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480" yWindow="45" windowWidth="24795" windowHeight="11670" tabRatio="898" activeTab="5"/>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7"/>
  <calcPr calcId="144525"/>
</workbook>
</file>

<file path=xl/calcChain.xml><?xml version="1.0" encoding="utf-8"?>
<calcChain xmlns="http://schemas.openxmlformats.org/spreadsheetml/2006/main">
  <c r="AG52" i="6" l="1"/>
  <c r="AC52" i="6"/>
  <c r="Q52" i="6"/>
  <c r="M52" i="6"/>
  <c r="M53" i="6"/>
  <c r="Y52" i="6"/>
  <c r="S40" i="13" l="1"/>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N38" i="9"/>
  <c r="E38" i="9"/>
  <c r="AJ5" i="8"/>
  <c r="AK5" i="8"/>
  <c r="AL5" i="8"/>
  <c r="AM5" i="8"/>
  <c r="AN5" i="8"/>
  <c r="AO5" i="8"/>
  <c r="AP5" i="8"/>
  <c r="AQ5" i="8"/>
  <c r="AR5" i="8"/>
  <c r="AS5" i="8"/>
  <c r="AT5" i="8"/>
  <c r="AU5" i="8"/>
  <c r="AV5" i="8"/>
  <c r="AW5" i="8"/>
  <c r="AX5" i="8"/>
  <c r="AY5" i="8"/>
  <c r="AZ5" i="8"/>
  <c r="BA5" i="8"/>
  <c r="BB5" i="8"/>
  <c r="BC5" i="8"/>
  <c r="BD5" i="8"/>
  <c r="BE5" i="8"/>
  <c r="BF5" i="8"/>
  <c r="BG5" i="8"/>
  <c r="BH5" i="8"/>
  <c r="BI5" i="8"/>
  <c r="BJ5" i="8"/>
  <c r="BK5" i="8"/>
  <c r="BL5" i="8"/>
  <c r="BM5" i="8"/>
  <c r="BN5" i="8"/>
  <c r="BO5" i="8"/>
  <c r="BP5" i="8"/>
  <c r="BQ5" i="8"/>
  <c r="BR5" i="8"/>
  <c r="BS5" i="8"/>
  <c r="BT5" i="8"/>
  <c r="BU5" i="8"/>
  <c r="BV5" i="8"/>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R35" i="7"/>
  <c r="AS35" i="7"/>
  <c r="AT35" i="7"/>
  <c r="AU35" i="7"/>
  <c r="AV35" i="7"/>
  <c r="AW35" i="7"/>
  <c r="AX35" i="7"/>
  <c r="AY35" i="7"/>
  <c r="AZ35" i="7"/>
  <c r="BA35" i="7"/>
  <c r="BB35" i="7"/>
  <c r="BC35" i="7"/>
  <c r="BD35" i="7"/>
  <c r="BE35" i="7"/>
  <c r="BF35" i="7"/>
  <c r="BG35" i="7"/>
  <c r="BH35" i="7"/>
  <c r="BI35" i="7"/>
  <c r="BJ35" i="7"/>
  <c r="BK35" i="7"/>
  <c r="BL35" i="7"/>
  <c r="BM35" i="7"/>
  <c r="BN35" i="7"/>
  <c r="BO35" i="7"/>
  <c r="BP35" i="7"/>
  <c r="BQ35" i="7"/>
  <c r="BR35" i="7"/>
  <c r="BS35" i="7"/>
  <c r="BT35" i="7"/>
  <c r="BU35" i="7"/>
  <c r="BV35" i="7"/>
  <c r="AK54" i="6"/>
  <c r="Z56" i="6"/>
  <c r="AA56" i="6"/>
  <c r="AB56" i="6"/>
  <c r="AC56" i="6"/>
  <c r="AD56" i="6"/>
  <c r="AE56" i="6"/>
  <c r="AF56" i="6"/>
  <c r="AG56" i="6"/>
  <c r="AH56" i="6"/>
  <c r="AI56" i="6"/>
  <c r="AJ56" i="6"/>
  <c r="AK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K70" i="13" l="1"/>
  <c r="I70" i="13"/>
  <c r="H70" i="13"/>
  <c r="J70" i="13" s="1"/>
  <c r="K69" i="13"/>
  <c r="J69" i="13"/>
  <c r="I69" i="13"/>
  <c r="H69" i="13"/>
  <c r="I65" i="13"/>
  <c r="I66" i="13"/>
  <c r="I64" i="13"/>
  <c r="H64" i="13"/>
  <c r="H65" i="13"/>
  <c r="H66" i="13"/>
  <c r="AT24" i="11" l="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R23" i="11" s="1"/>
  <c r="AS19" i="11"/>
  <c r="AS23" i="11" s="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AC13" i="7" l="1"/>
  <c r="AD13" i="7"/>
  <c r="AE13" i="7"/>
  <c r="AF13" i="7"/>
  <c r="AG13" i="7"/>
  <c r="AH13" i="7"/>
  <c r="AI13" i="7"/>
  <c r="AJ13" i="7"/>
  <c r="AK13" i="7"/>
  <c r="AT43" i="6"/>
  <c r="AU43" i="6"/>
  <c r="AV43" i="6"/>
  <c r="AW43" i="6"/>
  <c r="AX43" i="6"/>
  <c r="AY43" i="6"/>
  <c r="AZ43" i="6"/>
  <c r="BA43" i="6"/>
  <c r="BB43" i="6"/>
  <c r="BC43" i="6"/>
  <c r="BD43" i="6"/>
  <c r="BE43" i="6"/>
  <c r="BF43" i="6"/>
  <c r="BG43" i="6"/>
  <c r="BH43" i="6"/>
  <c r="BI43" i="6"/>
  <c r="BJ43" i="6"/>
  <c r="BK43" i="6"/>
  <c r="BL43" i="6"/>
  <c r="BM43" i="6"/>
  <c r="BN43" i="6"/>
  <c r="BO43" i="6"/>
  <c r="BP43" i="6"/>
  <c r="BQ43" i="6"/>
  <c r="BR43" i="6"/>
  <c r="BS43" i="6"/>
  <c r="BT43" i="6"/>
  <c r="BU43" i="6"/>
  <c r="BV43" i="6"/>
  <c r="BW43" i="6"/>
  <c r="BX43" i="6"/>
  <c r="BY43" i="6"/>
  <c r="BZ43" i="6"/>
  <c r="CA43" i="6"/>
  <c r="CB43" i="6"/>
  <c r="CC43" i="6"/>
  <c r="CD43" i="6"/>
  <c r="CE43" i="6"/>
  <c r="CF43" i="6"/>
  <c r="CG43" i="6"/>
  <c r="CH43" i="6"/>
  <c r="CI43" i="6"/>
  <c r="CJ43" i="6"/>
  <c r="CK43" i="6"/>
  <c r="AT39" i="6"/>
  <c r="AU39" i="6"/>
  <c r="AV39" i="6"/>
  <c r="AW39" i="6"/>
  <c r="AX39" i="6"/>
  <c r="AY39" i="6"/>
  <c r="AZ39" i="6"/>
  <c r="BA39" i="6"/>
  <c r="BB39" i="6"/>
  <c r="BC39" i="6"/>
  <c r="BD39" i="6"/>
  <c r="BE39" i="6"/>
  <c r="BF39" i="6"/>
  <c r="BG39" i="6"/>
  <c r="BH39" i="6"/>
  <c r="BI39" i="6"/>
  <c r="BJ39" i="6"/>
  <c r="BK39" i="6"/>
  <c r="BL39" i="6"/>
  <c r="BM39" i="6"/>
  <c r="BN39" i="6"/>
  <c r="BO39" i="6"/>
  <c r="BP39" i="6"/>
  <c r="BQ39" i="6"/>
  <c r="BR39" i="6"/>
  <c r="BS39" i="6"/>
  <c r="BT39" i="6"/>
  <c r="BU39" i="6"/>
  <c r="BV39" i="6"/>
  <c r="BW39" i="6"/>
  <c r="BX39" i="6"/>
  <c r="BY39" i="6"/>
  <c r="BZ39" i="6"/>
  <c r="CA39" i="6"/>
  <c r="CB39" i="6"/>
  <c r="CC39" i="6"/>
  <c r="CD39" i="6"/>
  <c r="CE39" i="6"/>
  <c r="CF39" i="6"/>
  <c r="CG39" i="6"/>
  <c r="CH39" i="6"/>
  <c r="CI39" i="6"/>
  <c r="CJ39" i="6"/>
  <c r="CK39" i="6"/>
  <c r="AT34" i="6"/>
  <c r="AU34" i="6"/>
  <c r="AV34" i="6"/>
  <c r="AW34" i="6"/>
  <c r="AX34" i="6"/>
  <c r="AY34" i="6"/>
  <c r="AZ34" i="6"/>
  <c r="BA34" i="6"/>
  <c r="BB34" i="6"/>
  <c r="BC34" i="6"/>
  <c r="BD34" i="6"/>
  <c r="BE34" i="6"/>
  <c r="BF34" i="6"/>
  <c r="BG34" i="6"/>
  <c r="BH34" i="6"/>
  <c r="BI34" i="6"/>
  <c r="BJ34" i="6"/>
  <c r="BK34" i="6"/>
  <c r="BL34" i="6"/>
  <c r="BM34" i="6"/>
  <c r="BN34" i="6"/>
  <c r="BO34" i="6"/>
  <c r="BP34" i="6"/>
  <c r="BQ34" i="6"/>
  <c r="BR34" i="6"/>
  <c r="BS34" i="6"/>
  <c r="BT34" i="6"/>
  <c r="BU34" i="6"/>
  <c r="BV34" i="6"/>
  <c r="BW34" i="6"/>
  <c r="BX34" i="6"/>
  <c r="BY34" i="6"/>
  <c r="BZ34" i="6"/>
  <c r="CA34" i="6"/>
  <c r="CB34" i="6"/>
  <c r="CC34" i="6"/>
  <c r="CD34" i="6"/>
  <c r="CE34" i="6"/>
  <c r="CF34" i="6"/>
  <c r="CG34" i="6"/>
  <c r="CH34" i="6"/>
  <c r="CI34" i="6"/>
  <c r="CJ34" i="6"/>
  <c r="CK34" i="6"/>
  <c r="AT32" i="6"/>
  <c r="AU32" i="6"/>
  <c r="AV32" i="6"/>
  <c r="AW32" i="6"/>
  <c r="AX32" i="6"/>
  <c r="AY32" i="6"/>
  <c r="AZ32" i="6"/>
  <c r="BA32" i="6"/>
  <c r="BB32" i="6"/>
  <c r="BC32" i="6"/>
  <c r="BD32" i="6"/>
  <c r="BE32" i="6"/>
  <c r="BF32" i="6"/>
  <c r="BG32" i="6"/>
  <c r="BH32" i="6"/>
  <c r="BI32" i="6"/>
  <c r="BJ32" i="6"/>
  <c r="BK32" i="6"/>
  <c r="BL32" i="6"/>
  <c r="BM32" i="6"/>
  <c r="BN32" i="6"/>
  <c r="BO32" i="6"/>
  <c r="BP32" i="6"/>
  <c r="BQ32" i="6"/>
  <c r="BR32" i="6"/>
  <c r="BS32" i="6"/>
  <c r="BT32" i="6"/>
  <c r="BU32" i="6"/>
  <c r="BV32" i="6"/>
  <c r="BW32" i="6"/>
  <c r="BX32" i="6"/>
  <c r="BY32" i="6"/>
  <c r="BZ32" i="6"/>
  <c r="CA32" i="6"/>
  <c r="CB32" i="6"/>
  <c r="CC32" i="6"/>
  <c r="CD32" i="6"/>
  <c r="CE32" i="6"/>
  <c r="CF32" i="6"/>
  <c r="CG32" i="6"/>
  <c r="CH32" i="6"/>
  <c r="CI32" i="6"/>
  <c r="CJ32" i="6"/>
  <c r="CK32" i="6"/>
  <c r="AT18" i="6"/>
  <c r="AU18" i="6"/>
  <c r="AV18" i="6"/>
  <c r="AW18" i="6"/>
  <c r="AX18" i="6"/>
  <c r="AY18" i="6"/>
  <c r="AZ18" i="6"/>
  <c r="BA18" i="6"/>
  <c r="BB18" i="6"/>
  <c r="BC18" i="6"/>
  <c r="BD18" i="6"/>
  <c r="BE18" i="6"/>
  <c r="BF18" i="6"/>
  <c r="BG18" i="6"/>
  <c r="BH18" i="6"/>
  <c r="BI18" i="6"/>
  <c r="BJ18" i="6"/>
  <c r="BK18" i="6"/>
  <c r="BL18" i="6"/>
  <c r="BM18" i="6"/>
  <c r="BN18" i="6"/>
  <c r="BO18" i="6"/>
  <c r="BP18" i="6"/>
  <c r="BQ18" i="6"/>
  <c r="BR18" i="6"/>
  <c r="BS18" i="6"/>
  <c r="BT18" i="6"/>
  <c r="BU18" i="6"/>
  <c r="BV18" i="6"/>
  <c r="BW18" i="6"/>
  <c r="BX18" i="6"/>
  <c r="BY18" i="6"/>
  <c r="BZ18" i="6"/>
  <c r="CA18" i="6"/>
  <c r="CB18" i="6"/>
  <c r="CC18" i="6"/>
  <c r="CD18" i="6"/>
  <c r="CE18" i="6"/>
  <c r="CF18" i="6"/>
  <c r="CG18" i="6"/>
  <c r="CH18" i="6"/>
  <c r="CI18" i="6"/>
  <c r="CJ18" i="6"/>
  <c r="CK18" i="6"/>
  <c r="AT7" i="6"/>
  <c r="AU7" i="6"/>
  <c r="AV7" i="6"/>
  <c r="AW7" i="6"/>
  <c r="AX7" i="6"/>
  <c r="AY7" i="6"/>
  <c r="AZ7" i="6"/>
  <c r="BA7" i="6"/>
  <c r="BB7" i="6"/>
  <c r="BC7" i="6"/>
  <c r="BD7" i="6"/>
  <c r="BE7" i="6"/>
  <c r="BF7" i="6"/>
  <c r="BG7" i="6"/>
  <c r="BH7" i="6"/>
  <c r="BI7" i="6"/>
  <c r="BJ7" i="6"/>
  <c r="BK7" i="6"/>
  <c r="BL7" i="6"/>
  <c r="BM7" i="6"/>
  <c r="BN7" i="6"/>
  <c r="BO7" i="6"/>
  <c r="BP7" i="6"/>
  <c r="BQ7" i="6"/>
  <c r="BR7" i="6"/>
  <c r="BS7" i="6"/>
  <c r="BT7" i="6"/>
  <c r="BU7" i="6"/>
  <c r="BV7" i="6"/>
  <c r="BW7" i="6"/>
  <c r="BX7" i="6"/>
  <c r="BY7" i="6"/>
  <c r="BZ7" i="6"/>
  <c r="CA7" i="6"/>
  <c r="CB7" i="6"/>
  <c r="CC7" i="6"/>
  <c r="CD7" i="6"/>
  <c r="CE7" i="6"/>
  <c r="CF7" i="6"/>
  <c r="CG7" i="6"/>
  <c r="CH7" i="6"/>
  <c r="CI7" i="6"/>
  <c r="CJ7" i="6"/>
  <c r="CK7"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T83" i="11" s="1"/>
  <c r="AU82" i="11"/>
  <c r="AU83" i="11" s="1"/>
  <c r="AV82" i="11"/>
  <c r="AV83" i="11" s="1"/>
  <c r="AW82" i="11"/>
  <c r="AW83" i="11" s="1"/>
  <c r="AX82" i="11"/>
  <c r="AX83" i="11" s="1"/>
  <c r="AY82" i="11"/>
  <c r="AY83" i="11" s="1"/>
  <c r="AZ82" i="11"/>
  <c r="AZ83" i="11" s="1"/>
  <c r="BA82" i="11"/>
  <c r="BA83" i="11" s="1"/>
  <c r="BB82" i="11"/>
  <c r="BB83" i="11" s="1"/>
  <c r="BC82" i="11"/>
  <c r="BC83" i="11" s="1"/>
  <c r="BD82" i="11"/>
  <c r="BD83" i="11" s="1"/>
  <c r="BE82" i="11"/>
  <c r="BE83" i="11" s="1"/>
  <c r="BF82" i="11"/>
  <c r="BF83" i="11" s="1"/>
  <c r="BG82" i="11"/>
  <c r="BG83" i="11" s="1"/>
  <c r="BH82" i="11"/>
  <c r="BH83" i="11" s="1"/>
  <c r="BI82" i="11"/>
  <c r="BI83" i="11" s="1"/>
  <c r="BJ82" i="11"/>
  <c r="BJ83" i="11" s="1"/>
  <c r="BK82" i="11"/>
  <c r="BK83" i="11" s="1"/>
  <c r="BL82" i="11"/>
  <c r="BL83" i="11" s="1"/>
  <c r="BM82" i="11"/>
  <c r="BM83" i="11" s="1"/>
  <c r="BN82" i="11"/>
  <c r="BN83" i="11" s="1"/>
  <c r="BO82" i="11"/>
  <c r="BO83" i="11" s="1"/>
  <c r="BP82" i="11"/>
  <c r="BP83" i="11" s="1"/>
  <c r="BQ82" i="11"/>
  <c r="BQ83" i="11" s="1"/>
  <c r="BR82" i="11"/>
  <c r="BR83" i="11" s="1"/>
  <c r="BS82" i="11"/>
  <c r="BS83" i="11" s="1"/>
  <c r="BT82" i="11"/>
  <c r="BT83" i="11" s="1"/>
  <c r="BU82" i="11"/>
  <c r="BU83" i="11" s="1"/>
  <c r="BV82" i="11"/>
  <c r="BV83" i="11" s="1"/>
  <c r="BW82" i="11"/>
  <c r="BW83" i="11" s="1"/>
  <c r="BX82" i="11"/>
  <c r="BX83" i="11" s="1"/>
  <c r="BY82" i="11"/>
  <c r="BY83" i="11" s="1"/>
  <c r="BZ82" i="11"/>
  <c r="BZ83" i="11" s="1"/>
  <c r="CA82" i="11"/>
  <c r="CA83" i="11" s="1"/>
  <c r="CB82" i="11"/>
  <c r="CB83" i="11" s="1"/>
  <c r="CC82" i="11"/>
  <c r="CC83" i="11" s="1"/>
  <c r="CD82" i="11"/>
  <c r="CD83" i="11" s="1"/>
  <c r="CE82" i="11"/>
  <c r="CE83" i="11" s="1"/>
  <c r="CF82" i="11"/>
  <c r="CF83" i="11" s="1"/>
  <c r="CG82" i="11"/>
  <c r="CG83" i="11" s="1"/>
  <c r="CH82" i="11"/>
  <c r="CH83" i="11" s="1"/>
  <c r="CI82" i="11"/>
  <c r="CI83" i="11" s="1"/>
  <c r="CJ82" i="11"/>
  <c r="CJ83" i="11" s="1"/>
  <c r="CK82" i="11"/>
  <c r="CK83" i="11" s="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K83" i="11" s="1"/>
  <c r="AL81" i="11"/>
  <c r="AL83" i="11" s="1"/>
  <c r="AM81" i="11"/>
  <c r="AN81" i="11"/>
  <c r="AN83" i="11" s="1"/>
  <c r="AO81" i="11"/>
  <c r="AP81" i="11"/>
  <c r="AP83" i="11" s="1"/>
  <c r="AQ81" i="11"/>
  <c r="AR81" i="11"/>
  <c r="AR93" i="11" s="1"/>
  <c r="AS81" i="11"/>
  <c r="AS93" i="11" s="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AQ83" i="11" l="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K17" i="12"/>
  <c r="CL16" i="12"/>
  <c r="CK15" i="12"/>
  <c r="CK14" i="12"/>
  <c r="CK16" i="12" s="1"/>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E12" i="12" s="1"/>
  <c r="CD8" i="12"/>
  <c r="CD12" i="12" s="1"/>
  <c r="CC8" i="12"/>
  <c r="CB8" i="12"/>
  <c r="CA8" i="12"/>
  <c r="BZ8" i="12"/>
  <c r="BY8" i="12"/>
  <c r="BX8" i="12"/>
  <c r="BW8" i="12"/>
  <c r="BW12" i="12" s="1"/>
  <c r="BV8" i="12"/>
  <c r="BV12" i="12" s="1"/>
  <c r="BU8" i="12"/>
  <c r="BT8" i="12"/>
  <c r="BS8" i="12"/>
  <c r="BR8" i="12"/>
  <c r="BQ8" i="12"/>
  <c r="BP8" i="12"/>
  <c r="BO8" i="12"/>
  <c r="BO12" i="12" s="1"/>
  <c r="BN8" i="12"/>
  <c r="BN12" i="12" s="1"/>
  <c r="BM8" i="12"/>
  <c r="BL8" i="12"/>
  <c r="BK8" i="12"/>
  <c r="BJ8" i="12"/>
  <c r="BI8" i="12"/>
  <c r="BH8" i="12"/>
  <c r="BG8" i="12"/>
  <c r="BG12" i="12" s="1"/>
  <c r="BF8" i="12"/>
  <c r="BF12" i="12" s="1"/>
  <c r="BE8" i="12"/>
  <c r="BD8" i="12"/>
  <c r="BC8" i="12"/>
  <c r="BB8" i="12"/>
  <c r="BA8" i="12"/>
  <c r="AZ8" i="12"/>
  <c r="AY8" i="12"/>
  <c r="AY12" i="12" s="1"/>
  <c r="AX8" i="12"/>
  <c r="AX12" i="12" s="1"/>
  <c r="AW8" i="12"/>
  <c r="AV8" i="12"/>
  <c r="AU8" i="12"/>
  <c r="AT8" i="12"/>
  <c r="AS8" i="12"/>
  <c r="AR8" i="12"/>
  <c r="AQ8" i="12"/>
  <c r="AQ12" i="12" s="1"/>
  <c r="AP8" i="12"/>
  <c r="AP12" i="12" s="1"/>
  <c r="AO8" i="12"/>
  <c r="AN8" i="12"/>
  <c r="AM8" i="12"/>
  <c r="AL8" i="12"/>
  <c r="AK8" i="12"/>
  <c r="AJ8" i="12"/>
  <c r="AI8" i="12"/>
  <c r="AI12" i="12" s="1"/>
  <c r="AH8" i="12"/>
  <c r="AH12" i="12" s="1"/>
  <c r="AG8" i="12"/>
  <c r="AF8" i="12"/>
  <c r="AE8" i="12"/>
  <c r="AD8" i="12"/>
  <c r="AC8" i="12"/>
  <c r="AB8" i="12"/>
  <c r="AA8" i="12"/>
  <c r="AA12" i="12" s="1"/>
  <c r="Z8" i="12"/>
  <c r="Z12" i="12" s="1"/>
  <c r="Y8" i="12"/>
  <c r="X8" i="12"/>
  <c r="W8" i="12"/>
  <c r="V8" i="12"/>
  <c r="U8" i="12"/>
  <c r="T8" i="12"/>
  <c r="S8" i="12"/>
  <c r="S12" i="12" s="1"/>
  <c r="R8" i="12"/>
  <c r="R12" i="12" s="1"/>
  <c r="Q8" i="12"/>
  <c r="P8" i="12"/>
  <c r="O8" i="12"/>
  <c r="N8" i="12"/>
  <c r="M8" i="12"/>
  <c r="L8" i="12"/>
  <c r="K8" i="12"/>
  <c r="K12" i="12" s="1"/>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I76" i="11" s="1"/>
  <c r="CH71" i="11"/>
  <c r="CG71" i="11"/>
  <c r="CG76" i="11" s="1"/>
  <c r="CF71" i="11"/>
  <c r="CF76" i="11" s="1"/>
  <c r="CE71" i="11"/>
  <c r="CE76" i="11" s="1"/>
  <c r="CD71" i="11"/>
  <c r="CD76" i="11" s="1"/>
  <c r="CC71" i="11"/>
  <c r="CC76" i="11" s="1"/>
  <c r="CB71" i="11"/>
  <c r="CB76" i="11" s="1"/>
  <c r="CA71" i="11"/>
  <c r="CA76" i="11" s="1"/>
  <c r="BZ71" i="11"/>
  <c r="BY71" i="11"/>
  <c r="BY76" i="11" s="1"/>
  <c r="BX71" i="11"/>
  <c r="BX76" i="11" s="1"/>
  <c r="BW71" i="11"/>
  <c r="BW76" i="11" s="1"/>
  <c r="BV71" i="11"/>
  <c r="BV76" i="11" s="1"/>
  <c r="BU71" i="11"/>
  <c r="BU76" i="11" s="1"/>
  <c r="BT71" i="11"/>
  <c r="BT76" i="11" s="1"/>
  <c r="BS71" i="11"/>
  <c r="BS76" i="11" s="1"/>
  <c r="BR71" i="11"/>
  <c r="BQ71" i="11"/>
  <c r="BQ76" i="11" s="1"/>
  <c r="BP71" i="11"/>
  <c r="BP76" i="11" s="1"/>
  <c r="BO71" i="11"/>
  <c r="BO76" i="11" s="1"/>
  <c r="BN71" i="11"/>
  <c r="BN76" i="11" s="1"/>
  <c r="BM71" i="11"/>
  <c r="BM76" i="11" s="1"/>
  <c r="BL71" i="11"/>
  <c r="BL76" i="11" s="1"/>
  <c r="BK71" i="11"/>
  <c r="BK76" i="11" s="1"/>
  <c r="BJ71" i="11"/>
  <c r="BI71" i="11"/>
  <c r="BI76" i="11" s="1"/>
  <c r="BH71" i="11"/>
  <c r="BH76" i="11" s="1"/>
  <c r="BG71" i="11"/>
  <c r="BG76" i="11" s="1"/>
  <c r="BF71" i="11"/>
  <c r="BF76" i="11" s="1"/>
  <c r="BE71" i="11"/>
  <c r="BE76" i="11" s="1"/>
  <c r="BD71" i="11"/>
  <c r="BD76" i="11" s="1"/>
  <c r="BC71" i="11"/>
  <c r="BC76" i="11" s="1"/>
  <c r="BB71" i="11"/>
  <c r="BA71" i="11"/>
  <c r="BA76" i="11" s="1"/>
  <c r="AZ71" i="11"/>
  <c r="AZ76" i="11" s="1"/>
  <c r="AY71" i="11"/>
  <c r="AY76" i="11" s="1"/>
  <c r="AX71" i="11"/>
  <c r="AX76" i="11" s="1"/>
  <c r="AW71" i="11"/>
  <c r="AW76" i="11" s="1"/>
  <c r="AV71" i="11"/>
  <c r="AV76" i="11" s="1"/>
  <c r="AU71" i="11"/>
  <c r="AU76" i="11" s="1"/>
  <c r="AT71" i="11"/>
  <c r="AS71" i="11"/>
  <c r="AS76" i="11" s="1"/>
  <c r="AR71" i="11"/>
  <c r="AR76" i="11" s="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5" i="11"/>
  <c r="CK64" i="1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I65" i="11" s="1"/>
  <c r="CI66" i="11" s="1"/>
  <c r="CH49" i="11"/>
  <c r="CH63" i="11" s="1"/>
  <c r="CH65" i="11" s="1"/>
  <c r="CH66" i="11" s="1"/>
  <c r="CG49" i="11"/>
  <c r="CF49" i="11"/>
  <c r="CF63" i="11" s="1"/>
  <c r="CF65" i="11" s="1"/>
  <c r="CF66" i="11" s="1"/>
  <c r="CE49" i="11"/>
  <c r="CE63" i="11" s="1"/>
  <c r="CE65" i="11" s="1"/>
  <c r="CE66" i="11" s="1"/>
  <c r="CD49" i="11"/>
  <c r="CC49" i="11"/>
  <c r="CC63" i="11" s="1"/>
  <c r="CC65" i="11" s="1"/>
  <c r="CC66" i="11" s="1"/>
  <c r="CB49" i="11"/>
  <c r="CB63" i="11" s="1"/>
  <c r="CB65" i="11" s="1"/>
  <c r="CB66" i="11" s="1"/>
  <c r="CA49" i="11"/>
  <c r="CA63" i="11" s="1"/>
  <c r="CA65" i="11" s="1"/>
  <c r="CA66" i="11" s="1"/>
  <c r="BZ49" i="11"/>
  <c r="BZ63" i="11" s="1"/>
  <c r="BZ65" i="11" s="1"/>
  <c r="BZ66" i="11" s="1"/>
  <c r="BY49" i="11"/>
  <c r="BX49" i="11"/>
  <c r="BX63" i="11" s="1"/>
  <c r="BX65" i="11" s="1"/>
  <c r="BX66" i="11" s="1"/>
  <c r="BW49" i="11"/>
  <c r="BW63" i="11" s="1"/>
  <c r="BW65" i="11" s="1"/>
  <c r="BW66" i="11" s="1"/>
  <c r="BV49" i="11"/>
  <c r="BU49" i="11"/>
  <c r="BU63" i="11" s="1"/>
  <c r="BU65" i="11" s="1"/>
  <c r="BU66" i="11" s="1"/>
  <c r="BT49" i="11"/>
  <c r="BT63" i="11" s="1"/>
  <c r="BT65" i="11" s="1"/>
  <c r="BT66" i="11" s="1"/>
  <c r="BS49" i="11"/>
  <c r="BS63" i="11" s="1"/>
  <c r="BS65" i="11" s="1"/>
  <c r="BS66" i="11" s="1"/>
  <c r="BR49" i="11"/>
  <c r="BR63" i="11" s="1"/>
  <c r="BR65" i="11" s="1"/>
  <c r="BR66" i="11" s="1"/>
  <c r="BQ49" i="11"/>
  <c r="BP49" i="11"/>
  <c r="BP63" i="11" s="1"/>
  <c r="BP65" i="11" s="1"/>
  <c r="BP66" i="11" s="1"/>
  <c r="BO49" i="11"/>
  <c r="BO63" i="11" s="1"/>
  <c r="BO65" i="11" s="1"/>
  <c r="BO66" i="11" s="1"/>
  <c r="BN49" i="11"/>
  <c r="BM49" i="11"/>
  <c r="BM63" i="11" s="1"/>
  <c r="BM65" i="11" s="1"/>
  <c r="BM66" i="11" s="1"/>
  <c r="BL49" i="11"/>
  <c r="BL63" i="11" s="1"/>
  <c r="BL65" i="11" s="1"/>
  <c r="BL66" i="11" s="1"/>
  <c r="BK49" i="11"/>
  <c r="BK63" i="11" s="1"/>
  <c r="BK65" i="11" s="1"/>
  <c r="BK66" i="11" s="1"/>
  <c r="BJ49" i="11"/>
  <c r="BJ63" i="11" s="1"/>
  <c r="BJ65" i="11" s="1"/>
  <c r="BJ66" i="11" s="1"/>
  <c r="BI49" i="11"/>
  <c r="BH49" i="11"/>
  <c r="BH57" i="11" s="1"/>
  <c r="BG49" i="11"/>
  <c r="BG63" i="11" s="1"/>
  <c r="BG65" i="11" s="1"/>
  <c r="BG66" i="11" s="1"/>
  <c r="BF49" i="11"/>
  <c r="BE49" i="11"/>
  <c r="BE63" i="11" s="1"/>
  <c r="BE65" i="11" s="1"/>
  <c r="BE66" i="11" s="1"/>
  <c r="BD49" i="11"/>
  <c r="BD63" i="11" s="1"/>
  <c r="BD65" i="11" s="1"/>
  <c r="BD66" i="11" s="1"/>
  <c r="BC49" i="11"/>
  <c r="BC63" i="11" s="1"/>
  <c r="BC65" i="11" s="1"/>
  <c r="BC66" i="11" s="1"/>
  <c r="BB49" i="11"/>
  <c r="BB63" i="11" s="1"/>
  <c r="BB65" i="11" s="1"/>
  <c r="BB66" i="11" s="1"/>
  <c r="BA49" i="11"/>
  <c r="AZ49" i="11"/>
  <c r="AZ63" i="11" s="1"/>
  <c r="AZ65" i="11" s="1"/>
  <c r="AZ66" i="11" s="1"/>
  <c r="AY49" i="11"/>
  <c r="AY63" i="11" s="1"/>
  <c r="AY65" i="11" s="1"/>
  <c r="AY66" i="11" s="1"/>
  <c r="AX49" i="11"/>
  <c r="AW49" i="11"/>
  <c r="AW63" i="11" s="1"/>
  <c r="AW65" i="11" s="1"/>
  <c r="AW66" i="11" s="1"/>
  <c r="AV49" i="11"/>
  <c r="AV63" i="11" s="1"/>
  <c r="AV65" i="11" s="1"/>
  <c r="AV66" i="11" s="1"/>
  <c r="AU49" i="11"/>
  <c r="AU63" i="11" s="1"/>
  <c r="AU65" i="11" s="1"/>
  <c r="AU66" i="11" s="1"/>
  <c r="AT49" i="11"/>
  <c r="AT63" i="11" s="1"/>
  <c r="AT65" i="11" s="1"/>
  <c r="AT66" i="11" s="1"/>
  <c r="AS49" i="11"/>
  <c r="AR49" i="11"/>
  <c r="AR63" i="11" s="1"/>
  <c r="AR65" i="11" s="1"/>
  <c r="AR66" i="11" s="1"/>
  <c r="AQ49" i="11"/>
  <c r="AQ63" i="11" s="1"/>
  <c r="AP49" i="11"/>
  <c r="AO49" i="11"/>
  <c r="AO63" i="11" s="1"/>
  <c r="AN49" i="11"/>
  <c r="AN63" i="11" s="1"/>
  <c r="AN65" i="11" s="1"/>
  <c r="AN66" i="11" s="1"/>
  <c r="AM49" i="11"/>
  <c r="AM63" i="11" s="1"/>
  <c r="AL49" i="11"/>
  <c r="AL63" i="11" s="1"/>
  <c r="AL65" i="11" s="1"/>
  <c r="AL66"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H43" i="11" s="1"/>
  <c r="CG35" i="11"/>
  <c r="CF35" i="11"/>
  <c r="CE35" i="11"/>
  <c r="CE43" i="11" s="1"/>
  <c r="CD35" i="11"/>
  <c r="CC35" i="11"/>
  <c r="CC43" i="11" s="1"/>
  <c r="CB35" i="11"/>
  <c r="CA35" i="11"/>
  <c r="BZ35" i="11"/>
  <c r="BZ43" i="11" s="1"/>
  <c r="BY35" i="11"/>
  <c r="BX35" i="11"/>
  <c r="BW35" i="11"/>
  <c r="BW43" i="11" s="1"/>
  <c r="BV35" i="11"/>
  <c r="BU35" i="11"/>
  <c r="BU43" i="11" s="1"/>
  <c r="BT35" i="11"/>
  <c r="BS35" i="11"/>
  <c r="BR35" i="11"/>
  <c r="BR43" i="11" s="1"/>
  <c r="BQ35" i="11"/>
  <c r="BP35" i="11"/>
  <c r="BO35" i="11"/>
  <c r="BO43" i="11" s="1"/>
  <c r="BN35" i="11"/>
  <c r="BM35" i="11"/>
  <c r="BM43" i="11" s="1"/>
  <c r="BL35" i="11"/>
  <c r="BK35" i="11"/>
  <c r="BJ35" i="11"/>
  <c r="BJ43" i="11" s="1"/>
  <c r="BI35" i="11"/>
  <c r="BH35" i="11"/>
  <c r="BG35" i="11"/>
  <c r="BG43" i="11" s="1"/>
  <c r="BF35" i="11"/>
  <c r="BE35" i="11"/>
  <c r="BE43" i="11" s="1"/>
  <c r="BD35" i="11"/>
  <c r="BC35" i="11"/>
  <c r="BB35" i="11"/>
  <c r="BB43" i="11" s="1"/>
  <c r="BA35" i="11"/>
  <c r="AZ35" i="11"/>
  <c r="AY35" i="11"/>
  <c r="AY43" i="11" s="1"/>
  <c r="AX35" i="11"/>
  <c r="AW35" i="11"/>
  <c r="AW43" i="11" s="1"/>
  <c r="AV35" i="11"/>
  <c r="AU35" i="11"/>
  <c r="AT35" i="11"/>
  <c r="AT43" i="11" s="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H28" i="11" s="1"/>
  <c r="CG26" i="11"/>
  <c r="CG28" i="11" s="1"/>
  <c r="CF26" i="11"/>
  <c r="CE26" i="11"/>
  <c r="CE28" i="11" s="1"/>
  <c r="CD26" i="11"/>
  <c r="CD28" i="11" s="1"/>
  <c r="CC26" i="11"/>
  <c r="CB26" i="11"/>
  <c r="CB28" i="11" s="1"/>
  <c r="CA26" i="11"/>
  <c r="BZ26" i="11"/>
  <c r="BZ28" i="11" s="1"/>
  <c r="BY26" i="11"/>
  <c r="BY28" i="11" s="1"/>
  <c r="BX26" i="11"/>
  <c r="BW26" i="11"/>
  <c r="BW28" i="11" s="1"/>
  <c r="BV26" i="11"/>
  <c r="BV28" i="11" s="1"/>
  <c r="BU26" i="11"/>
  <c r="BT26" i="11"/>
  <c r="BT28" i="11" s="1"/>
  <c r="BS26" i="11"/>
  <c r="BR26" i="11"/>
  <c r="BR28" i="11" s="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B28" i="11" s="1"/>
  <c r="BA26" i="11"/>
  <c r="BA28" i="11" s="1"/>
  <c r="AZ26" i="11"/>
  <c r="AY26" i="11"/>
  <c r="AY28" i="11" s="1"/>
  <c r="AX26" i="11"/>
  <c r="AX28" i="11" s="1"/>
  <c r="AW26" i="11"/>
  <c r="AV26" i="11"/>
  <c r="AV28" i="11" s="1"/>
  <c r="AU26" i="11"/>
  <c r="AT26" i="11"/>
  <c r="AT28" i="11" s="1"/>
  <c r="AS26" i="11"/>
  <c r="AS28" i="11" s="1"/>
  <c r="AR26" i="11"/>
  <c r="AQ26" i="11"/>
  <c r="AQ28" i="11" s="1"/>
  <c r="AP26" i="11"/>
  <c r="AP28" i="11" s="1"/>
  <c r="AO26" i="11"/>
  <c r="AN26" i="11"/>
  <c r="AM26" i="11"/>
  <c r="AL26" i="11"/>
  <c r="AL28" i="11" s="1"/>
  <c r="AK26" i="11"/>
  <c r="AK28" i="11" s="1"/>
  <c r="AJ26" i="11"/>
  <c r="AI26" i="11"/>
  <c r="AI28" i="11" s="1"/>
  <c r="AH26" i="11"/>
  <c r="AH28" i="11" s="1"/>
  <c r="AG26" i="11"/>
  <c r="AF26" i="11"/>
  <c r="AE26" i="11"/>
  <c r="AD26" i="11"/>
  <c r="AD28" i="11" s="1"/>
  <c r="AC26" i="11"/>
  <c r="AC28" i="11" s="1"/>
  <c r="AB26" i="11"/>
  <c r="AA26" i="11"/>
  <c r="AA28" i="11" s="1"/>
  <c r="Z26" i="11"/>
  <c r="Z28" i="11" s="1"/>
  <c r="Y26" i="11"/>
  <c r="X26" i="11"/>
  <c r="W26" i="11"/>
  <c r="V26" i="11"/>
  <c r="V28" i="11" s="1"/>
  <c r="U26" i="11"/>
  <c r="U28" i="11" s="1"/>
  <c r="T26" i="11"/>
  <c r="S26" i="11"/>
  <c r="R26" i="11"/>
  <c r="R28" i="11" s="1"/>
  <c r="Q26" i="11"/>
  <c r="P26" i="11"/>
  <c r="O26" i="11"/>
  <c r="N26" i="11"/>
  <c r="N28" i="11" s="1"/>
  <c r="M26" i="11"/>
  <c r="M28" i="11" s="1"/>
  <c r="L26" i="11"/>
  <c r="K26" i="11"/>
  <c r="J26" i="11"/>
  <c r="J28" i="11" s="1"/>
  <c r="I26" i="11"/>
  <c r="H26" i="11"/>
  <c r="G26" i="11"/>
  <c r="F26" i="11"/>
  <c r="F28" i="11" s="1"/>
  <c r="E26" i="11"/>
  <c r="E28" i="11" s="1"/>
  <c r="CK5" i="11"/>
  <c r="CK3" i="11"/>
  <c r="CJ3" i="11"/>
  <c r="CI3" i="11"/>
  <c r="CH3" i="11"/>
  <c r="CG3" i="11"/>
  <c r="CF3" i="11"/>
  <c r="CE3" i="11"/>
  <c r="CD3" i="11"/>
  <c r="CC3" i="11"/>
  <c r="CB3" i="11"/>
  <c r="CA3" i="11"/>
  <c r="BZ3" i="11"/>
  <c r="BY3" i="11"/>
  <c r="BX3" i="11"/>
  <c r="BW3" i="11"/>
  <c r="BV3" i="11"/>
  <c r="BU3" i="11"/>
  <c r="BT3" i="11"/>
  <c r="BS3" i="11"/>
  <c r="BR3" i="11"/>
  <c r="BQ3" i="11"/>
  <c r="BP3" i="11"/>
  <c r="BO3" i="11"/>
  <c r="BN3" i="11"/>
  <c r="BM3" i="11"/>
  <c r="BL3" i="11"/>
  <c r="BK3" i="11"/>
  <c r="BJ3" i="11"/>
  <c r="BI3" i="11"/>
  <c r="BH3" i="11"/>
  <c r="BG3" i="11"/>
  <c r="BF3" i="11"/>
  <c r="BE3" i="11"/>
  <c r="BD3" i="11"/>
  <c r="BC3" i="11"/>
  <c r="BB3" i="11"/>
  <c r="BA3" i="11"/>
  <c r="AZ3" i="11"/>
  <c r="AY3" i="11"/>
  <c r="AX3" i="11"/>
  <c r="AW3" i="11"/>
  <c r="AV3" i="11"/>
  <c r="AU3" i="11"/>
  <c r="AT3" i="11"/>
  <c r="AS3" i="11"/>
  <c r="AR3" i="11"/>
  <c r="CK2"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9" i="10"/>
  <c r="CK28" i="10"/>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9" i="10"/>
  <c r="CK18" i="10"/>
  <c r="CJ18" i="10"/>
  <c r="CI18" i="10"/>
  <c r="CH18" i="10"/>
  <c r="CG18" i="10"/>
  <c r="CF18" i="10"/>
  <c r="CE18" i="10"/>
  <c r="CD18" i="10"/>
  <c r="CC18" i="10"/>
  <c r="CB18" i="10"/>
  <c r="CA18" i="10"/>
  <c r="BZ18" i="10"/>
  <c r="BY18" i="10"/>
  <c r="BX18" i="10"/>
  <c r="BW18" i="10"/>
  <c r="BV18" i="10"/>
  <c r="BU18" i="10"/>
  <c r="BT18" i="10"/>
  <c r="BS18" i="10"/>
  <c r="BR18" i="10"/>
  <c r="BQ18" i="10"/>
  <c r="BP18" i="10"/>
  <c r="BO18" i="10"/>
  <c r="BN18" i="10"/>
  <c r="BM18" i="10"/>
  <c r="BL18" i="10"/>
  <c r="BK18" i="10"/>
  <c r="BJ18" i="10"/>
  <c r="BI18" i="10"/>
  <c r="BH18" i="10"/>
  <c r="BG18" i="10"/>
  <c r="BF18" i="10"/>
  <c r="BE18" i="10"/>
  <c r="BD18" i="10"/>
  <c r="BC18" i="10"/>
  <c r="BB18" i="10"/>
  <c r="BA18" i="10"/>
  <c r="AZ18" i="10"/>
  <c r="AY18" i="10"/>
  <c r="AX18" i="10"/>
  <c r="AW18" i="10"/>
  <c r="AV18" i="10"/>
  <c r="AU18" i="10"/>
  <c r="AT18" i="10"/>
  <c r="AS18" i="10"/>
  <c r="AR18" i="10"/>
  <c r="AQ18" i="10"/>
  <c r="AP18" i="10"/>
  <c r="AN18" i="10"/>
  <c r="AM18" i="10"/>
  <c r="AL18" i="10"/>
  <c r="AJ18" i="10"/>
  <c r="AI18" i="10"/>
  <c r="AH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C13" i="10" s="1"/>
  <c r="CB12" i="10"/>
  <c r="CA12" i="10"/>
  <c r="BZ12" i="10"/>
  <c r="BY12" i="10"/>
  <c r="BX12" i="10"/>
  <c r="BW12" i="10"/>
  <c r="BV12" i="10"/>
  <c r="BU12" i="10"/>
  <c r="BU13" i="10" s="1"/>
  <c r="BT12" i="10"/>
  <c r="BS12" i="10"/>
  <c r="BR12" i="10"/>
  <c r="BQ12" i="10"/>
  <c r="BP12" i="10"/>
  <c r="BO12" i="10"/>
  <c r="BN12" i="10"/>
  <c r="BM12" i="10"/>
  <c r="BM13" i="10" s="1"/>
  <c r="BL12" i="10"/>
  <c r="BK12" i="10"/>
  <c r="BJ12" i="10"/>
  <c r="BI12" i="10"/>
  <c r="BH12" i="10"/>
  <c r="BG12" i="10"/>
  <c r="BF12" i="10"/>
  <c r="BE12" i="10"/>
  <c r="BE13" i="10" s="1"/>
  <c r="BD12" i="10"/>
  <c r="BC12" i="10"/>
  <c r="BB12" i="10"/>
  <c r="BA12" i="10"/>
  <c r="AZ12" i="10"/>
  <c r="AY12" i="10"/>
  <c r="AX12" i="10"/>
  <c r="AW12" i="10"/>
  <c r="AW13" i="10" s="1"/>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CH6" i="10"/>
  <c r="CB6" i="10"/>
  <c r="BZ6" i="10"/>
  <c r="BT6" i="10"/>
  <c r="BR6" i="10"/>
  <c r="BL6" i="10"/>
  <c r="BJ6" i="10"/>
  <c r="BD6" i="10"/>
  <c r="BB6" i="10"/>
  <c r="AV6" i="10"/>
  <c r="AT6" i="10"/>
  <c r="CK5" i="10"/>
  <c r="CG5" i="10"/>
  <c r="CE5" i="10"/>
  <c r="BY5" i="10"/>
  <c r="BW5" i="10"/>
  <c r="BQ5" i="10"/>
  <c r="BO5" i="10"/>
  <c r="BI5" i="10"/>
  <c r="BG5" i="10"/>
  <c r="BA5" i="10"/>
  <c r="AY5" i="10"/>
  <c r="CJ4" i="10"/>
  <c r="CJ5" i="10" s="1"/>
  <c r="CI4" i="10"/>
  <c r="CH4" i="10"/>
  <c r="CH5" i="10" s="1"/>
  <c r="CG4" i="10"/>
  <c r="CG6" i="10" s="1"/>
  <c r="CF4" i="10"/>
  <c r="CF6" i="10" s="1"/>
  <c r="CE4" i="10"/>
  <c r="CE6" i="10" s="1"/>
  <c r="CD4" i="10"/>
  <c r="CD5" i="10" s="1"/>
  <c r="CC4" i="10"/>
  <c r="CC5" i="10" s="1"/>
  <c r="CB4" i="10"/>
  <c r="CB5" i="10" s="1"/>
  <c r="CA4" i="10"/>
  <c r="BZ4" i="10"/>
  <c r="BZ5" i="10" s="1"/>
  <c r="BY4" i="10"/>
  <c r="BY6" i="10" s="1"/>
  <c r="BX4" i="10"/>
  <c r="BX6" i="10" s="1"/>
  <c r="BW4" i="10"/>
  <c r="BW6" i="10" s="1"/>
  <c r="BV4" i="10"/>
  <c r="BV5" i="10" s="1"/>
  <c r="BU4" i="10"/>
  <c r="BU5" i="10" s="1"/>
  <c r="BT4" i="10"/>
  <c r="BT5" i="10" s="1"/>
  <c r="BS4" i="10"/>
  <c r="BR4" i="10"/>
  <c r="BR5" i="10" s="1"/>
  <c r="BQ4" i="10"/>
  <c r="BQ6" i="10" s="1"/>
  <c r="BP4" i="10"/>
  <c r="BP6" i="10" s="1"/>
  <c r="BO4" i="10"/>
  <c r="BO6" i="10" s="1"/>
  <c r="BN4" i="10"/>
  <c r="BN5" i="10" s="1"/>
  <c r="BM4" i="10"/>
  <c r="BM5" i="10" s="1"/>
  <c r="BL4" i="10"/>
  <c r="BL5" i="10" s="1"/>
  <c r="BK4" i="10"/>
  <c r="BJ4" i="10"/>
  <c r="BJ5" i="10" s="1"/>
  <c r="BI4" i="10"/>
  <c r="BI6" i="10" s="1"/>
  <c r="BH4" i="10"/>
  <c r="BH6" i="10" s="1"/>
  <c r="BG4" i="10"/>
  <c r="BG6" i="10" s="1"/>
  <c r="BF4" i="10"/>
  <c r="BF5" i="10" s="1"/>
  <c r="BE4" i="10"/>
  <c r="BE5" i="10" s="1"/>
  <c r="BD4" i="10"/>
  <c r="BD5" i="10" s="1"/>
  <c r="BC4" i="10"/>
  <c r="BB4" i="10"/>
  <c r="BB5" i="10" s="1"/>
  <c r="BA4" i="10"/>
  <c r="BA6" i="10" s="1"/>
  <c r="AZ4" i="10"/>
  <c r="AZ6" i="10" s="1"/>
  <c r="AY4" i="10"/>
  <c r="AY6" i="10" s="1"/>
  <c r="AX4" i="10"/>
  <c r="AX5" i="10" s="1"/>
  <c r="AW4" i="10"/>
  <c r="AW5" i="10" s="1"/>
  <c r="AV4" i="10"/>
  <c r="AV5" i="10" s="1"/>
  <c r="AU4" i="10"/>
  <c r="AT4" i="10"/>
  <c r="AT5" i="10" s="1"/>
  <c r="AS4" i="10"/>
  <c r="AS6" i="10" s="1"/>
  <c r="AR4" i="10"/>
  <c r="AR6" i="10" s="1"/>
  <c r="AQ4" i="10"/>
  <c r="AQ6" i="10" s="1"/>
  <c r="AP4" i="10"/>
  <c r="AO4" i="10"/>
  <c r="AN4" i="10"/>
  <c r="AN6" i="10" s="1"/>
  <c r="AM4" i="10"/>
  <c r="AL4" i="10"/>
  <c r="AL6" i="10" s="1"/>
  <c r="AK4" i="10"/>
  <c r="AK6" i="10" s="1"/>
  <c r="AJ4" i="10"/>
  <c r="AJ6" i="10" s="1"/>
  <c r="AI4" i="10"/>
  <c r="AI6" i="10" s="1"/>
  <c r="AH4" i="10"/>
  <c r="AG4" i="10"/>
  <c r="AF4" i="10"/>
  <c r="AF6" i="10" s="1"/>
  <c r="AE4" i="10"/>
  <c r="AD4" i="10"/>
  <c r="AD6" i="10" s="1"/>
  <c r="AC4" i="10"/>
  <c r="AC6" i="10" s="1"/>
  <c r="AB4" i="10"/>
  <c r="AB6" i="10" s="1"/>
  <c r="AA4" i="10"/>
  <c r="AA6" i="10" s="1"/>
  <c r="Z4" i="10"/>
  <c r="Y4" i="10"/>
  <c r="X4" i="10"/>
  <c r="W4" i="10"/>
  <c r="V4" i="10"/>
  <c r="V6" i="10" s="1"/>
  <c r="U4" i="10"/>
  <c r="U6" i="10" s="1"/>
  <c r="T4" i="10"/>
  <c r="T6" i="10" s="1"/>
  <c r="S4" i="10"/>
  <c r="S6" i="10" s="1"/>
  <c r="R4" i="10"/>
  <c r="Q4" i="10"/>
  <c r="P4" i="10"/>
  <c r="O4" i="10"/>
  <c r="N4" i="10"/>
  <c r="N6" i="10" s="1"/>
  <c r="M4" i="10"/>
  <c r="M6" i="10" s="1"/>
  <c r="L4" i="10"/>
  <c r="K4" i="10"/>
  <c r="K6" i="10" s="1"/>
  <c r="J4" i="10"/>
  <c r="I4" i="10"/>
  <c r="H4" i="10"/>
  <c r="G4" i="10"/>
  <c r="F4" i="10"/>
  <c r="F6" i="10" s="1"/>
  <c r="E4" i="10"/>
  <c r="E6" i="10" s="1"/>
  <c r="CG3" i="10"/>
  <c r="CE3" i="10"/>
  <c r="BW3" i="10"/>
  <c r="AY3" i="10"/>
  <c r="CJ2" i="10"/>
  <c r="CJ19" i="10" s="1"/>
  <c r="CI2" i="10"/>
  <c r="CH2" i="10"/>
  <c r="CH3" i="10" s="1"/>
  <c r="CG2" i="10"/>
  <c r="CF2" i="10"/>
  <c r="CF3" i="10" s="1"/>
  <c r="CE2" i="10"/>
  <c r="CE19" i="10" s="1"/>
  <c r="CD2" i="10"/>
  <c r="CC2" i="10"/>
  <c r="CB2" i="10"/>
  <c r="CB19" i="10" s="1"/>
  <c r="CA2" i="10"/>
  <c r="BZ2" i="10"/>
  <c r="BZ3" i="10" s="1"/>
  <c r="BY2" i="10"/>
  <c r="BX2" i="10"/>
  <c r="BX19" i="10" s="1"/>
  <c r="BW2" i="10"/>
  <c r="BW19" i="10" s="1"/>
  <c r="BV2" i="10"/>
  <c r="BU2" i="10"/>
  <c r="BT2" i="10"/>
  <c r="BT19" i="10" s="1"/>
  <c r="BS2" i="10"/>
  <c r="BR2" i="10"/>
  <c r="BR3" i="10" s="1"/>
  <c r="BQ2" i="10"/>
  <c r="BP2" i="10"/>
  <c r="BP3" i="10" s="1"/>
  <c r="BO2" i="10"/>
  <c r="BO19" i="10" s="1"/>
  <c r="BN2" i="10"/>
  <c r="BM2" i="10"/>
  <c r="BL2" i="10"/>
  <c r="BL19" i="10" s="1"/>
  <c r="BK2" i="10"/>
  <c r="BJ2" i="10"/>
  <c r="BJ3" i="10" s="1"/>
  <c r="BI2" i="10"/>
  <c r="BH2" i="10"/>
  <c r="BH19" i="10" s="1"/>
  <c r="BG2" i="10"/>
  <c r="BG19" i="10" s="1"/>
  <c r="BF2" i="10"/>
  <c r="BE2" i="10"/>
  <c r="BD2" i="10"/>
  <c r="BC2" i="10"/>
  <c r="BB2" i="10"/>
  <c r="BB3" i="10" s="1"/>
  <c r="BA2" i="10"/>
  <c r="AZ2" i="10"/>
  <c r="AZ19" i="10" s="1"/>
  <c r="AY2" i="10"/>
  <c r="AY19" i="10" s="1"/>
  <c r="AX2" i="10"/>
  <c r="AW2" i="10"/>
  <c r="AV2" i="10"/>
  <c r="AV19" i="10" s="1"/>
  <c r="AU2" i="10"/>
  <c r="AT2" i="10"/>
  <c r="AT3" i="10" s="1"/>
  <c r="AS2" i="10"/>
  <c r="AS5" i="10" s="1"/>
  <c r="AR2" i="10"/>
  <c r="AR19" i="10" s="1"/>
  <c r="AQ2" i="10"/>
  <c r="AQ19" i="10" s="1"/>
  <c r="AP2" i="10"/>
  <c r="AO2" i="10"/>
  <c r="AN2" i="10"/>
  <c r="AN19" i="10" s="1"/>
  <c r="AM2" i="10"/>
  <c r="AL2" i="10"/>
  <c r="AL3" i="10" s="1"/>
  <c r="AK2" i="10"/>
  <c r="AK5" i="10" s="1"/>
  <c r="AJ2" i="10"/>
  <c r="AJ19" i="10" s="1"/>
  <c r="AI2" i="10"/>
  <c r="AI19" i="10" s="1"/>
  <c r="AH2" i="10"/>
  <c r="AG2" i="10"/>
  <c r="AF2" i="10"/>
  <c r="AE2" i="10"/>
  <c r="AD2" i="10"/>
  <c r="AD3" i="10" s="1"/>
  <c r="AC2" i="10"/>
  <c r="AC5" i="10" s="1"/>
  <c r="AB2" i="10"/>
  <c r="AA2" i="10"/>
  <c r="Z2" i="10"/>
  <c r="Y2" i="10"/>
  <c r="X2" i="10"/>
  <c r="W2" i="10"/>
  <c r="V2" i="10"/>
  <c r="V3" i="10" s="1"/>
  <c r="U2" i="10"/>
  <c r="U5" i="10" s="1"/>
  <c r="T2" i="10"/>
  <c r="S2" i="10"/>
  <c r="R2" i="10"/>
  <c r="Q2" i="10"/>
  <c r="P2" i="10"/>
  <c r="O2" i="10"/>
  <c r="N2" i="10"/>
  <c r="N3" i="10" s="1"/>
  <c r="M2" i="10"/>
  <c r="M5" i="10" s="1"/>
  <c r="L2" i="10"/>
  <c r="K2" i="10"/>
  <c r="J2" i="10"/>
  <c r="I2" i="10"/>
  <c r="H2" i="10"/>
  <c r="G2" i="10"/>
  <c r="F2" i="10"/>
  <c r="F3" i="10" s="1"/>
  <c r="E2" i="10"/>
  <c r="CL12" i="9"/>
  <c r="CL8"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K12" i="7"/>
  <c r="AB11" i="7"/>
  <c r="AB13" i="7" s="1"/>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D67" i="6"/>
  <c r="CC67" i="6"/>
  <c r="CB67" i="6"/>
  <c r="CA67" i="6"/>
  <c r="BZ67" i="6"/>
  <c r="BY67" i="6"/>
  <c r="BX67" i="6"/>
  <c r="BW67" i="6"/>
  <c r="BV67" i="6"/>
  <c r="BU67" i="6"/>
  <c r="BT67" i="6"/>
  <c r="BS67" i="6"/>
  <c r="BR67" i="6"/>
  <c r="BQ67" i="6"/>
  <c r="BP67" i="6"/>
  <c r="BO67" i="6"/>
  <c r="BN67" i="6"/>
  <c r="BM67" i="6"/>
  <c r="BL67" i="6"/>
  <c r="BK67" i="6"/>
  <c r="BJ67" i="6"/>
  <c r="BI67" i="6"/>
  <c r="BH67" i="6"/>
  <c r="BG67" i="6"/>
  <c r="BF67" i="6"/>
  <c r="BE67" i="6"/>
  <c r="BD67" i="6"/>
  <c r="BC67" i="6"/>
  <c r="BB67" i="6"/>
  <c r="BA67" i="6"/>
  <c r="AZ67" i="6"/>
  <c r="AY67" i="6"/>
  <c r="AX67" i="6"/>
  <c r="AW67" i="6"/>
  <c r="AV67" i="6"/>
  <c r="AU67" i="6"/>
  <c r="AT67" i="6"/>
  <c r="AS67" i="6"/>
  <c r="AR67" i="6"/>
  <c r="AQ67" i="6"/>
  <c r="AP67" i="6"/>
  <c r="AO67" i="6"/>
  <c r="AN67" i="6"/>
  <c r="AM67" i="6"/>
  <c r="AL67" i="6"/>
  <c r="AK67" i="6"/>
  <c r="AJ67" i="6"/>
  <c r="AI67" i="6"/>
  <c r="AH67" i="6"/>
  <c r="AG67" i="6"/>
  <c r="AF67" i="6"/>
  <c r="AE67" i="6"/>
  <c r="AE24" i="6" s="1"/>
  <c r="AD67" i="6"/>
  <c r="AC67" i="6"/>
  <c r="AB67" i="6"/>
  <c r="AA67" i="6"/>
  <c r="Z67" i="6"/>
  <c r="Y67" i="6"/>
  <c r="X67" i="6"/>
  <c r="W67" i="6"/>
  <c r="W24" i="6" s="1"/>
  <c r="V67" i="6"/>
  <c r="U67" i="6"/>
  <c r="T67" i="6"/>
  <c r="S67" i="6"/>
  <c r="R67" i="6"/>
  <c r="R24" i="6" s="1"/>
  <c r="Q67" i="6"/>
  <c r="Q24" i="6" s="1"/>
  <c r="P67" i="6"/>
  <c r="O67" i="6"/>
  <c r="O24" i="6" s="1"/>
  <c r="N67" i="6"/>
  <c r="M67" i="6"/>
  <c r="L67" i="6"/>
  <c r="K67" i="6"/>
  <c r="J67" i="6"/>
  <c r="J24" i="6" s="1"/>
  <c r="I67" i="6"/>
  <c r="I24" i="6" s="1"/>
  <c r="H67" i="6"/>
  <c r="G67" i="6"/>
  <c r="G24" i="6" s="1"/>
  <c r="F67" i="6"/>
  <c r="E67" i="6"/>
  <c r="D67" i="6"/>
  <c r="C67" i="6"/>
  <c r="B67" i="6"/>
  <c r="B24" i="6" s="1"/>
  <c r="B27"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J35" i="6"/>
  <c r="CI35" i="6"/>
  <c r="CH35" i="6"/>
  <c r="CG35" i="6"/>
  <c r="CF35" i="6"/>
  <c r="CE35" i="6"/>
  <c r="CD35" i="6"/>
  <c r="CC35" i="6"/>
  <c r="CB35" i="6"/>
  <c r="CA35" i="6"/>
  <c r="BZ35" i="6"/>
  <c r="BY35" i="6"/>
  <c r="BX35" i="6"/>
  <c r="BW35" i="6"/>
  <c r="BV35" i="6"/>
  <c r="BU35" i="6"/>
  <c r="BT35" i="6"/>
  <c r="BS35" i="6"/>
  <c r="BR35" i="6"/>
  <c r="BQ35" i="6"/>
  <c r="BP35" i="6"/>
  <c r="BO35" i="6"/>
  <c r="BN35" i="6"/>
  <c r="BM35" i="6"/>
  <c r="BL35" i="6"/>
  <c r="BK35" i="6"/>
  <c r="BJ35" i="6"/>
  <c r="BI35" i="6"/>
  <c r="BH35" i="6"/>
  <c r="BG35" i="6"/>
  <c r="BF35" i="6"/>
  <c r="BE35" i="6"/>
  <c r="BD35" i="6"/>
  <c r="BC35" i="6"/>
  <c r="BB35" i="6"/>
  <c r="BA35" i="6"/>
  <c r="AZ35" i="6"/>
  <c r="AY35" i="6"/>
  <c r="AX35" i="6"/>
  <c r="AW35" i="6"/>
  <c r="AV35" i="6"/>
  <c r="AU35" i="6"/>
  <c r="AT35" i="6"/>
  <c r="AS35" i="6"/>
  <c r="AR35" i="6"/>
  <c r="AQ35" i="6"/>
  <c r="AP35" i="6"/>
  <c r="AN35" i="6"/>
  <c r="AM35" i="6"/>
  <c r="AL35" i="6"/>
  <c r="AJ35" i="6"/>
  <c r="AI35" i="6"/>
  <c r="AH35" i="6"/>
  <c r="D35" i="6"/>
  <c r="C35" i="6"/>
  <c r="B35" i="6"/>
  <c r="CK29" i="6"/>
  <c r="CJ27" i="6"/>
  <c r="CI27" i="6"/>
  <c r="CI32" i="10" s="1"/>
  <c r="CH27" i="6"/>
  <c r="CH32" i="10" s="1"/>
  <c r="CG27" i="6"/>
  <c r="CG32" i="10" s="1"/>
  <c r="CF27" i="6"/>
  <c r="CF32" i="10" s="1"/>
  <c r="CE27" i="6"/>
  <c r="CE32" i="10" s="1"/>
  <c r="CD27" i="6"/>
  <c r="CD32" i="10" s="1"/>
  <c r="CC27" i="6"/>
  <c r="CC32" i="10" s="1"/>
  <c r="CB27" i="6"/>
  <c r="CA27" i="6"/>
  <c r="CA32" i="10" s="1"/>
  <c r="BZ27" i="6"/>
  <c r="BZ32" i="10" s="1"/>
  <c r="BY27" i="6"/>
  <c r="BY32" i="10" s="1"/>
  <c r="BX27" i="6"/>
  <c r="BX32" i="10" s="1"/>
  <c r="BW27" i="6"/>
  <c r="BW32" i="10" s="1"/>
  <c r="BV27" i="6"/>
  <c r="BV32" i="10" s="1"/>
  <c r="BU27" i="6"/>
  <c r="BU32" i="10" s="1"/>
  <c r="BT27" i="6"/>
  <c r="BS27" i="6"/>
  <c r="BS32" i="10" s="1"/>
  <c r="BR27" i="6"/>
  <c r="BR32" i="10" s="1"/>
  <c r="BQ27" i="6"/>
  <c r="BQ32" i="10" s="1"/>
  <c r="BP27" i="6"/>
  <c r="BP32" i="10" s="1"/>
  <c r="BO27" i="6"/>
  <c r="BO32" i="10" s="1"/>
  <c r="BN27" i="6"/>
  <c r="BN32" i="10" s="1"/>
  <c r="BM27" i="6"/>
  <c r="BM32" i="10" s="1"/>
  <c r="BL27" i="6"/>
  <c r="BK27" i="6"/>
  <c r="BK32" i="10" s="1"/>
  <c r="BJ27" i="6"/>
  <c r="BJ32" i="10" s="1"/>
  <c r="BI27" i="6"/>
  <c r="BI32" i="10" s="1"/>
  <c r="BH27" i="6"/>
  <c r="BH32" i="10" s="1"/>
  <c r="BG27" i="6"/>
  <c r="BG32" i="10" s="1"/>
  <c r="BF27" i="6"/>
  <c r="BF32" i="10" s="1"/>
  <c r="BE27" i="6"/>
  <c r="BE32" i="10" s="1"/>
  <c r="BD27" i="6"/>
  <c r="BC27" i="6"/>
  <c r="BC32" i="10" s="1"/>
  <c r="BB27" i="6"/>
  <c r="BB32" i="10" s="1"/>
  <c r="BA27" i="6"/>
  <c r="BA32" i="10" s="1"/>
  <c r="AZ27" i="6"/>
  <c r="AZ32" i="10" s="1"/>
  <c r="AY27" i="6"/>
  <c r="AY32" i="10" s="1"/>
  <c r="AX27" i="6"/>
  <c r="AX32" i="10" s="1"/>
  <c r="AW27" i="6"/>
  <c r="AW32" i="10" s="1"/>
  <c r="AV27" i="6"/>
  <c r="AU27" i="6"/>
  <c r="AU32" i="10" s="1"/>
  <c r="AT27" i="6"/>
  <c r="AT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E24" i="6"/>
  <c r="CD24" i="6"/>
  <c r="CC24" i="6"/>
  <c r="CB24" i="6"/>
  <c r="CA24" i="6"/>
  <c r="BZ24" i="6"/>
  <c r="BY24" i="6"/>
  <c r="BX24" i="6"/>
  <c r="BW24" i="6"/>
  <c r="BV24" i="6"/>
  <c r="BU24" i="6"/>
  <c r="BT24" i="6"/>
  <c r="BS24" i="6"/>
  <c r="BR24" i="6"/>
  <c r="BQ24" i="6"/>
  <c r="BP24" i="6"/>
  <c r="BO24" i="6"/>
  <c r="BN24" i="6"/>
  <c r="BM24" i="6"/>
  <c r="BL24" i="6"/>
  <c r="BK24" i="6"/>
  <c r="BJ24" i="6"/>
  <c r="BI24" i="6"/>
  <c r="BH24" i="6"/>
  <c r="BG24" i="6"/>
  <c r="BF24" i="6"/>
  <c r="BE24" i="6"/>
  <c r="BD24" i="6"/>
  <c r="BC24" i="6"/>
  <c r="BB24" i="6"/>
  <c r="BA24" i="6"/>
  <c r="AZ24" i="6"/>
  <c r="AY24" i="6"/>
  <c r="AX24" i="6"/>
  <c r="AW24" i="6"/>
  <c r="AV24" i="6"/>
  <c r="AU24" i="6"/>
  <c r="AT24" i="6"/>
  <c r="AS24" i="6"/>
  <c r="AS27" i="6" s="1"/>
  <c r="AS32" i="10" s="1"/>
  <c r="AR24" i="6"/>
  <c r="AR27" i="6" s="1"/>
  <c r="AR32" i="10" s="1"/>
  <c r="AQ24" i="6"/>
  <c r="AQ27" i="6" s="1"/>
  <c r="AQ32" i="10" s="1"/>
  <c r="AP24" i="6"/>
  <c r="AP27" i="6" s="1"/>
  <c r="AP32" i="10" s="1"/>
  <c r="AO24" i="6"/>
  <c r="AN24" i="6"/>
  <c r="AN27" i="6" s="1"/>
  <c r="AM24" i="6"/>
  <c r="AM27" i="6" s="1"/>
  <c r="AM32" i="10" s="1"/>
  <c r="AL24" i="6"/>
  <c r="AL27" i="6" s="1"/>
  <c r="AL32" i="10" s="1"/>
  <c r="AK24" i="6"/>
  <c r="AJ24" i="6"/>
  <c r="AJ27" i="6" s="1"/>
  <c r="AJ32" i="10" s="1"/>
  <c r="AI24" i="6"/>
  <c r="AI27" i="6" s="1"/>
  <c r="AI32" i="10" s="1"/>
  <c r="AH24" i="6"/>
  <c r="AH27" i="6" s="1"/>
  <c r="AH32" i="10" s="1"/>
  <c r="AG24" i="6"/>
  <c r="AF24" i="6"/>
  <c r="AD24" i="6"/>
  <c r="AC24" i="6"/>
  <c r="AB24" i="6"/>
  <c r="AA24" i="6"/>
  <c r="Z24" i="6"/>
  <c r="Y24" i="6"/>
  <c r="X24" i="6"/>
  <c r="V24" i="6"/>
  <c r="U24" i="6"/>
  <c r="T24" i="6"/>
  <c r="S24" i="6"/>
  <c r="P24" i="6"/>
  <c r="N24" i="6"/>
  <c r="M24" i="6"/>
  <c r="L24" i="6"/>
  <c r="K24" i="6"/>
  <c r="H24" i="6"/>
  <c r="F24" i="6"/>
  <c r="E24" i="6"/>
  <c r="D24" i="6"/>
  <c r="D27" i="6" s="1"/>
  <c r="C24" i="6"/>
  <c r="C27" i="6" s="1"/>
  <c r="CK23" i="6"/>
  <c r="CJ23" i="6"/>
  <c r="CI23" i="6"/>
  <c r="CH23" i="6"/>
  <c r="CG23" i="6"/>
  <c r="CF23" i="6"/>
  <c r="CE23" i="6"/>
  <c r="CD23" i="6"/>
  <c r="CC23" i="6"/>
  <c r="CB23" i="6"/>
  <c r="CA23" i="6"/>
  <c r="BZ23" i="6"/>
  <c r="BY23" i="6"/>
  <c r="BX23" i="6"/>
  <c r="BW23" i="6"/>
  <c r="BV23" i="6"/>
  <c r="BU23" i="6"/>
  <c r="BT23" i="6"/>
  <c r="BS23" i="6"/>
  <c r="BR23" i="6"/>
  <c r="BQ23" i="6"/>
  <c r="BP23" i="6"/>
  <c r="BO23" i="6"/>
  <c r="BN23" i="6"/>
  <c r="BM23" i="6"/>
  <c r="BL23" i="6"/>
  <c r="BK23" i="6"/>
  <c r="BJ23" i="6"/>
  <c r="BI23" i="6"/>
  <c r="BH23" i="6"/>
  <c r="BG23" i="6"/>
  <c r="BF23" i="6"/>
  <c r="BE23" i="6"/>
  <c r="BD23" i="6"/>
  <c r="BC23" i="6"/>
  <c r="BB23" i="6"/>
  <c r="BA23" i="6"/>
  <c r="AZ23" i="6"/>
  <c r="AY23" i="6"/>
  <c r="AX23" i="6"/>
  <c r="AW23" i="6"/>
  <c r="AV23" i="6"/>
  <c r="AU23" i="6"/>
  <c r="AT23" i="6"/>
  <c r="AS23" i="6"/>
  <c r="AR23" i="6"/>
  <c r="AQ23" i="6"/>
  <c r="AP23" i="6"/>
  <c r="AO23" i="6"/>
  <c r="AO35" i="6" s="1"/>
  <c r="AN23" i="6"/>
  <c r="AM23" i="6"/>
  <c r="AL23" i="6"/>
  <c r="AK23" i="6"/>
  <c r="AK35" i="6" s="1"/>
  <c r="AJ23" i="6"/>
  <c r="AI23" i="6"/>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C23" i="6"/>
  <c r="B23" i="6"/>
  <c r="CK16" i="6"/>
  <c r="CH15" i="6"/>
  <c r="BZ15" i="6"/>
  <c r="BR15" i="6"/>
  <c r="BJ15" i="6"/>
  <c r="BB15" i="6"/>
  <c r="AT15" i="6"/>
  <c r="CJ12" i="6"/>
  <c r="CI12" i="6"/>
  <c r="CH12" i="6"/>
  <c r="CG12" i="6"/>
  <c r="CF12" i="6"/>
  <c r="CE12" i="6"/>
  <c r="CD12" i="6"/>
  <c r="CC12" i="6"/>
  <c r="CB12" i="6"/>
  <c r="CA12" i="6"/>
  <c r="BZ12" i="6"/>
  <c r="BY12" i="6"/>
  <c r="BX12" i="6"/>
  <c r="BW12" i="6"/>
  <c r="BV12" i="6"/>
  <c r="BU12" i="6"/>
  <c r="BT12" i="6"/>
  <c r="BS12" i="6"/>
  <c r="BR12" i="6"/>
  <c r="BQ12" i="6"/>
  <c r="BP12" i="6"/>
  <c r="BO12" i="6"/>
  <c r="BN12" i="6"/>
  <c r="BM12" i="6"/>
  <c r="BL12" i="6"/>
  <c r="BK12" i="6"/>
  <c r="BJ12" i="6"/>
  <c r="BI12" i="6"/>
  <c r="BH12" i="6"/>
  <c r="BG12" i="6"/>
  <c r="BF12" i="6"/>
  <c r="BE12" i="6"/>
  <c r="BD12" i="6"/>
  <c r="BC12" i="6"/>
  <c r="BB12" i="6"/>
  <c r="BA12" i="6"/>
  <c r="AZ12" i="6"/>
  <c r="AY12" i="6"/>
  <c r="AX12" i="6"/>
  <c r="AW12" i="6"/>
  <c r="AV12" i="6"/>
  <c r="AU12" i="6"/>
  <c r="AT12" i="6"/>
  <c r="AS12" i="6"/>
  <c r="AR12" i="6"/>
  <c r="AQ12" i="6"/>
  <c r="AP12" i="6"/>
  <c r="AO12" i="6"/>
  <c r="AO18" i="10" s="1"/>
  <c r="AN12" i="6"/>
  <c r="AM12" i="6"/>
  <c r="AL12" i="6"/>
  <c r="AK12" i="6"/>
  <c r="AK18" i="10" s="1"/>
  <c r="AJ12" i="6"/>
  <c r="AI12" i="6"/>
  <c r="AH12" i="6"/>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K7" i="10" s="1"/>
  <c r="CK9" i="10" s="1"/>
  <c r="CJ6" i="6"/>
  <c r="CJ7" i="10" s="1"/>
  <c r="CI6" i="6"/>
  <c r="CI7" i="10" s="1"/>
  <c r="CH6" i="6"/>
  <c r="CH7" i="10" s="1"/>
  <c r="CG6" i="6"/>
  <c r="CG7" i="10" s="1"/>
  <c r="CF6" i="6"/>
  <c r="CF7" i="10" s="1"/>
  <c r="CE6" i="6"/>
  <c r="CE7" i="10" s="1"/>
  <c r="CD6" i="6"/>
  <c r="CD7" i="10" s="1"/>
  <c r="CC6" i="6"/>
  <c r="CC7" i="10" s="1"/>
  <c r="CB6" i="6"/>
  <c r="CB7" i="10" s="1"/>
  <c r="CA6" i="6"/>
  <c r="CA7" i="10" s="1"/>
  <c r="BZ6" i="6"/>
  <c r="BZ7" i="10" s="1"/>
  <c r="BY6" i="6"/>
  <c r="BY7" i="10" s="1"/>
  <c r="BX6" i="6"/>
  <c r="BX7" i="10" s="1"/>
  <c r="BW6" i="6"/>
  <c r="BW7" i="10" s="1"/>
  <c r="BV6" i="6"/>
  <c r="BV7" i="10" s="1"/>
  <c r="BU6" i="6"/>
  <c r="BU7" i="10" s="1"/>
  <c r="BT6" i="6"/>
  <c r="BT7" i="10" s="1"/>
  <c r="BS6" i="6"/>
  <c r="BS7" i="10" s="1"/>
  <c r="BR6" i="6"/>
  <c r="BR7" i="10" s="1"/>
  <c r="BQ6" i="6"/>
  <c r="BQ7" i="10" s="1"/>
  <c r="BP6" i="6"/>
  <c r="BP7" i="10" s="1"/>
  <c r="BO6" i="6"/>
  <c r="BO7" i="10" s="1"/>
  <c r="BN6" i="6"/>
  <c r="BN7" i="10" s="1"/>
  <c r="BM6" i="6"/>
  <c r="BM7" i="10" s="1"/>
  <c r="BL6" i="6"/>
  <c r="BL7" i="10" s="1"/>
  <c r="BK6" i="6"/>
  <c r="BK7" i="10" s="1"/>
  <c r="BJ6" i="6"/>
  <c r="BJ7" i="10" s="1"/>
  <c r="BI6" i="6"/>
  <c r="BI7" i="10" s="1"/>
  <c r="BH6" i="6"/>
  <c r="BH7" i="10" s="1"/>
  <c r="BG6" i="6"/>
  <c r="BG7" i="10" s="1"/>
  <c r="BF6" i="6"/>
  <c r="BF7" i="10" s="1"/>
  <c r="BE6" i="6"/>
  <c r="BE7" i="10" s="1"/>
  <c r="BD6" i="6"/>
  <c r="BD7" i="10" s="1"/>
  <c r="BC6" i="6"/>
  <c r="BC7" i="10" s="1"/>
  <c r="BB6" i="6"/>
  <c r="BB7" i="10" s="1"/>
  <c r="BA6" i="6"/>
  <c r="BA7" i="10" s="1"/>
  <c r="AZ6" i="6"/>
  <c r="AZ7" i="10" s="1"/>
  <c r="AY6" i="6"/>
  <c r="AY7" i="10" s="1"/>
  <c r="AX6" i="6"/>
  <c r="AX7" i="10" s="1"/>
  <c r="AW6" i="6"/>
  <c r="AW7" i="10" s="1"/>
  <c r="AV6" i="6"/>
  <c r="AV7" i="10" s="1"/>
  <c r="AU6" i="6"/>
  <c r="AU7" i="10" s="1"/>
  <c r="AT6" i="6"/>
  <c r="AT7" i="10" s="1"/>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J107" i="5"/>
  <c r="CI107" i="5"/>
  <c r="CH107" i="5"/>
  <c r="CG107" i="5"/>
  <c r="CF107" i="5"/>
  <c r="CE107" i="5"/>
  <c r="CD107" i="5"/>
  <c r="CC107" i="5"/>
  <c r="CB107" i="5"/>
  <c r="CA107" i="5"/>
  <c r="BZ107" i="5"/>
  <c r="BY107" i="5"/>
  <c r="BX107" i="5"/>
  <c r="BW107" i="5"/>
  <c r="BV107" i="5"/>
  <c r="BU107" i="5"/>
  <c r="BT107" i="5"/>
  <c r="BS107" i="5"/>
  <c r="BR107" i="5"/>
  <c r="BQ107" i="5"/>
  <c r="BP107" i="5"/>
  <c r="BO107" i="5"/>
  <c r="BN107" i="5"/>
  <c r="BM107" i="5"/>
  <c r="BL107" i="5"/>
  <c r="BK107" i="5"/>
  <c r="BJ107" i="5"/>
  <c r="BI107" i="5"/>
  <c r="BH107" i="5"/>
  <c r="BG107" i="5"/>
  <c r="BF107" i="5"/>
  <c r="BE107" i="5"/>
  <c r="BD107" i="5"/>
  <c r="BC107" i="5"/>
  <c r="BB107" i="5"/>
  <c r="BA107" i="5"/>
  <c r="AZ107" i="5"/>
  <c r="AY107" i="5"/>
  <c r="AX107" i="5"/>
  <c r="AW107" i="5"/>
  <c r="AV107" i="5"/>
  <c r="AU107" i="5"/>
  <c r="AT107" i="5"/>
  <c r="AS107" i="5"/>
  <c r="AR107" i="5"/>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C31" i="9" s="1"/>
  <c r="CB49" i="5"/>
  <c r="CB6" i="9" s="1"/>
  <c r="CA49" i="5"/>
  <c r="CA6" i="9" s="1"/>
  <c r="BZ49" i="5"/>
  <c r="BZ6" i="9" s="1"/>
  <c r="BY49" i="5"/>
  <c r="BY6" i="9" s="1"/>
  <c r="BX49" i="5"/>
  <c r="BX6" i="9" s="1"/>
  <c r="BW49" i="5"/>
  <c r="BW6" i="9" s="1"/>
  <c r="BV49" i="5"/>
  <c r="BV6" i="9" s="1"/>
  <c r="BU49" i="5"/>
  <c r="BU6" i="9" s="1"/>
  <c r="BU31" i="9" s="1"/>
  <c r="BT49" i="5"/>
  <c r="BT6" i="9" s="1"/>
  <c r="BS49" i="5"/>
  <c r="BS6" i="9" s="1"/>
  <c r="BR49" i="5"/>
  <c r="BR6" i="9" s="1"/>
  <c r="BQ49" i="5"/>
  <c r="BQ6" i="9" s="1"/>
  <c r="BP49" i="5"/>
  <c r="BP6" i="9" s="1"/>
  <c r="BO49" i="5"/>
  <c r="BO6" i="9" s="1"/>
  <c r="BN49" i="5"/>
  <c r="BN6" i="9" s="1"/>
  <c r="BM49" i="5"/>
  <c r="BM6" i="9" s="1"/>
  <c r="BM31" i="9" s="1"/>
  <c r="BL49" i="5"/>
  <c r="BL6" i="9" s="1"/>
  <c r="BK49" i="5"/>
  <c r="BK6" i="9" s="1"/>
  <c r="BJ49" i="5"/>
  <c r="BJ6" i="9" s="1"/>
  <c r="BI49" i="5"/>
  <c r="BI6" i="9" s="1"/>
  <c r="BH49" i="5"/>
  <c r="BH6" i="9" s="1"/>
  <c r="BG49" i="5"/>
  <c r="BG6" i="9" s="1"/>
  <c r="BF49" i="5"/>
  <c r="BF6" i="9" s="1"/>
  <c r="BE49" i="5"/>
  <c r="BE6" i="9" s="1"/>
  <c r="BE31" i="9" s="1"/>
  <c r="BD49" i="5"/>
  <c r="BD6" i="9" s="1"/>
  <c r="BC49" i="5"/>
  <c r="BC6" i="9" s="1"/>
  <c r="BB49" i="5"/>
  <c r="BB6" i="9" s="1"/>
  <c r="BA49" i="5"/>
  <c r="BA6" i="9" s="1"/>
  <c r="AZ49" i="5"/>
  <c r="AZ6" i="9" s="1"/>
  <c r="AY49" i="5"/>
  <c r="AY6" i="9" s="1"/>
  <c r="AX49" i="5"/>
  <c r="AX6" i="9" s="1"/>
  <c r="AW49" i="5"/>
  <c r="AW6" i="9" s="1"/>
  <c r="AW31" i="9" s="1"/>
  <c r="AV49" i="5"/>
  <c r="AV6" i="9" s="1"/>
  <c r="AU49" i="5"/>
  <c r="AU6" i="9" s="1"/>
  <c r="AT49" i="5"/>
  <c r="AT6" i="9" s="1"/>
  <c r="AS49" i="5"/>
  <c r="AS6" i="9" s="1"/>
  <c r="AR49" i="5"/>
  <c r="AR6" i="9" s="1"/>
  <c r="AQ49" i="5"/>
  <c r="AQ6" i="9" s="1"/>
  <c r="AP49" i="5"/>
  <c r="AP6" i="9" s="1"/>
  <c r="AO49" i="5"/>
  <c r="AO6" i="9" s="1"/>
  <c r="AO31"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H19" i="10" l="1"/>
  <c r="F27" i="6"/>
  <c r="F32" i="10" s="1"/>
  <c r="H27" i="6"/>
  <c r="G27" i="6"/>
  <c r="G32" i="10" s="1"/>
  <c r="K27" i="6"/>
  <c r="K32" i="10" s="1"/>
  <c r="L12" i="7"/>
  <c r="M12" i="7"/>
  <c r="T12" i="7"/>
  <c r="U12" i="7"/>
  <c r="L6" i="10"/>
  <c r="E8" i="8"/>
  <c r="B49" i="13"/>
  <c r="K28" i="11"/>
  <c r="K57" i="11"/>
  <c r="C70" i="5"/>
  <c r="E25" i="12"/>
  <c r="M25" i="12"/>
  <c r="M26" i="12" s="1"/>
  <c r="M27" i="12" s="1"/>
  <c r="U25" i="12"/>
  <c r="AC25" i="12"/>
  <c r="AK25" i="12"/>
  <c r="AS25" i="12"/>
  <c r="BA25" i="12"/>
  <c r="BI25" i="12"/>
  <c r="BI26" i="12" s="1"/>
  <c r="BI27" i="12" s="1"/>
  <c r="BQ25" i="12"/>
  <c r="BY25" i="12"/>
  <c r="BY26" i="12" s="1"/>
  <c r="BY27" i="12" s="1"/>
  <c r="CG25" i="12"/>
  <c r="L27" i="6"/>
  <c r="N27" i="6"/>
  <c r="N32" i="10" s="1"/>
  <c r="K19" i="10"/>
  <c r="P27" i="6"/>
  <c r="P32" i="10" s="1"/>
  <c r="L19" i="10"/>
  <c r="P19" i="10"/>
  <c r="O27" i="6"/>
  <c r="O32" i="10" s="1"/>
  <c r="J27" i="6"/>
  <c r="J32" i="10" s="1"/>
  <c r="F25" i="12"/>
  <c r="N25" i="12"/>
  <c r="V25" i="12"/>
  <c r="AD25" i="12"/>
  <c r="AL25" i="12"/>
  <c r="AL26" i="12" s="1"/>
  <c r="AL27" i="12" s="1"/>
  <c r="AT25" i="12"/>
  <c r="BB25" i="12"/>
  <c r="BB26" i="12" s="1"/>
  <c r="BB27" i="12" s="1"/>
  <c r="BJ25" i="12"/>
  <c r="BR25" i="12"/>
  <c r="BZ25" i="12"/>
  <c r="CH25" i="12"/>
  <c r="I25" i="12"/>
  <c r="Q25" i="12"/>
  <c r="Q26" i="12" s="1"/>
  <c r="Q27" i="12" s="1"/>
  <c r="Y25" i="12"/>
  <c r="AG25" i="12"/>
  <c r="AG26" i="12" s="1"/>
  <c r="AG27" i="12" s="1"/>
  <c r="AO25" i="12"/>
  <c r="AW25" i="12"/>
  <c r="BE25" i="12"/>
  <c r="BM25" i="12"/>
  <c r="BU25" i="12"/>
  <c r="L12" i="12"/>
  <c r="T12" i="12"/>
  <c r="AB12" i="12"/>
  <c r="AB13" i="12" s="1"/>
  <c r="AJ12" i="12"/>
  <c r="AJ13" i="12" s="1"/>
  <c r="AR12" i="12"/>
  <c r="AZ12" i="12"/>
  <c r="BH12" i="12"/>
  <c r="BP12" i="12"/>
  <c r="BP13" i="12" s="1"/>
  <c r="BX12" i="12"/>
  <c r="CF12" i="12"/>
  <c r="G12" i="12"/>
  <c r="G13" i="12" s="1"/>
  <c r="O12" i="12"/>
  <c r="O13" i="12" s="1"/>
  <c r="W12" i="12"/>
  <c r="AE12" i="12"/>
  <c r="AM12" i="12"/>
  <c r="AU12" i="12"/>
  <c r="AU13" i="12" s="1"/>
  <c r="BC12" i="12"/>
  <c r="BK12" i="12"/>
  <c r="BS12" i="12"/>
  <c r="BS13" i="12" s="1"/>
  <c r="CA12" i="12"/>
  <c r="CI12" i="12"/>
  <c r="K13" i="7"/>
  <c r="L13" i="7"/>
  <c r="T13" i="7"/>
  <c r="AN7" i="10"/>
  <c r="AN7" i="6"/>
  <c r="AO7" i="10"/>
  <c r="AO7" i="6"/>
  <c r="AP7" i="10"/>
  <c r="AP7" i="6"/>
  <c r="AQ7" i="10"/>
  <c r="AQ7" i="6"/>
  <c r="AR7" i="10"/>
  <c r="AR7" i="6"/>
  <c r="AK7" i="10"/>
  <c r="AK7" i="6"/>
  <c r="AS7" i="10"/>
  <c r="AS7" i="6"/>
  <c r="AL7" i="10"/>
  <c r="AL7" i="6"/>
  <c r="AM7" i="10"/>
  <c r="AM7" i="6"/>
  <c r="H7" i="10"/>
  <c r="H7" i="6"/>
  <c r="P7" i="10"/>
  <c r="P7" i="6"/>
  <c r="X7" i="10"/>
  <c r="X7" i="6"/>
  <c r="AF7" i="10"/>
  <c r="AB9" i="10" s="1"/>
  <c r="AF7" i="6"/>
  <c r="I7" i="10"/>
  <c r="I8" i="10" s="1"/>
  <c r="I7" i="6"/>
  <c r="Q7" i="10"/>
  <c r="Q7" i="6"/>
  <c r="Y7" i="10"/>
  <c r="Y7" i="6"/>
  <c r="AG7" i="10"/>
  <c r="AG7" i="6"/>
  <c r="J7" i="10"/>
  <c r="J9" i="10" s="1"/>
  <c r="J7" i="6"/>
  <c r="R7" i="10"/>
  <c r="R7" i="6"/>
  <c r="Z7" i="10"/>
  <c r="Z7" i="6"/>
  <c r="AH7" i="10"/>
  <c r="AH9" i="10" s="1"/>
  <c r="AH7" i="6"/>
  <c r="K7" i="10"/>
  <c r="G9" i="10" s="1"/>
  <c r="K7" i="6"/>
  <c r="S7" i="10"/>
  <c r="S7" i="6"/>
  <c r="AA7" i="10"/>
  <c r="AA7" i="6"/>
  <c r="AI7" i="10"/>
  <c r="AE9" i="10" s="1"/>
  <c r="AI7" i="6"/>
  <c r="L7" i="10"/>
  <c r="L8" i="10" s="1"/>
  <c r="L7" i="6"/>
  <c r="T7" i="10"/>
  <c r="T7" i="6"/>
  <c r="AB7" i="10"/>
  <c r="AB7" i="6"/>
  <c r="AJ7" i="10"/>
  <c r="AJ9" i="10" s="1"/>
  <c r="AJ7" i="6"/>
  <c r="E7" i="10"/>
  <c r="E9" i="10" s="1"/>
  <c r="E7" i="6"/>
  <c r="M7" i="10"/>
  <c r="M7" i="6"/>
  <c r="U7" i="10"/>
  <c r="U7" i="6"/>
  <c r="AC7" i="10"/>
  <c r="AC9" i="10" s="1"/>
  <c r="AC7" i="6"/>
  <c r="E5" i="10"/>
  <c r="E26" i="10"/>
  <c r="F7" i="10"/>
  <c r="F7" i="6"/>
  <c r="N7" i="10"/>
  <c r="N7" i="6"/>
  <c r="V7" i="10"/>
  <c r="V8" i="10" s="1"/>
  <c r="V7" i="6"/>
  <c r="AD7" i="10"/>
  <c r="AD7" i="6"/>
  <c r="G7" i="10"/>
  <c r="G7" i="6"/>
  <c r="O7" i="10"/>
  <c r="O7" i="6"/>
  <c r="W7" i="10"/>
  <c r="W8" i="10" s="1"/>
  <c r="W7" i="6"/>
  <c r="AE7" i="10"/>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AC12" i="12"/>
  <c r="AK12" i="12"/>
  <c r="AS12" i="12"/>
  <c r="AS13" i="12" s="1"/>
  <c r="BA12" i="12"/>
  <c r="BI12" i="12"/>
  <c r="BQ12" i="12"/>
  <c r="BQ13" i="12" s="1"/>
  <c r="BY12" i="12"/>
  <c r="BY13" i="12" s="1"/>
  <c r="CG12" i="12"/>
  <c r="CF28" i="11"/>
  <c r="H12" i="12"/>
  <c r="P12" i="12"/>
  <c r="P13" i="12" s="1"/>
  <c r="X12" i="12"/>
  <c r="AF12" i="12"/>
  <c r="AN12" i="12"/>
  <c r="AN13" i="12" s="1"/>
  <c r="AV12" i="12"/>
  <c r="AV13" i="12" s="1"/>
  <c r="BD12" i="12"/>
  <c r="BL12" i="12"/>
  <c r="BT12" i="12"/>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T9" i="10"/>
  <c r="T8" i="10"/>
  <c r="CF9" i="10"/>
  <c r="CF8" i="10"/>
  <c r="AT28" i="10"/>
  <c r="AT31" i="6"/>
  <c r="M9" i="10"/>
  <c r="M8" i="10"/>
  <c r="U9" i="10"/>
  <c r="U8" i="10"/>
  <c r="AC8" i="10"/>
  <c r="AK9" i="10"/>
  <c r="AK8" i="10"/>
  <c r="AS9" i="10"/>
  <c r="AS8" i="10"/>
  <c r="BA9" i="10"/>
  <c r="BA8" i="10"/>
  <c r="BQ9" i="10"/>
  <c r="BQ8" i="10"/>
  <c r="BY9" i="10"/>
  <c r="BY8" i="10"/>
  <c r="CG9" i="10"/>
  <c r="CG8" i="10"/>
  <c r="G15" i="6"/>
  <c r="G20" i="11" s="1"/>
  <c r="G21" i="11" s="1"/>
  <c r="O15" i="6"/>
  <c r="O20" i="11" s="1"/>
  <c r="O21" i="11" s="1"/>
  <c r="W15" i="6"/>
  <c r="W20" i="11" s="1"/>
  <c r="W21" i="11" s="1"/>
  <c r="AE15" i="6"/>
  <c r="AE20" i="11" s="1"/>
  <c r="AE21" i="11" s="1"/>
  <c r="AM15" i="6"/>
  <c r="AM20" i="11" s="1"/>
  <c r="AM21" i="11" s="1"/>
  <c r="AU15" i="6"/>
  <c r="BC15" i="6"/>
  <c r="BK15" i="6"/>
  <c r="BS15" i="6"/>
  <c r="CA15" i="6"/>
  <c r="CI15" i="6"/>
  <c r="BP9" i="10"/>
  <c r="BP8" i="10"/>
  <c r="BR28" i="10"/>
  <c r="BR31" i="6"/>
  <c r="F8" i="10"/>
  <c r="N8" i="10"/>
  <c r="N9" i="10"/>
  <c r="V9" i="10"/>
  <c r="AD8" i="10"/>
  <c r="AL8" i="10"/>
  <c r="AL9" i="10"/>
  <c r="AT8" i="10"/>
  <c r="AT9" i="10"/>
  <c r="BB8" i="10"/>
  <c r="BB9" i="10"/>
  <c r="BJ8" i="10"/>
  <c r="BJ9" i="10"/>
  <c r="BR8" i="10"/>
  <c r="BR9" i="10"/>
  <c r="BZ8" i="10"/>
  <c r="BZ9" i="10"/>
  <c r="CH8" i="10"/>
  <c r="CH9" i="10"/>
  <c r="H15" i="6"/>
  <c r="H20" i="11" s="1"/>
  <c r="H21" i="11" s="1"/>
  <c r="P15" i="6"/>
  <c r="P20" i="11" s="1"/>
  <c r="P21" i="11" s="1"/>
  <c r="X15" i="6"/>
  <c r="X20" i="11" s="1"/>
  <c r="X21" i="11" s="1"/>
  <c r="AF15" i="6"/>
  <c r="AF20" i="11" s="1"/>
  <c r="AF21" i="11" s="1"/>
  <c r="AN15" i="6"/>
  <c r="AN20" i="11" s="1"/>
  <c r="AN21" i="11" s="1"/>
  <c r="AV15" i="6"/>
  <c r="BD15" i="6"/>
  <c r="BL15" i="6"/>
  <c r="BT15" i="6"/>
  <c r="CB15" i="6"/>
  <c r="CJ15" i="6"/>
  <c r="AZ9" i="10"/>
  <c r="AZ8" i="10"/>
  <c r="BZ28" i="10"/>
  <c r="BZ31" i="6"/>
  <c r="L32" i="10"/>
  <c r="G8" i="10"/>
  <c r="O8" i="10"/>
  <c r="O9" i="10"/>
  <c r="AE8" i="10"/>
  <c r="AM8" i="10"/>
  <c r="AM9" i="10"/>
  <c r="AU8" i="10"/>
  <c r="AU9" i="10"/>
  <c r="BC8" i="10"/>
  <c r="BC9" i="10"/>
  <c r="BK8" i="10"/>
  <c r="BK9" i="10"/>
  <c r="BS8" i="10"/>
  <c r="BS9" i="10"/>
  <c r="CA8" i="10"/>
  <c r="CA9" i="10"/>
  <c r="CI8" i="10"/>
  <c r="CI9" i="10"/>
  <c r="I15" i="6"/>
  <c r="I20" i="11" s="1"/>
  <c r="I21" i="11" s="1"/>
  <c r="Q15" i="6"/>
  <c r="Q20" i="11" s="1"/>
  <c r="Q21" i="11" s="1"/>
  <c r="Y15" i="6"/>
  <c r="Y20" i="11" s="1"/>
  <c r="Y21" i="11" s="1"/>
  <c r="AG15" i="6"/>
  <c r="AG20" i="11" s="1"/>
  <c r="AG21" i="11" s="1"/>
  <c r="AO15" i="6"/>
  <c r="AO20" i="11" s="1"/>
  <c r="AO21" i="11" s="1"/>
  <c r="AW15" i="6"/>
  <c r="BE15" i="6"/>
  <c r="BM15" i="6"/>
  <c r="BU15" i="6"/>
  <c r="CC15" i="6"/>
  <c r="AR9" i="10"/>
  <c r="AR8" i="10"/>
  <c r="CH28" i="10"/>
  <c r="CH31" i="6"/>
  <c r="H8" i="10"/>
  <c r="P8" i="10"/>
  <c r="P9" i="10"/>
  <c r="X8" i="10"/>
  <c r="X9" i="10"/>
  <c r="AF8" i="10"/>
  <c r="AN8" i="10"/>
  <c r="AN9" i="10"/>
  <c r="AV8" i="10"/>
  <c r="AV9" i="10"/>
  <c r="BD8" i="10"/>
  <c r="BD9" i="10"/>
  <c r="BL8" i="10"/>
  <c r="BL9" i="10"/>
  <c r="BT8" i="10"/>
  <c r="BT9" i="10"/>
  <c r="CB8" i="10"/>
  <c r="CB9" i="10"/>
  <c r="CJ8" i="10"/>
  <c r="CJ9" i="10"/>
  <c r="B15" i="6"/>
  <c r="J15" i="6"/>
  <c r="J20" i="11" s="1"/>
  <c r="J21" i="11" s="1"/>
  <c r="R15" i="6"/>
  <c r="R20" i="11" s="1"/>
  <c r="R21" i="11" s="1"/>
  <c r="Z15" i="6"/>
  <c r="Z20" i="11" s="1"/>
  <c r="Z21" i="11" s="1"/>
  <c r="AH15" i="6"/>
  <c r="AH20" i="11" s="1"/>
  <c r="AH21" i="11" s="1"/>
  <c r="AP15" i="6"/>
  <c r="AP20" i="11" s="1"/>
  <c r="AP21" i="11" s="1"/>
  <c r="AX15" i="6"/>
  <c r="BF15" i="6"/>
  <c r="BN15" i="6"/>
  <c r="BV15" i="6"/>
  <c r="CD15" i="6"/>
  <c r="H32" i="10"/>
  <c r="X32" i="10"/>
  <c r="AF32" i="10"/>
  <c r="AN32" i="10"/>
  <c r="AV32" i="10"/>
  <c r="BD32" i="10"/>
  <c r="BL32" i="10"/>
  <c r="BT32" i="10"/>
  <c r="CB32" i="10"/>
  <c r="CJ32" i="10"/>
  <c r="AB8" i="10"/>
  <c r="BX9" i="10"/>
  <c r="BX8" i="10"/>
  <c r="BB28" i="10"/>
  <c r="BB31" i="6"/>
  <c r="Q8" i="10"/>
  <c r="Q9" i="10"/>
  <c r="Y8" i="10"/>
  <c r="AG8" i="10"/>
  <c r="AG9" i="10"/>
  <c r="AO8" i="10"/>
  <c r="AO9" i="10"/>
  <c r="AW8" i="10"/>
  <c r="AW9" i="10"/>
  <c r="BE8" i="10"/>
  <c r="BE9" i="10"/>
  <c r="BM8" i="10"/>
  <c r="BM9" i="10"/>
  <c r="BU8" i="10"/>
  <c r="BU9" i="10"/>
  <c r="CC8" i="10"/>
  <c r="CC9" i="10"/>
  <c r="C15" i="6"/>
  <c r="K15" i="6"/>
  <c r="K20" i="11" s="1"/>
  <c r="K21" i="11" s="1"/>
  <c r="S15" i="6"/>
  <c r="S20" i="11" s="1"/>
  <c r="S21" i="11" s="1"/>
  <c r="AA15" i="6"/>
  <c r="AA20" i="11" s="1"/>
  <c r="AA21" i="11" s="1"/>
  <c r="AI15" i="6"/>
  <c r="AI20" i="11" s="1"/>
  <c r="AI21" i="11" s="1"/>
  <c r="AQ15" i="6"/>
  <c r="AQ20" i="11" s="1"/>
  <c r="AQ21" i="11" s="1"/>
  <c r="AY15" i="6"/>
  <c r="BG15" i="6"/>
  <c r="BO15" i="6"/>
  <c r="BW15" i="6"/>
  <c r="CE15" i="6"/>
  <c r="R9" i="10"/>
  <c r="R8" i="10"/>
  <c r="Z9" i="10"/>
  <c r="Z8" i="10"/>
  <c r="AP9" i="10"/>
  <c r="AP8" i="10"/>
  <c r="AX9" i="10"/>
  <c r="AX8" i="10"/>
  <c r="BF9" i="10"/>
  <c r="BF8" i="10"/>
  <c r="BN9" i="10"/>
  <c r="BN8" i="10"/>
  <c r="BV9" i="10"/>
  <c r="BV8" i="10"/>
  <c r="CD9" i="10"/>
  <c r="CD8" i="10"/>
  <c r="D15" i="6"/>
  <c r="L15" i="6"/>
  <c r="L20" i="11" s="1"/>
  <c r="L21" i="11" s="1"/>
  <c r="T15" i="6"/>
  <c r="T20" i="11" s="1"/>
  <c r="T21" i="11" s="1"/>
  <c r="AB15" i="6"/>
  <c r="AB20" i="11" s="1"/>
  <c r="AB21" i="11" s="1"/>
  <c r="AJ15" i="6"/>
  <c r="AJ20" i="11" s="1"/>
  <c r="AJ21" i="11" s="1"/>
  <c r="AR15" i="6"/>
  <c r="AR20" i="11" s="1"/>
  <c r="AR21" i="11" s="1"/>
  <c r="AR24" i="11" s="1"/>
  <c r="AZ15" i="6"/>
  <c r="BH15" i="6"/>
  <c r="BP15" i="6"/>
  <c r="BX15" i="6"/>
  <c r="CF15" i="6"/>
  <c r="BH9" i="10"/>
  <c r="BH8" i="10"/>
  <c r="BJ28" i="10"/>
  <c r="BJ31" i="6"/>
  <c r="K9" i="10"/>
  <c r="S8" i="10"/>
  <c r="AA9" i="10"/>
  <c r="AA8" i="10"/>
  <c r="AI9" i="10"/>
  <c r="AQ9" i="10"/>
  <c r="AQ8" i="10"/>
  <c r="AY9" i="10"/>
  <c r="AY8" i="10"/>
  <c r="BG9"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AS24" i="11" s="1"/>
  <c r="BA15" i="6"/>
  <c r="BI15" i="6"/>
  <c r="BQ15" i="6"/>
  <c r="BY15" i="6"/>
  <c r="CG15" i="6"/>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L74" i="11" s="1"/>
  <c r="AT69" i="11"/>
  <c r="AT70" i="11" s="1"/>
  <c r="AT74" i="11" s="1"/>
  <c r="AT75" i="11" s="1"/>
  <c r="BB69" i="11"/>
  <c r="BB70" i="11" s="1"/>
  <c r="BB74" i="11" s="1"/>
  <c r="BB75" i="11" s="1"/>
  <c r="BJ69" i="11"/>
  <c r="BJ70" i="11" s="1"/>
  <c r="BR69" i="11"/>
  <c r="BR70" i="11" s="1"/>
  <c r="BZ69" i="11"/>
  <c r="BZ70" i="11" s="1"/>
  <c r="CH69" i="11"/>
  <c r="CH70" i="11" s="1"/>
  <c r="AY74" i="11"/>
  <c r="BG74" i="11"/>
  <c r="BO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BX74" i="11"/>
  <c r="CF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M74" i="11" s="1"/>
  <c r="BU69" i="11"/>
  <c r="BU70" i="11" s="1"/>
  <c r="BU74" i="11" s="1"/>
  <c r="CC69" i="11"/>
  <c r="CC70" i="11" s="1"/>
  <c r="CC74" i="11" s="1"/>
  <c r="BJ74" i="11"/>
  <c r="BR74" i="11"/>
  <c r="BZ74" i="11"/>
  <c r="CH74" i="1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Z54" i="11"/>
  <c r="Z55" i="11" s="1"/>
  <c r="Z2" i="9"/>
  <c r="V22" i="7"/>
  <c r="V23" i="7" s="1"/>
  <c r="AH54" i="11"/>
  <c r="AH55" i="11" s="1"/>
  <c r="AH2" i="9"/>
  <c r="AP54" i="11"/>
  <c r="AP55" i="11" s="1"/>
  <c r="AP2" i="9"/>
  <c r="AX54" i="11"/>
  <c r="AX2" i="9"/>
  <c r="AT25" i="9" s="1"/>
  <c r="BF54" i="11"/>
  <c r="BF2" i="9"/>
  <c r="BN54" i="11"/>
  <c r="BN2" i="9"/>
  <c r="BN25" i="9" s="1"/>
  <c r="BV54" i="11"/>
  <c r="BV2" i="9"/>
  <c r="CD54" i="11"/>
  <c r="CD2" i="9"/>
  <c r="J50" i="5"/>
  <c r="J22" i="11" s="1"/>
  <c r="J23" i="11" s="1"/>
  <c r="R50" i="5"/>
  <c r="R22" i="11" s="1"/>
  <c r="R23" i="11" s="1"/>
  <c r="R24" i="11" s="1"/>
  <c r="Z50" i="5"/>
  <c r="Z22" i="11" s="1"/>
  <c r="Z23" i="11" s="1"/>
  <c r="AH50" i="5"/>
  <c r="AH22" i="11" s="1"/>
  <c r="AH23" i="11" s="1"/>
  <c r="AH24" i="11" s="1"/>
  <c r="AP50" i="5"/>
  <c r="AP22" i="11" s="1"/>
  <c r="AP23" i="11" s="1"/>
  <c r="AP24" i="11" s="1"/>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7" i="9"/>
  <c r="BN52" i="11"/>
  <c r="BN7" i="9"/>
  <c r="BV52" i="11"/>
  <c r="BV7" i="9"/>
  <c r="CD52" i="11"/>
  <c r="CD7" i="9"/>
  <c r="AZ89" i="5"/>
  <c r="L54" i="11"/>
  <c r="L55" i="11" s="1"/>
  <c r="L2" i="9"/>
  <c r="L35" i="7"/>
  <c r="H22" i="7" s="1"/>
  <c r="Q54" i="11"/>
  <c r="Q55" i="11" s="1"/>
  <c r="Q2" i="9"/>
  <c r="Q16" i="9" s="1"/>
  <c r="Q35" i="7"/>
  <c r="M22" i="7" s="1"/>
  <c r="M23" i="7" s="1"/>
  <c r="AO54" i="11"/>
  <c r="AO2" i="9"/>
  <c r="BE54" i="11"/>
  <c r="BE2" i="9"/>
  <c r="CC54" i="11"/>
  <c r="CC2" i="9"/>
  <c r="CC16" i="9" s="1"/>
  <c r="K54" i="11"/>
  <c r="K55" i="11" s="1"/>
  <c r="K2" i="9"/>
  <c r="K35" i="7"/>
  <c r="G22" i="7" s="1"/>
  <c r="S54" i="11"/>
  <c r="S55" i="11" s="1"/>
  <c r="S2" i="9"/>
  <c r="S16" i="9" s="1"/>
  <c r="S35" i="7"/>
  <c r="O22" i="7" s="1"/>
  <c r="O23" i="7" s="1"/>
  <c r="AA54" i="11"/>
  <c r="AA55" i="11" s="1"/>
  <c r="AA2" i="9"/>
  <c r="W22" i="7"/>
  <c r="W23" i="7" s="1"/>
  <c r="AI54" i="11"/>
  <c r="AI2" i="9"/>
  <c r="AQ54" i="11"/>
  <c r="AQ55" i="11" s="1"/>
  <c r="AQ2" i="9"/>
  <c r="AQ25" i="9" s="1"/>
  <c r="AY54" i="11"/>
  <c r="AY2" i="9"/>
  <c r="BG54" i="11"/>
  <c r="BG2" i="9"/>
  <c r="BO54" i="11"/>
  <c r="BO2" i="9"/>
  <c r="BW54" i="11"/>
  <c r="BW2" i="9"/>
  <c r="CE54" i="11"/>
  <c r="CE2" i="9"/>
  <c r="K50" i="5"/>
  <c r="K22" i="11" s="1"/>
  <c r="K23" i="11" s="1"/>
  <c r="S50" i="5"/>
  <c r="S22" i="11" s="1"/>
  <c r="S23" i="11" s="1"/>
  <c r="AA50" i="5"/>
  <c r="AA22" i="11" s="1"/>
  <c r="AA23" i="11" s="1"/>
  <c r="AI50" i="5"/>
  <c r="AI22" i="11" s="1"/>
  <c r="AI23" i="11" s="1"/>
  <c r="AQ50" i="5"/>
  <c r="AQ22" i="11" s="1"/>
  <c r="AQ23" i="11" s="1"/>
  <c r="AQ24" i="11" s="1"/>
  <c r="AY50" i="5"/>
  <c r="BG50" i="5"/>
  <c r="BO50" i="5"/>
  <c r="BW50" i="5"/>
  <c r="CE50" i="5"/>
  <c r="K52" i="11"/>
  <c r="K53" i="11" s="1"/>
  <c r="K7" i="9"/>
  <c r="S52" i="11"/>
  <c r="S53" i="11" s="1"/>
  <c r="S7" i="9"/>
  <c r="AA52" i="11"/>
  <c r="AA53" i="11" s="1"/>
  <c r="AA7" i="9"/>
  <c r="AI52" i="11"/>
  <c r="AI53" i="11" s="1"/>
  <c r="AI7" i="9"/>
  <c r="AQ52" i="11"/>
  <c r="AQ7" i="9"/>
  <c r="AY52" i="11"/>
  <c r="AY7" i="9"/>
  <c r="BG52" i="11"/>
  <c r="BG7" i="9"/>
  <c r="BO52" i="11"/>
  <c r="BO7" i="9"/>
  <c r="BW52" i="11"/>
  <c r="BW7" i="9"/>
  <c r="BS32" i="9" s="1"/>
  <c r="CE52" i="11"/>
  <c r="CE7" i="9"/>
  <c r="I10" i="9"/>
  <c r="I89" i="5"/>
  <c r="BH89" i="5"/>
  <c r="T54" i="11"/>
  <c r="T55" i="11" s="1"/>
  <c r="T2" i="9"/>
  <c r="T16" i="9" s="1"/>
  <c r="T35" i="7"/>
  <c r="P22" i="7" s="1"/>
  <c r="AZ54" i="11"/>
  <c r="AZ2" i="9"/>
  <c r="CF54" i="11"/>
  <c r="CF2" i="9"/>
  <c r="L50" i="5"/>
  <c r="L22" i="11" s="1"/>
  <c r="L23" i="11" s="1"/>
  <c r="T50" i="5"/>
  <c r="T22" i="11" s="1"/>
  <c r="T23" i="11" s="1"/>
  <c r="T24" i="11" s="1"/>
  <c r="AB50" i="5"/>
  <c r="AB22" i="11" s="1"/>
  <c r="AB23" i="11" s="1"/>
  <c r="AB24" i="11" s="1"/>
  <c r="AJ50" i="5"/>
  <c r="AJ22" i="11" s="1"/>
  <c r="AJ23" i="11" s="1"/>
  <c r="AR50" i="5"/>
  <c r="AZ50" i="5"/>
  <c r="BH50" i="5"/>
  <c r="BP50" i="5"/>
  <c r="BX50" i="5"/>
  <c r="CF50" i="5"/>
  <c r="L52" i="11"/>
  <c r="L53" i="11" s="1"/>
  <c r="L7" i="9"/>
  <c r="T52" i="11"/>
  <c r="T53" i="11" s="1"/>
  <c r="T7" i="9"/>
  <c r="AB52" i="11"/>
  <c r="AB53" i="11" s="1"/>
  <c r="AB7" i="9"/>
  <c r="AJ52" i="11"/>
  <c r="AJ53" i="11" s="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16" i="9" s="1"/>
  <c r="X22" i="7"/>
  <c r="BH54" i="11"/>
  <c r="BH2" i="9"/>
  <c r="M54" i="11"/>
  <c r="M55" i="11" s="1"/>
  <c r="M2" i="9"/>
  <c r="M35" i="7"/>
  <c r="I22" i="7" s="1"/>
  <c r="I23" i="7" s="1"/>
  <c r="U54" i="11"/>
  <c r="U2" i="9"/>
  <c r="U16" i="9" s="1"/>
  <c r="U35" i="7"/>
  <c r="Q22" i="7" s="1"/>
  <c r="AC54" i="11"/>
  <c r="AC55" i="11" s="1"/>
  <c r="AC2" i="9"/>
  <c r="AC25" i="9" s="1"/>
  <c r="Y22" i="7"/>
  <c r="Y23" i="7" s="1"/>
  <c r="AK54" i="11"/>
  <c r="AK55" i="11" s="1"/>
  <c r="AK2" i="9"/>
  <c r="AS54" i="11"/>
  <c r="AS2" i="9"/>
  <c r="BA54" i="11"/>
  <c r="BA2" i="9"/>
  <c r="BI54" i="11"/>
  <c r="BI2" i="9"/>
  <c r="BQ54" i="11"/>
  <c r="BQ2" i="9"/>
  <c r="BY54" i="11"/>
  <c r="BY2" i="9"/>
  <c r="BY25" i="9" s="1"/>
  <c r="CG54" i="11"/>
  <c r="CG2" i="9"/>
  <c r="E50" i="5"/>
  <c r="E22" i="11" s="1"/>
  <c r="E23" i="11" s="1"/>
  <c r="M50" i="5"/>
  <c r="M22" i="11" s="1"/>
  <c r="M23" i="11" s="1"/>
  <c r="U50" i="5"/>
  <c r="U22" i="11" s="1"/>
  <c r="U23" i="11" s="1"/>
  <c r="AC50" i="5"/>
  <c r="AC22" i="11" s="1"/>
  <c r="AC23" i="11" s="1"/>
  <c r="AC24" i="11" s="1"/>
  <c r="AK50" i="5"/>
  <c r="AK22" i="11" s="1"/>
  <c r="AK23" i="11" s="1"/>
  <c r="AK24" i="11" s="1"/>
  <c r="AS50" i="5"/>
  <c r="BA50" i="5"/>
  <c r="BI50" i="5"/>
  <c r="BQ50" i="5"/>
  <c r="BY50" i="5"/>
  <c r="CG50" i="5"/>
  <c r="E52" i="11"/>
  <c r="E53" i="11" s="1"/>
  <c r="E7" i="9"/>
  <c r="M52" i="11"/>
  <c r="M53" i="11" s="1"/>
  <c r="M7" i="9"/>
  <c r="U52" i="11"/>
  <c r="U53" i="11" s="1"/>
  <c r="U7" i="9"/>
  <c r="AC52" i="11"/>
  <c r="AC53" i="11" s="1"/>
  <c r="AC7" i="9"/>
  <c r="AK52" i="11"/>
  <c r="AK7" i="9"/>
  <c r="AS52" i="11"/>
  <c r="AS7" i="9"/>
  <c r="BA52" i="11"/>
  <c r="BA7" i="9"/>
  <c r="BI52" i="11"/>
  <c r="BI7" i="9"/>
  <c r="BQ52" i="11"/>
  <c r="BQ7" i="9"/>
  <c r="BY52" i="11"/>
  <c r="BY7" i="9"/>
  <c r="CG52" i="11"/>
  <c r="CG7" i="9"/>
  <c r="L89" i="5"/>
  <c r="BX89" i="5"/>
  <c r="D70" i="5"/>
  <c r="AR54" i="11"/>
  <c r="AR2" i="9"/>
  <c r="AR16" i="9" s="1"/>
  <c r="BX54" i="11"/>
  <c r="BX2" i="9"/>
  <c r="E54" i="11"/>
  <c r="E55" i="11" s="1"/>
  <c r="B25" i="13"/>
  <c r="B6" i="13"/>
  <c r="E2" i="9"/>
  <c r="E35" i="7"/>
  <c r="F54" i="11"/>
  <c r="F55" i="11" s="1"/>
  <c r="F2" i="9"/>
  <c r="F35" i="7"/>
  <c r="N54" i="11"/>
  <c r="N55" i="11" s="1"/>
  <c r="N2" i="9"/>
  <c r="N35" i="7"/>
  <c r="J22" i="7" s="1"/>
  <c r="V54" i="11"/>
  <c r="V55" i="11" s="1"/>
  <c r="V2" i="9"/>
  <c r="V16" i="9" s="1"/>
  <c r="V35" i="7"/>
  <c r="R22" i="7" s="1"/>
  <c r="R23" i="7" s="1"/>
  <c r="AD54" i="11"/>
  <c r="AD55" i="11" s="1"/>
  <c r="AD2" i="9"/>
  <c r="AD16" i="9" s="1"/>
  <c r="Z22" i="7"/>
  <c r="AL54" i="11"/>
  <c r="AL2" i="9"/>
  <c r="AT54" i="11"/>
  <c r="AT2" i="9"/>
  <c r="BB54" i="11"/>
  <c r="BB2" i="9"/>
  <c r="BJ54" i="11"/>
  <c r="BJ2" i="9"/>
  <c r="BJ25" i="9" s="1"/>
  <c r="BR54" i="11"/>
  <c r="BR2" i="9"/>
  <c r="BR25" i="9" s="1"/>
  <c r="BZ54" i="11"/>
  <c r="BZ2" i="9"/>
  <c r="BV25" i="9" s="1"/>
  <c r="CH54" i="11"/>
  <c r="CH2" i="9"/>
  <c r="CH16" i="9" s="1"/>
  <c r="F50" i="5"/>
  <c r="F22" i="11" s="1"/>
  <c r="F23" i="11" s="1"/>
  <c r="N50" i="5"/>
  <c r="N22" i="11" s="1"/>
  <c r="N23" i="11" s="1"/>
  <c r="V50" i="5"/>
  <c r="V22" i="11" s="1"/>
  <c r="V23" i="11" s="1"/>
  <c r="AD50" i="5"/>
  <c r="AD22" i="11" s="1"/>
  <c r="AD23" i="11" s="1"/>
  <c r="AL50" i="5"/>
  <c r="AL22" i="11" s="1"/>
  <c r="AL23" i="11" s="1"/>
  <c r="AT50" i="5"/>
  <c r="BB50" i="5"/>
  <c r="BJ50" i="5"/>
  <c r="BR50" i="5"/>
  <c r="BZ50" i="5"/>
  <c r="CH50" i="5"/>
  <c r="F52" i="11"/>
  <c r="F53" i="11" s="1"/>
  <c r="F7" i="9"/>
  <c r="N52" i="11"/>
  <c r="N53" i="11" s="1"/>
  <c r="N7" i="9"/>
  <c r="V52" i="11"/>
  <c r="V53" i="11" s="1"/>
  <c r="V7" i="9"/>
  <c r="AD52" i="11"/>
  <c r="AD53" i="11" s="1"/>
  <c r="AD7" i="9"/>
  <c r="AL52" i="11"/>
  <c r="AL53" i="11" s="1"/>
  <c r="AL7" i="9"/>
  <c r="AT52" i="11"/>
  <c r="AT7" i="9"/>
  <c r="BB52" i="11"/>
  <c r="BB7" i="9"/>
  <c r="BJ52" i="11"/>
  <c r="BJ7" i="9"/>
  <c r="BJ32" i="9" s="1"/>
  <c r="BR52" i="11"/>
  <c r="BR7" i="9"/>
  <c r="BZ52" i="11"/>
  <c r="BZ7" i="9"/>
  <c r="CH52" i="11"/>
  <c r="CH7" i="9"/>
  <c r="T89" i="5"/>
  <c r="CF89" i="5"/>
  <c r="AJ54" i="11"/>
  <c r="AJ55" i="11" s="1"/>
  <c r="AJ2" i="9"/>
  <c r="BP54" i="11"/>
  <c r="BP2" i="9"/>
  <c r="BP25" i="9" s="1"/>
  <c r="G54" i="11"/>
  <c r="G55" i="11" s="1"/>
  <c r="G2" i="9"/>
  <c r="G35" i="7"/>
  <c r="O54" i="11"/>
  <c r="O55" i="11" s="1"/>
  <c r="O2" i="9"/>
  <c r="K25" i="9" s="1"/>
  <c r="O35" i="7"/>
  <c r="K22" i="7" s="1"/>
  <c r="W54" i="11"/>
  <c r="W55" i="11" s="1"/>
  <c r="W2" i="9"/>
  <c r="W16" i="9" s="1"/>
  <c r="W35" i="7"/>
  <c r="S22" i="7" s="1"/>
  <c r="AE54" i="11"/>
  <c r="AE2" i="9"/>
  <c r="AE16" i="9" s="1"/>
  <c r="AA22" i="7"/>
  <c r="AA23" i="7" s="1"/>
  <c r="AM54" i="11"/>
  <c r="AM2" i="9"/>
  <c r="AU54" i="11"/>
  <c r="AU2" i="9"/>
  <c r="BC54" i="11"/>
  <c r="BC2" i="9"/>
  <c r="BK54" i="11"/>
  <c r="BK2" i="9"/>
  <c r="BK16" i="9" s="1"/>
  <c r="BS54" i="11"/>
  <c r="BS2" i="9"/>
  <c r="BS25" i="9" s="1"/>
  <c r="CA54" i="11"/>
  <c r="CA2" i="9"/>
  <c r="BW25" i="9" s="1"/>
  <c r="CI54" i="11"/>
  <c r="CI2" i="9"/>
  <c r="CI25" i="9" s="1"/>
  <c r="G50" i="5"/>
  <c r="G22" i="11" s="1"/>
  <c r="G23" i="11" s="1"/>
  <c r="O50" i="5"/>
  <c r="O22" i="11" s="1"/>
  <c r="O23" i="11" s="1"/>
  <c r="O24" i="11" s="1"/>
  <c r="W50" i="5"/>
  <c r="W22" i="11" s="1"/>
  <c r="W23" i="11" s="1"/>
  <c r="W24" i="11" s="1"/>
  <c r="AE50" i="5"/>
  <c r="AE22" i="11" s="1"/>
  <c r="AE23" i="11" s="1"/>
  <c r="AM50" i="5"/>
  <c r="AM22" i="11" s="1"/>
  <c r="AM23" i="11" s="1"/>
  <c r="AU50" i="5"/>
  <c r="BC50" i="5"/>
  <c r="BK50" i="5"/>
  <c r="BS50" i="5"/>
  <c r="CA50" i="5"/>
  <c r="CI50" i="5"/>
  <c r="G52" i="11"/>
  <c r="G53" i="11" s="1"/>
  <c r="G7" i="9"/>
  <c r="O52" i="11"/>
  <c r="O53" i="11" s="1"/>
  <c r="O7" i="9"/>
  <c r="W52" i="11"/>
  <c r="W53" i="11" s="1"/>
  <c r="W7" i="9"/>
  <c r="AE52" i="11"/>
  <c r="AE53" i="11" s="1"/>
  <c r="AE7" i="9"/>
  <c r="AM52" i="11"/>
  <c r="AM53" i="11" s="1"/>
  <c r="AM7" i="9"/>
  <c r="AU52" i="11"/>
  <c r="AU7" i="9"/>
  <c r="BC52" i="11"/>
  <c r="BC7" i="9"/>
  <c r="BK52" i="11"/>
  <c r="BK7" i="9"/>
  <c r="BS52" i="11"/>
  <c r="BS7" i="9"/>
  <c r="CA52" i="11"/>
  <c r="CA7" i="9"/>
  <c r="CI52" i="11"/>
  <c r="CI7" i="9"/>
  <c r="E10" i="9"/>
  <c r="E89" i="5"/>
  <c r="B47" i="13" s="1"/>
  <c r="M10" i="9"/>
  <c r="M89" i="5"/>
  <c r="AB89" i="5"/>
  <c r="H54" i="11"/>
  <c r="H55" i="11" s="1"/>
  <c r="H2" i="9"/>
  <c r="H35" i="7"/>
  <c r="AF54" i="11"/>
  <c r="AF55" i="11" s="1"/>
  <c r="AF2" i="9"/>
  <c r="AF16" i="9" s="1"/>
  <c r="AB22" i="7"/>
  <c r="AN54" i="11"/>
  <c r="AN55" i="11" s="1"/>
  <c r="AN2" i="9"/>
  <c r="AN16" i="9" s="1"/>
  <c r="AV54" i="11"/>
  <c r="AV2" i="9"/>
  <c r="BD54" i="11"/>
  <c r="BD55" i="11" s="1"/>
  <c r="BD2" i="9"/>
  <c r="BD25" i="9" s="1"/>
  <c r="BL54" i="11"/>
  <c r="BL2" i="9"/>
  <c r="BT54" i="11"/>
  <c r="BT2" i="9"/>
  <c r="CB54" i="11"/>
  <c r="CB2" i="9"/>
  <c r="CJ54" i="11"/>
  <c r="CJ2" i="9"/>
  <c r="CJ25" i="9" s="1"/>
  <c r="H30" i="9"/>
  <c r="P30" i="9"/>
  <c r="X30" i="9"/>
  <c r="AF30" i="9"/>
  <c r="H50" i="5"/>
  <c r="H22" i="11" s="1"/>
  <c r="H23" i="11" s="1"/>
  <c r="P50" i="5"/>
  <c r="P22" i="11" s="1"/>
  <c r="P23" i="11" s="1"/>
  <c r="X50" i="5"/>
  <c r="X22" i="11" s="1"/>
  <c r="X23" i="11" s="1"/>
  <c r="X24" i="11" s="1"/>
  <c r="AF50" i="5"/>
  <c r="AF22" i="11" s="1"/>
  <c r="AF23" i="11" s="1"/>
  <c r="AF24" i="11" s="1"/>
  <c r="AN50" i="5"/>
  <c r="AN22" i="11" s="1"/>
  <c r="AN23" i="11" s="1"/>
  <c r="AN24" i="11" s="1"/>
  <c r="AV50" i="5"/>
  <c r="BD50" i="5"/>
  <c r="BL50" i="5"/>
  <c r="BT50" i="5"/>
  <c r="CB50" i="5"/>
  <c r="CJ50" i="5"/>
  <c r="H52" i="11"/>
  <c r="H53" i="11" s="1"/>
  <c r="H7" i="9"/>
  <c r="P52" i="11"/>
  <c r="P53" i="11" s="1"/>
  <c r="P7" i="9"/>
  <c r="X52" i="11"/>
  <c r="X53" i="11" s="1"/>
  <c r="X7" i="9"/>
  <c r="AF52" i="11"/>
  <c r="AF7" i="9"/>
  <c r="AB32" i="9" s="1"/>
  <c r="AN52" i="11"/>
  <c r="AN7" i="9"/>
  <c r="AN32" i="9" s="1"/>
  <c r="AV52" i="11"/>
  <c r="AV7" i="9"/>
  <c r="BD52" i="11"/>
  <c r="BD7" i="9"/>
  <c r="BD32" i="9" s="1"/>
  <c r="BL52" i="11"/>
  <c r="BL7" i="9"/>
  <c r="BL32" i="9" s="1"/>
  <c r="BT52" i="11"/>
  <c r="BT7" i="9"/>
  <c r="BP32" i="9" s="1"/>
  <c r="CB52" i="11"/>
  <c r="CB7" i="9"/>
  <c r="CJ52" i="11"/>
  <c r="CJ7" i="9"/>
  <c r="AJ89" i="5"/>
  <c r="P54" i="11"/>
  <c r="P55" i="11" s="1"/>
  <c r="P2" i="9"/>
  <c r="P16" i="9" s="1"/>
  <c r="P35" i="7"/>
  <c r="L22" i="7" s="1"/>
  <c r="I54" i="11"/>
  <c r="I55" i="11" s="1"/>
  <c r="I2" i="9"/>
  <c r="I35" i="7"/>
  <c r="E22" i="7" s="1"/>
  <c r="Y54" i="11"/>
  <c r="Y55" i="11" s="1"/>
  <c r="Y2" i="9"/>
  <c r="Y35" i="7"/>
  <c r="U22" i="7" s="1"/>
  <c r="AW54" i="11"/>
  <c r="AW2" i="9"/>
  <c r="AW16" i="9" s="1"/>
  <c r="BM54" i="11"/>
  <c r="BM2" i="9"/>
  <c r="BM25" i="9" s="1"/>
  <c r="BU54" i="11"/>
  <c r="BU2" i="9"/>
  <c r="BQ25" i="9" s="1"/>
  <c r="CK54" i="11"/>
  <c r="CK2" i="9"/>
  <c r="I50" i="5"/>
  <c r="I22" i="11" s="1"/>
  <c r="I23" i="11" s="1"/>
  <c r="I24" i="11" s="1"/>
  <c r="Q50" i="5"/>
  <c r="Q22" i="11" s="1"/>
  <c r="Q23" i="11" s="1"/>
  <c r="Y50" i="5"/>
  <c r="Y22" i="11" s="1"/>
  <c r="Y23" i="11" s="1"/>
  <c r="AG50" i="5"/>
  <c r="AG22" i="11" s="1"/>
  <c r="AG23" i="11" s="1"/>
  <c r="AO50" i="5"/>
  <c r="AO22" i="11" s="1"/>
  <c r="AO23" i="11" s="1"/>
  <c r="AO24" i="11" s="1"/>
  <c r="AW50" i="5"/>
  <c r="BE50" i="5"/>
  <c r="BM50" i="5"/>
  <c r="BU50" i="5"/>
  <c r="CC50" i="5"/>
  <c r="CK50" i="5"/>
  <c r="I52" i="11"/>
  <c r="I53" i="11" s="1"/>
  <c r="I7" i="9"/>
  <c r="Q52" i="11"/>
  <c r="Q53" i="11" s="1"/>
  <c r="Q7" i="9"/>
  <c r="Y52" i="11"/>
  <c r="Y53" i="11" s="1"/>
  <c r="Y7" i="9"/>
  <c r="Y32" i="9" s="1"/>
  <c r="AG52" i="11"/>
  <c r="AG53" i="11" s="1"/>
  <c r="AG7" i="9"/>
  <c r="AC32" i="9" s="1"/>
  <c r="AO52" i="11"/>
  <c r="AO7" i="9"/>
  <c r="AO32" i="9" s="1"/>
  <c r="AW52" i="11"/>
  <c r="AW7" i="9"/>
  <c r="AW32" i="9" s="1"/>
  <c r="BE52" i="11"/>
  <c r="BE7" i="9"/>
  <c r="BM52" i="1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O75"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E26" i="12" s="1"/>
  <c r="AE27" i="12" s="1"/>
  <c r="AM25" i="12"/>
  <c r="AU25" i="12"/>
  <c r="BC25" i="12"/>
  <c r="BC26" i="12" s="1"/>
  <c r="BC27" i="12" s="1"/>
  <c r="BK25" i="12"/>
  <c r="BK26" i="12" s="1"/>
  <c r="BK27" i="12" s="1"/>
  <c r="BS25" i="12"/>
  <c r="CA25" i="12"/>
  <c r="CI25" i="12"/>
  <c r="CI26" i="12" s="1"/>
  <c r="CI27" i="12" s="1"/>
  <c r="CI28" i="12" s="1"/>
  <c r="H25" i="12"/>
  <c r="H26" i="12" s="1"/>
  <c r="H27" i="12" s="1"/>
  <c r="P25" i="12"/>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P26" i="12"/>
  <c r="P27" i="12" s="1"/>
  <c r="CB26" i="12"/>
  <c r="CB27" i="12" s="1"/>
  <c r="L25" i="12"/>
  <c r="L26" i="12" s="1"/>
  <c r="L27" i="12" s="1"/>
  <c r="L28" i="12" s="1"/>
  <c r="T25" i="12"/>
  <c r="T26" i="12" s="1"/>
  <c r="T27" i="12" s="1"/>
  <c r="AB25" i="12"/>
  <c r="AJ25" i="12"/>
  <c r="AR25" i="12"/>
  <c r="AR26" i="12" s="1"/>
  <c r="AR27" i="12" s="1"/>
  <c r="AZ25" i="12"/>
  <c r="AZ26" i="12" s="1"/>
  <c r="AZ27" i="12" s="1"/>
  <c r="BH25" i="12"/>
  <c r="BH26" i="12" s="1"/>
  <c r="BH27" i="12" s="1"/>
  <c r="BP25" i="12"/>
  <c r="BP26" i="12" s="1"/>
  <c r="BP27" i="12" s="1"/>
  <c r="BX25" i="12"/>
  <c r="BX26" i="12" s="1"/>
  <c r="BX27" i="12" s="1"/>
  <c r="BX28"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Q13" i="12"/>
  <c r="AY13" i="12"/>
  <c r="BG13" i="12"/>
  <c r="BO13" i="12"/>
  <c r="BW13" i="12"/>
  <c r="CE13" i="12"/>
  <c r="CI13" i="12"/>
  <c r="AB26" i="12"/>
  <c r="AB27" i="12" s="1"/>
  <c r="AJ26" i="12"/>
  <c r="AJ27" i="12" s="1"/>
  <c r="AR13" i="12"/>
  <c r="AZ13" i="12"/>
  <c r="BH13" i="12"/>
  <c r="BX13" i="12"/>
  <c r="CF13" i="12"/>
  <c r="E26" i="12"/>
  <c r="E27" i="12" s="1"/>
  <c r="U26" i="12"/>
  <c r="U27" i="12" s="1"/>
  <c r="AC26" i="12"/>
  <c r="AC27" i="12" s="1"/>
  <c r="AK26" i="12"/>
  <c r="AK27" i="12" s="1"/>
  <c r="AS26" i="12"/>
  <c r="AS27" i="12" s="1"/>
  <c r="BA26" i="12"/>
  <c r="BA27" i="12" s="1"/>
  <c r="BQ26" i="12"/>
  <c r="BQ27" i="12" s="1"/>
  <c r="CG26" i="12"/>
  <c r="CG27" i="12" s="1"/>
  <c r="U13" i="12"/>
  <c r="AC13" i="12"/>
  <c r="AK13" i="12"/>
  <c r="BA13" i="12"/>
  <c r="BI13" i="12"/>
  <c r="CG13" i="12"/>
  <c r="F26" i="12"/>
  <c r="F27" i="12" s="1"/>
  <c r="N26" i="12"/>
  <c r="N27" i="12" s="1"/>
  <c r="V26" i="12"/>
  <c r="V27" i="12" s="1"/>
  <c r="AD26" i="12"/>
  <c r="AD27" i="12" s="1"/>
  <c r="AT26" i="12"/>
  <c r="AT27" i="12" s="1"/>
  <c r="BJ26" i="12"/>
  <c r="BJ27" i="12" s="1"/>
  <c r="BR26" i="12"/>
  <c r="BR27" i="12" s="1"/>
  <c r="BZ26" i="12"/>
  <c r="BZ27" i="12" s="1"/>
  <c r="CH26" i="12"/>
  <c r="CH27" i="12" s="1"/>
  <c r="CH28" i="12" s="1"/>
  <c r="CK18" i="12"/>
  <c r="G26" i="12"/>
  <c r="G27" i="12" s="1"/>
  <c r="O26" i="12"/>
  <c r="O27" i="12" s="1"/>
  <c r="AM26" i="12"/>
  <c r="AM27" i="12" s="1"/>
  <c r="AU26" i="12"/>
  <c r="AU27" i="12" s="1"/>
  <c r="BS26" i="12"/>
  <c r="BS27" i="12" s="1"/>
  <c r="CA26" i="12"/>
  <c r="CA27" i="12" s="1"/>
  <c r="AE13" i="12"/>
  <c r="AM13" i="12"/>
  <c r="BC13" i="12"/>
  <c r="BK13" i="12"/>
  <c r="CA13" i="12"/>
  <c r="H13" i="12"/>
  <c r="X13" i="12"/>
  <c r="AF13" i="12"/>
  <c r="BD13" i="12"/>
  <c r="BL13" i="12"/>
  <c r="BT13" i="12"/>
  <c r="CJ13" i="12"/>
  <c r="I26" i="12"/>
  <c r="I27" i="12" s="1"/>
  <c r="Y26" i="12"/>
  <c r="Y27" i="12" s="1"/>
  <c r="Y28" i="12" s="1"/>
  <c r="AO26" i="12"/>
  <c r="AO27" i="12" s="1"/>
  <c r="AW26" i="12"/>
  <c r="AW27" i="12" s="1"/>
  <c r="BE26" i="12"/>
  <c r="BE27" i="12" s="1"/>
  <c r="BM26" i="12"/>
  <c r="BM27" i="12" s="1"/>
  <c r="BU26" i="12"/>
  <c r="BU27" i="12" s="1"/>
  <c r="CC26" i="12"/>
  <c r="CC27" i="12" s="1"/>
  <c r="CK26" i="12"/>
  <c r="CK27" i="12" s="1"/>
  <c r="CK28" i="12" s="1"/>
  <c r="J13" i="12"/>
  <c r="R13" i="12"/>
  <c r="Z13" i="12"/>
  <c r="AH13" i="12"/>
  <c r="AP13" i="12"/>
  <c r="AX13" i="12"/>
  <c r="BF13" i="12"/>
  <c r="BN13" i="12"/>
  <c r="BV13" i="12"/>
  <c r="CD13" i="12"/>
  <c r="W13" i="12"/>
  <c r="BF53" i="11"/>
  <c r="BL55" i="11"/>
  <c r="G57" i="11"/>
  <c r="BS57" i="11"/>
  <c r="BN53" i="11"/>
  <c r="BT55" i="11"/>
  <c r="O57" i="11"/>
  <c r="CA57" i="11"/>
  <c r="BV53" i="11"/>
  <c r="CB55" i="11"/>
  <c r="W57" i="11"/>
  <c r="CI57" i="11"/>
  <c r="CD53" i="11"/>
  <c r="X55" i="11"/>
  <c r="CJ55" i="11"/>
  <c r="AE57" i="11"/>
  <c r="K63" i="11"/>
  <c r="K65" i="11" s="1"/>
  <c r="K66" i="11" s="1"/>
  <c r="AM57" i="11"/>
  <c r="V63" i="11"/>
  <c r="V65" i="11" s="1"/>
  <c r="V66" i="11" s="1"/>
  <c r="AU57" i="11"/>
  <c r="AF63" i="11"/>
  <c r="AF65" i="11" s="1"/>
  <c r="AF66" i="11" s="1"/>
  <c r="AF74" i="11" s="1"/>
  <c r="AV55" i="11"/>
  <c r="BC57" i="11"/>
  <c r="BF63" i="11"/>
  <c r="BF65" i="11" s="1"/>
  <c r="BF66" i="11" s="1"/>
  <c r="BF74" i="11" s="1"/>
  <c r="BF75" i="11" s="1"/>
  <c r="E57" i="11"/>
  <c r="E63" i="11"/>
  <c r="E65" i="11" s="1"/>
  <c r="E66" i="11" s="1"/>
  <c r="M63" i="11"/>
  <c r="M65" i="11" s="1"/>
  <c r="M66" i="11" s="1"/>
  <c r="M57" i="11"/>
  <c r="U63" i="11"/>
  <c r="U65" i="11" s="1"/>
  <c r="U66" i="11" s="1"/>
  <c r="U57" i="11"/>
  <c r="U55" i="11"/>
  <c r="AC63" i="11"/>
  <c r="AC65" i="11" s="1"/>
  <c r="AC66" i="11" s="1"/>
  <c r="AC74" i="11" s="1"/>
  <c r="AC75" i="11" s="1"/>
  <c r="AC57" i="11"/>
  <c r="AK63" i="11"/>
  <c r="AK65" i="11" s="1"/>
  <c r="AK66" i="11" s="1"/>
  <c r="AK57" i="11"/>
  <c r="AK53" i="11"/>
  <c r="AS63" i="11"/>
  <c r="AS65" i="11" s="1"/>
  <c r="AS66" i="11" s="1"/>
  <c r="AS74"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5" i="11"/>
  <c r="BQ53" i="11"/>
  <c r="BY63" i="11"/>
  <c r="BY65" i="11" s="1"/>
  <c r="BY66" i="11" s="1"/>
  <c r="BY74" i="11" s="1"/>
  <c r="BY75" i="11" s="1"/>
  <c r="BY57" i="11"/>
  <c r="BY55" i="11"/>
  <c r="BY53" i="11"/>
  <c r="CG63" i="11"/>
  <c r="CG65" i="11" s="1"/>
  <c r="CG66" i="11" s="1"/>
  <c r="CG74" i="11" s="1"/>
  <c r="CG75" i="11" s="1"/>
  <c r="CG57" i="11"/>
  <c r="CG55" i="11"/>
  <c r="CG53" i="11"/>
  <c r="AQ53" i="11"/>
  <c r="AY53" i="11"/>
  <c r="BG53" i="11"/>
  <c r="BO53" i="11"/>
  <c r="BW53" i="11"/>
  <c r="CE53" i="11"/>
  <c r="AO55" i="11"/>
  <c r="AW55" i="11"/>
  <c r="BE55" i="11"/>
  <c r="BM55" i="11"/>
  <c r="BU55" i="11"/>
  <c r="CC55" i="11"/>
  <c r="CK55" i="11"/>
  <c r="H57" i="11"/>
  <c r="P57" i="11"/>
  <c r="X57" i="11"/>
  <c r="AF57" i="11"/>
  <c r="AN57" i="11"/>
  <c r="AV57" i="11"/>
  <c r="BD57" i="11"/>
  <c r="BL57" i="11"/>
  <c r="BT57" i="11"/>
  <c r="CB57" i="11"/>
  <c r="CJ57" i="11"/>
  <c r="L63" i="11"/>
  <c r="L65" i="11" s="1"/>
  <c r="L66" i="11" s="1"/>
  <c r="W63" i="11"/>
  <c r="W65" i="11" s="1"/>
  <c r="W66" i="11" s="1"/>
  <c r="W74" i="11" s="1"/>
  <c r="AH63" i="11"/>
  <c r="AH65" i="11" s="1"/>
  <c r="AH66" i="11" s="1"/>
  <c r="AH74" i="11" s="1"/>
  <c r="BH63" i="11"/>
  <c r="BH65" i="11" s="1"/>
  <c r="BH66" i="11" s="1"/>
  <c r="BH74" i="11" s="1"/>
  <c r="BH75" i="11" s="1"/>
  <c r="AR53" i="11"/>
  <c r="AZ53" i="11"/>
  <c r="BH53" i="11"/>
  <c r="BP53" i="11"/>
  <c r="BX53" i="11"/>
  <c r="CF53" i="11"/>
  <c r="R55" i="11"/>
  <c r="AX55" i="11"/>
  <c r="BF55" i="11"/>
  <c r="BN55"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Z63" i="11"/>
  <c r="Z65" i="11" s="1"/>
  <c r="Z66" i="11" s="1"/>
  <c r="Z74" i="11" s="1"/>
  <c r="AJ63" i="11"/>
  <c r="AJ65" i="11" s="1"/>
  <c r="AJ66" i="11" s="1"/>
  <c r="AJ74" i="11" s="1"/>
  <c r="BV63" i="11"/>
  <c r="BV65" i="11" s="1"/>
  <c r="BV66" i="11" s="1"/>
  <c r="BV74" i="11" s="1"/>
  <c r="BV75" i="11" s="1"/>
  <c r="AT53" i="11"/>
  <c r="BB53" i="11"/>
  <c r="BJ53" i="11"/>
  <c r="BR53" i="11"/>
  <c r="BZ53" i="11"/>
  <c r="CH53"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AU53" i="11"/>
  <c r="BC53" i="11"/>
  <c r="BK53" i="11"/>
  <c r="BS53" i="11"/>
  <c r="CA53" i="11"/>
  <c r="CI53" i="11"/>
  <c r="T57" i="11"/>
  <c r="AB57" i="11"/>
  <c r="AR57" i="11"/>
  <c r="AZ57" i="11"/>
  <c r="BP57" i="11"/>
  <c r="BX57" i="11"/>
  <c r="CF57" i="11"/>
  <c r="G63" i="11"/>
  <c r="G65" i="11" s="1"/>
  <c r="G66" i="11" s="1"/>
  <c r="R63" i="11"/>
  <c r="R65" i="11" s="1"/>
  <c r="R66" i="11" s="1"/>
  <c r="R74" i="11" s="1"/>
  <c r="AN53" i="11"/>
  <c r="AV53" i="11"/>
  <c r="BD53" i="11"/>
  <c r="BL53" i="11"/>
  <c r="BT53" i="11"/>
  <c r="CB53" i="11"/>
  <c r="CJ53" i="11"/>
  <c r="AL55" i="11"/>
  <c r="AT55" i="11"/>
  <c r="BB55" i="11"/>
  <c r="BJ55" i="11"/>
  <c r="BR55" i="11"/>
  <c r="BZ55" i="11"/>
  <c r="CH55" i="11"/>
  <c r="AD63" i="11"/>
  <c r="AD65" i="11" s="1"/>
  <c r="AD66" i="11" s="1"/>
  <c r="AX63" i="11"/>
  <c r="AX65" i="11" s="1"/>
  <c r="AX66" i="11" s="1"/>
  <c r="AX74" i="11" s="1"/>
  <c r="AX75" i="11" s="1"/>
  <c r="AO53" i="11"/>
  <c r="AW53" i="11"/>
  <c r="BE53" i="11"/>
  <c r="BM53" i="11"/>
  <c r="BU53" i="11"/>
  <c r="CC53" i="11"/>
  <c r="AE55" i="11"/>
  <c r="AM55" i="11"/>
  <c r="AU55" i="11"/>
  <c r="BC55" i="11"/>
  <c r="BK55" i="11"/>
  <c r="BS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P32" i="9"/>
  <c r="AX32" i="9"/>
  <c r="BF32" i="9"/>
  <c r="BN32" i="9"/>
  <c r="BV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BK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J34" i="9"/>
  <c r="AR34" i="9"/>
  <c r="AZ34" i="9"/>
  <c r="AZ16" i="9"/>
  <c r="BH34" i="9"/>
  <c r="BH16" i="9"/>
  <c r="BP34" i="9"/>
  <c r="BP16" i="9"/>
  <c r="BX34" i="9"/>
  <c r="BX16" i="9"/>
  <c r="CF34" i="9"/>
  <c r="CF16" i="9"/>
  <c r="G36" i="9"/>
  <c r="O36" i="9"/>
  <c r="W36" i="9"/>
  <c r="AE36" i="9"/>
  <c r="AM36" i="9"/>
  <c r="AU36" i="9"/>
  <c r="BC36" i="9"/>
  <c r="BK36" i="9"/>
  <c r="BS36" i="9"/>
  <c r="CA36" i="9"/>
  <c r="CI36" i="9"/>
  <c r="BN1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AG16" i="9"/>
  <c r="AO16" i="9"/>
  <c r="BE16" i="9"/>
  <c r="CK16" i="9"/>
  <c r="AH30" i="9"/>
  <c r="AP30" i="9"/>
  <c r="AX30" i="9"/>
  <c r="BF30" i="9"/>
  <c r="BN30" i="9"/>
  <c r="BV30" i="9"/>
  <c r="CD30" i="9"/>
  <c r="L31" i="9"/>
  <c r="T31" i="9"/>
  <c r="AB31" i="9"/>
  <c r="AJ31" i="9"/>
  <c r="AR31" i="9"/>
  <c r="AZ31" i="9"/>
  <c r="BH31" i="9"/>
  <c r="BP31" i="9"/>
  <c r="BX31" i="9"/>
  <c r="CF31" i="9"/>
  <c r="AL32" i="9"/>
  <c r="AT32" i="9"/>
  <c r="BB32" i="9"/>
  <c r="BR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AC16" i="9"/>
  <c r="AK16" i="9"/>
  <c r="BA16" i="9"/>
  <c r="BI16" i="9"/>
  <c r="BQ16" i="9"/>
  <c r="CG16" i="9"/>
  <c r="AC30" i="9"/>
  <c r="AK30" i="9"/>
  <c r="AS30" i="9"/>
  <c r="BA30" i="9"/>
  <c r="BI30" i="9"/>
  <c r="BQ30" i="9"/>
  <c r="BY30" i="9"/>
  <c r="CG30" i="9"/>
  <c r="G31" i="9"/>
  <c r="O31" i="9"/>
  <c r="W31" i="9"/>
  <c r="AE31" i="9"/>
  <c r="AM31" i="9"/>
  <c r="AU31" i="9"/>
  <c r="BC31" i="9"/>
  <c r="BK31" i="9"/>
  <c r="BS31" i="9"/>
  <c r="CA31" i="9"/>
  <c r="BE32" i="9"/>
  <c r="BU32" i="9"/>
  <c r="H34" i="9"/>
  <c r="P34" i="9"/>
  <c r="X34" i="9"/>
  <c r="AF34" i="9"/>
  <c r="AN34" i="9"/>
  <c r="AV34" i="9"/>
  <c r="BD34" i="9"/>
  <c r="BL34" i="9"/>
  <c r="BT34" i="9"/>
  <c r="CB34" i="9"/>
  <c r="K36" i="9"/>
  <c r="S36" i="9"/>
  <c r="AA36" i="9"/>
  <c r="AI36" i="9"/>
  <c r="AQ36" i="9"/>
  <c r="AY36" i="9"/>
  <c r="BG36" i="9"/>
  <c r="BO36" i="9"/>
  <c r="BW36" i="9"/>
  <c r="CE36" i="9"/>
  <c r="AL16" i="9"/>
  <c r="AT16" i="9"/>
  <c r="BB16" i="9"/>
  <c r="BJ16" i="9"/>
  <c r="BR16" i="9"/>
  <c r="BZ16" i="9"/>
  <c r="L36" i="9"/>
  <c r="T36" i="9"/>
  <c r="AB36" i="9"/>
  <c r="AJ36" i="9"/>
  <c r="AR36" i="9"/>
  <c r="AZ36" i="9"/>
  <c r="BH36" i="9"/>
  <c r="BP36" i="9"/>
  <c r="BX36" i="9"/>
  <c r="CF36" i="9"/>
  <c r="AM16" i="9"/>
  <c r="AU16" i="9"/>
  <c r="BC16" i="9"/>
  <c r="CA16" i="9"/>
  <c r="Q24" i="11" l="1"/>
  <c r="AI8" i="10"/>
  <c r="AF9" i="10"/>
  <c r="AD9" i="10"/>
  <c r="L74" i="11"/>
  <c r="U74" i="11"/>
  <c r="AJ8" i="10"/>
  <c r="Y9" i="10"/>
  <c r="AH8" i="10"/>
  <c r="AG24" i="11"/>
  <c r="S9" i="10"/>
  <c r="W9" i="10"/>
  <c r="AI74" i="11"/>
  <c r="AE24" i="11"/>
  <c r="AA24" i="11"/>
  <c r="AD24" i="11"/>
  <c r="O74" i="11"/>
  <c r="O75" i="11" s="1"/>
  <c r="AD32" i="9"/>
  <c r="X32" i="9"/>
  <c r="I28" i="12"/>
  <c r="BU28" i="12"/>
  <c r="CE75" i="11"/>
  <c r="AZ75" i="11"/>
  <c r="E23" i="7"/>
  <c r="N23" i="7"/>
  <c r="U24" i="11"/>
  <c r="M24" i="11"/>
  <c r="P24" i="11"/>
  <c r="J24" i="11"/>
  <c r="S74" i="11"/>
  <c r="L9" i="10"/>
  <c r="M74" i="11"/>
  <c r="M75" i="11" s="1"/>
  <c r="H9" i="10"/>
  <c r="S24" i="11"/>
  <c r="K8" i="10"/>
  <c r="F9" i="10"/>
  <c r="L24" i="11"/>
  <c r="K24" i="11"/>
  <c r="E74" i="11"/>
  <c r="E75" i="11" s="1"/>
  <c r="K74" i="11"/>
  <c r="J8" i="10"/>
  <c r="I9" i="10"/>
  <c r="E8" i="10"/>
  <c r="R75" i="11"/>
  <c r="O16" i="9"/>
  <c r="M34" i="9"/>
  <c r="N16" i="9"/>
  <c r="H16" i="9"/>
  <c r="L16" i="9"/>
  <c r="F16" i="9"/>
  <c r="E24" i="11"/>
  <c r="I74" i="11"/>
  <c r="I75" i="11" s="1"/>
  <c r="BE28" i="12"/>
  <c r="J74" i="11"/>
  <c r="BG75" i="11"/>
  <c r="N24" i="11"/>
  <c r="Z24" i="11"/>
  <c r="AM24" i="11"/>
  <c r="AL24" i="11"/>
  <c r="AO74" i="11"/>
  <c r="AO75" i="11" s="1"/>
  <c r="N31" i="6"/>
  <c r="N32" i="6" s="1"/>
  <c r="I16" i="9"/>
  <c r="AD74" i="11"/>
  <c r="AD75" i="11" s="1"/>
  <c r="R34" i="9"/>
  <c r="X74" i="11"/>
  <c r="X75" i="11" s="1"/>
  <c r="BX75" i="11"/>
  <c r="U23" i="7"/>
  <c r="Z23" i="7"/>
  <c r="H23" i="7"/>
  <c r="P23" i="7"/>
  <c r="E13" i="7"/>
  <c r="V13" i="7"/>
  <c r="F13" i="7"/>
  <c r="N13" i="7"/>
  <c r="G24" i="11"/>
  <c r="F24" i="11"/>
  <c r="AJ24" i="11"/>
  <c r="AI24" i="11"/>
  <c r="F31" i="6"/>
  <c r="F32" i="6" s="1"/>
  <c r="F28" i="10"/>
  <c r="Y24" i="11"/>
  <c r="H24" i="11"/>
  <c r="W75" i="11"/>
  <c r="AJ75" i="11"/>
  <c r="AS75" i="11"/>
  <c r="AH75" i="11"/>
  <c r="AL31" i="6"/>
  <c r="AL32" i="6" s="1"/>
  <c r="N28" i="10"/>
  <c r="AL28" i="10"/>
  <c r="V28" i="10"/>
  <c r="V20" i="11"/>
  <c r="V21" i="11" s="1"/>
  <c r="V24" i="11" s="1"/>
  <c r="AI75" i="11"/>
  <c r="AM75" i="11"/>
  <c r="H74" i="11"/>
  <c r="AH25" i="9"/>
  <c r="AO25" i="9"/>
  <c r="G25" i="9"/>
  <c r="I24" i="9"/>
  <c r="M24" i="9"/>
  <c r="AW28" i="12"/>
  <c r="AO28" i="12"/>
  <c r="BM28" i="12"/>
  <c r="AZ28" i="12"/>
  <c r="O28" i="12"/>
  <c r="G28" i="12"/>
  <c r="I31" i="12"/>
  <c r="M31" i="12"/>
  <c r="AY75" i="11"/>
  <c r="AQ75" i="11"/>
  <c r="T74" i="11"/>
  <c r="X23" i="7"/>
  <c r="G23" i="7"/>
  <c r="S23" i="7"/>
  <c r="I32" i="9"/>
  <c r="M32" i="9"/>
  <c r="H32" i="9"/>
  <c r="N32" i="9"/>
  <c r="L32" i="9"/>
  <c r="V74" i="11"/>
  <c r="V75" i="11" s="1"/>
  <c r="G74" i="11"/>
  <c r="G75" i="11" s="1"/>
  <c r="P74" i="11"/>
  <c r="P75" i="11" s="1"/>
  <c r="F32" i="9"/>
  <c r="F25" i="9"/>
  <c r="J16" i="9"/>
  <c r="N74" i="11"/>
  <c r="N75" i="11" s="1"/>
  <c r="AK74" i="11"/>
  <c r="AF75" i="11"/>
  <c r="AR75" i="11"/>
  <c r="AF32" i="9"/>
  <c r="E32" i="9"/>
  <c r="J32" i="9"/>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M28" i="10"/>
  <c r="M31" i="6"/>
  <c r="M32" i="6" s="1"/>
  <c r="BP28" i="10"/>
  <c r="BP31" i="6"/>
  <c r="D31" i="6"/>
  <c r="BW28" i="10"/>
  <c r="BW31" i="6"/>
  <c r="K28" i="10"/>
  <c r="K31" i="6"/>
  <c r="K32" i="6" s="1"/>
  <c r="Z28" i="10"/>
  <c r="Z31" i="6"/>
  <c r="Z32" i="6" s="1"/>
  <c r="BE28" i="10"/>
  <c r="BE31" i="6"/>
  <c r="CJ28" i="10"/>
  <c r="CJ31" i="6"/>
  <c r="X28" i="10"/>
  <c r="X31" i="6"/>
  <c r="X32" i="6" s="1"/>
  <c r="BK28" i="10"/>
  <c r="BK31" i="6"/>
  <c r="BE75" i="11"/>
  <c r="CB75" i="11"/>
  <c r="BK75" i="11"/>
  <c r="BZ22" i="10"/>
  <c r="BW22" i="10"/>
  <c r="K22" i="10"/>
  <c r="AK22" i="10"/>
  <c r="BV22" i="10"/>
  <c r="J22" i="10"/>
  <c r="CC22" i="10"/>
  <c r="Q22" i="10"/>
  <c r="BD22" i="10"/>
  <c r="BQ28" i="10"/>
  <c r="BQ31" i="6"/>
  <c r="E28" i="10"/>
  <c r="E31" i="6"/>
  <c r="E32" i="6" s="1"/>
  <c r="BH28" i="10"/>
  <c r="BH31" i="6"/>
  <c r="BO28" i="10"/>
  <c r="BO31" i="6"/>
  <c r="C31" i="6"/>
  <c r="CD28" i="10"/>
  <c r="CD31" i="6"/>
  <c r="R28" i="10"/>
  <c r="R31" i="6"/>
  <c r="R32" i="6" s="1"/>
  <c r="AW28" i="10"/>
  <c r="AW31" i="6"/>
  <c r="CB28" i="10"/>
  <c r="CB31" i="6"/>
  <c r="P28" i="10"/>
  <c r="P31" i="6"/>
  <c r="P32" i="6" s="1"/>
  <c r="BC28" i="10"/>
  <c r="BC31" i="6"/>
  <c r="BP75" i="11"/>
  <c r="AW75" i="11"/>
  <c r="BT75" i="11"/>
  <c r="H75" i="11"/>
  <c r="BC75" i="11"/>
  <c r="CH75" i="11"/>
  <c r="CF22" i="10"/>
  <c r="T22" i="10"/>
  <c r="AL22" i="10"/>
  <c r="F22" i="10"/>
  <c r="BO22" i="10"/>
  <c r="BI22" i="10"/>
  <c r="M22" i="10"/>
  <c r="BN22" i="10"/>
  <c r="BU22" i="10"/>
  <c r="I22" i="10"/>
  <c r="AV22" i="10"/>
  <c r="CI22" i="10"/>
  <c r="BI28" i="10"/>
  <c r="BI31" i="6"/>
  <c r="BJ6" i="11"/>
  <c r="BJ39" i="10"/>
  <c r="BJ34" i="10"/>
  <c r="BJ38" i="6"/>
  <c r="AZ28" i="10"/>
  <c r="AZ31" i="6"/>
  <c r="BG28" i="10"/>
  <c r="BG31" i="6"/>
  <c r="BV28" i="10"/>
  <c r="BV31" i="6"/>
  <c r="J28" i="10"/>
  <c r="J31" i="6"/>
  <c r="J32" i="6" s="1"/>
  <c r="AO28" i="10"/>
  <c r="AO31" i="6"/>
  <c r="AO32" i="6" s="1"/>
  <c r="AL6" i="11"/>
  <c r="BT28" i="10"/>
  <c r="BT31" i="6"/>
  <c r="H28" i="10"/>
  <c r="H31" i="6"/>
  <c r="H32" i="6" s="1"/>
  <c r="BR6" i="11"/>
  <c r="BR39" i="10"/>
  <c r="BR34" i="10"/>
  <c r="BR38" i="6"/>
  <c r="AU28" i="10"/>
  <c r="AU31" i="6"/>
  <c r="BW75" i="11"/>
  <c r="BL75" i="11"/>
  <c r="AU75" i="11"/>
  <c r="BZ75" i="11"/>
  <c r="BX22" i="10"/>
  <c r="L22" i="10"/>
  <c r="BB22" i="10"/>
  <c r="V22" i="10"/>
  <c r="BG22" i="10"/>
  <c r="BF22" i="10"/>
  <c r="BM22" i="10"/>
  <c r="AN22" i="10"/>
  <c r="AU22" i="10"/>
  <c r="O22" i="10"/>
  <c r="BA28" i="10"/>
  <c r="BA31" i="6"/>
  <c r="BJ29" i="10"/>
  <c r="AR28" i="10"/>
  <c r="AR31" i="6"/>
  <c r="AR32" i="6" s="1"/>
  <c r="AY28" i="10"/>
  <c r="AY31" i="6"/>
  <c r="BN28" i="10"/>
  <c r="BN31" i="6"/>
  <c r="B31" i="6"/>
  <c r="CH6" i="11"/>
  <c r="CH39" i="10"/>
  <c r="CH34" i="10"/>
  <c r="CH38" i="6"/>
  <c r="AG28" i="10"/>
  <c r="AG31" i="6"/>
  <c r="AG32" i="6" s="1"/>
  <c r="BL28" i="10"/>
  <c r="BL31" i="6"/>
  <c r="BR29" i="10"/>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CH29" i="10"/>
  <c r="Y28" i="10"/>
  <c r="Y31" i="6"/>
  <c r="Y32" i="6" s="1"/>
  <c r="BD28" i="10"/>
  <c r="BD31" i="6"/>
  <c r="AE28" i="10"/>
  <c r="AE31" i="6"/>
  <c r="AE32" i="6" s="1"/>
  <c r="J75" i="1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38" i="6"/>
  <c r="AX28" i="10"/>
  <c r="AX31" i="6"/>
  <c r="CC28" i="10"/>
  <c r="CC31" i="6"/>
  <c r="Q28" i="10"/>
  <c r="Q31" i="6"/>
  <c r="Q32" i="6" s="1"/>
  <c r="AV28" i="10"/>
  <c r="AV31" i="6"/>
  <c r="N38" i="6"/>
  <c r="N39" i="6" s="1"/>
  <c r="CI28" i="10"/>
  <c r="CI31" i="6"/>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T28" i="10"/>
  <c r="T31" i="6"/>
  <c r="T32" i="6" s="1"/>
  <c r="AA28" i="10"/>
  <c r="AA31" i="6"/>
  <c r="AA32" i="6" s="1"/>
  <c r="BB29" i="10"/>
  <c r="AP28" i="10"/>
  <c r="AP31" i="6"/>
  <c r="AP32" i="6" s="1"/>
  <c r="AD34" i="10"/>
  <c r="BU28" i="10"/>
  <c r="BU31" i="6"/>
  <c r="I28" i="10"/>
  <c r="I31" i="6"/>
  <c r="I32" i="6" s="1"/>
  <c r="AN28" i="10"/>
  <c r="AN31" i="6"/>
  <c r="AN32" i="6" s="1"/>
  <c r="CA28" i="10"/>
  <c r="CA31" i="6"/>
  <c r="O28" i="10"/>
  <c r="O31" i="6"/>
  <c r="O32" i="6" s="1"/>
  <c r="BU75" i="11"/>
  <c r="CA75" i="11"/>
  <c r="AR22" i="10"/>
  <c r="CH22" i="10"/>
  <c r="BJ22" i="10"/>
  <c r="AA22" i="10"/>
  <c r="U22" i="10"/>
  <c r="Z22" i="10"/>
  <c r="AG22" i="10"/>
  <c r="BT22" i="10"/>
  <c r="H22" i="10"/>
  <c r="AM22" i="10"/>
  <c r="G22" i="10"/>
  <c r="CG28" i="10"/>
  <c r="CG31" i="6"/>
  <c r="U28" i="10"/>
  <c r="U31" i="6"/>
  <c r="U32" i="6" s="1"/>
  <c r="BX28" i="10"/>
  <c r="BX31" i="6"/>
  <c r="L28" i="10"/>
  <c r="L31" i="6"/>
  <c r="L32" i="6" s="1"/>
  <c r="CE28" i="10"/>
  <c r="CE31" i="6"/>
  <c r="S28" i="10"/>
  <c r="S31" i="6"/>
  <c r="S32" i="6" s="1"/>
  <c r="AH28" i="10"/>
  <c r="AH31" i="6"/>
  <c r="AH32" i="6" s="1"/>
  <c r="BM28" i="10"/>
  <c r="BM31" i="6"/>
  <c r="BZ6" i="11"/>
  <c r="BZ39" i="10"/>
  <c r="BZ34" i="10"/>
  <c r="BZ38" i="6"/>
  <c r="AF28" i="10"/>
  <c r="AF31" i="6"/>
  <c r="AF32" i="6" s="1"/>
  <c r="BS28" i="10"/>
  <c r="BS31" i="6"/>
  <c r="G28" i="10"/>
  <c r="G31" i="6"/>
  <c r="G32" i="6" s="1"/>
  <c r="AT6" i="11"/>
  <c r="AT39" i="10"/>
  <c r="AT34" i="10"/>
  <c r="AT29" i="10" s="1"/>
  <c r="AT38" i="6"/>
  <c r="AD34" i="9"/>
  <c r="E16" i="9"/>
  <c r="AH16" i="9"/>
  <c r="R16" i="9"/>
  <c r="AM32" i="9"/>
  <c r="G32" i="9"/>
  <c r="O32" i="9"/>
  <c r="AJ32" i="9"/>
  <c r="P32" i="9"/>
  <c r="S75" i="11"/>
  <c r="AK75" i="11"/>
  <c r="Z75" i="11"/>
  <c r="K75" i="11"/>
  <c r="T75" i="11"/>
  <c r="L75" i="11"/>
  <c r="U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5" i="8" s="1"/>
  <c r="S108" i="5"/>
  <c r="BU12" i="9"/>
  <c r="BU4" i="8"/>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29" i="9" s="1"/>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AS12" i="9"/>
  <c r="AS4" i="8"/>
  <c r="AS108" i="5"/>
  <c r="BW12" i="9"/>
  <c r="BW108" i="5"/>
  <c r="K12" i="9"/>
  <c r="K4" i="8"/>
  <c r="K5" i="8" s="1"/>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108" i="5"/>
  <c r="AP12" i="9"/>
  <c r="AP4" i="8"/>
  <c r="AP108" i="5"/>
  <c r="J12" i="9"/>
  <c r="J4" i="8"/>
  <c r="J108" i="5"/>
  <c r="BX50" i="11"/>
  <c r="BX51" i="11" s="1"/>
  <c r="BX4" i="9"/>
  <c r="BX69" i="5"/>
  <c r="L50" i="11"/>
  <c r="L51" i="11" s="1"/>
  <c r="L4" i="9"/>
  <c r="L69" i="5"/>
  <c r="AA50" i="11"/>
  <c r="AA51" i="11" s="1"/>
  <c r="AA4" i="9"/>
  <c r="AA69" i="5"/>
  <c r="AP50" i="11"/>
  <c r="AP51" i="11" s="1"/>
  <c r="AP4" i="9"/>
  <c r="AP29" i="9" s="1"/>
  <c r="AP69" i="5"/>
  <c r="BS12" i="9"/>
  <c r="BS4" i="8"/>
  <c r="BS108" i="5"/>
  <c r="G12" i="9"/>
  <c r="G4" i="8"/>
  <c r="G108" i="5"/>
  <c r="BB12" i="9"/>
  <c r="BB108" i="5"/>
  <c r="BB4" i="8"/>
  <c r="AK12" i="9"/>
  <c r="AK4" i="8"/>
  <c r="AK108" i="5"/>
  <c r="BO12" i="9"/>
  <c r="BO4" i="8"/>
  <c r="BO108" i="5"/>
  <c r="BE12" i="9"/>
  <c r="BE4" i="8"/>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29" i="9" s="1"/>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69" i="5"/>
  <c r="BK12" i="9"/>
  <c r="BK4" i="8"/>
  <c r="BK108" i="5"/>
  <c r="AT12" i="9"/>
  <c r="AT4" i="8"/>
  <c r="AT108" i="5"/>
  <c r="AC12" i="9"/>
  <c r="AC4" i="8"/>
  <c r="AC108" i="5"/>
  <c r="BG12" i="9"/>
  <c r="BG4" i="8"/>
  <c r="BG108" i="5"/>
  <c r="AW12" i="9"/>
  <c r="AW4" i="8"/>
  <c r="AW108" i="5"/>
  <c r="AN12" i="9"/>
  <c r="AN4" i="8"/>
  <c r="AN108" i="5"/>
  <c r="BE50" i="11"/>
  <c r="BE51" i="11" s="1"/>
  <c r="BE4" i="9"/>
  <c r="BE29" i="9" s="1"/>
  <c r="BE69" i="5"/>
  <c r="CJ32" i="9"/>
  <c r="BT50" i="11"/>
  <c r="BT51" i="11" s="1"/>
  <c r="BT4" i="9"/>
  <c r="BT29" i="9" s="1"/>
  <c r="BT69" i="5"/>
  <c r="H50" i="11"/>
  <c r="H51" i="11" s="1"/>
  <c r="H4" i="9"/>
  <c r="H69" i="5"/>
  <c r="M12" i="9"/>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108" i="5"/>
  <c r="AH12" i="9"/>
  <c r="AH4" i="8"/>
  <c r="AH5" i="8" s="1"/>
  <c r="AH108" i="5"/>
  <c r="BH50" i="11"/>
  <c r="BH51" i="11" s="1"/>
  <c r="BH4" i="9"/>
  <c r="BH69" i="5"/>
  <c r="BW50" i="11"/>
  <c r="BW51" i="11" s="1"/>
  <c r="BW4" i="9"/>
  <c r="BW69" i="5"/>
  <c r="K50" i="11"/>
  <c r="K51" i="11" s="1"/>
  <c r="K4" i="9"/>
  <c r="K69" i="5"/>
  <c r="AZ12" i="9"/>
  <c r="AZ108" i="5"/>
  <c r="AZ4" i="8"/>
  <c r="Z50" i="11"/>
  <c r="Z51" i="11" s="1"/>
  <c r="Z4" i="9"/>
  <c r="Z69" i="5"/>
  <c r="BC12" i="9"/>
  <c r="BC4" i="8"/>
  <c r="BC108" i="5"/>
  <c r="AL12" i="9"/>
  <c r="AL4" i="8"/>
  <c r="AL108" i="5"/>
  <c r="CG12" i="9"/>
  <c r="CG108" i="5"/>
  <c r="U12" i="9"/>
  <c r="U4" i="8"/>
  <c r="U108" i="5"/>
  <c r="AY12" i="9"/>
  <c r="AY4" i="8"/>
  <c r="AY108" i="5"/>
  <c r="AO12" i="9"/>
  <c r="AO4" i="8"/>
  <c r="AO108" i="5"/>
  <c r="AF12" i="9"/>
  <c r="AF4" i="8"/>
  <c r="AF5" i="8" s="1"/>
  <c r="AF108" i="5"/>
  <c r="AW50" i="11"/>
  <c r="AW51" i="11" s="1"/>
  <c r="AW4" i="9"/>
  <c r="AW29" i="9" s="1"/>
  <c r="AW69" i="5"/>
  <c r="AJ12" i="9"/>
  <c r="AJ4" i="8"/>
  <c r="AJ108" i="5"/>
  <c r="BL50" i="11"/>
  <c r="BL51" i="11" s="1"/>
  <c r="BL4" i="9"/>
  <c r="BL29" i="9" s="1"/>
  <c r="BL69" i="5"/>
  <c r="CA50" i="11"/>
  <c r="CA51" i="11" s="1"/>
  <c r="CA4" i="9"/>
  <c r="CA29" i="9" s="1"/>
  <c r="CA69" i="5"/>
  <c r="O50" i="11"/>
  <c r="O51" i="11" s="1"/>
  <c r="O4" i="9"/>
  <c r="O69" i="5"/>
  <c r="BZ50" i="11"/>
  <c r="BZ51" i="11" s="1"/>
  <c r="BZ4" i="9"/>
  <c r="BZ69" i="5"/>
  <c r="N50" i="11"/>
  <c r="N51" i="11" s="1"/>
  <c r="N4" i="9"/>
  <c r="N69" i="5"/>
  <c r="AS50" i="11"/>
  <c r="AS51" i="11" s="1"/>
  <c r="AS4" i="9"/>
  <c r="AS29" i="9" s="1"/>
  <c r="AS69" i="5"/>
  <c r="BP12" i="9"/>
  <c r="BP4" i="8"/>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108" i="5"/>
  <c r="AG12" i="9"/>
  <c r="AG4" i="8"/>
  <c r="AG5" i="8" s="1"/>
  <c r="AG108" i="5"/>
  <c r="CJ12" i="9"/>
  <c r="CJ108" i="5"/>
  <c r="X12" i="9"/>
  <c r="X4" i="8"/>
  <c r="X108" i="5"/>
  <c r="AO50" i="11"/>
  <c r="AO51" i="11" s="1"/>
  <c r="AO4" i="9"/>
  <c r="AO69" i="5"/>
  <c r="BD50" i="11"/>
  <c r="BD51" i="11" s="1"/>
  <c r="BD4" i="9"/>
  <c r="BD29" i="9" s="1"/>
  <c r="BD69" i="5"/>
  <c r="B27" i="13"/>
  <c r="B8" i="13"/>
  <c r="E12" i="9"/>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5" i="8" s="1"/>
  <c r="Z108" i="5"/>
  <c r="AR50" i="11"/>
  <c r="AR51" i="11" s="1"/>
  <c r="AR4" i="9"/>
  <c r="AR69" i="5"/>
  <c r="BH12" i="9"/>
  <c r="BH4" i="8"/>
  <c r="BH108" i="5"/>
  <c r="BG50" i="11"/>
  <c r="BG51" i="11" s="1"/>
  <c r="BG4" i="9"/>
  <c r="BG69" i="5"/>
  <c r="BV50" i="11"/>
  <c r="BV51" i="11" s="1"/>
  <c r="BV4" i="9"/>
  <c r="BV29" i="9" s="1"/>
  <c r="BV69" i="5"/>
  <c r="J50" i="11"/>
  <c r="J51" i="11" s="1"/>
  <c r="J4" i="9"/>
  <c r="J69" i="5"/>
  <c r="AM12" i="9"/>
  <c r="AM4" i="8"/>
  <c r="AM108" i="5"/>
  <c r="CH12" i="9"/>
  <c r="CH108" i="5"/>
  <c r="V12" i="9"/>
  <c r="V4" i="8"/>
  <c r="V108" i="5"/>
  <c r="BQ12" i="9"/>
  <c r="BQ4" i="8"/>
  <c r="BQ108" i="5"/>
  <c r="AI12" i="9"/>
  <c r="AI4" i="8"/>
  <c r="AI5" i="8" s="1"/>
  <c r="AI108" i="5"/>
  <c r="CK12" i="9"/>
  <c r="CK108" i="5"/>
  <c r="Y12" i="9"/>
  <c r="Y4" i="8"/>
  <c r="Y5" i="8" s="1"/>
  <c r="Y108" i="5"/>
  <c r="CB12" i="9"/>
  <c r="CB108" i="5"/>
  <c r="P12" i="9"/>
  <c r="P4" i="8"/>
  <c r="P108" i="5"/>
  <c r="AG50" i="11"/>
  <c r="AG51" i="11" s="1"/>
  <c r="AG4" i="9"/>
  <c r="AG29" i="9" s="1"/>
  <c r="AG69" i="5"/>
  <c r="AV50" i="11"/>
  <c r="AV51" i="11" s="1"/>
  <c r="AV4" i="9"/>
  <c r="AV29" i="9" s="1"/>
  <c r="AV69" i="5"/>
  <c r="BK50" i="11"/>
  <c r="BK51" i="11" s="1"/>
  <c r="BK4" i="9"/>
  <c r="BK29" i="9" s="1"/>
  <c r="BK69" i="5"/>
  <c r="T12" i="9"/>
  <c r="T4" i="8"/>
  <c r="T108" i="5"/>
  <c r="BJ50" i="11"/>
  <c r="BJ51" i="11" s="1"/>
  <c r="BJ4" i="9"/>
  <c r="BJ69" i="5"/>
  <c r="BX12" i="9"/>
  <c r="BX108" i="5"/>
  <c r="AC50" i="11"/>
  <c r="AC51" i="11" s="1"/>
  <c r="AC4" i="9"/>
  <c r="AC69" i="5"/>
  <c r="AJ50" i="11"/>
  <c r="AJ51" i="11" s="1"/>
  <c r="AJ4" i="9"/>
  <c r="AJ29" i="9" s="1"/>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39" i="13" s="1"/>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AD5" i="8" l="1"/>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9" i="10"/>
  <c r="AD39" i="10"/>
  <c r="AD6" i="11"/>
  <c r="AL38" i="6"/>
  <c r="AL39" i="6" s="1"/>
  <c r="AL34" i="10"/>
  <c r="AD38" i="6"/>
  <c r="AD39" i="6" s="1"/>
  <c r="AL39" i="10"/>
  <c r="F29" i="10"/>
  <c r="H29" i="9"/>
  <c r="AH29" i="9"/>
  <c r="AD29" i="10"/>
  <c r="AL29" i="10"/>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AD9" i="11"/>
  <c r="W6" i="11"/>
  <c r="W39" i="10"/>
  <c r="W34" i="10"/>
  <c r="W38" i="6"/>
  <c r="W39" i="6" s="1"/>
  <c r="AE6" i="11"/>
  <c r="AE39" i="10"/>
  <c r="AE34" i="10"/>
  <c r="AE29" i="10" s="1"/>
  <c r="AE38" i="6"/>
  <c r="AE39" i="6" s="1"/>
  <c r="AR6" i="11"/>
  <c r="AR39" i="10"/>
  <c r="AR34" i="10"/>
  <c r="AR38" i="6"/>
  <c r="AR39" i="6" s="1"/>
  <c r="AU6" i="11"/>
  <c r="AU39" i="10"/>
  <c r="AU34" i="10"/>
  <c r="AU38" i="6"/>
  <c r="BH6" i="11"/>
  <c r="BH39" i="10"/>
  <c r="BH34" i="10"/>
  <c r="BH38" i="6"/>
  <c r="CJ6" i="11"/>
  <c r="CJ34" i="10"/>
  <c r="CJ39" i="10"/>
  <c r="CJ38" i="6"/>
  <c r="BZ9" i="11"/>
  <c r="BZ40" i="10"/>
  <c r="BZ41" i="10" s="1"/>
  <c r="BZ42" i="6"/>
  <c r="BZ41" i="6"/>
  <c r="BZ33" i="10"/>
  <c r="BZ31" i="10"/>
  <c r="AN6" i="11"/>
  <c r="AN34" i="10"/>
  <c r="AN39" i="10"/>
  <c r="AN38" i="6"/>
  <c r="AN39" i="6" s="1"/>
  <c r="AD31" i="10"/>
  <c r="AD33" i="10"/>
  <c r="CF6" i="11"/>
  <c r="CF34" i="10"/>
  <c r="CF39" i="10"/>
  <c r="CF38" i="6"/>
  <c r="N9" i="11"/>
  <c r="N40" i="10"/>
  <c r="N41" i="10" s="1"/>
  <c r="N41" i="6"/>
  <c r="N42" i="6"/>
  <c r="N43" i="6" s="1"/>
  <c r="CC6" i="11"/>
  <c r="CC34" i="10"/>
  <c r="CC39" i="10"/>
  <c r="CC38" i="6"/>
  <c r="AU29" i="10"/>
  <c r="AO6" i="11"/>
  <c r="AO39" i="10"/>
  <c r="AO34" i="10"/>
  <c r="AO29" i="10" s="1"/>
  <c r="AO38" i="6"/>
  <c r="AO39" i="6" s="1"/>
  <c r="AW6" i="11"/>
  <c r="AW39" i="10"/>
  <c r="AW34" i="10"/>
  <c r="AW38" i="6"/>
  <c r="C38" i="6"/>
  <c r="C32" i="6"/>
  <c r="CJ29" i="10"/>
  <c r="D38" i="6"/>
  <c r="D32" i="6"/>
  <c r="M6" i="11"/>
  <c r="M39" i="10"/>
  <c r="M34" i="10"/>
  <c r="M29" i="10" s="1"/>
  <c r="M38" i="6"/>
  <c r="M39" i="6" s="1"/>
  <c r="G6" i="11"/>
  <c r="G39" i="10"/>
  <c r="G34" i="10"/>
  <c r="G29" i="10" s="1"/>
  <c r="G38" i="6"/>
  <c r="G39" i="6" s="1"/>
  <c r="BZ42" i="10"/>
  <c r="CG6" i="11"/>
  <c r="CG39" i="10"/>
  <c r="CG34" i="10"/>
  <c r="CG38" i="6"/>
  <c r="AN29" i="10"/>
  <c r="N33" i="10"/>
  <c r="N31" i="10"/>
  <c r="CC29" i="10"/>
  <c r="BB9" i="11"/>
  <c r="BB40" i="10"/>
  <c r="BB41" i="10" s="1"/>
  <c r="BB42" i="6"/>
  <c r="BB41" i="6"/>
  <c r="AK6" i="11"/>
  <c r="AK39" i="10"/>
  <c r="AK34" i="10"/>
  <c r="AK29" i="10" s="1"/>
  <c r="AK38" i="6"/>
  <c r="AK39" i="6" s="1"/>
  <c r="Y6" i="11"/>
  <c r="Y39" i="10"/>
  <c r="Y34" i="10"/>
  <c r="Y38" i="6"/>
  <c r="Y39" i="6" s="1"/>
  <c r="AG6" i="11"/>
  <c r="AG39" i="10"/>
  <c r="AG34" i="10"/>
  <c r="AG29" i="10" s="1"/>
  <c r="AG38" i="6"/>
  <c r="AG39" i="6" s="1"/>
  <c r="AR29" i="10"/>
  <c r="H6" i="11"/>
  <c r="H34" i="10"/>
  <c r="H29" i="10" s="1"/>
  <c r="H39" i="10"/>
  <c r="H38" i="6"/>
  <c r="H39" i="6" s="1"/>
  <c r="BG6" i="11"/>
  <c r="BG39" i="10"/>
  <c r="BG34" i="10"/>
  <c r="BG38" i="6"/>
  <c r="BI6" i="11"/>
  <c r="BI39" i="10"/>
  <c r="BI34" i="10"/>
  <c r="BI38" i="6"/>
  <c r="BC6" i="11"/>
  <c r="BC39" i="10"/>
  <c r="BC34" i="10"/>
  <c r="BC38" i="6"/>
  <c r="AW29" i="10"/>
  <c r="CD6" i="11"/>
  <c r="CD34" i="10"/>
  <c r="CD39" i="10"/>
  <c r="CD38" i="6"/>
  <c r="BH29" i="10"/>
  <c r="Z6" i="11"/>
  <c r="Z39" i="10"/>
  <c r="Z34" i="10"/>
  <c r="Z29" i="10" s="1"/>
  <c r="Z38" i="6"/>
  <c r="Z39" i="6" s="1"/>
  <c r="F33" i="10"/>
  <c r="F31" i="10"/>
  <c r="L6" i="11"/>
  <c r="L39" i="10"/>
  <c r="L34" i="10"/>
  <c r="L29" i="10" s="1"/>
  <c r="L38" i="6"/>
  <c r="L39" i="6" s="1"/>
  <c r="CG29" i="10"/>
  <c r="CA6" i="11"/>
  <c r="CA39" i="10"/>
  <c r="CA34" i="10"/>
  <c r="CA38" i="6"/>
  <c r="CF29" i="10"/>
  <c r="BB31" i="10"/>
  <c r="BB33" i="10"/>
  <c r="AS6" i="11"/>
  <c r="AS39" i="10"/>
  <c r="AS34" i="10"/>
  <c r="AS38" i="6"/>
  <c r="AS39" i="6" s="1"/>
  <c r="AY6" i="11"/>
  <c r="AY39" i="10"/>
  <c r="AY34" i="10"/>
  <c r="AY38" i="6"/>
  <c r="AL9" i="11"/>
  <c r="AL40" i="10"/>
  <c r="AL41" i="10" s="1"/>
  <c r="AL41" i="6"/>
  <c r="AL42" i="6"/>
  <c r="AL43" i="6" s="1"/>
  <c r="BV6" i="11"/>
  <c r="BV39" i="10"/>
  <c r="BV34" i="10"/>
  <c r="BV38" i="6"/>
  <c r="BI29" i="10"/>
  <c r="BC29" i="10"/>
  <c r="BO6" i="11"/>
  <c r="BO39" i="10"/>
  <c r="BO34" i="10"/>
  <c r="BO38" i="6"/>
  <c r="BQ6" i="11"/>
  <c r="BQ39" i="10"/>
  <c r="BQ34" i="10"/>
  <c r="BQ38" i="6"/>
  <c r="X6" i="11"/>
  <c r="X34" i="10"/>
  <c r="X39" i="10"/>
  <c r="X38" i="6"/>
  <c r="X39" i="6" s="1"/>
  <c r="BZ29" i="10"/>
  <c r="BW6" i="11"/>
  <c r="BW39" i="10"/>
  <c r="BW34" i="10"/>
  <c r="BW38" i="6"/>
  <c r="BP6" i="11"/>
  <c r="BP39" i="10"/>
  <c r="BP34" i="10"/>
  <c r="BP38" i="6"/>
  <c r="AT9" i="11"/>
  <c r="AT40" i="10"/>
  <c r="AT41" i="10" s="1"/>
  <c r="AT41" i="6"/>
  <c r="AT42" i="6"/>
  <c r="AF6" i="11"/>
  <c r="AF34" i="10"/>
  <c r="AF29" i="10" s="1"/>
  <c r="AF39" i="10"/>
  <c r="AF38" i="6"/>
  <c r="AF39" i="6" s="1"/>
  <c r="AH6" i="11"/>
  <c r="AH39" i="10"/>
  <c r="AH34" i="10"/>
  <c r="AH29" i="10" s="1"/>
  <c r="AH38" i="6"/>
  <c r="AH39" i="6" s="1"/>
  <c r="CA29" i="10"/>
  <c r="BU6" i="11"/>
  <c r="BU39" i="10"/>
  <c r="BU34" i="10"/>
  <c r="BU38" i="6"/>
  <c r="T6" i="11"/>
  <c r="T39" i="10"/>
  <c r="T34" i="10"/>
  <c r="T38" i="6"/>
  <c r="T39" i="6" s="1"/>
  <c r="Q6" i="11"/>
  <c r="Q39" i="10"/>
  <c r="Q34" i="10"/>
  <c r="Q29" i="10" s="1"/>
  <c r="Q38" i="6"/>
  <c r="Q39" i="6" s="1"/>
  <c r="AX6" i="11"/>
  <c r="AX39" i="10"/>
  <c r="AX34" i="10"/>
  <c r="AX38" i="6"/>
  <c r="BB42" i="10"/>
  <c r="AB6" i="11"/>
  <c r="AB39" i="10"/>
  <c r="AB34" i="10"/>
  <c r="AB38" i="6"/>
  <c r="AB39" i="6" s="1"/>
  <c r="AS29" i="10"/>
  <c r="BL6" i="11"/>
  <c r="BL34" i="10"/>
  <c r="BL39" i="10"/>
  <c r="BL38" i="6"/>
  <c r="B32" i="6"/>
  <c r="B38" i="6"/>
  <c r="BR9" i="11"/>
  <c r="BR40" i="10"/>
  <c r="BR41" i="10" s="1"/>
  <c r="BR42" i="6"/>
  <c r="BR41" i="6"/>
  <c r="AL31" i="10"/>
  <c r="AL33" i="10"/>
  <c r="BG29" i="10"/>
  <c r="BJ9" i="11"/>
  <c r="BJ40" i="10"/>
  <c r="BJ41" i="10" s="1"/>
  <c r="BJ42" i="6"/>
  <c r="BJ41" i="6"/>
  <c r="CB6" i="11"/>
  <c r="CB34" i="10"/>
  <c r="CB39" i="10"/>
  <c r="CB38" i="6"/>
  <c r="CD29" i="10"/>
  <c r="BQ29" i="10"/>
  <c r="AT31" i="10"/>
  <c r="AT33" i="10"/>
  <c r="CE6" i="11"/>
  <c r="CE39" i="10"/>
  <c r="CE34" i="10"/>
  <c r="CE38" i="6"/>
  <c r="U6" i="11"/>
  <c r="U39" i="10"/>
  <c r="U34" i="10"/>
  <c r="U29" i="10" s="1"/>
  <c r="U38" i="6"/>
  <c r="U39" i="6" s="1"/>
  <c r="BU29" i="10"/>
  <c r="CI6" i="11"/>
  <c r="CI39" i="10"/>
  <c r="CI34" i="10"/>
  <c r="CI38" i="6"/>
  <c r="BD6" i="11"/>
  <c r="BD34" i="10"/>
  <c r="BD39" i="10"/>
  <c r="BD38" i="6"/>
  <c r="AJ6" i="11"/>
  <c r="AJ39" i="10"/>
  <c r="AJ34" i="10"/>
  <c r="AJ29" i="10" s="1"/>
  <c r="AJ38" i="6"/>
  <c r="AJ39" i="6" s="1"/>
  <c r="BL29" i="10"/>
  <c r="AY29" i="10"/>
  <c r="BR33" i="10"/>
  <c r="BR31" i="10"/>
  <c r="BJ33" i="10"/>
  <c r="BJ31" i="10"/>
  <c r="CB29" i="10"/>
  <c r="BO29" i="10"/>
  <c r="BP29" i="10"/>
  <c r="AT42" i="10"/>
  <c r="BM6" i="11"/>
  <c r="BM39" i="10"/>
  <c r="BM34" i="10"/>
  <c r="BM38" i="6"/>
  <c r="O6" i="11"/>
  <c r="O39" i="10"/>
  <c r="O34" i="10"/>
  <c r="O29" i="10" s="1"/>
  <c r="O38" i="6"/>
  <c r="O39" i="6" s="1"/>
  <c r="AP6" i="11"/>
  <c r="AP39" i="10"/>
  <c r="AP34" i="10"/>
  <c r="AP29" i="10" s="1"/>
  <c r="AP38" i="6"/>
  <c r="AP39" i="6" s="1"/>
  <c r="AA39" i="10"/>
  <c r="AA6" i="11"/>
  <c r="AA34" i="10"/>
  <c r="AA38" i="6"/>
  <c r="AA39" i="6" s="1"/>
  <c r="CI29" i="10"/>
  <c r="BD29" i="10"/>
  <c r="AM6" i="11"/>
  <c r="AM39" i="10"/>
  <c r="AM34" i="10"/>
  <c r="AM29" i="10" s="1"/>
  <c r="AM38" i="6"/>
  <c r="AM39" i="6" s="1"/>
  <c r="CH9" i="11"/>
  <c r="CH40" i="10"/>
  <c r="CH41" i="10" s="1"/>
  <c r="CH42" i="6"/>
  <c r="CH41" i="6"/>
  <c r="BN6" i="11"/>
  <c r="BN39" i="10"/>
  <c r="BN34" i="10"/>
  <c r="BN38" i="6"/>
  <c r="BR42" i="10"/>
  <c r="J6" i="11"/>
  <c r="J39" i="10"/>
  <c r="J34" i="10"/>
  <c r="J29" i="10" s="1"/>
  <c r="J38" i="6"/>
  <c r="J39" i="6" s="1"/>
  <c r="BJ42" i="10"/>
  <c r="R6" i="11"/>
  <c r="R39" i="10"/>
  <c r="R34" i="10"/>
  <c r="R29" i="10" s="1"/>
  <c r="R38" i="6"/>
  <c r="R39" i="6" s="1"/>
  <c r="E6" i="11"/>
  <c r="E39" i="10"/>
  <c r="E34" i="10"/>
  <c r="E29" i="10" s="1"/>
  <c r="E38" i="6"/>
  <c r="E39" i="6" s="1"/>
  <c r="BK6" i="11"/>
  <c r="BK39" i="10"/>
  <c r="BK34" i="10"/>
  <c r="BK38" i="6"/>
  <c r="BE6" i="11"/>
  <c r="BE39" i="10"/>
  <c r="BE34" i="10"/>
  <c r="BE38" i="6"/>
  <c r="BY6" i="11"/>
  <c r="BY39" i="10"/>
  <c r="BY34" i="10"/>
  <c r="BY38" i="6"/>
  <c r="BS6" i="11"/>
  <c r="BS39" i="10"/>
  <c r="BS34" i="10"/>
  <c r="BS38" i="6"/>
  <c r="CE29" i="10"/>
  <c r="BX6" i="11"/>
  <c r="BX34" i="10"/>
  <c r="BX39" i="10"/>
  <c r="BX38" i="6"/>
  <c r="I6" i="11"/>
  <c r="I39" i="10"/>
  <c r="I34" i="10"/>
  <c r="I29" i="10" s="1"/>
  <c r="I38" i="6"/>
  <c r="I39" i="6" s="1"/>
  <c r="AC6" i="11"/>
  <c r="AC39" i="10"/>
  <c r="AC34" i="10"/>
  <c r="AC29" i="10" s="1"/>
  <c r="AC38" i="6"/>
  <c r="AC39" i="6" s="1"/>
  <c r="AV6" i="11"/>
  <c r="AV34" i="10"/>
  <c r="AV39" i="10"/>
  <c r="AV38" i="6"/>
  <c r="AX29" i="10"/>
  <c r="AI39" i="10"/>
  <c r="AI6" i="11"/>
  <c r="AI34" i="10"/>
  <c r="AI38" i="6"/>
  <c r="AI39" i="6" s="1"/>
  <c r="BF6" i="11"/>
  <c r="BF39" i="10"/>
  <c r="BF34" i="10"/>
  <c r="BF29" i="10" s="1"/>
  <c r="BF38" i="6"/>
  <c r="AQ39" i="10"/>
  <c r="AQ6" i="11"/>
  <c r="AQ34" i="10"/>
  <c r="AQ29" i="10" s="1"/>
  <c r="AQ38" i="6"/>
  <c r="AQ39" i="6" s="1"/>
  <c r="CH31" i="10"/>
  <c r="CH33" i="10"/>
  <c r="BA6" i="11"/>
  <c r="BA39" i="10"/>
  <c r="BA34" i="10"/>
  <c r="BA29" i="10" s="1"/>
  <c r="BA38" i="6"/>
  <c r="BT6" i="11"/>
  <c r="BT34" i="10"/>
  <c r="BT29" i="10" s="1"/>
  <c r="BT39" i="10"/>
  <c r="BT38" i="6"/>
  <c r="AZ6" i="11"/>
  <c r="AZ39" i="10"/>
  <c r="AZ34" i="10"/>
  <c r="AZ38" i="6"/>
  <c r="P6" i="11"/>
  <c r="P34" i="10"/>
  <c r="P39" i="10"/>
  <c r="P38" i="6"/>
  <c r="P39" i="6" s="1"/>
  <c r="BK29" i="10"/>
  <c r="BE29" i="10"/>
  <c r="K6" i="11"/>
  <c r="K39" i="10"/>
  <c r="K34" i="10"/>
  <c r="K38" i="6"/>
  <c r="K39" i="6" s="1"/>
  <c r="BY29" i="10"/>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V13" i="8" s="1"/>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AD41" i="6" l="1"/>
  <c r="AD40" i="10"/>
  <c r="AD41" i="10" s="1"/>
  <c r="V40" i="10"/>
  <c r="V41" i="10" s="1"/>
  <c r="V41" i="6"/>
  <c r="V33" i="10"/>
  <c r="V31" i="10"/>
  <c r="F42" i="6"/>
  <c r="F43" i="6" s="1"/>
  <c r="F41" i="6"/>
  <c r="F6" i="8" s="1"/>
  <c r="F7" i="8" s="1"/>
  <c r="F40" i="10"/>
  <c r="F41" i="10" s="1"/>
  <c r="F9" i="11"/>
  <c r="I39" i="13"/>
  <c r="H41" i="13"/>
  <c r="D42" i="13" s="1"/>
  <c r="V9" i="11"/>
  <c r="V42" i="6"/>
  <c r="V43" i="6" s="1"/>
  <c r="N42" i="10"/>
  <c r="AD42" i="6"/>
  <c r="AD43" i="6" s="1"/>
  <c r="AL42" i="10"/>
  <c r="P31" i="10"/>
  <c r="P33" i="10"/>
  <c r="BX9" i="11"/>
  <c r="BX40" i="10"/>
  <c r="BX41" i="10" s="1"/>
  <c r="BX42" i="6"/>
  <c r="BX41" i="6"/>
  <c r="BS31" i="10"/>
  <c r="BS33" i="10"/>
  <c r="CH28" i="6"/>
  <c r="CH29" i="6" s="1"/>
  <c r="CH32" i="11" s="1"/>
  <c r="CH44" i="11" s="1"/>
  <c r="CH36" i="6"/>
  <c r="CH37" i="6" s="1"/>
  <c r="CH16" i="6"/>
  <c r="CH17" i="6" s="1"/>
  <c r="AA33" i="10"/>
  <c r="AA31" i="10"/>
  <c r="BM31" i="10"/>
  <c r="BM33" i="10"/>
  <c r="AJ9" i="11"/>
  <c r="AJ40" i="10"/>
  <c r="AJ41" i="10" s="1"/>
  <c r="AJ41" i="6"/>
  <c r="AJ42" i="6"/>
  <c r="AJ43" i="6" s="1"/>
  <c r="BR6" i="8"/>
  <c r="BR28" i="6"/>
  <c r="BR29" i="6" s="1"/>
  <c r="BR32" i="11" s="1"/>
  <c r="BR44" i="11" s="1"/>
  <c r="BR36" i="6"/>
  <c r="BR37" i="6" s="1"/>
  <c r="BR16" i="6"/>
  <c r="BR17" i="6" s="1"/>
  <c r="BL9" i="11"/>
  <c r="BL40" i="10"/>
  <c r="BL41" i="10" s="1"/>
  <c r="BL42" i="6"/>
  <c r="BL41" i="6"/>
  <c r="AB31" i="10"/>
  <c r="AB33" i="10"/>
  <c r="T31" i="10"/>
  <c r="T33" i="10"/>
  <c r="BW33" i="10"/>
  <c r="BW31" i="10"/>
  <c r="X31" i="10"/>
  <c r="X33" i="10"/>
  <c r="BO9" i="11"/>
  <c r="BO40" i="10"/>
  <c r="BO41" i="10" s="1"/>
  <c r="BO42" i="6"/>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BX42" i="10"/>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P29" i="10"/>
  <c r="AE9" i="11"/>
  <c r="AE40" i="10"/>
  <c r="AE41" i="10" s="1"/>
  <c r="AE41" i="6"/>
  <c r="AE42" i="6"/>
  <c r="AE43" i="6" s="1"/>
  <c r="BE9" i="11"/>
  <c r="BE40" i="10"/>
  <c r="BE41" i="10" s="1"/>
  <c r="BE42" i="6"/>
  <c r="BE41" i="6"/>
  <c r="AI33" i="10"/>
  <c r="AI31" i="10"/>
  <c r="BX31" i="10"/>
  <c r="BX33" i="10"/>
  <c r="BE31" i="10"/>
  <c r="BE33" i="10"/>
  <c r="CH17" i="12"/>
  <c r="CH18" i="12" s="1"/>
  <c r="CH2" i="11"/>
  <c r="CH47" i="10"/>
  <c r="CH49" i="10" s="1"/>
  <c r="CH48" i="10"/>
  <c r="CH47" i="6"/>
  <c r="O31" i="10"/>
  <c r="O33" i="10"/>
  <c r="U33" i="10"/>
  <c r="U31" i="10"/>
  <c r="CB9" i="11"/>
  <c r="CB40" i="10"/>
  <c r="CB41" i="10" s="1"/>
  <c r="CB42" i="6"/>
  <c r="CB41" i="6"/>
  <c r="BR17" i="12"/>
  <c r="BR18" i="12" s="1"/>
  <c r="BR2" i="11"/>
  <c r="BR47" i="10"/>
  <c r="BR48" i="10"/>
  <c r="BR47" i="6"/>
  <c r="BL42" i="10"/>
  <c r="AH9" i="11"/>
  <c r="AH40" i="10"/>
  <c r="AH41" i="10" s="1"/>
  <c r="AH41" i="6"/>
  <c r="AH42" i="6"/>
  <c r="AH43" i="6" s="1"/>
  <c r="AF31" i="10"/>
  <c r="AF33" i="10"/>
  <c r="BP9" i="11"/>
  <c r="BP40" i="10"/>
  <c r="BP41" i="10" s="1"/>
  <c r="BP42" i="6"/>
  <c r="BP41" i="6"/>
  <c r="BO42" i="10"/>
  <c r="AS9" i="11"/>
  <c r="AS40" i="10"/>
  <c r="AS41" i="10" s="1"/>
  <c r="AS41" i="6"/>
  <c r="AS42" i="6"/>
  <c r="AS43" i="6" s="1"/>
  <c r="CD9" i="11"/>
  <c r="CD40" i="10"/>
  <c r="CD41" i="10" s="1"/>
  <c r="CD42" i="6"/>
  <c r="CD41" i="6"/>
  <c r="BC31" i="10"/>
  <c r="BC33" i="10"/>
  <c r="Y31" i="10"/>
  <c r="Y33" i="10"/>
  <c r="BB6" i="8"/>
  <c r="BB7" i="8" s="1"/>
  <c r="BB13" i="8" s="1"/>
  <c r="BB28" i="6"/>
  <c r="BB29" i="6" s="1"/>
  <c r="BB32" i="11" s="1"/>
  <c r="BB44" i="11" s="1"/>
  <c r="BB36" i="6"/>
  <c r="BB37" i="6" s="1"/>
  <c r="BB16" i="6"/>
  <c r="BB17" i="6" s="1"/>
  <c r="AD42" i="10"/>
  <c r="M33" i="10"/>
  <c r="M31" i="10"/>
  <c r="CC31" i="10"/>
  <c r="CC33" i="10"/>
  <c r="CJ31" i="10"/>
  <c r="CJ33" i="10"/>
  <c r="AR9" i="11"/>
  <c r="AR40" i="10"/>
  <c r="AR41" i="10" s="1"/>
  <c r="AR42" i="6"/>
  <c r="AR43" i="6" s="1"/>
  <c r="AR41" i="6"/>
  <c r="AE31" i="10"/>
  <c r="AE33" i="10"/>
  <c r="AZ9" i="11"/>
  <c r="AZ40" i="10"/>
  <c r="AZ41" i="10" s="1"/>
  <c r="AZ42" i="6"/>
  <c r="AZ41" i="6"/>
  <c r="BT31" i="10"/>
  <c r="BT33" i="10"/>
  <c r="BF9" i="11"/>
  <c r="BF40" i="10"/>
  <c r="BF41" i="10" s="1"/>
  <c r="BF42" i="6"/>
  <c r="BF41" i="6"/>
  <c r="I31" i="10"/>
  <c r="I33" i="10"/>
  <c r="E9" i="11"/>
  <c r="E40" i="10"/>
  <c r="E41" i="10" s="1"/>
  <c r="E41" i="6"/>
  <c r="E6" i="8" s="1"/>
  <c r="E42" i="6"/>
  <c r="BN9" i="11"/>
  <c r="BN40" i="10"/>
  <c r="BN41" i="10" s="1"/>
  <c r="BN42" i="6"/>
  <c r="BN41" i="6"/>
  <c r="AB29" i="10"/>
  <c r="AP9" i="11"/>
  <c r="AP40" i="10"/>
  <c r="AP41" i="10" s="1"/>
  <c r="AP41" i="6"/>
  <c r="AP42" i="6"/>
  <c r="AP43" i="6" s="1"/>
  <c r="CI40" i="10"/>
  <c r="CI41" i="10" s="1"/>
  <c r="CI9" i="11"/>
  <c r="CI42" i="6"/>
  <c r="CI41" i="6"/>
  <c r="BL31" i="10"/>
  <c r="BL33" i="10"/>
  <c r="Q31" i="10"/>
  <c r="Q33" i="10"/>
  <c r="BU9" i="11"/>
  <c r="BU40" i="10"/>
  <c r="BU41" i="10" s="1"/>
  <c r="BU41" i="6"/>
  <c r="BU42" i="6"/>
  <c r="BP31" i="10"/>
  <c r="BP33" i="10"/>
  <c r="BQ9" i="11"/>
  <c r="BQ40" i="10"/>
  <c r="BQ41" i="10" s="1"/>
  <c r="BQ42" i="6"/>
  <c r="BQ41" i="6"/>
  <c r="AL17" i="12"/>
  <c r="AL18" i="12" s="1"/>
  <c r="AL2" i="11"/>
  <c r="AL47" i="10"/>
  <c r="AL48" i="10"/>
  <c r="AL47" i="6"/>
  <c r="AS31" i="10"/>
  <c r="AS33" i="10"/>
  <c r="L9" i="11"/>
  <c r="L40" i="10"/>
  <c r="L41" i="10" s="1"/>
  <c r="L41" i="6"/>
  <c r="L42" i="6"/>
  <c r="L43" i="6" s="1"/>
  <c r="BC42" i="10"/>
  <c r="BG9" i="11"/>
  <c r="BG40" i="10"/>
  <c r="BG41" i="10" s="1"/>
  <c r="BG42" i="6"/>
  <c r="BG41" i="6"/>
  <c r="H31" i="10"/>
  <c r="H33" i="10"/>
  <c r="AG9" i="11"/>
  <c r="AG40" i="10"/>
  <c r="AG41" i="10" s="1"/>
  <c r="AG41" i="6"/>
  <c r="AG42" i="6"/>
  <c r="AG43" i="6" s="1"/>
  <c r="CF9" i="11"/>
  <c r="CF40" i="10"/>
  <c r="CF41" i="10" s="1"/>
  <c r="CF42" i="6"/>
  <c r="CF41" i="6"/>
  <c r="AN42" i="10"/>
  <c r="BZ17" i="12"/>
  <c r="BZ18" i="12" s="1"/>
  <c r="BZ2" i="11"/>
  <c r="BZ47" i="10"/>
  <c r="BZ48" i="10"/>
  <c r="BZ47" i="6"/>
  <c r="AR31" i="10"/>
  <c r="AR33" i="10"/>
  <c r="AQ33" i="10"/>
  <c r="AQ31" i="10"/>
  <c r="AZ31" i="10"/>
  <c r="AZ33" i="10"/>
  <c r="AC9" i="11"/>
  <c r="AC40" i="10"/>
  <c r="AC41" i="10" s="1"/>
  <c r="AC41" i="6"/>
  <c r="AC42" i="6"/>
  <c r="AC43" i="6" s="1"/>
  <c r="BY9" i="11"/>
  <c r="BY40" i="10"/>
  <c r="BY41" i="10" s="1"/>
  <c r="BY42" i="6"/>
  <c r="BY41" i="6"/>
  <c r="E33" i="10"/>
  <c r="E31" i="10"/>
  <c r="BD9" i="11"/>
  <c r="BD40" i="10"/>
  <c r="BD41" i="10" s="1"/>
  <c r="BD42" i="6"/>
  <c r="BD41" i="6"/>
  <c r="CI31" i="10"/>
  <c r="CI33" i="10"/>
  <c r="CB42" i="10"/>
  <c r="AX9" i="11"/>
  <c r="AX40" i="10"/>
  <c r="AX41" i="10" s="1"/>
  <c r="AX41" i="6"/>
  <c r="AX42" i="6"/>
  <c r="AH31" i="10"/>
  <c r="AH33" i="10"/>
  <c r="AT17" i="12"/>
  <c r="AT18" i="12" s="1"/>
  <c r="AT2" i="11"/>
  <c r="AT47" i="10"/>
  <c r="AT48" i="10"/>
  <c r="AT47" i="6"/>
  <c r="BP42" i="10"/>
  <c r="BQ33" i="10"/>
  <c r="BQ31" i="10"/>
  <c r="AL6" i="8"/>
  <c r="AL7" i="8" s="1"/>
  <c r="AL28" i="6"/>
  <c r="AL29" i="6" s="1"/>
  <c r="AL32" i="11" s="1"/>
  <c r="AL44" i="11" s="1"/>
  <c r="AL36" i="6"/>
  <c r="AL37" i="6" s="1"/>
  <c r="AL16" i="6"/>
  <c r="AL17" i="6" s="1"/>
  <c r="AL18" i="6" s="1"/>
  <c r="AY9" i="11"/>
  <c r="AY40" i="10"/>
  <c r="AY41" i="10" s="1"/>
  <c r="AY42" i="6"/>
  <c r="AY41" i="6"/>
  <c r="L31" i="10"/>
  <c r="L33" i="10"/>
  <c r="Z9" i="11"/>
  <c r="Z40" i="10"/>
  <c r="Z41" i="10" s="1"/>
  <c r="Z41" i="6"/>
  <c r="Z42" i="6"/>
  <c r="Z43" i="6" s="1"/>
  <c r="CD42" i="10"/>
  <c r="BG33" i="10"/>
  <c r="BG31" i="10"/>
  <c r="BB17" i="12"/>
  <c r="BB18" i="12" s="1"/>
  <c r="BB2" i="11"/>
  <c r="BB47" i="10"/>
  <c r="BB48" i="10"/>
  <c r="BB47" i="6"/>
  <c r="G40" i="10"/>
  <c r="G41" i="10" s="1"/>
  <c r="G9" i="11"/>
  <c r="G41" i="6"/>
  <c r="G42" i="6"/>
  <c r="G43" i="6" s="1"/>
  <c r="AZ29" i="10"/>
  <c r="N17" i="12"/>
  <c r="N18" i="12" s="1"/>
  <c r="N2" i="11"/>
  <c r="N47" i="10"/>
  <c r="N48" i="10"/>
  <c r="N47" i="6"/>
  <c r="CF42" i="10"/>
  <c r="AN31" i="10"/>
  <c r="AN33" i="10"/>
  <c r="AU9" i="11"/>
  <c r="AU40" i="10"/>
  <c r="AU41" i="10" s="1"/>
  <c r="AU42" i="6"/>
  <c r="AU41" i="6"/>
  <c r="AR42" i="10"/>
  <c r="AA29" i="10"/>
  <c r="S9" i="11"/>
  <c r="S40" i="10"/>
  <c r="S41" i="10" s="1"/>
  <c r="S42" i="6"/>
  <c r="S43" i="6" s="1"/>
  <c r="S41" i="6"/>
  <c r="BT9" i="11"/>
  <c r="BT40" i="10"/>
  <c r="BT41" i="10" s="1"/>
  <c r="BT42" i="6"/>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I42" i="10"/>
  <c r="CB31" i="10"/>
  <c r="CB33" i="10"/>
  <c r="BV29" i="10"/>
  <c r="V42" i="10"/>
  <c r="BU31" i="10"/>
  <c r="BU33" i="10"/>
  <c r="AT6" i="8"/>
  <c r="AT28" i="6"/>
  <c r="AT29" i="6" s="1"/>
  <c r="AT32" i="11" s="1"/>
  <c r="AT44" i="11" s="1"/>
  <c r="AT36" i="6"/>
  <c r="AT37" i="6" s="1"/>
  <c r="AT16" i="6"/>
  <c r="AT17" i="6" s="1"/>
  <c r="X9" i="11"/>
  <c r="X40" i="10"/>
  <c r="X41" i="10" s="1"/>
  <c r="X41" i="6"/>
  <c r="X42" i="6"/>
  <c r="X43" i="6" s="1"/>
  <c r="BQ42" i="10"/>
  <c r="AY33" i="10"/>
  <c r="AY31" i="10"/>
  <c r="CA40" i="10"/>
  <c r="CA41" i="10" s="1"/>
  <c r="CA9" i="11"/>
  <c r="CA42" i="6"/>
  <c r="CA41" i="6"/>
  <c r="CD33" i="10"/>
  <c r="CD31" i="10"/>
  <c r="BG42" i="10"/>
  <c r="V17" i="12"/>
  <c r="V18" i="12" s="1"/>
  <c r="V2" i="11"/>
  <c r="V47" i="10"/>
  <c r="V48" i="10"/>
  <c r="V47" i="6"/>
  <c r="AG31" i="10"/>
  <c r="AG33" i="10"/>
  <c r="CG9" i="11"/>
  <c r="CG40" i="10"/>
  <c r="CG41" i="10" s="1"/>
  <c r="CG42" i="6"/>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1" i="6"/>
  <c r="AU31" i="10"/>
  <c r="AU33" i="10"/>
  <c r="AV29" i="10"/>
  <c r="AD17" i="12"/>
  <c r="AD18" i="12" s="1"/>
  <c r="AD2" i="11"/>
  <c r="AD47" i="10"/>
  <c r="AD48" i="10"/>
  <c r="AD47" i="6"/>
  <c r="S33" i="10"/>
  <c r="S31" i="10"/>
  <c r="AV42" i="10"/>
  <c r="K33" i="10"/>
  <c r="K31" i="10"/>
  <c r="BA9" i="11"/>
  <c r="BA40" i="10"/>
  <c r="BA41" i="10" s="1"/>
  <c r="BA42" i="6"/>
  <c r="BA41" i="6"/>
  <c r="BF42" i="10"/>
  <c r="AV9" i="11"/>
  <c r="AV40" i="10"/>
  <c r="AV41" i="10" s="1"/>
  <c r="AV41" i="6"/>
  <c r="AV42" i="6"/>
  <c r="BY42" i="10"/>
  <c r="BK9" i="11"/>
  <c r="BK40" i="10"/>
  <c r="BK41" i="10" s="1"/>
  <c r="BK42" i="6"/>
  <c r="BK41" i="6"/>
  <c r="BN42" i="10"/>
  <c r="AM9" i="11"/>
  <c r="AM40" i="10"/>
  <c r="AM41" i="10" s="1"/>
  <c r="AM41" i="6"/>
  <c r="AM42" i="6"/>
  <c r="AM43" i="6" s="1"/>
  <c r="AP42" i="10"/>
  <c r="BM9" i="11"/>
  <c r="BM40" i="10"/>
  <c r="BM41" i="10" s="1"/>
  <c r="BM41" i="6"/>
  <c r="BM42" i="6"/>
  <c r="BD42" i="10"/>
  <c r="CE9" i="11"/>
  <c r="CE40" i="10"/>
  <c r="CE41" i="10" s="1"/>
  <c r="CE42" i="6"/>
  <c r="CE41" i="6"/>
  <c r="B41" i="6"/>
  <c r="B42" i="6"/>
  <c r="B39" i="6"/>
  <c r="AX33" i="10"/>
  <c r="AX31" i="10"/>
  <c r="BU42" i="10"/>
  <c r="BV9" i="11"/>
  <c r="BV40" i="10"/>
  <c r="BV41" i="10" s="1"/>
  <c r="BV42" i="6"/>
  <c r="BV41" i="6"/>
  <c r="AY42" i="10"/>
  <c r="Y29" i="10"/>
  <c r="CA31" i="10"/>
  <c r="CA33" i="10"/>
  <c r="Z33" i="10"/>
  <c r="Z31" i="10"/>
  <c r="BI9" i="11"/>
  <c r="BI40" i="10"/>
  <c r="BI41" i="10" s="1"/>
  <c r="BI42" i="6"/>
  <c r="BI41" i="6"/>
  <c r="V6" i="8"/>
  <c r="V7" i="8" s="1"/>
  <c r="V28" i="6"/>
  <c r="V29" i="6" s="1"/>
  <c r="V32" i="11" s="1"/>
  <c r="V44" i="11" s="1"/>
  <c r="V36" i="6"/>
  <c r="V37" i="6" s="1"/>
  <c r="V16" i="6"/>
  <c r="V17" i="6" s="1"/>
  <c r="V18" i="6" s="1"/>
  <c r="AK9" i="11"/>
  <c r="AK40" i="10"/>
  <c r="AK41" i="10" s="1"/>
  <c r="AK41" i="6"/>
  <c r="AK42" i="6"/>
  <c r="AK43" i="6" s="1"/>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AD18" i="6" s="1"/>
  <c r="BA42" i="10"/>
  <c r="BR7" i="8"/>
  <c r="BR13" i="8" s="1"/>
  <c r="AT7" i="8"/>
  <c r="AT13" i="8" s="1"/>
  <c r="BA31" i="10"/>
  <c r="BA33" i="10"/>
  <c r="AQ9" i="11"/>
  <c r="AQ40" i="10"/>
  <c r="AQ41" i="10" s="1"/>
  <c r="AQ42" i="6"/>
  <c r="AQ43" i="6" s="1"/>
  <c r="AQ41" i="6"/>
  <c r="BS40" i="10"/>
  <c r="BS41" i="10" s="1"/>
  <c r="BS9" i="11"/>
  <c r="BS42" i="6"/>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13" i="8" s="1"/>
  <c r="BJ28" i="6"/>
  <c r="BJ29" i="6" s="1"/>
  <c r="BJ32" i="11" s="1"/>
  <c r="BJ44" i="11" s="1"/>
  <c r="BJ36" i="6"/>
  <c r="BJ37" i="6" s="1"/>
  <c r="BJ16" i="6"/>
  <c r="BJ17" i="6" s="1"/>
  <c r="AB9" i="11"/>
  <c r="AB40" i="10"/>
  <c r="AB41" i="10" s="1"/>
  <c r="AB41" i="6"/>
  <c r="AB42" i="6"/>
  <c r="AB43" i="6" s="1"/>
  <c r="AX42" i="10"/>
  <c r="T9" i="11"/>
  <c r="T40" i="10"/>
  <c r="T41" i="10" s="1"/>
  <c r="T41" i="6"/>
  <c r="T42" i="6"/>
  <c r="T43" i="6" s="1"/>
  <c r="AF9" i="11"/>
  <c r="AF40" i="10"/>
  <c r="AF41" i="10" s="1"/>
  <c r="AF41" i="6"/>
  <c r="AF42" i="6"/>
  <c r="AF43" i="6" s="1"/>
  <c r="BW9" i="11"/>
  <c r="BW40" i="10"/>
  <c r="BW41" i="10" s="1"/>
  <c r="BW42" i="6"/>
  <c r="BW41" i="6"/>
  <c r="X42" i="10"/>
  <c r="CA42" i="10"/>
  <c r="Z42" i="10"/>
  <c r="BI31" i="10"/>
  <c r="BI33" i="10"/>
  <c r="AK33" i="10"/>
  <c r="AK31" i="10"/>
  <c r="CG42" i="10"/>
  <c r="F17" i="12"/>
  <c r="F18" i="12" s="1"/>
  <c r="F2" i="11"/>
  <c r="F47" i="10"/>
  <c r="F48" i="10"/>
  <c r="F47" i="6"/>
  <c r="AW9" i="11"/>
  <c r="AW40" i="10"/>
  <c r="AW41" i="10" s="1"/>
  <c r="AW41" i="6"/>
  <c r="AW42" i="6"/>
  <c r="AO31" i="10"/>
  <c r="AO33" i="10"/>
  <c r="CC9" i="11"/>
  <c r="CC40" i="10"/>
  <c r="CC41" i="10" s="1"/>
  <c r="CC41" i="6"/>
  <c r="CC42" i="6"/>
  <c r="CJ9" i="11"/>
  <c r="CJ40" i="10"/>
  <c r="CJ41" i="10" s="1"/>
  <c r="CJ42" i="6"/>
  <c r="CJ41" i="6"/>
  <c r="BH42" i="10"/>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11" i="11" s="1"/>
  <c r="BE8" i="11"/>
  <c r="BE7" i="11"/>
  <c r="BE9" i="9"/>
  <c r="BE10" i="8"/>
  <c r="S10" i="11"/>
  <c r="S8" i="11"/>
  <c r="S9" i="9"/>
  <c r="S7" i="11"/>
  <c r="S10" i="8"/>
  <c r="M7" i="11"/>
  <c r="M10" i="11"/>
  <c r="M9" i="9"/>
  <c r="M8" i="11"/>
  <c r="M10" i="8"/>
  <c r="CG7" i="11"/>
  <c r="CG10" i="11"/>
  <c r="CG11" i="11" s="1"/>
  <c r="CG8" i="11"/>
  <c r="CG9" i="9"/>
  <c r="BX7" i="11"/>
  <c r="BX10" i="11"/>
  <c r="BX11" i="11" s="1"/>
  <c r="BX8" i="11"/>
  <c r="BX9" i="9"/>
  <c r="N10" i="11"/>
  <c r="N11" i="11" s="1"/>
  <c r="N8" i="11"/>
  <c r="N7" i="11"/>
  <c r="N9" i="9"/>
  <c r="N10" i="8"/>
  <c r="AO10" i="11"/>
  <c r="AO8" i="11"/>
  <c r="AO7" i="11"/>
  <c r="AO9" i="9"/>
  <c r="AO10" i="8"/>
  <c r="F10" i="11"/>
  <c r="F8" i="11"/>
  <c r="F9" i="9"/>
  <c r="F7" i="11"/>
  <c r="F10" i="8"/>
  <c r="L7" i="11"/>
  <c r="L10" i="11"/>
  <c r="L11" i="11" s="1"/>
  <c r="L8" i="11"/>
  <c r="L9" i="9"/>
  <c r="L10" i="8"/>
  <c r="CD10" i="11"/>
  <c r="CD11" i="11" s="1"/>
  <c r="CD8" i="11"/>
  <c r="CD7" i="11"/>
  <c r="CD9" i="9"/>
  <c r="BO10" i="11"/>
  <c r="BO11" i="11" s="1"/>
  <c r="BO8" i="11"/>
  <c r="BO7" i="11"/>
  <c r="BO9" i="9"/>
  <c r="BO10" i="8"/>
  <c r="AC7" i="11"/>
  <c r="AC10" i="11"/>
  <c r="AC8" i="11"/>
  <c r="AC9" i="9"/>
  <c r="AC10" i="8"/>
  <c r="AZ7" i="11"/>
  <c r="AZ10" i="11"/>
  <c r="AZ11" i="11" s="1"/>
  <c r="AZ8" i="11"/>
  <c r="AZ9" i="9"/>
  <c r="AZ10" i="8"/>
  <c r="CC10" i="11"/>
  <c r="CC11" i="11" s="1"/>
  <c r="CC8" i="11"/>
  <c r="CC7" i="11"/>
  <c r="CC9" i="9"/>
  <c r="AH10" i="11"/>
  <c r="AH11" i="11" s="1"/>
  <c r="AH8" i="11"/>
  <c r="AH7" i="11"/>
  <c r="AH9" i="9"/>
  <c r="AH10" i="8"/>
  <c r="AJ7" i="11"/>
  <c r="AJ10" i="11"/>
  <c r="AJ8" i="11"/>
  <c r="AJ9" i="9"/>
  <c r="AJ10" i="8"/>
  <c r="CJ10" i="11"/>
  <c r="CJ11" i="11" s="1"/>
  <c r="CJ8" i="11"/>
  <c r="CJ7" i="11"/>
  <c r="CJ9" i="9"/>
  <c r="AN10" i="11"/>
  <c r="AN11" i="11" s="1"/>
  <c r="AN8" i="11"/>
  <c r="AN7" i="11"/>
  <c r="AN9" i="9"/>
  <c r="AN10" i="8"/>
  <c r="I10" i="11"/>
  <c r="I8" i="11"/>
  <c r="I7" i="11"/>
  <c r="I9" i="9"/>
  <c r="I10" i="8"/>
  <c r="BS10" i="11"/>
  <c r="BS11" i="11" s="1"/>
  <c r="BS7" i="11"/>
  <c r="BS9" i="9"/>
  <c r="BS8" i="11"/>
  <c r="BS10" i="8"/>
  <c r="AG10" i="11"/>
  <c r="AG8" i="11"/>
  <c r="AG7" i="11"/>
  <c r="AG9" i="9"/>
  <c r="AG10" i="8"/>
  <c r="V7" i="11"/>
  <c r="V10" i="11"/>
  <c r="V11" i="11" s="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AD13" i="8" s="1"/>
  <c r="BY7" i="11"/>
  <c r="BY10" i="11"/>
  <c r="BY11" i="11" s="1"/>
  <c r="BY9" i="9"/>
  <c r="BY8" i="11"/>
  <c r="AP10" i="11"/>
  <c r="AP8" i="11"/>
  <c r="AP7" i="11"/>
  <c r="AP9" i="9"/>
  <c r="AP10" i="8"/>
  <c r="W7" i="11"/>
  <c r="W9" i="9"/>
  <c r="W8" i="11"/>
  <c r="W10" i="11"/>
  <c r="W10" i="8"/>
  <c r="AW10" i="11"/>
  <c r="AW11" i="11" s="1"/>
  <c r="AW8" i="11"/>
  <c r="AW7" i="11"/>
  <c r="AW9" i="9"/>
  <c r="AW10" i="8"/>
  <c r="BH7" i="11"/>
  <c r="BH10" i="11"/>
  <c r="BH11" i="11" s="1"/>
  <c r="BH8" i="11"/>
  <c r="BH9" i="9"/>
  <c r="BH10" i="8"/>
  <c r="AL7" i="11"/>
  <c r="AL10" i="11"/>
  <c r="AL11" i="11" s="1"/>
  <c r="AL8" i="11"/>
  <c r="AL9" i="9"/>
  <c r="AL10" i="8"/>
  <c r="AL13" i="8" s="1"/>
  <c r="X10" i="11"/>
  <c r="X8" i="11"/>
  <c r="X7" i="11"/>
  <c r="X9" i="9"/>
  <c r="X10" i="8"/>
  <c r="Z10" i="11"/>
  <c r="Z8" i="11"/>
  <c r="Z7" i="11"/>
  <c r="Z9" i="9"/>
  <c r="Z10" i="8"/>
  <c r="BD10" i="11"/>
  <c r="BD11" i="11" s="1"/>
  <c r="BD8" i="11"/>
  <c r="BD7" i="11"/>
  <c r="BD9" i="9"/>
  <c r="BD10" i="8"/>
  <c r="AV10" i="11"/>
  <c r="AV11" i="11" s="1"/>
  <c r="AV8" i="11"/>
  <c r="AV7" i="11"/>
  <c r="AV9" i="9"/>
  <c r="AV10" i="8"/>
  <c r="BG10" i="11"/>
  <c r="BG11" i="11" s="1"/>
  <c r="BG8" i="11"/>
  <c r="BG9" i="9"/>
  <c r="BG7" i="11"/>
  <c r="BG10" i="8"/>
  <c r="J10" i="11"/>
  <c r="J8" i="11"/>
  <c r="J7" i="11"/>
  <c r="J9" i="9"/>
  <c r="J10" i="8"/>
  <c r="Q10" i="11"/>
  <c r="Q8" i="11"/>
  <c r="Q7" i="11"/>
  <c r="Q9" i="9"/>
  <c r="Q10" i="8"/>
  <c r="AX10" i="11"/>
  <c r="AX11" i="11" s="1"/>
  <c r="AX8" i="11"/>
  <c r="AX7" i="11"/>
  <c r="AX9" i="9"/>
  <c r="AX10" i="8"/>
  <c r="H10" i="11"/>
  <c r="H8" i="11"/>
  <c r="H7" i="11"/>
  <c r="H9" i="9"/>
  <c r="H45" i="9" s="1"/>
  <c r="H10" i="8"/>
  <c r="E7" i="11"/>
  <c r="E10" i="11"/>
  <c r="E9" i="9"/>
  <c r="E8" i="11"/>
  <c r="E10" i="8"/>
  <c r="BL10" i="11"/>
  <c r="BL11" i="11" s="1"/>
  <c r="BL8" i="11"/>
  <c r="BL7" i="11"/>
  <c r="BL9" i="9"/>
  <c r="BL10" i="8"/>
  <c r="BI7" i="11"/>
  <c r="BI10" i="11"/>
  <c r="BI11" i="11" s="1"/>
  <c r="BI8" i="11"/>
  <c r="BI9" i="9"/>
  <c r="BI10" i="8"/>
  <c r="CK13" i="9"/>
  <c r="CK26" i="9"/>
  <c r="CK28" i="9"/>
  <c r="CK14" i="9"/>
  <c r="CK33" i="9"/>
  <c r="CF7" i="11"/>
  <c r="CF10" i="11"/>
  <c r="CF11" i="11" s="1"/>
  <c r="CF8" i="11"/>
  <c r="CF9" i="9"/>
  <c r="BA7" i="11"/>
  <c r="BA10" i="11"/>
  <c r="BA11" i="11" s="1"/>
  <c r="BA8" i="11"/>
  <c r="BA9" i="9"/>
  <c r="BA10" i="8"/>
  <c r="BZ7" i="11"/>
  <c r="BZ10" i="11"/>
  <c r="BZ11" i="11" s="1"/>
  <c r="BZ8" i="11"/>
  <c r="BZ9" i="9"/>
  <c r="BN10" i="11"/>
  <c r="BN11" i="11" s="1"/>
  <c r="BN8" i="11"/>
  <c r="BN7" i="11"/>
  <c r="BN9" i="9"/>
  <c r="BN10" i="8"/>
  <c r="AA10" i="1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7" i="11"/>
  <c r="G8" i="11"/>
  <c r="G10" i="8"/>
  <c r="BC10" i="11"/>
  <c r="BC11" i="11" s="1"/>
  <c r="BC7" i="11"/>
  <c r="BC9" i="9"/>
  <c r="BC8" i="11"/>
  <c r="BC10" i="8"/>
  <c r="CA10" i="11"/>
  <c r="CA11" i="11" s="1"/>
  <c r="CA7" i="11"/>
  <c r="CA9" i="9"/>
  <c r="CA8" i="11"/>
  <c r="AY10" i="11"/>
  <c r="AY11" i="11" s="1"/>
  <c r="AY8" i="11"/>
  <c r="AY9" i="9"/>
  <c r="AY7" i="11"/>
  <c r="AY10" i="8"/>
  <c r="BM10" i="11"/>
  <c r="BM11" i="11" s="1"/>
  <c r="BM8" i="11"/>
  <c r="BM7" i="11"/>
  <c r="BM9" i="9"/>
  <c r="BM10" i="8"/>
  <c r="AI10" i="11"/>
  <c r="AI11" i="11" s="1"/>
  <c r="AI8" i="11"/>
  <c r="AI7" i="11"/>
  <c r="AI9" i="9"/>
  <c r="AI10" i="8"/>
  <c r="CI10" i="11"/>
  <c r="CI11" i="11" s="1"/>
  <c r="CI7" i="11"/>
  <c r="CI9" i="9"/>
  <c r="CI8" i="11"/>
  <c r="O7" i="11"/>
  <c r="O9" i="9"/>
  <c r="O10" i="11"/>
  <c r="O8" i="11"/>
  <c r="O10" i="8"/>
  <c r="CH7" i="11"/>
  <c r="CH10" i="11"/>
  <c r="CH11" i="11" s="1"/>
  <c r="CH8" i="11"/>
  <c r="CH9" i="9"/>
  <c r="AS7" i="11"/>
  <c r="AS10" i="11"/>
  <c r="AS9" i="9"/>
  <c r="AS8" i="11"/>
  <c r="AS10" i="8"/>
  <c r="CE10" i="11"/>
  <c r="CE11" i="11" s="1"/>
  <c r="CE8" i="11"/>
  <c r="CE9" i="9"/>
  <c r="CE7" i="11"/>
  <c r="BW10" i="11"/>
  <c r="BW11" i="11" s="1"/>
  <c r="BW8" i="11"/>
  <c r="BW7" i="11"/>
  <c r="BW9" i="9"/>
  <c r="BP7" i="11"/>
  <c r="BP10" i="11"/>
  <c r="BP11" i="11" s="1"/>
  <c r="BP8" i="11"/>
  <c r="BP9" i="9"/>
  <c r="BP10" i="8"/>
  <c r="P10" i="11"/>
  <c r="P8" i="11"/>
  <c r="P7" i="11"/>
  <c r="P9" i="9"/>
  <c r="P10" i="8"/>
  <c r="BU10" i="11"/>
  <c r="BU11" i="11" s="1"/>
  <c r="BU8" i="11"/>
  <c r="BU7" i="11"/>
  <c r="BU9" i="9"/>
  <c r="BU10" i="8"/>
  <c r="BT10" i="11"/>
  <c r="BT11" i="11" s="1"/>
  <c r="BT8" i="11"/>
  <c r="BT7" i="11"/>
  <c r="BT9" i="9"/>
  <c r="BT10" i="8"/>
  <c r="E19" i="13"/>
  <c r="D21" i="13"/>
  <c r="AA11" i="11" l="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N46" i="9"/>
  <c r="N43" i="9"/>
  <c r="N40" i="9"/>
  <c r="N42" i="9"/>
  <c r="N39" i="9"/>
  <c r="N44" i="9"/>
  <c r="N41" i="9"/>
  <c r="N45" i="9"/>
  <c r="E45" i="9"/>
  <c r="L46" i="9"/>
  <c r="L42" i="9"/>
  <c r="L40" i="9"/>
  <c r="L43" i="9"/>
  <c r="L39" i="9"/>
  <c r="L44" i="9"/>
  <c r="L41" i="9"/>
  <c r="L45" i="9"/>
  <c r="F45" i="9"/>
  <c r="I41" i="13"/>
  <c r="J39" i="13"/>
  <c r="H11" i="11"/>
  <c r="M11" i="11"/>
  <c r="F13" i="8"/>
  <c r="AJ11" i="11"/>
  <c r="AO11" i="11"/>
  <c r="AQ11" i="11"/>
  <c r="Q11" i="11"/>
  <c r="E64" i="13"/>
  <c r="M43" i="6"/>
  <c r="M48" i="10" s="1"/>
  <c r="E65" i="13"/>
  <c r="I43" i="6"/>
  <c r="E66" i="13"/>
  <c r="E43" i="6"/>
  <c r="E48" i="10" s="1"/>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14" i="11" s="1"/>
  <c r="F4" i="11"/>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13" i="8" s="1"/>
  <c r="BS28" i="6"/>
  <c r="BS29" i="6" s="1"/>
  <c r="BS32" i="11" s="1"/>
  <c r="BS44" i="11" s="1"/>
  <c r="BS36" i="6"/>
  <c r="BS37" i="6" s="1"/>
  <c r="BS16" i="6"/>
  <c r="BS17" i="6" s="1"/>
  <c r="AK17" i="12"/>
  <c r="AK18" i="12" s="1"/>
  <c r="AK2" i="11"/>
  <c r="AK47" i="10"/>
  <c r="AK48" i="10"/>
  <c r="AK47" i="6"/>
  <c r="CE36" i="6"/>
  <c r="CE37" i="6" s="1"/>
  <c r="CE28" i="6"/>
  <c r="CE29" i="6" s="1"/>
  <c r="CE32" i="11" s="1"/>
  <c r="CE44" i="11" s="1"/>
  <c r="CE16" i="6"/>
  <c r="CE17" i="6" s="1"/>
  <c r="BM6" i="8"/>
  <c r="BM7" i="8" s="1"/>
  <c r="BM13" i="8" s="1"/>
  <c r="BM36" i="6"/>
  <c r="BM37" i="6" s="1"/>
  <c r="BM28" i="6"/>
  <c r="BM29" i="6" s="1"/>
  <c r="BM32" i="11" s="1"/>
  <c r="BM44" i="11" s="1"/>
  <c r="BM16" i="6"/>
  <c r="BM17"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3" i="8" s="1"/>
  <c r="AY16" i="6"/>
  <c r="AY17" i="6" s="1"/>
  <c r="CF36" i="6"/>
  <c r="CF37" i="6" s="1"/>
  <c r="CF28" i="6"/>
  <c r="CF29" i="6" s="1"/>
  <c r="CF32" i="11" s="1"/>
  <c r="CF44" i="11" s="1"/>
  <c r="CF16" i="6"/>
  <c r="CF17" i="6" s="1"/>
  <c r="AG17" i="12"/>
  <c r="AG18" i="12" s="1"/>
  <c r="AG2" i="11"/>
  <c r="AG47" i="10"/>
  <c r="AG47" i="6"/>
  <c r="AG48" i="10"/>
  <c r="BG17" i="12"/>
  <c r="BG18" i="12" s="1"/>
  <c r="BG2" i="11"/>
  <c r="BG47" i="10"/>
  <c r="BG48" i="10"/>
  <c r="BG47" i="6"/>
  <c r="BQ6" i="8"/>
  <c r="BQ7" i="8" s="1"/>
  <c r="BQ13" i="8" s="1"/>
  <c r="BQ36" i="6"/>
  <c r="BQ37" i="6" s="1"/>
  <c r="BQ28" i="6"/>
  <c r="BQ29" i="6" s="1"/>
  <c r="BQ32" i="11" s="1"/>
  <c r="BQ44" i="11" s="1"/>
  <c r="BQ16" i="6"/>
  <c r="BQ17" i="6" s="1"/>
  <c r="BU17" i="12"/>
  <c r="BU18" i="12" s="1"/>
  <c r="BU2" i="11"/>
  <c r="BU47" i="10"/>
  <c r="BU47" i="6"/>
  <c r="BU48" i="10"/>
  <c r="AP17" i="12"/>
  <c r="AP18" i="12" s="1"/>
  <c r="AP2" i="11"/>
  <c r="AP47" i="10"/>
  <c r="AP49" i="10" s="1"/>
  <c r="AP47" i="6"/>
  <c r="AP48" i="10"/>
  <c r="CD36" i="6"/>
  <c r="CD37" i="6" s="1"/>
  <c r="CD28" i="6"/>
  <c r="CD29" i="6" s="1"/>
  <c r="CD32" i="11" s="1"/>
  <c r="CD44" i="11" s="1"/>
  <c r="CD16" i="6"/>
  <c r="CD17"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9" i="10" s="1"/>
  <c r="BA48" i="10"/>
  <c r="BA47" i="6"/>
  <c r="AO6" i="8"/>
  <c r="AO7" i="8" s="1"/>
  <c r="AO13" i="8" s="1"/>
  <c r="AO36" i="6"/>
  <c r="AO37" i="6" s="1"/>
  <c r="AO28" i="6"/>
  <c r="AO29" i="6" s="1"/>
  <c r="AO32" i="11" s="1"/>
  <c r="AO44" i="11" s="1"/>
  <c r="AO16" i="6"/>
  <c r="AO17" i="6" s="1"/>
  <c r="AO18" i="6" s="1"/>
  <c r="BT6" i="8"/>
  <c r="BT7" i="8" s="1"/>
  <c r="BT13" i="8" s="1"/>
  <c r="BT28" i="6"/>
  <c r="BT29" i="6" s="1"/>
  <c r="BT32" i="11" s="1"/>
  <c r="BT44" i="11" s="1"/>
  <c r="BT36" i="6"/>
  <c r="BT37" i="6" s="1"/>
  <c r="BT16" i="6"/>
  <c r="BT17" i="6" s="1"/>
  <c r="Z17" i="12"/>
  <c r="Z18" i="12" s="1"/>
  <c r="Z2" i="11"/>
  <c r="Z47" i="10"/>
  <c r="Z49" i="10" s="1"/>
  <c r="Z47" i="6"/>
  <c r="Z48" i="10"/>
  <c r="AC17" i="12"/>
  <c r="AC18" i="12" s="1"/>
  <c r="AC2" i="11"/>
  <c r="AC47" i="10"/>
  <c r="AC48" i="10"/>
  <c r="AC47" i="6"/>
  <c r="AG6" i="8"/>
  <c r="AG7" i="8" s="1"/>
  <c r="AG13" i="8" s="1"/>
  <c r="AG36" i="6"/>
  <c r="AG37" i="6" s="1"/>
  <c r="AG28" i="6"/>
  <c r="AG29" i="6" s="1"/>
  <c r="AG32" i="11" s="1"/>
  <c r="AG44" i="11" s="1"/>
  <c r="AG16" i="6"/>
  <c r="AG17" i="6" s="1"/>
  <c r="AG18" i="6" s="1"/>
  <c r="BU6" i="8"/>
  <c r="BU7" i="8" s="1"/>
  <c r="BU13" i="8" s="1"/>
  <c r="BU36" i="6"/>
  <c r="BU37" i="6" s="1"/>
  <c r="BU28" i="6"/>
  <c r="BU29" i="6" s="1"/>
  <c r="BU32" i="11" s="1"/>
  <c r="BU44" i="11" s="1"/>
  <c r="BU16" i="6"/>
  <c r="BU17" i="6" s="1"/>
  <c r="CI28" i="6"/>
  <c r="CI29" i="6" s="1"/>
  <c r="CI32" i="11" s="1"/>
  <c r="CI44" i="11" s="1"/>
  <c r="CI36" i="6"/>
  <c r="CI37" i="6" s="1"/>
  <c r="CI16" i="6"/>
  <c r="CI17" i="6" s="1"/>
  <c r="AP6" i="8"/>
  <c r="AP7" i="8" s="1"/>
  <c r="AP13" i="8" s="1"/>
  <c r="AP36" i="6"/>
  <c r="AP37" i="6" s="1"/>
  <c r="AP28" i="6"/>
  <c r="AP29" i="6" s="1"/>
  <c r="AP32" i="11" s="1"/>
  <c r="AP44" i="11" s="1"/>
  <c r="AP16" i="6"/>
  <c r="AP17" i="6" s="1"/>
  <c r="AP18" i="6" s="1"/>
  <c r="AZ6" i="8"/>
  <c r="AZ7" i="8" s="1"/>
  <c r="AZ13" i="8" s="1"/>
  <c r="AZ36" i="6"/>
  <c r="AZ37" i="6" s="1"/>
  <c r="AZ28" i="6"/>
  <c r="AZ29" i="6" s="1"/>
  <c r="AZ32" i="11" s="1"/>
  <c r="AZ44" i="11" s="1"/>
  <c r="AZ16" i="6"/>
  <c r="AZ17"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7" i="6"/>
  <c r="H6" i="8"/>
  <c r="H7" i="8" s="1"/>
  <c r="H13" i="8" s="1"/>
  <c r="H28" i="6"/>
  <c r="H29" i="6" s="1"/>
  <c r="H32" i="11" s="1"/>
  <c r="H44" i="11" s="1"/>
  <c r="H36" i="6"/>
  <c r="H37" i="6" s="1"/>
  <c r="H16" i="6"/>
  <c r="H17" i="6" s="1"/>
  <c r="H18" i="6" s="1"/>
  <c r="BO36" i="6"/>
  <c r="BO37" i="6" s="1"/>
  <c r="BO6" i="8"/>
  <c r="BO7" i="8" s="1"/>
  <c r="BO13" i="8" s="1"/>
  <c r="BO28" i="6"/>
  <c r="BO29" i="6" s="1"/>
  <c r="BO32" i="11" s="1"/>
  <c r="BO44" i="11" s="1"/>
  <c r="BO16" i="6"/>
  <c r="BO17"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13" i="8" s="1"/>
  <c r="AW36" i="6"/>
  <c r="AW37" i="6" s="1"/>
  <c r="AW28" i="6"/>
  <c r="AW29" i="6" s="1"/>
  <c r="AW32" i="11" s="1"/>
  <c r="AW44" i="11" s="1"/>
  <c r="AW16" i="6"/>
  <c r="AW17" i="6" s="1"/>
  <c r="BW36" i="6"/>
  <c r="BW37" i="6" s="1"/>
  <c r="BW28" i="6"/>
  <c r="BW29" i="6" s="1"/>
  <c r="BW32" i="11" s="1"/>
  <c r="BW44" i="11" s="1"/>
  <c r="BW16" i="6"/>
  <c r="BW17"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13" i="8" s="1"/>
  <c r="BI36" i="6"/>
  <c r="BI37" i="6" s="1"/>
  <c r="BI28" i="6"/>
  <c r="BI29" i="6" s="1"/>
  <c r="BI32" i="11" s="1"/>
  <c r="BI44" i="11" s="1"/>
  <c r="BI16" i="6"/>
  <c r="BI17" i="6" s="1"/>
  <c r="CE17" i="12"/>
  <c r="CE18" i="12" s="1"/>
  <c r="CE2" i="11"/>
  <c r="CE47" i="10"/>
  <c r="CE47" i="6"/>
  <c r="CE48" i="10"/>
  <c r="BK6" i="8"/>
  <c r="BK7" i="8" s="1"/>
  <c r="BK13" i="8" s="1"/>
  <c r="BK28" i="6"/>
  <c r="BK29" i="6" s="1"/>
  <c r="BK32" i="11" s="1"/>
  <c r="BK44" i="11" s="1"/>
  <c r="BK36" i="6"/>
  <c r="BK37" i="6" s="1"/>
  <c r="BK16" i="6"/>
  <c r="BK17" i="6" s="1"/>
  <c r="AV6" i="8"/>
  <c r="AV7" i="8" s="1"/>
  <c r="AV13" i="8" s="1"/>
  <c r="AV28" i="6"/>
  <c r="AV29" i="6" s="1"/>
  <c r="AV32" i="11" s="1"/>
  <c r="AV44" i="11" s="1"/>
  <c r="AV36" i="6"/>
  <c r="AV37" i="6" s="1"/>
  <c r="AV16" i="6"/>
  <c r="AV17" i="6" s="1"/>
  <c r="K17" i="12"/>
  <c r="K18" i="12" s="1"/>
  <c r="K2" i="11"/>
  <c r="K47" i="10"/>
  <c r="K47" i="6"/>
  <c r="K48" i="10"/>
  <c r="Z6" i="8"/>
  <c r="Z7" i="8" s="1"/>
  <c r="Z13" i="8" s="1"/>
  <c r="Z36" i="6"/>
  <c r="Z37" i="6" s="1"/>
  <c r="Z28" i="6"/>
  <c r="Z29" i="6" s="1"/>
  <c r="Z32" i="11" s="1"/>
  <c r="Z44" i="11" s="1"/>
  <c r="Z16" i="6"/>
  <c r="Z17" i="6" s="1"/>
  <c r="Z18" i="6" s="1"/>
  <c r="AY17" i="12"/>
  <c r="AY18" i="12" s="1"/>
  <c r="AY2" i="11"/>
  <c r="AY47" i="10"/>
  <c r="AY49" i="10" s="1"/>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13" i="8" s="1"/>
  <c r="BP36" i="6"/>
  <c r="BP37" i="6" s="1"/>
  <c r="BP28" i="6"/>
  <c r="BP29" i="6" s="1"/>
  <c r="BP32" i="11" s="1"/>
  <c r="BP44" i="11" s="1"/>
  <c r="BP16" i="6"/>
  <c r="BP17" i="6" s="1"/>
  <c r="AH17" i="12"/>
  <c r="AH18" i="12" s="1"/>
  <c r="AH2" i="11"/>
  <c r="AH47" i="10"/>
  <c r="AH49" i="10" s="1"/>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4" i="11"/>
  <c r="AK42" i="10"/>
  <c r="BO17" i="12"/>
  <c r="BO18" i="12" s="1"/>
  <c r="BO2" i="11"/>
  <c r="BO47" i="10"/>
  <c r="BO49" i="10" s="1"/>
  <c r="BO48" i="10"/>
  <c r="BO47" i="6"/>
  <c r="CH15" i="12"/>
  <c r="CH16" i="12" s="1"/>
  <c r="CH23" i="10"/>
  <c r="CH24" i="10" s="1"/>
  <c r="CH33" i="6"/>
  <c r="CC36" i="6"/>
  <c r="CC37" i="6" s="1"/>
  <c r="CC28" i="6"/>
  <c r="CC29" i="6" s="1"/>
  <c r="CC32" i="11" s="1"/>
  <c r="CC44" i="11" s="1"/>
  <c r="CC16" i="6"/>
  <c r="CC17"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P17" i="12"/>
  <c r="P18" i="12" s="1"/>
  <c r="P2" i="11"/>
  <c r="P47" i="10"/>
  <c r="P48" i="10"/>
  <c r="P47" i="6"/>
  <c r="BT17" i="12"/>
  <c r="BT18" i="12" s="1"/>
  <c r="BT2" i="11"/>
  <c r="BT47" i="10"/>
  <c r="BT49" i="10" s="1"/>
  <c r="BT48" i="10"/>
  <c r="BT47" i="6"/>
  <c r="G17" i="12"/>
  <c r="G18" i="12" s="1"/>
  <c r="G2" i="11"/>
  <c r="G47" i="10"/>
  <c r="G48" i="10"/>
  <c r="G47" i="6"/>
  <c r="BB13" i="11"/>
  <c r="BB12" i="11"/>
  <c r="BB4" i="11"/>
  <c r="BY36" i="6"/>
  <c r="BY37" i="6" s="1"/>
  <c r="BY28" i="6"/>
  <c r="BY29" i="6" s="1"/>
  <c r="BY32" i="11" s="1"/>
  <c r="BY44" i="11" s="1"/>
  <c r="BY16" i="6"/>
  <c r="BY17" i="6" s="1"/>
  <c r="AL5" i="11"/>
  <c r="AL50" i="10"/>
  <c r="CI17" i="12"/>
  <c r="CI18" i="12" s="1"/>
  <c r="CI2" i="11"/>
  <c r="CI47" i="10"/>
  <c r="CI49" i="10" s="1"/>
  <c r="CI48" i="10"/>
  <c r="CI47" i="6"/>
  <c r="E7" i="8"/>
  <c r="E13" i="8" s="1"/>
  <c r="E36" i="6"/>
  <c r="E37" i="6" s="1"/>
  <c r="E28" i="6"/>
  <c r="E29" i="6" s="1"/>
  <c r="E32" i="11" s="1"/>
  <c r="E44" i="11" s="1"/>
  <c r="E16" i="6"/>
  <c r="E17" i="6" s="1"/>
  <c r="E18" i="6" s="1"/>
  <c r="BF6" i="8"/>
  <c r="BF7" i="8" s="1"/>
  <c r="BF13" i="8" s="1"/>
  <c r="BF36" i="6"/>
  <c r="BF37" i="6" s="1"/>
  <c r="BF28" i="6"/>
  <c r="BF29" i="6" s="1"/>
  <c r="BF32" i="11" s="1"/>
  <c r="BF44" i="11" s="1"/>
  <c r="BF16" i="6"/>
  <c r="BF17" i="6" s="1"/>
  <c r="AZ17" i="12"/>
  <c r="AZ18" i="12" s="1"/>
  <c r="AZ2" i="11"/>
  <c r="AZ47" i="10"/>
  <c r="AZ48" i="10"/>
  <c r="AZ47" i="6"/>
  <c r="AR17" i="12"/>
  <c r="AR18" i="12" s="1"/>
  <c r="AR2" i="11"/>
  <c r="AR47" i="10"/>
  <c r="AR49" i="10" s="1"/>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CJ28" i="6"/>
  <c r="CJ29" i="6" s="1"/>
  <c r="CJ32" i="11" s="1"/>
  <c r="CJ44" i="11" s="1"/>
  <c r="CJ36" i="6"/>
  <c r="CJ37" i="6" s="1"/>
  <c r="CJ16" i="6"/>
  <c r="CJ17" i="6" s="1"/>
  <c r="BW17" i="12"/>
  <c r="BW18" i="12" s="1"/>
  <c r="BW2" i="11"/>
  <c r="BW47" i="10"/>
  <c r="BW49" i="10" s="1"/>
  <c r="BW47" i="6"/>
  <c r="BW48" i="10"/>
  <c r="T17" i="12"/>
  <c r="T18" i="12" s="1"/>
  <c r="T2" i="11"/>
  <c r="T47" i="10"/>
  <c r="T48" i="10"/>
  <c r="T47" i="6"/>
  <c r="AD15" i="12"/>
  <c r="AD16" i="12" s="1"/>
  <c r="AD23" i="10"/>
  <c r="AD24" i="10" s="1"/>
  <c r="AD33" i="6"/>
  <c r="AD34" i="6" s="1"/>
  <c r="BI17" i="12"/>
  <c r="BI18" i="12" s="1"/>
  <c r="BI2" i="11"/>
  <c r="BI47" i="10"/>
  <c r="BI48" i="10"/>
  <c r="BI47" i="6"/>
  <c r="AM17" i="12"/>
  <c r="AM18" i="12" s="1"/>
  <c r="AM2" i="11"/>
  <c r="AM47" i="10"/>
  <c r="AM48" i="10"/>
  <c r="AM47" i="6"/>
  <c r="BK17" i="12"/>
  <c r="BK18" i="12" s="1"/>
  <c r="BK2" i="11"/>
  <c r="BK47" i="10"/>
  <c r="BK49" i="10" s="1"/>
  <c r="BK48" i="10"/>
  <c r="BK47" i="6"/>
  <c r="AD5" i="11"/>
  <c r="AD50" i="10"/>
  <c r="BH6" i="8"/>
  <c r="BH7" i="8" s="1"/>
  <c r="BH13" i="8" s="1"/>
  <c r="BH36" i="6"/>
  <c r="BH37" i="6" s="1"/>
  <c r="BH28" i="6"/>
  <c r="BH29" i="6" s="1"/>
  <c r="BH32" i="11" s="1"/>
  <c r="BH44" i="11" s="1"/>
  <c r="BH16" i="6"/>
  <c r="BH17"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13" i="8" s="1"/>
  <c r="BD28" i="6"/>
  <c r="BD29" i="6" s="1"/>
  <c r="BD32" i="11" s="1"/>
  <c r="BD44" i="11" s="1"/>
  <c r="BD36" i="6"/>
  <c r="BD37" i="6" s="1"/>
  <c r="BD16" i="6"/>
  <c r="BD17" i="6" s="1"/>
  <c r="BZ49" i="10"/>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F5" i="11"/>
  <c r="F50" i="10"/>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V5" i="11"/>
  <c r="V50" i="10"/>
  <c r="AU6" i="8"/>
  <c r="AU7" i="8" s="1"/>
  <c r="AU13" i="8" s="1"/>
  <c r="AU28" i="6"/>
  <c r="AU29" i="6" s="1"/>
  <c r="AU32" i="11" s="1"/>
  <c r="AU44" i="11" s="1"/>
  <c r="AU36" i="6"/>
  <c r="AU37" i="6" s="1"/>
  <c r="AU16" i="6"/>
  <c r="AU17" i="6" s="1"/>
  <c r="N5" i="11"/>
  <c r="N50" i="10"/>
  <c r="AL15" i="12"/>
  <c r="AL16" i="12" s="1"/>
  <c r="AL23" i="10"/>
  <c r="AL24" i="10" s="1"/>
  <c r="AL33" i="6"/>
  <c r="AL34" i="6" s="1"/>
  <c r="AX17" i="12"/>
  <c r="AX18" i="12" s="1"/>
  <c r="AX2" i="11"/>
  <c r="AX47" i="10"/>
  <c r="AX49" i="10" s="1"/>
  <c r="AX47" i="6"/>
  <c r="AX48" i="10"/>
  <c r="BY17" i="12"/>
  <c r="BY18" i="12" s="1"/>
  <c r="BY2" i="11"/>
  <c r="BY47" i="10"/>
  <c r="BY49" i="10" s="1"/>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A28" i="6"/>
  <c r="CA29" i="6" s="1"/>
  <c r="CA32" i="11" s="1"/>
  <c r="CA44" i="11" s="1"/>
  <c r="CA36" i="6"/>
  <c r="CA37" i="6" s="1"/>
  <c r="CA16" i="6"/>
  <c r="CA17"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T49" i="10"/>
  <c r="AX6" i="8"/>
  <c r="AX7" i="8" s="1"/>
  <c r="AX13" i="8" s="1"/>
  <c r="AX36" i="6"/>
  <c r="AX37" i="6" s="1"/>
  <c r="AX28" i="6"/>
  <c r="AX29" i="6" s="1"/>
  <c r="AX32" i="11" s="1"/>
  <c r="AX44" i="11" s="1"/>
  <c r="AX16" i="6"/>
  <c r="AX17" i="6" s="1"/>
  <c r="BD17" i="12"/>
  <c r="BD18" i="12" s="1"/>
  <c r="BD47" i="10"/>
  <c r="BD2" i="11"/>
  <c r="BD48" i="10"/>
  <c r="BD47" i="6"/>
  <c r="BG36" i="6"/>
  <c r="BG37" i="6" s="1"/>
  <c r="BG6" i="8"/>
  <c r="BG7" i="8" s="1"/>
  <c r="BG13" i="8" s="1"/>
  <c r="BG28" i="6"/>
  <c r="BG29" i="6" s="1"/>
  <c r="BG32" i="11" s="1"/>
  <c r="BG44" i="11" s="1"/>
  <c r="BG16" i="6"/>
  <c r="BG17" i="6" s="1"/>
  <c r="AL13" i="11"/>
  <c r="AL12" i="11"/>
  <c r="AL14" i="11" s="1"/>
  <c r="AL4" i="11"/>
  <c r="O42" i="10"/>
  <c r="BN6" i="8"/>
  <c r="BN7" i="8" s="1"/>
  <c r="BN13" i="8" s="1"/>
  <c r="BN36" i="6"/>
  <c r="BN37" i="6" s="1"/>
  <c r="BN28" i="6"/>
  <c r="BN29" i="6" s="1"/>
  <c r="BN32" i="11" s="1"/>
  <c r="BN44" i="11" s="1"/>
  <c r="BN16" i="6"/>
  <c r="BN17" i="6" s="1"/>
  <c r="BB15" i="12"/>
  <c r="BB16" i="12" s="1"/>
  <c r="BB23" i="10"/>
  <c r="BB24" i="10" s="1"/>
  <c r="BB33" i="6"/>
  <c r="CB17" i="12"/>
  <c r="CB18" i="12" s="1"/>
  <c r="CB2" i="11"/>
  <c r="CB47" i="10"/>
  <c r="CB49" i="10" s="1"/>
  <c r="CB48" i="10"/>
  <c r="CB47" i="6"/>
  <c r="AA42" i="10"/>
  <c r="AE17" i="12"/>
  <c r="AE18" i="12" s="1"/>
  <c r="AE2" i="11"/>
  <c r="AE47" i="10"/>
  <c r="AE48" i="10"/>
  <c r="AE47" i="6"/>
  <c r="CC42" i="10"/>
  <c r="BC6" i="8"/>
  <c r="BC7" i="8" s="1"/>
  <c r="BC13" i="8" s="1"/>
  <c r="BC28" i="6"/>
  <c r="BC29" i="6" s="1"/>
  <c r="BC32" i="11" s="1"/>
  <c r="BC44" i="11" s="1"/>
  <c r="BC36" i="6"/>
  <c r="BC37" i="6" s="1"/>
  <c r="BC16" i="6"/>
  <c r="BC17" i="6" s="1"/>
  <c r="BW42" i="10"/>
  <c r="AB42" i="10"/>
  <c r="I17" i="12"/>
  <c r="I18" i="12" s="1"/>
  <c r="I2" i="11"/>
  <c r="I47" i="10"/>
  <c r="I47" i="6"/>
  <c r="I48" i="10"/>
  <c r="AI17" i="12"/>
  <c r="AI18" i="12" s="1"/>
  <c r="AI2" i="11"/>
  <c r="AI47" i="10"/>
  <c r="AI48" i="10"/>
  <c r="AI47" i="6"/>
  <c r="F15" i="12"/>
  <c r="F16" i="12" s="1"/>
  <c r="F23" i="10"/>
  <c r="F24" i="10" s="1"/>
  <c r="F33" i="6"/>
  <c r="F34" i="6" s="1"/>
  <c r="BL6" i="8"/>
  <c r="BL7" i="8" s="1"/>
  <c r="BL13" i="8" s="1"/>
  <c r="BL28" i="6"/>
  <c r="BL29" i="6" s="1"/>
  <c r="BL32" i="11" s="1"/>
  <c r="BL44" i="11" s="1"/>
  <c r="BL36" i="6"/>
  <c r="BL37" i="6" s="1"/>
  <c r="BL16" i="6"/>
  <c r="BL17" i="6" s="1"/>
  <c r="CH14" i="11"/>
  <c r="AF17" i="12"/>
  <c r="AF18" i="12" s="1"/>
  <c r="AF2" i="11"/>
  <c r="AF47" i="10"/>
  <c r="AF48" i="10"/>
  <c r="AF47" i="6"/>
  <c r="BJ15" i="12"/>
  <c r="BJ16" i="12" s="1"/>
  <c r="BJ23" i="10"/>
  <c r="BJ24" i="10" s="1"/>
  <c r="BJ33" i="6"/>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13" i="8" s="1"/>
  <c r="BA36" i="6"/>
  <c r="BA37" i="6" s="1"/>
  <c r="BA28" i="6"/>
  <c r="BA29" i="6" s="1"/>
  <c r="BA32" i="11" s="1"/>
  <c r="BA44" i="11" s="1"/>
  <c r="BA16" i="6"/>
  <c r="BA17"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9" i="10" s="1"/>
  <c r="AU48" i="10"/>
  <c r="AU47" i="6"/>
  <c r="AT13" i="11"/>
  <c r="AT12" i="11"/>
  <c r="AT14" i="11" s="1"/>
  <c r="AT4" i="11"/>
  <c r="BN17" i="12"/>
  <c r="BN18" i="12" s="1"/>
  <c r="BN2" i="11"/>
  <c r="BN47" i="10"/>
  <c r="BN49" i="10" s="1"/>
  <c r="BN47" i="6"/>
  <c r="BN48" i="10"/>
  <c r="BE42" i="10"/>
  <c r="BR5" i="11"/>
  <c r="BR50" i="10"/>
  <c r="CH5" i="11"/>
  <c r="CH50" i="10"/>
  <c r="BE6" i="8"/>
  <c r="BE7" i="8" s="1"/>
  <c r="BE13" i="8" s="1"/>
  <c r="BE36" i="6"/>
  <c r="BE37" i="6" s="1"/>
  <c r="BE28" i="6"/>
  <c r="BE29" i="6" s="1"/>
  <c r="BE32" i="11" s="1"/>
  <c r="BE44" i="11" s="1"/>
  <c r="BE16" i="6"/>
  <c r="BE17"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F19" i="13"/>
  <c r="E21" i="13"/>
  <c r="J50" i="9" l="1"/>
  <c r="F50" i="9"/>
  <c r="I50" i="9"/>
  <c r="M50" i="9"/>
  <c r="L50" i="9"/>
  <c r="K50" i="9"/>
  <c r="G50" i="9"/>
  <c r="H51" i="9"/>
  <c r="H48" i="9"/>
  <c r="H47" i="9"/>
  <c r="H49" i="9"/>
  <c r="L51" i="9"/>
  <c r="L47" i="9"/>
  <c r="L48" i="9"/>
  <c r="L49" i="9"/>
  <c r="K51" i="9"/>
  <c r="K48" i="9"/>
  <c r="K47" i="9"/>
  <c r="K49" i="9"/>
  <c r="E51" i="9"/>
  <c r="E48" i="9"/>
  <c r="E47" i="9"/>
  <c r="E49" i="9"/>
  <c r="F51" i="9"/>
  <c r="F47" i="9"/>
  <c r="F48" i="9"/>
  <c r="F49" i="9"/>
  <c r="H50" i="9"/>
  <c r="N51" i="9"/>
  <c r="N47" i="9"/>
  <c r="N48" i="9"/>
  <c r="N49" i="9"/>
  <c r="G51" i="9"/>
  <c r="G47" i="9"/>
  <c r="G48" i="9"/>
  <c r="G49" i="9"/>
  <c r="E50" i="9"/>
  <c r="J51" i="9"/>
  <c r="J48" i="9"/>
  <c r="J47" i="9"/>
  <c r="J49" i="9"/>
  <c r="I51" i="9"/>
  <c r="I48" i="9"/>
  <c r="I47" i="9"/>
  <c r="I49" i="9"/>
  <c r="N50"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AE12" i="11"/>
  <c r="AE14" i="11" s="1"/>
  <c r="AE13" i="11"/>
  <c r="AE4" i="11"/>
  <c r="BD50" i="10"/>
  <c r="BD5" i="11"/>
  <c r="CA15" i="12"/>
  <c r="CA16" i="12" s="1"/>
  <c r="CA23" i="10"/>
  <c r="CA24" i="10" s="1"/>
  <c r="CA33" i="6"/>
  <c r="W12" i="11"/>
  <c r="W14" i="11" s="1"/>
  <c r="W13" i="11"/>
  <c r="W4" i="11"/>
  <c r="AM5" i="11"/>
  <c r="AM50" i="10"/>
  <c r="BI13" i="11"/>
  <c r="BI12" i="11"/>
  <c r="BI14" i="11" s="1"/>
  <c r="BI4" i="11"/>
  <c r="T49" i="10"/>
  <c r="CJ15" i="12"/>
  <c r="CJ16" i="12" s="1"/>
  <c r="CJ23" i="10"/>
  <c r="CJ24" i="10" s="1"/>
  <c r="CJ33" i="6"/>
  <c r="AR13" i="11"/>
  <c r="AR12" i="11"/>
  <c r="AR14" i="11" s="1"/>
  <c r="AR4" i="11"/>
  <c r="P49" i="10"/>
  <c r="BO50" i="10"/>
  <c r="BO5" i="11"/>
  <c r="AY50" i="10"/>
  <c r="AY5" i="11"/>
  <c r="BB49" i="10"/>
  <c r="CE49" i="10"/>
  <c r="AB5" i="11"/>
  <c r="AB50" i="10"/>
  <c r="AW15" i="12"/>
  <c r="AW16" i="12" s="1"/>
  <c r="AW23" i="10"/>
  <c r="AW24" i="10" s="1"/>
  <c r="AW33" i="6"/>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O50" i="10"/>
  <c r="AO5" i="11"/>
  <c r="CE15" i="12"/>
  <c r="CE16" i="12" s="1"/>
  <c r="CE23" i="10"/>
  <c r="CE24" i="10" s="1"/>
  <c r="CE33" i="6"/>
  <c r="BS15" i="12"/>
  <c r="BS16" i="12" s="1"/>
  <c r="BS23" i="10"/>
  <c r="BS24" i="10" s="1"/>
  <c r="BS33" i="6"/>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AB49" i="10"/>
  <c r="BX49" i="10"/>
  <c r="BO15" i="12"/>
  <c r="BO16" i="12" s="1"/>
  <c r="BO23" i="10"/>
  <c r="BO24" i="10" s="1"/>
  <c r="BO33" i="6"/>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BV15" i="12"/>
  <c r="BV16" i="12" s="1"/>
  <c r="BV23" i="10"/>
  <c r="BV24" i="10" s="1"/>
  <c r="BV33" i="6"/>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S49" i="10"/>
  <c r="AA50" i="10"/>
  <c r="AA5" i="11"/>
  <c r="AB13" i="11"/>
  <c r="AB12" i="11"/>
  <c r="AB14" i="11" s="1"/>
  <c r="AB4" i="11"/>
  <c r="BX13" i="11"/>
  <c r="BX12" i="11"/>
  <c r="BX14" i="11" s="1"/>
  <c r="BX4" i="11"/>
  <c r="M5" i="11"/>
  <c r="M50" i="10"/>
  <c r="BT15" i="12"/>
  <c r="BT16" i="12" s="1"/>
  <c r="BT23" i="10"/>
  <c r="BT24" i="10" s="1"/>
  <c r="BT33" i="6"/>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L15" i="12"/>
  <c r="BL16" i="12" s="1"/>
  <c r="BL23" i="10"/>
  <c r="BL24" i="10" s="1"/>
  <c r="BL33" i="6"/>
  <c r="AI50" i="10"/>
  <c r="AI5" i="11"/>
  <c r="I12" i="11"/>
  <c r="I14" i="11" s="1"/>
  <c r="I13" i="11"/>
  <c r="I4" i="11"/>
  <c r="BN15" i="12"/>
  <c r="BN16" i="12" s="1"/>
  <c r="BN23" i="10"/>
  <c r="BN24" i="10" s="1"/>
  <c r="BN33" i="6"/>
  <c r="BG15" i="12"/>
  <c r="BG16" i="12" s="1"/>
  <c r="BG23" i="10"/>
  <c r="BG24" i="10" s="1"/>
  <c r="BG33" i="6"/>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AA15" i="12"/>
  <c r="AA16" i="12" s="1"/>
  <c r="AA23" i="10"/>
  <c r="AA24" i="10" s="1"/>
  <c r="AA33" i="6"/>
  <c r="AA34" i="6" s="1"/>
  <c r="BX15" i="12"/>
  <c r="BX16" i="12" s="1"/>
  <c r="BX23" i="10"/>
  <c r="BX24" i="10" s="1"/>
  <c r="BX33" i="6"/>
  <c r="AE5" i="11"/>
  <c r="AE50" i="10"/>
  <c r="AX15" i="12"/>
  <c r="AX16" i="12" s="1"/>
  <c r="AX23" i="10"/>
  <c r="AX24" i="10" s="1"/>
  <c r="AX33" i="6"/>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I5" i="11"/>
  <c r="BI50" i="10"/>
  <c r="AR5" i="11"/>
  <c r="AR50" i="10"/>
  <c r="AZ13" i="11"/>
  <c r="AZ12" i="11"/>
  <c r="AZ14" i="11" s="1"/>
  <c r="AZ4" i="11"/>
  <c r="BP15" i="12"/>
  <c r="BP16" i="12" s="1"/>
  <c r="BP23" i="10"/>
  <c r="BP24" i="10" s="1"/>
  <c r="BP33" i="6"/>
  <c r="E13" i="11"/>
  <c r="E12" i="11"/>
  <c r="E14" i="11" s="1"/>
  <c r="E4" i="11"/>
  <c r="AA49" i="10"/>
  <c r="BW15" i="12"/>
  <c r="BW16" i="12" s="1"/>
  <c r="BW23" i="10"/>
  <c r="BW24" i="10" s="1"/>
  <c r="BW33" i="6"/>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P50" i="10"/>
  <c r="P5" i="11"/>
  <c r="R15" i="12"/>
  <c r="R16" i="12" s="1"/>
  <c r="R23" i="10"/>
  <c r="R24" i="10" s="1"/>
  <c r="R33" i="6"/>
  <c r="R34" i="6" s="1"/>
  <c r="CC15" i="12"/>
  <c r="CC16" i="12" s="1"/>
  <c r="CC23" i="10"/>
  <c r="CC24" i="10" s="1"/>
  <c r="CC33" i="6"/>
  <c r="M15" i="12"/>
  <c r="M16" i="12" s="1"/>
  <c r="M23" i="10"/>
  <c r="M24" i="10" s="1"/>
  <c r="M33" i="6"/>
  <c r="M34" i="6" s="1"/>
  <c r="CF49" i="10"/>
  <c r="AV15" i="12"/>
  <c r="AV16" i="12" s="1"/>
  <c r="AV23" i="10"/>
  <c r="AV24" i="10" s="1"/>
  <c r="AV33" i="6"/>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CI15" i="12"/>
  <c r="CI16" i="12" s="1"/>
  <c r="CI23" i="10"/>
  <c r="CI24" i="10" s="1"/>
  <c r="CI33" i="6"/>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AS5" i="11"/>
  <c r="AS50" i="10"/>
  <c r="BF12" i="11"/>
  <c r="BF14" i="11" s="1"/>
  <c r="BF4" i="11"/>
  <c r="BF13" i="11"/>
  <c r="BD15" i="12"/>
  <c r="BD16" i="12" s="1"/>
  <c r="BD23" i="10"/>
  <c r="BD24" i="10" s="1"/>
  <c r="BD33" i="6"/>
  <c r="BI49" i="10"/>
  <c r="BF15" i="12"/>
  <c r="BF16" i="12" s="1"/>
  <c r="BF23" i="10"/>
  <c r="BF24" i="10" s="1"/>
  <c r="BF33" i="6"/>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K41" i="13" l="1"/>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s="1"/>
  <c r="B44" i="13" s="1"/>
  <c r="B48" i="13" s="1"/>
  <c r="B50" i="13" s="1"/>
  <c r="B52" i="13" s="1"/>
  <c r="E52" i="13" l="1"/>
  <c r="D52" i="13"/>
  <c r="C52" i="13"/>
</calcChain>
</file>

<file path=xl/sharedStrings.xml><?xml version="1.0" encoding="utf-8"?>
<sst xmlns="http://schemas.openxmlformats.org/spreadsheetml/2006/main" count="806" uniqueCount="656">
  <si>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</si>
  <si>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</si>
  <si>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</si>
  <si>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</si>
  <si>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</si>
  <si>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</si>
  <si>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</si>
  <si>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</si>
  <si>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</si>
  <si>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</si>
  <si>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</si>
  <si>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</si>
  <si>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</si>
  <si>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</si>
  <si>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</si>
  <si>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</si>
  <si>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</si>
  <si>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</si>
  <si>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</si>
  <si>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</si>
  <si>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</si>
  <si>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</si>
  <si>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</si>
  <si>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</si>
  <si>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</si>
  <si>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</si>
  <si>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</si>
  <si>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</si>
  <si>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</si>
  <si>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</si>
  <si>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</si>
  <si>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</si>
  <si>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</si>
  <si>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</si>
  <si>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</si>
  <si>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</si>
  <si>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</si>
  <si>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</si>
  <si>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</si>
  <si>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</si>
  <si>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</si>
  <si>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</si>
  <si>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</si>
  <si>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</si>
  <si>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</si>
  <si>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</si>
  <si>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</si>
  <si>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</si>
  <si>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</si>
  <si>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</si>
  <si>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</si>
  <si>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</si>
  <si>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</si>
  <si>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</si>
  <si>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</si>
  <si>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</si>
  <si>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</si>
  <si>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</si>
  <si>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</si>
  <si>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</si>
  <si>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</si>
  <si>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</si>
  <si>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</si>
  <si>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</si>
  <si>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</si>
  <si>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</si>
  <si>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</si>
  <si>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</si>
  <si>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</si>
  <si>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</si>
  <si>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</si>
  <si>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</si>
  <si>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</si>
  <si>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</si>
  <si>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</si>
  <si>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</si>
  <si>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</si>
  <si>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</si>
  <si>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</si>
  <si>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</si>
  <si>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</si>
  <si>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</si>
  <si>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</si>
  <si>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</si>
  <si>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</si>
  <si>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</si>
  <si>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</si>
  <si>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</si>
  <si>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</si>
  <si>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</si>
  <si>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</si>
  <si>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</si>
  <si>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</si>
  <si>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</si>
  <si>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</si>
  <si>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</si>
  <si>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</si>
  <si>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</si>
  <si>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</si>
  <si>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</si>
  <si>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</si>
  <si>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</si>
  <si>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</si>
  <si>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</si>
  <si>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</si>
  <si>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</si>
  <si>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</si>
  <si>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</si>
  <si>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</si>
  <si>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</si>
  <si>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</si>
  <si>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</si>
  <si>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</si>
  <si>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</si>
  <si>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</si>
  <si>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</si>
  <si>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</si>
  <si>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</si>
  <si>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</si>
  <si>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</si>
  <si>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</si>
  <si>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</si>
  <si>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</si>
  <si>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</si>
  <si>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</si>
  <si>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</si>
  <si>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</si>
  <si>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</si>
  <si>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</si>
  <si>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</si>
  <si>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</si>
  <si>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</si>
  <si>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</si>
  <si>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</si>
  <si>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</si>
  <si>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</si>
  <si>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</si>
  <si>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</si>
  <si>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</si>
  <si>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</si>
  <si>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</si>
  <si>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</si>
  <si>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</si>
  <si>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</si>
  <si>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</si>
  <si>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</si>
  <si>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</si>
  <si>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</si>
  <si>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</si>
  <si>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</si>
  <si>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</si>
  <si>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</si>
  <si>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</si>
  <si>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</si>
  <si>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</si>
  <si>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</si>
  <si>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</si>
  <si>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</si>
  <si>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</si>
  <si>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</si>
  <si>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</si>
  <si>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</si>
  <si>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</si>
  <si>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</si>
  <si>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</si>
  <si>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</si>
  <si>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</si>
  <si>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</si>
  <si>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</si>
  <si>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</si>
  <si>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</si>
  <si>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</si>
  <si>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</si>
  <si>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</si>
  <si>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</si>
  <si>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</si>
  <si>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</si>
  <si>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</si>
  <si>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</si>
  <si>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</si>
  <si>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</si>
  <si>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</si>
  <si>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</si>
  <si>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</si>
  <si>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</si>
  <si>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</si>
  <si>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</si>
  <si>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</si>
  <si>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</si>
  <si>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</si>
  <si>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</si>
  <si>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</si>
  <si>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</si>
  <si>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</si>
  <si>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</si>
  <si>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</si>
  <si>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</si>
  <si>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</si>
  <si>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</si>
  <si>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</si>
  <si>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</si>
  <si>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</si>
  <si>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</si>
  <si>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</si>
  <si>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</si>
  <si>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</si>
  <si>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</si>
  <si>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</si>
  <si>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</si>
  <si>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</si>
  <si>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</si>
  <si>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</si>
  <si>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</si>
  <si>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</si>
  <si>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</si>
  <si>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</si>
  <si>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</si>
  <si>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</si>
  <si>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</si>
  <si>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</si>
  <si>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</si>
  <si>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</si>
  <si>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</si>
  <si>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</si>
  <si>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</si>
  <si>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</si>
  <si>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</si>
  <si>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</si>
  <si>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</si>
  <si>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</si>
  <si>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</si>
  <si>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</si>
  <si>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</si>
  <si>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</si>
  <si>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</si>
  <si>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</si>
  <si>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</si>
  <si>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</si>
  <si>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</si>
  <si>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</si>
  <si>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</si>
  <si>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</si>
  <si>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</si>
  <si>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</si>
  <si>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</si>
  <si>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</si>
  <si>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</si>
  <si>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</si>
  <si>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</si>
  <si>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</si>
  <si>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</si>
  <si>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</si>
  <si>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</si>
  <si>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</si>
  <si>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</si>
  <si>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</si>
  <si>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</si>
  <si>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</si>
  <si>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</si>
  <si>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</si>
  <si>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</si>
  <si>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</si>
  <si>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</si>
  <si>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</si>
  <si>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</si>
  <si>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</si>
  <si>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</si>
  <si>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</si>
  <si>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</si>
  <si>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</si>
  <si>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</si>
  <si>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</si>
  <si>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</si>
  <si>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</si>
  <si>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</si>
  <si>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</si>
  <si>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</si>
  <si>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</si>
  <si>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</si>
  <si>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</si>
  <si>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</si>
  <si>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</si>
  <si>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</si>
  <si>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</si>
  <si>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</si>
  <si>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</si>
  <si>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</si>
  <si>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</si>
  <si>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</si>
  <si>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</si>
  <si>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</si>
  <si>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</si>
  <si>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</si>
  <si>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</si>
  <si>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</si>
  <si>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</si>
  <si>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</si>
  <si>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</si>
  <si>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</si>
  <si>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</si>
  <si>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</si>
  <si>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</si>
  <si>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</si>
  <si>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</si>
  <si>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</si>
  <si>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</si>
  <si>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</si>
  <si>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</si>
  <si>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</si>
  <si>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</si>
  <si>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</si>
  <si>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</si>
  <si>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</si>
  <si>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</si>
  <si>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</si>
  <si>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</si>
  <si>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</si>
  <si>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</si>
  <si>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</si>
  <si>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</si>
  <si>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</si>
  <si>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</si>
  <si>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</si>
  <si>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</si>
  <si>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</si>
  <si>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</si>
  <si>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</si>
  <si>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</si>
  <si>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</si>
  <si>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</si>
  <si>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</si>
  <si>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</si>
  <si>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</si>
  <si>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</si>
  <si>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</si>
  <si>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</si>
  <si>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</si>
  <si>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</si>
  <si>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</si>
  <si>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</si>
  <si>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</si>
  <si>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</si>
  <si>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</si>
  <si>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</si>
  <si>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</si>
  <si>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</si>
  <si>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</si>
  <si>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</si>
  <si>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</si>
  <si>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</si>
  <si>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</si>
  <si>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</si>
  <si>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</si>
  <si>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</si>
  <si>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</si>
  <si>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</si>
  <si>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</si>
  <si>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</si>
  <si>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</si>
  <si>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</si>
  <si>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</si>
  <si>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</si>
  <si>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</si>
  <si>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</si>
  <si>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</si>
  <si>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</si>
  <si>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</si>
  <si>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</si>
  <si>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</si>
  <si>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</si>
  <si>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</si>
  <si>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</si>
  <si>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</si>
  <si>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</si>
  <si>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</si>
  <si>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</si>
  <si>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</si>
  <si>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</si>
  <si>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</si>
  <si>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</si>
  <si>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</si>
  <si>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</si>
  <si>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</si>
  <si>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</si>
  <si>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</si>
  <si>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</si>
  <si>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</si>
  <si>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</si>
  <si>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</si>
  <si>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</si>
  <si>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</si>
  <si>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</si>
  <si>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</si>
  <si>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</si>
  <si>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</si>
  <si>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</si>
  <si>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</si>
  <si>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</si>
  <si>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</si>
  <si>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</si>
  <si>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</si>
  <si>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</si>
  <si>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</si>
  <si>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</si>
  <si>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</si>
  <si>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</si>
  <si>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</si>
  <si>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</si>
  <si>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</si>
  <si>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</si>
  <si>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</si>
  <si>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</si>
  <si>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</si>
  <si>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</si>
  <si>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</si>
  <si>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</si>
  <si>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</si>
  <si>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</si>
  <si>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</si>
  <si>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</si>
  <si>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</si>
  <si>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</si>
  <si>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</si>
  <si>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</si>
  <si>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</si>
  <si>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</si>
  <si>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</si>
  <si>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</si>
  <si>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</si>
  <si>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</si>
  <si>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</si>
  <si>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</si>
  <si>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</si>
  <si>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</si>
  <si>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</si>
  <si>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</si>
  <si>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</si>
  <si>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</si>
  <si>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</si>
  <si>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</si>
  <si>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</si>
  <si>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</si>
  <si>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</si>
  <si>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</si>
  <si>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</si>
  <si>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</si>
  <si>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</si>
  <si>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</si>
  <si>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</si>
  <si>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</si>
  <si>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</si>
  <si>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</si>
  <si>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</si>
  <si>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</si>
  <si>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</si>
  <si>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</si>
  <si>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</si>
  <si>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</si>
  <si>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</si>
  <si>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</si>
  <si>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</si>
  <si>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</si>
  <si>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</si>
  <si>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</si>
  <si>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</si>
  <si>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</si>
  <si>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</si>
  <si>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</si>
  <si>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</si>
  <si>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</si>
  <si>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</si>
  <si>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</si>
  <si>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</si>
  <si>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</si>
  <si>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</si>
  <si>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</si>
  <si>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</si>
  <si>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</si>
  <si>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</si>
  <si>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</si>
  <si>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</si>
  <si>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</si>
  <si>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</si>
  <si>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</si>
  <si>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</si>
  <si>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</si>
  <si>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</si>
  <si>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</si>
  <si>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</si>
  <si>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</si>
  <si>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</si>
  <si>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</si>
  <si>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</si>
  <si>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</si>
  <si>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</si>
  <si>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</si>
  <si>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</si>
  <si>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</si>
  <si>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</si>
  <si>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</si>
  <si>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</si>
  <si>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</si>
  <si>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</si>
  <si>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</si>
  <si>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</si>
  <si>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</si>
  <si>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</si>
  <si>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</si>
  <si>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</si>
  <si>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</si>
  <si>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</si>
  <si>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</si>
  <si>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</si>
  <si>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</si>
  <si>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</si>
  <si>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</si>
  <si>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</si>
  <si>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</si>
  <si>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</si>
  <si>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</si>
  <si>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</si>
  <si>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</si>
  <si>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</si>
  <si>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</si>
  <si>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</si>
  <si>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</si>
  <si>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</si>
  <si>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</si>
  <si>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</si>
  <si>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</si>
  <si>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</si>
  <si>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</si>
  <si>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</si>
  <si>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</si>
  <si>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</si>
  <si>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</si>
  <si>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</si>
  <si>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</si>
  <si>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</si>
  <si>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</si>
  <si>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</si>
  <si>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</si>
  <si>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</si>
  <si>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</si>
  <si>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</si>
  <si>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</si>
  <si>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</si>
  <si>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</si>
  <si>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</si>
  <si>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</si>
  <si>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</si>
  <si>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</si>
  <si>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</si>
  <si>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</si>
  <si>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</si>
  <si>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</si>
  <si>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</si>
  <si>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</si>
  <si>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</si>
  <si>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</si>
  <si>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</si>
  <si>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</si>
  <si>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</si>
  <si>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</si>
  <si>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</si>
  <si>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</si>
  <si>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</si>
  <si>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</si>
  <si>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</si>
  <si>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</si>
  <si>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</si>
  <si>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</si>
  <si>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</si>
  <si>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</si>
  <si>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</si>
  <si>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</si>
  <si>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</si>
  <si>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</si>
  <si>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</si>
  <si>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</si>
  <si>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</si>
  <si>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</si>
  <si>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</si>
  <si>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</si>
  <si>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</si>
  <si>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</si>
  <si>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</si>
  <si>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</si>
  <si>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</si>
  <si>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</si>
  <si>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</si>
  <si>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</si>
  <si>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</si>
  <si>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</si>
  <si>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</si>
  <si>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</si>
  <si>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</si>
  <si>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</si>
  <si>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</si>
  <si>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</si>
  <si>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</si>
  <si>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</si>
  <si>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</si>
  <si>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</si>
  <si>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</si>
  <si>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</si>
  <si>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</si>
  <si>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</si>
  <si>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</si>
  <si>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</si>
  <si>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</si>
  <si>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</si>
  <si>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</si>
  <si>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</si>
  <si>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</si>
  <si>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</si>
  <si>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</si>
  <si>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</si>
  <si>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</si>
  <si>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</si>
  <si>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</si>
  <si>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</si>
  <si>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</si>
  <si>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</si>
  <si>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</si>
  <si>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</si>
  <si>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</si>
  <si>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</si>
  <si>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</si>
  <si>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</si>
  <si>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</si>
  <si>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</si>
  <si>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</si>
  <si>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</si>
  <si>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</si>
  <si>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</si>
  <si>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</si>
  <si>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</si>
  <si>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</si>
  <si>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</si>
  <si>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</si>
  <si>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</si>
  <si>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</si>
  <si>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</si>
  <si>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</si>
  <si>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</si>
  <si>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</si>
  <si>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</si>
  <si>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 xml:space="preserve">从上表可以看出，近6年来，除去2015年行业不景气出现了负增长外，营业收入、毛利收入、经营利润收入均每年都是正增长，2017年开始大幅增长。主要因为2016年四季度开始，下游行业开始回暖，2017年需求大幅提升，报告期母公司单体的收入为42,054.18万元，同比增长26.01%，同时，收购了优泰科子公司，其营收8,260.14万元，也进入合并报表。其营业成本稳定在43%左右，毛利率达到57%，其销售模式为个性化定制服务，且产品定位于中高端，集成式系统服务，毛利率较高可以理解。
近6年来，销售费用率、管理费用逐年下降，总费用率下降了3个点，在28%左右，该公司费用管控能力很强。因此，息税前经营利润上升到28%。其营业外收入主要为政府补贴，2017年政府补贴大量减少，但其营收增大更多，因此产生影响较少
</t>
    <phoneticPr fontId="1" type="noConversion"/>
  </si>
  <si>
    <t xml:space="preserve">从上表可以看出，该公司息税前利润主要由经营利润为主，占比91%以上。近两年由于现金增多，其金融资产收益（购买银行理财利息收入）占比也有所提升。
</t>
    <phoneticPr fontId="1" type="noConversion"/>
  </si>
  <si>
    <t xml:space="preserve">该公司的ROE浮动较大，2015年下降至历史低点10.17%，主要是上市发行股票扩大了股本。2017年有所提升为12.3%左右，上市前ROE很高，近五年平均ROE能有21%。近几年ROE回报下降，主要是因为资产周转率下降，营业收入增长未赶上股东权益增长的速度。也侧面说明了股本资金利用率不高。或者其正处于周期转折低谷，从年报来看2017年正式走出低谷期的第一年，2017年的资产总额周转率从0.32大幅提升到了0.5
</t>
    <phoneticPr fontId="1" type="noConversion"/>
  </si>
  <si>
    <t xml:space="preserve">主要是因为近6年来，营运资产周转率，长期经营资产周转率均有所下降，金融资产周转率下降幅度最大。金融资产周转率下降，主要是货币资金因为吸纳股本迅速增大导致
</t>
    <phoneticPr fontId="1" type="noConversion"/>
  </si>
  <si>
    <t xml:space="preserve">从上表可见，应收数额逐年变大的同时，应收账款周转天数有所上升，应收款的复合增长速度远大于营收增速，说明应收款管控能力不强，回款慢。据年报详细了解，该公司的客户群主要是石油化工行业大国企，其结账周期比较长，导致回款速度较慢，所幸其客户企业信誉和质量都较好，赖账坏账几率较低，但这会给公司的日常营运资金造成较大压力。应付账款逐年增加，应付账款周转天数变长后变短，说明应付款出去的速度变快，对上游的把控能力减弱。给上游的钱出去快、下游回来的钱又慢，自己所需付出的营运成本越来越多，占用上下游资金逐年增少、占用时间变短，说明该公司在上下游中越来越弱势。日常营运资金补充是个需要注意的点，公司也要加强应收款回款监控
</t>
    <phoneticPr fontId="1" type="noConversion"/>
  </si>
  <si>
    <t xml:space="preserve">长期经营资产中，主要是2017年完成对优泰科的并购，纳入其在建工程和固定资产导致自身长期资产的较大幅度增加，其他非流动资产是购买其少数股东权益付出的钱，商誉也是这次并购带来的，数额占比40%的净利润。根据其收购协议，
优泰科2016年至2018年经审计后净利润分别不低于1,500.00万元人民币、 1,650.00万元人民币、 1,900.00万元人民币。如果2016-2018年三年的盈利额总和未达标准，预计会在2018年进行减值，虽然2016、2017年单个年度都没有达标，
但管理层很有信心随着新厂房的全面投入使用，预计2108年仍将保持快速增长，完成三年累计业绩承诺指标有压力也很有希望。我有一个疑问的点，2015年上市募集资金，为了扩大产能，因为当年行情不好，所以暂缓了扩产建设，长期经营资
产增长较少可以理解，但2016年末到2017年这两年，市场明显还暖，订单都接不过来，为什么固定资产和在建工程，尤其是在建工程的数额也没有多大增长呢？感觉是准备手拿现金，准备通过并购来买入标的的在建产能或已有固定资产产能。
2017年固定资产和在建工程的新增便主要是优泰科的资产。
综上可知，日机密封是一家极少量负债、毛利高（57%）、净利率高（24%），有无对外股权投资，但通过并购相关企业的外延式增长和以长期经营资产内部增长相结合进行成长。其行业现在处于低谷快速反转期，产能的速度跟不上市场订单来
的速度，甚至还要酌情接单了。为了扩大产能，一方面是自身垫资提升经营效率，让下游赶紧帮着多生产，一方面便是并购有产能的企业，扩大生产能力。需要注意的是它应收款的回款速度，拖账仅是比赖帐强点
</t>
    <phoneticPr fontId="1" type="noConversion"/>
  </si>
  <si>
    <t xml:space="preserve">根据其应收账款的情况，都可以预料到其营收现金含量和净利润现金含量都不会很好。
经营性现金流一直为正数，高于非付现成本，5年来复合增长率15%。自由现金流量净额均为正，近两年高速增长
</t>
    <phoneticPr fontId="1" type="noConversion"/>
  </si>
  <si>
    <t xml:space="preserve">从该公司的基本指标数据，明显可以归为初期成长股，目前处于拐头进入成长高速期。采用三段式DCF预测，根据公司发展风险来确定贴现率，其公司将来营收发展是有保障的，贴现率为8%。
假设贴现率为8%，后五年为高速成长期，自由现金流以15%的复合增长率高增长，再后五年进入平稳过渡期，以10%的速度复合增长，之后进入缓慢增长期，以2%的速度增长。测算出来，每股价值为22.48元。20180802日收盘价为46.05元。感觉这个例子跟上一个佳发教育很像，都是高毛利高盈利的反转成长股，用DCF测算都属于高估，但股价涨得好啊，还抗跌。估计，DCF不适用于这类股票估值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</si>
</sst>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_ "/>
    <numFmt numFmtId="178" formatCode="0.00_ "/>
    <numFmt numFmtId="179" formatCode="#,##0.00_ "/>
    <numFmt numFmtId="180" formatCode="0.00000000000000_ "/>
  </numFmts>
  <fonts count="3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65">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ser>
        <c:dLbls>
          <c:showLegendKey val="0"/>
          <c:showVal val="0"/>
          <c:showCatName val="0"/>
          <c:showSerName val="0"/>
          <c:showPercent val="0"/>
          <c:showBubbleSize val="0"/>
        </c:dLbls>
        <c:marker val="1"/>
        <c:smooth val="0"/>
        <c:axId val="222167552"/>
        <c:axId val="215210752"/>
      </c:lineChart>
      <c:catAx>
        <c:axId val="222167552"/>
        <c:scaling>
          <c:orientation val="minMax"/>
        </c:scaling>
        <c:delete val="0"/>
        <c:axPos val="b"/>
        <c:majorTickMark val="out"/>
        <c:minorTickMark val="none"/>
        <c:tickLblPos val="nextTo"/>
        <c:crossAx val="215210752"/>
        <c:crosses val="autoZero"/>
        <c:auto val="1"/>
        <c:lblAlgn val="ctr"/>
        <c:lblOffset val="100"/>
        <c:noMultiLvlLbl val="0"/>
      </c:catAx>
      <c:valAx>
        <c:axId val="215210752"/>
        <c:scaling>
          <c:orientation val="minMax"/>
        </c:scaling>
        <c:delete val="0"/>
        <c:axPos val="l"/>
        <c:majorGridlines/>
        <c:numFmt formatCode="0.00%" sourceLinked="1"/>
        <c:majorTickMark val="out"/>
        <c:minorTickMark val="none"/>
        <c:tickLblPos val="nextTo"/>
        <c:crossAx val="22216755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ser>
        <c:dLbls>
          <c:showLegendKey val="0"/>
          <c:showVal val="0"/>
          <c:showCatName val="0"/>
          <c:showSerName val="0"/>
          <c:showPercent val="0"/>
          <c:showBubbleSize val="0"/>
        </c:dLbls>
        <c:marker val="1"/>
        <c:smooth val="0"/>
        <c:axId val="222168576"/>
        <c:axId val="221905472"/>
      </c:lineChart>
      <c:catAx>
        <c:axId val="222168576"/>
        <c:scaling>
          <c:orientation val="minMax"/>
        </c:scaling>
        <c:delete val="0"/>
        <c:axPos val="b"/>
        <c:majorTickMark val="out"/>
        <c:minorTickMark val="none"/>
        <c:tickLblPos val="nextTo"/>
        <c:crossAx val="221905472"/>
        <c:crosses val="autoZero"/>
        <c:auto val="1"/>
        <c:lblAlgn val="ctr"/>
        <c:lblOffset val="100"/>
        <c:noMultiLvlLbl val="0"/>
      </c:catAx>
      <c:valAx>
        <c:axId val="221905472"/>
        <c:scaling>
          <c:orientation val="minMax"/>
        </c:scaling>
        <c:delete val="0"/>
        <c:axPos val="l"/>
        <c:majorGridlines/>
        <c:numFmt formatCode="0.00%" sourceLinked="1"/>
        <c:majorTickMark val="out"/>
        <c:minorTickMark val="none"/>
        <c:tickLblPos val="nextTo"/>
        <c:crossAx val="22216857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ser>
        <c:dLbls>
          <c:showLegendKey val="0"/>
          <c:showVal val="0"/>
          <c:showCatName val="0"/>
          <c:showSerName val="0"/>
          <c:showPercent val="0"/>
          <c:showBubbleSize val="0"/>
        </c:dLbls>
        <c:marker val="1"/>
        <c:smooth val="0"/>
        <c:axId val="222169088"/>
        <c:axId val="221907200"/>
      </c:lineChart>
      <c:catAx>
        <c:axId val="222169088"/>
        <c:scaling>
          <c:orientation val="minMax"/>
        </c:scaling>
        <c:delete val="0"/>
        <c:axPos val="b"/>
        <c:majorTickMark val="out"/>
        <c:minorTickMark val="none"/>
        <c:tickLblPos val="nextTo"/>
        <c:crossAx val="221907200"/>
        <c:crosses val="autoZero"/>
        <c:auto val="1"/>
        <c:lblAlgn val="ctr"/>
        <c:lblOffset val="100"/>
        <c:noMultiLvlLbl val="0"/>
      </c:catAx>
      <c:valAx>
        <c:axId val="221907200"/>
        <c:scaling>
          <c:orientation val="minMax"/>
        </c:scaling>
        <c:delete val="0"/>
        <c:axPos val="l"/>
        <c:majorGridlines/>
        <c:numFmt formatCode="0.00%" sourceLinked="1"/>
        <c:majorTickMark val="out"/>
        <c:minorTickMark val="none"/>
        <c:tickLblPos val="nextTo"/>
        <c:crossAx val="22216908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ser>
        <c:ser>
          <c:idx val="1"/>
          <c:order val="1"/>
          <c:invertIfNegative val="0"/>
          <c:cat>
            <c:strRef>
              <c:f>股权价值增加表!$A$61</c:f>
              <c:strCache>
                <c:ptCount val="1"/>
                <c:pt idx="0">
                  <c:v>利润总额(万元)</c:v>
                </c:pt>
              </c:strCache>
            </c:strRef>
          </c:cat>
          <c:val>
            <c:numRef>
              <c:f>股权价值增加表!$C$61</c:f>
            </c:numRef>
          </c:val>
        </c:ser>
        <c:ser>
          <c:idx val="2"/>
          <c:order val="2"/>
          <c:invertIfNegative val="0"/>
          <c:cat>
            <c:strRef>
              <c:f>股权价值增加表!$A$61</c:f>
              <c:strCache>
                <c:ptCount val="1"/>
                <c:pt idx="0">
                  <c:v>利润总额(万元)</c:v>
                </c:pt>
              </c:strCache>
            </c:strRef>
          </c:cat>
          <c:val>
            <c:numRef>
              <c:f>股权价值增加表!$D$61</c:f>
            </c:numRef>
          </c:val>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ser>
        <c:ser>
          <c:idx val="4"/>
          <c:order val="4"/>
          <c:invertIfNegative val="0"/>
          <c:cat>
            <c:strRef>
              <c:f>股权价值增加表!$A$61</c:f>
              <c:strCache>
                <c:ptCount val="1"/>
                <c:pt idx="0">
                  <c:v>利润总额(万元)</c:v>
                </c:pt>
              </c:strCache>
            </c:strRef>
          </c:cat>
          <c:val>
            <c:numRef>
              <c:f>股权价值增加表!$F$61</c:f>
            </c:numRef>
          </c:val>
        </c:ser>
        <c:ser>
          <c:idx val="5"/>
          <c:order val="5"/>
          <c:invertIfNegative val="0"/>
          <c:cat>
            <c:strRef>
              <c:f>股权价值增加表!$A$61</c:f>
              <c:strCache>
                <c:ptCount val="1"/>
                <c:pt idx="0">
                  <c:v>利润总额(万元)</c:v>
                </c:pt>
              </c:strCache>
            </c:strRef>
          </c:cat>
          <c:val>
            <c:numRef>
              <c:f>股权价值增加表!$G$61</c:f>
            </c:numRef>
          </c:val>
        </c:ser>
        <c:ser>
          <c:idx val="6"/>
          <c:order val="6"/>
          <c:invertIfNegative val="0"/>
          <c:cat>
            <c:strRef>
              <c:f>股权价值增加表!$A$61</c:f>
              <c:strCache>
                <c:ptCount val="1"/>
                <c:pt idx="0">
                  <c:v>利润总额(万元)</c:v>
                </c:pt>
              </c:strCache>
            </c:strRef>
          </c:cat>
          <c:val>
            <c:numRef>
              <c:f>股权价值增加表!$H$61</c:f>
            </c:numRef>
          </c:val>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ser>
        <c:ser>
          <c:idx val="8"/>
          <c:order val="8"/>
          <c:invertIfNegative val="0"/>
          <c:cat>
            <c:strRef>
              <c:f>股权价值增加表!$A$61</c:f>
              <c:strCache>
                <c:ptCount val="1"/>
                <c:pt idx="0">
                  <c:v>利润总额(万元)</c:v>
                </c:pt>
              </c:strCache>
            </c:strRef>
          </c:cat>
          <c:val>
            <c:numRef>
              <c:f>股权价值增加表!$J$61</c:f>
            </c:numRef>
          </c:val>
        </c:ser>
        <c:ser>
          <c:idx val="9"/>
          <c:order val="9"/>
          <c:invertIfNegative val="0"/>
          <c:cat>
            <c:strRef>
              <c:f>股权价值增加表!$A$61</c:f>
              <c:strCache>
                <c:ptCount val="1"/>
                <c:pt idx="0">
                  <c:v>利润总额(万元)</c:v>
                </c:pt>
              </c:strCache>
            </c:strRef>
          </c:cat>
          <c:val>
            <c:numRef>
              <c:f>股权价值增加表!$K$61</c:f>
            </c:numRef>
          </c:val>
        </c:ser>
        <c:ser>
          <c:idx val="10"/>
          <c:order val="10"/>
          <c:invertIfNegative val="0"/>
          <c:cat>
            <c:strRef>
              <c:f>股权价值增加表!$A$61</c:f>
              <c:strCache>
                <c:ptCount val="1"/>
                <c:pt idx="0">
                  <c:v>利润总额(万元)</c:v>
                </c:pt>
              </c:strCache>
            </c:strRef>
          </c:cat>
          <c:val>
            <c:numRef>
              <c:f>股权价值增加表!$L$61</c:f>
            </c:numRef>
          </c:val>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ser>
        <c:ser>
          <c:idx val="12"/>
          <c:order val="12"/>
          <c:invertIfNegative val="0"/>
          <c:cat>
            <c:strRef>
              <c:f>股权价值增加表!$A$61</c:f>
              <c:strCache>
                <c:ptCount val="1"/>
                <c:pt idx="0">
                  <c:v>利润总额(万元)</c:v>
                </c:pt>
              </c:strCache>
            </c:strRef>
          </c:cat>
          <c:val>
            <c:numRef>
              <c:f>股权价值增加表!$N$61</c:f>
            </c:numRef>
          </c:val>
        </c:ser>
        <c:ser>
          <c:idx val="13"/>
          <c:order val="13"/>
          <c:invertIfNegative val="0"/>
          <c:cat>
            <c:strRef>
              <c:f>股权价值增加表!$A$61</c:f>
              <c:strCache>
                <c:ptCount val="1"/>
                <c:pt idx="0">
                  <c:v>利润总额(万元)</c:v>
                </c:pt>
              </c:strCache>
            </c:strRef>
          </c:cat>
          <c:val>
            <c:numRef>
              <c:f>股权价值增加表!$O$61</c:f>
            </c:numRef>
          </c:val>
        </c:ser>
        <c:ser>
          <c:idx val="14"/>
          <c:order val="14"/>
          <c:invertIfNegative val="0"/>
          <c:cat>
            <c:strRef>
              <c:f>股权价值增加表!$A$61</c:f>
              <c:strCache>
                <c:ptCount val="1"/>
                <c:pt idx="0">
                  <c:v>利润总额(万元)</c:v>
                </c:pt>
              </c:strCache>
            </c:strRef>
          </c:cat>
          <c:val>
            <c:numRef>
              <c:f>股权价值增加表!$P$61</c:f>
            </c:numRef>
          </c:val>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ser>
        <c:ser>
          <c:idx val="16"/>
          <c:order val="16"/>
          <c:invertIfNegative val="0"/>
          <c:cat>
            <c:strRef>
              <c:f>股权价值增加表!$A$61</c:f>
              <c:strCache>
                <c:ptCount val="1"/>
                <c:pt idx="0">
                  <c:v>利润总额(万元)</c:v>
                </c:pt>
              </c:strCache>
            </c:strRef>
          </c:cat>
          <c:val>
            <c:numRef>
              <c:f>股权价值增加表!$R$61</c:f>
            </c:numRef>
          </c:val>
        </c:ser>
        <c:ser>
          <c:idx val="17"/>
          <c:order val="17"/>
          <c:invertIfNegative val="0"/>
          <c:cat>
            <c:strRef>
              <c:f>股权价值增加表!$A$61</c:f>
              <c:strCache>
                <c:ptCount val="1"/>
                <c:pt idx="0">
                  <c:v>利润总额(万元)</c:v>
                </c:pt>
              </c:strCache>
            </c:strRef>
          </c:cat>
          <c:val>
            <c:numRef>
              <c:f>股权价值增加表!$S$61</c:f>
            </c:numRef>
          </c:val>
        </c:ser>
        <c:ser>
          <c:idx val="18"/>
          <c:order val="18"/>
          <c:invertIfNegative val="0"/>
          <c:cat>
            <c:strRef>
              <c:f>股权价值增加表!$A$61</c:f>
              <c:strCache>
                <c:ptCount val="1"/>
                <c:pt idx="0">
                  <c:v>利润总额(万元)</c:v>
                </c:pt>
              </c:strCache>
            </c:strRef>
          </c:cat>
          <c:val>
            <c:numRef>
              <c:f>股权价值增加表!$T$61</c:f>
            </c:numRef>
          </c:val>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ser>
        <c:ser>
          <c:idx val="20"/>
          <c:order val="20"/>
          <c:invertIfNegative val="0"/>
          <c:cat>
            <c:strRef>
              <c:f>股权价值增加表!$A$61</c:f>
              <c:strCache>
                <c:ptCount val="1"/>
                <c:pt idx="0">
                  <c:v>利润总额(万元)</c:v>
                </c:pt>
              </c:strCache>
            </c:strRef>
          </c:cat>
          <c:val>
            <c:numRef>
              <c:f>股权价值增加表!$V$61</c:f>
            </c:numRef>
          </c:val>
        </c:ser>
        <c:ser>
          <c:idx val="21"/>
          <c:order val="21"/>
          <c:invertIfNegative val="0"/>
          <c:cat>
            <c:strRef>
              <c:f>股权价值增加表!$A$61</c:f>
              <c:strCache>
                <c:ptCount val="1"/>
                <c:pt idx="0">
                  <c:v>利润总额(万元)</c:v>
                </c:pt>
              </c:strCache>
            </c:strRef>
          </c:cat>
          <c:val>
            <c:numRef>
              <c:f>股权价值增加表!$W$61</c:f>
            </c:numRef>
          </c:val>
        </c:ser>
        <c:ser>
          <c:idx val="22"/>
          <c:order val="22"/>
          <c:invertIfNegative val="0"/>
          <c:cat>
            <c:strRef>
              <c:f>股权价值增加表!$A$61</c:f>
              <c:strCache>
                <c:ptCount val="1"/>
                <c:pt idx="0">
                  <c:v>利润总额(万元)</c:v>
                </c:pt>
              </c:strCache>
            </c:strRef>
          </c:cat>
          <c:val>
            <c:numRef>
              <c:f>股权价值增加表!$X$61</c:f>
            </c:numRef>
          </c:val>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ser>
        <c:dLbls>
          <c:showLegendKey val="0"/>
          <c:showVal val="0"/>
          <c:showCatName val="0"/>
          <c:showSerName val="0"/>
          <c:showPercent val="0"/>
          <c:showBubbleSize val="0"/>
        </c:dLbls>
        <c:gapWidth val="150"/>
        <c:axId val="222170624"/>
        <c:axId val="221909504"/>
      </c:barChart>
      <c:catAx>
        <c:axId val="222170624"/>
        <c:scaling>
          <c:orientation val="minMax"/>
        </c:scaling>
        <c:delete val="0"/>
        <c:axPos val="b"/>
        <c:numFmt formatCode="@" sourceLinked="1"/>
        <c:majorTickMark val="out"/>
        <c:minorTickMark val="none"/>
        <c:tickLblPos val="nextTo"/>
        <c:crossAx val="221909504"/>
        <c:crosses val="autoZero"/>
        <c:auto val="1"/>
        <c:lblAlgn val="ctr"/>
        <c:lblOffset val="100"/>
        <c:noMultiLvlLbl val="0"/>
      </c:catAx>
      <c:valAx>
        <c:axId val="221909504"/>
        <c:scaling>
          <c:orientation val="minMax"/>
        </c:scaling>
        <c:delete val="0"/>
        <c:axPos val="l"/>
        <c:majorGridlines/>
        <c:numFmt formatCode="General" sourceLinked="1"/>
        <c:majorTickMark val="out"/>
        <c:minorTickMark val="none"/>
        <c:tickLblPos val="nextTo"/>
        <c:crossAx val="22217062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ser>
        <c:dLbls>
          <c:showLegendKey val="0"/>
          <c:showVal val="0"/>
          <c:showCatName val="0"/>
          <c:showSerName val="0"/>
          <c:showPercent val="0"/>
          <c:showBubbleSize val="0"/>
        </c:dLbls>
        <c:gapWidth val="150"/>
        <c:axId val="222761984"/>
        <c:axId val="222576640"/>
      </c:barChart>
      <c:catAx>
        <c:axId val="222761984"/>
        <c:scaling>
          <c:orientation val="minMax"/>
        </c:scaling>
        <c:delete val="0"/>
        <c:axPos val="b"/>
        <c:majorTickMark val="out"/>
        <c:minorTickMark val="none"/>
        <c:tickLblPos val="nextTo"/>
        <c:crossAx val="222576640"/>
        <c:crosses val="autoZero"/>
        <c:auto val="1"/>
        <c:lblAlgn val="ctr"/>
        <c:lblOffset val="100"/>
        <c:noMultiLvlLbl val="0"/>
      </c:catAx>
      <c:valAx>
        <c:axId val="222576640"/>
        <c:scaling>
          <c:orientation val="minMax"/>
        </c:scaling>
        <c:delete val="0"/>
        <c:axPos val="l"/>
        <c:majorGridlines/>
        <c:numFmt formatCode="#,##0.00_ " sourceLinked="1"/>
        <c:majorTickMark val="out"/>
        <c:minorTickMark val="none"/>
        <c:tickLblPos val="nextTo"/>
        <c:crossAx val="22276198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ser>
        <c:ser>
          <c:idx val="1"/>
          <c:order val="1"/>
          <c:invertIfNegative val="0"/>
          <c:cat>
            <c:strRef>
              <c:f>股权价值增加表!$A$70</c:f>
              <c:strCache>
                <c:ptCount val="1"/>
                <c:pt idx="0">
                  <c:v>所有者权益</c:v>
                </c:pt>
              </c:strCache>
            </c:strRef>
          </c:cat>
          <c:val>
            <c:numRef>
              <c:f>股权价值增加表!$C$70</c:f>
            </c:numRef>
          </c:val>
        </c:ser>
        <c:ser>
          <c:idx val="2"/>
          <c:order val="2"/>
          <c:invertIfNegative val="0"/>
          <c:cat>
            <c:strRef>
              <c:f>股权价值增加表!$A$70</c:f>
              <c:strCache>
                <c:ptCount val="1"/>
                <c:pt idx="0">
                  <c:v>所有者权益</c:v>
                </c:pt>
              </c:strCache>
            </c:strRef>
          </c:cat>
          <c:val>
            <c:numRef>
              <c:f>股权价值增加表!$D$70</c:f>
            </c:numRef>
          </c:val>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ser>
        <c:ser>
          <c:idx val="4"/>
          <c:order val="4"/>
          <c:invertIfNegative val="0"/>
          <c:cat>
            <c:strRef>
              <c:f>股权价值增加表!$A$70</c:f>
              <c:strCache>
                <c:ptCount val="1"/>
                <c:pt idx="0">
                  <c:v>所有者权益</c:v>
                </c:pt>
              </c:strCache>
            </c:strRef>
          </c:cat>
          <c:val>
            <c:numRef>
              <c:f>股权价值增加表!$F$70</c:f>
            </c:numRef>
          </c:val>
        </c:ser>
        <c:ser>
          <c:idx val="5"/>
          <c:order val="5"/>
          <c:invertIfNegative val="0"/>
          <c:cat>
            <c:strRef>
              <c:f>股权价值增加表!$A$70</c:f>
              <c:strCache>
                <c:ptCount val="1"/>
                <c:pt idx="0">
                  <c:v>所有者权益</c:v>
                </c:pt>
              </c:strCache>
            </c:strRef>
          </c:cat>
          <c:val>
            <c:numRef>
              <c:f>股权价值增加表!$G$70</c:f>
            </c:numRef>
          </c:val>
        </c:ser>
        <c:ser>
          <c:idx val="6"/>
          <c:order val="6"/>
          <c:invertIfNegative val="0"/>
          <c:cat>
            <c:strRef>
              <c:f>股权价值增加表!$A$70</c:f>
              <c:strCache>
                <c:ptCount val="1"/>
                <c:pt idx="0">
                  <c:v>所有者权益</c:v>
                </c:pt>
              </c:strCache>
            </c:strRef>
          </c:cat>
          <c:val>
            <c:numRef>
              <c:f>股权价值增加表!$H$70</c:f>
            </c:numRef>
          </c:val>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ser>
        <c:ser>
          <c:idx val="8"/>
          <c:order val="8"/>
          <c:invertIfNegative val="0"/>
          <c:cat>
            <c:strRef>
              <c:f>股权价值增加表!$A$70</c:f>
              <c:strCache>
                <c:ptCount val="1"/>
                <c:pt idx="0">
                  <c:v>所有者权益</c:v>
                </c:pt>
              </c:strCache>
            </c:strRef>
          </c:cat>
          <c:val>
            <c:numRef>
              <c:f>股权价值增加表!$J$70</c:f>
            </c:numRef>
          </c:val>
        </c:ser>
        <c:ser>
          <c:idx val="9"/>
          <c:order val="9"/>
          <c:invertIfNegative val="0"/>
          <c:cat>
            <c:strRef>
              <c:f>股权价值增加表!$A$70</c:f>
              <c:strCache>
                <c:ptCount val="1"/>
                <c:pt idx="0">
                  <c:v>所有者权益</c:v>
                </c:pt>
              </c:strCache>
            </c:strRef>
          </c:cat>
          <c:val>
            <c:numRef>
              <c:f>股权价值增加表!$K$70</c:f>
            </c:numRef>
          </c:val>
        </c:ser>
        <c:ser>
          <c:idx val="10"/>
          <c:order val="10"/>
          <c:invertIfNegative val="0"/>
          <c:cat>
            <c:strRef>
              <c:f>股权价值增加表!$A$70</c:f>
              <c:strCache>
                <c:ptCount val="1"/>
                <c:pt idx="0">
                  <c:v>所有者权益</c:v>
                </c:pt>
              </c:strCache>
            </c:strRef>
          </c:cat>
          <c:val>
            <c:numRef>
              <c:f>股权价值增加表!$L$70</c:f>
            </c:numRef>
          </c:val>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ser>
        <c:ser>
          <c:idx val="12"/>
          <c:order val="12"/>
          <c:invertIfNegative val="0"/>
          <c:cat>
            <c:strRef>
              <c:f>股权价值增加表!$A$70</c:f>
              <c:strCache>
                <c:ptCount val="1"/>
                <c:pt idx="0">
                  <c:v>所有者权益</c:v>
                </c:pt>
              </c:strCache>
            </c:strRef>
          </c:cat>
          <c:val>
            <c:numRef>
              <c:f>股权价值增加表!$N$70</c:f>
            </c:numRef>
          </c:val>
        </c:ser>
        <c:ser>
          <c:idx val="13"/>
          <c:order val="13"/>
          <c:invertIfNegative val="0"/>
          <c:cat>
            <c:strRef>
              <c:f>股权价值增加表!$A$70</c:f>
              <c:strCache>
                <c:ptCount val="1"/>
                <c:pt idx="0">
                  <c:v>所有者权益</c:v>
                </c:pt>
              </c:strCache>
            </c:strRef>
          </c:cat>
          <c:val>
            <c:numRef>
              <c:f>股权价值增加表!$O$70</c:f>
            </c:numRef>
          </c:val>
        </c:ser>
        <c:ser>
          <c:idx val="14"/>
          <c:order val="14"/>
          <c:invertIfNegative val="0"/>
          <c:cat>
            <c:strRef>
              <c:f>股权价值增加表!$A$70</c:f>
              <c:strCache>
                <c:ptCount val="1"/>
                <c:pt idx="0">
                  <c:v>所有者权益</c:v>
                </c:pt>
              </c:strCache>
            </c:strRef>
          </c:cat>
          <c:val>
            <c:numRef>
              <c:f>股权价值增加表!$P$70</c:f>
            </c:numRef>
          </c:val>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ser>
        <c:ser>
          <c:idx val="16"/>
          <c:order val="16"/>
          <c:invertIfNegative val="0"/>
          <c:cat>
            <c:strRef>
              <c:f>股权价值增加表!$A$70</c:f>
              <c:strCache>
                <c:ptCount val="1"/>
                <c:pt idx="0">
                  <c:v>所有者权益</c:v>
                </c:pt>
              </c:strCache>
            </c:strRef>
          </c:cat>
          <c:val>
            <c:numRef>
              <c:f>股权价值增加表!$R$70</c:f>
            </c:numRef>
          </c:val>
        </c:ser>
        <c:ser>
          <c:idx val="17"/>
          <c:order val="17"/>
          <c:invertIfNegative val="0"/>
          <c:cat>
            <c:strRef>
              <c:f>股权价值增加表!$A$70</c:f>
              <c:strCache>
                <c:ptCount val="1"/>
                <c:pt idx="0">
                  <c:v>所有者权益</c:v>
                </c:pt>
              </c:strCache>
            </c:strRef>
          </c:cat>
          <c:val>
            <c:numRef>
              <c:f>股权价值增加表!$S$70</c:f>
            </c:numRef>
          </c:val>
        </c:ser>
        <c:ser>
          <c:idx val="18"/>
          <c:order val="18"/>
          <c:invertIfNegative val="0"/>
          <c:cat>
            <c:strRef>
              <c:f>股权价值增加表!$A$70</c:f>
              <c:strCache>
                <c:ptCount val="1"/>
                <c:pt idx="0">
                  <c:v>所有者权益</c:v>
                </c:pt>
              </c:strCache>
            </c:strRef>
          </c:cat>
          <c:val>
            <c:numRef>
              <c:f>股权价值增加表!$T$70</c:f>
            </c:numRef>
          </c:val>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ser>
        <c:ser>
          <c:idx val="20"/>
          <c:order val="20"/>
          <c:invertIfNegative val="0"/>
          <c:cat>
            <c:strRef>
              <c:f>股权价值增加表!$A$70</c:f>
              <c:strCache>
                <c:ptCount val="1"/>
                <c:pt idx="0">
                  <c:v>所有者权益</c:v>
                </c:pt>
              </c:strCache>
            </c:strRef>
          </c:cat>
          <c:val>
            <c:numRef>
              <c:f>股权价值增加表!$V$70</c:f>
            </c:numRef>
          </c:val>
        </c:ser>
        <c:ser>
          <c:idx val="21"/>
          <c:order val="21"/>
          <c:invertIfNegative val="0"/>
          <c:cat>
            <c:strRef>
              <c:f>股权价值增加表!$A$70</c:f>
              <c:strCache>
                <c:ptCount val="1"/>
                <c:pt idx="0">
                  <c:v>所有者权益</c:v>
                </c:pt>
              </c:strCache>
            </c:strRef>
          </c:cat>
          <c:val>
            <c:numRef>
              <c:f>股权价值增加表!$W$70</c:f>
            </c:numRef>
          </c:val>
        </c:ser>
        <c:ser>
          <c:idx val="22"/>
          <c:order val="22"/>
          <c:invertIfNegative val="0"/>
          <c:cat>
            <c:strRef>
              <c:f>股权价值增加表!$A$70</c:f>
              <c:strCache>
                <c:ptCount val="1"/>
                <c:pt idx="0">
                  <c:v>所有者权益</c:v>
                </c:pt>
              </c:strCache>
            </c:strRef>
          </c:cat>
          <c:val>
            <c:numRef>
              <c:f>股权价值增加表!$X$70</c:f>
            </c:numRef>
          </c:val>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ser>
        <c:dLbls>
          <c:showLegendKey val="0"/>
          <c:showVal val="0"/>
          <c:showCatName val="0"/>
          <c:showSerName val="0"/>
          <c:showPercent val="0"/>
          <c:showBubbleSize val="0"/>
        </c:dLbls>
        <c:gapWidth val="150"/>
        <c:axId val="222762496"/>
        <c:axId val="222578368"/>
      </c:barChart>
      <c:catAx>
        <c:axId val="222762496"/>
        <c:scaling>
          <c:orientation val="minMax"/>
        </c:scaling>
        <c:delete val="0"/>
        <c:axPos val="b"/>
        <c:majorTickMark val="out"/>
        <c:minorTickMark val="none"/>
        <c:tickLblPos val="nextTo"/>
        <c:crossAx val="222578368"/>
        <c:crosses val="autoZero"/>
        <c:auto val="1"/>
        <c:lblAlgn val="ctr"/>
        <c:lblOffset val="100"/>
        <c:noMultiLvlLbl val="0"/>
      </c:catAx>
      <c:valAx>
        <c:axId val="222578368"/>
        <c:scaling>
          <c:orientation val="minMax"/>
        </c:scaling>
        <c:delete val="0"/>
        <c:axPos val="l"/>
        <c:majorGridlines/>
        <c:numFmt formatCode="General" sourceLinked="1"/>
        <c:majorTickMark val="out"/>
        <c:minorTickMark val="none"/>
        <c:tickLblPos val="nextTo"/>
        <c:crossAx val="2227624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ser>
        <c:dLbls>
          <c:showLegendKey val="0"/>
          <c:showVal val="0"/>
          <c:showCatName val="0"/>
          <c:showSerName val="0"/>
          <c:showPercent val="0"/>
          <c:showBubbleSize val="0"/>
        </c:dLbls>
        <c:marker val="1"/>
        <c:smooth val="0"/>
        <c:axId val="220704768"/>
        <c:axId val="222581824"/>
      </c:lineChart>
      <c:catAx>
        <c:axId val="220704768"/>
        <c:scaling>
          <c:orientation val="minMax"/>
        </c:scaling>
        <c:delete val="0"/>
        <c:axPos val="b"/>
        <c:majorTickMark val="out"/>
        <c:minorTickMark val="none"/>
        <c:tickLblPos val="nextTo"/>
        <c:crossAx val="222581824"/>
        <c:crosses val="autoZero"/>
        <c:auto val="1"/>
        <c:lblAlgn val="ctr"/>
        <c:lblOffset val="100"/>
        <c:noMultiLvlLbl val="0"/>
      </c:catAx>
      <c:valAx>
        <c:axId val="222581824"/>
        <c:scaling>
          <c:orientation val="minMax"/>
        </c:scaling>
        <c:delete val="0"/>
        <c:axPos val="l"/>
        <c:majorGridlines/>
        <c:numFmt formatCode="0.00%" sourceLinked="1"/>
        <c:majorTickMark val="out"/>
        <c:minorTickMark val="none"/>
        <c:tickLblPos val="nextTo"/>
        <c:crossAx val="22070476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c:formatCode>
                <c:ptCount val="6"/>
                <c:pt idx="0">
                  <c:v>1.5987194150496531</c:v>
                </c:pt>
                <c:pt idx="1">
                  <c:v>0.11429262596064317</c:v>
                </c:pt>
                <c:pt idx="2">
                  <c:v>1.0319438759099255</c:v>
                </c:pt>
                <c:pt idx="3">
                  <c:v>0.75944944201001274</c:v>
                </c:pt>
                <c:pt idx="4">
                  <c:v>1.0419318151898469</c:v>
                </c:pt>
                <c:pt idx="5">
                  <c:v>0.2722478714283863</c:v>
                </c:pt>
              </c:numCache>
            </c:numRef>
          </c:val>
          <c:smooth val="0"/>
        </c:ser>
        <c:dLbls>
          <c:showLegendKey val="0"/>
          <c:showVal val="0"/>
          <c:showCatName val="0"/>
          <c:showSerName val="0"/>
          <c:showPercent val="0"/>
          <c:showBubbleSize val="0"/>
        </c:dLbls>
        <c:marker val="1"/>
        <c:smooth val="0"/>
        <c:axId val="218042880"/>
        <c:axId val="222583552"/>
      </c:lineChart>
      <c:catAx>
        <c:axId val="218042880"/>
        <c:scaling>
          <c:orientation val="minMax"/>
        </c:scaling>
        <c:delete val="0"/>
        <c:axPos val="b"/>
        <c:majorTickMark val="out"/>
        <c:minorTickMark val="none"/>
        <c:tickLblPos val="nextTo"/>
        <c:crossAx val="222583552"/>
        <c:crosses val="autoZero"/>
        <c:auto val="1"/>
        <c:lblAlgn val="ctr"/>
        <c:lblOffset val="100"/>
        <c:noMultiLvlLbl val="0"/>
      </c:catAx>
      <c:valAx>
        <c:axId val="222583552"/>
        <c:scaling>
          <c:orientation val="minMax"/>
        </c:scaling>
        <c:delete val="0"/>
        <c:axPos val="l"/>
        <c:majorGridlines/>
        <c:numFmt formatCode="0.00%" sourceLinked="1"/>
        <c:majorTickMark val="out"/>
        <c:minorTickMark val="none"/>
        <c:tickLblPos val="nextTo"/>
        <c:crossAx val="21804288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612280415.13</c:v>
                </c:pt>
                <c:pt idx="1">
                  <c:v>152654463.16999999</c:v>
                </c:pt>
                <c:pt idx="2">
                  <c:v>366599551.26999998</c:v>
                </c:pt>
                <c:pt idx="3">
                  <c:v>143375664.33000001</c:v>
                </c:pt>
                <c:pt idx="4">
                  <c:v>198143305.22999999</c:v>
                </c:pt>
                <c:pt idx="5">
                  <c:v>66414783.799999997</c:v>
                </c:pt>
              </c:numCache>
            </c:numRef>
          </c:val>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-130014013.08</c:v>
                </c:pt>
                <c:pt idx="1">
                  <c:v>870107918.21000004</c:v>
                </c:pt>
                <c:pt idx="2">
                  <c:v>925528561.24000001</c:v>
                </c:pt>
                <c:pt idx="3">
                  <c:v>-46164658.409999996</c:v>
                </c:pt>
                <c:pt idx="4">
                  <c:v>-109764360.47</c:v>
                </c:pt>
                <c:pt idx="5">
                  <c:v>-239090110.02000001</c:v>
                </c:pt>
              </c:numCache>
            </c:numRef>
          </c:val>
        </c:ser>
        <c:dLbls>
          <c:showLegendKey val="0"/>
          <c:showVal val="0"/>
          <c:showCatName val="0"/>
          <c:showSerName val="0"/>
          <c:showPercent val="0"/>
          <c:showBubbleSize val="0"/>
        </c:dLbls>
        <c:gapWidth val="150"/>
        <c:axId val="220893696"/>
        <c:axId val="220791360"/>
      </c:barChart>
      <c:catAx>
        <c:axId val="220893696"/>
        <c:scaling>
          <c:orientation val="minMax"/>
        </c:scaling>
        <c:delete val="0"/>
        <c:axPos val="b"/>
        <c:majorTickMark val="none"/>
        <c:minorTickMark val="none"/>
        <c:tickLblPos val="nextTo"/>
        <c:crossAx val="220791360"/>
        <c:crosses val="autoZero"/>
        <c:auto val="1"/>
        <c:lblAlgn val="ctr"/>
        <c:lblOffset val="100"/>
        <c:noMultiLvlLbl val="0"/>
      </c:catAx>
      <c:valAx>
        <c:axId val="220791360"/>
        <c:scaling>
          <c:orientation val="minMax"/>
        </c:scaling>
        <c:delete val="0"/>
        <c:axPos val="l"/>
        <c:majorGridlines/>
        <c:numFmt formatCode="#,##0.00_ " sourceLinked="1"/>
        <c:majorTickMark val="none"/>
        <c:minorTickMark val="none"/>
        <c:tickLblPos val="nextTo"/>
        <c:crossAx val="2208936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ser>
        <c:dLbls>
          <c:showLegendKey val="0"/>
          <c:showVal val="0"/>
          <c:showCatName val="0"/>
          <c:showSerName val="0"/>
          <c:showPercent val="0"/>
          <c:showBubbleSize val="0"/>
        </c:dLbls>
        <c:gapWidth val="150"/>
        <c:axId val="220894720"/>
        <c:axId val="220793664"/>
      </c:barChart>
      <c:catAx>
        <c:axId val="220894720"/>
        <c:scaling>
          <c:orientation val="minMax"/>
        </c:scaling>
        <c:delete val="0"/>
        <c:axPos val="b"/>
        <c:majorTickMark val="out"/>
        <c:minorTickMark val="none"/>
        <c:tickLblPos val="nextTo"/>
        <c:crossAx val="220793664"/>
        <c:crosses val="autoZero"/>
        <c:auto val="1"/>
        <c:lblAlgn val="ctr"/>
        <c:lblOffset val="100"/>
        <c:noMultiLvlLbl val="0"/>
      </c:catAx>
      <c:valAx>
        <c:axId val="220793664"/>
        <c:scaling>
          <c:orientation val="minMax"/>
        </c:scaling>
        <c:delete val="0"/>
        <c:axPos val="l"/>
        <c:majorGridlines/>
        <c:numFmt formatCode="#,##0.00_ " sourceLinked="1"/>
        <c:majorTickMark val="out"/>
        <c:minorTickMark val="none"/>
        <c:tickLblPos val="nextTo"/>
        <c:crossAx val="220894720"/>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0</c:v>
                </c:pt>
                <c:pt idx="1">
                  <c:v>888968300</c:v>
                </c:pt>
                <c:pt idx="2">
                  <c:v>0</c:v>
                </c:pt>
                <c:pt idx="3">
                  <c:v>41820000</c:v>
                </c:pt>
                <c:pt idx="4">
                  <c:v>84989480</c:v>
                </c:pt>
                <c:pt idx="5">
                  <c:v>88437836</c:v>
                </c:pt>
              </c:numCache>
            </c:numRef>
          </c:val>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220895232"/>
        <c:axId val="220795392"/>
      </c:barChart>
      <c:catAx>
        <c:axId val="220895232"/>
        <c:scaling>
          <c:orientation val="minMax"/>
        </c:scaling>
        <c:delete val="0"/>
        <c:axPos val="b"/>
        <c:majorTickMark val="out"/>
        <c:minorTickMark val="none"/>
        <c:tickLblPos val="nextTo"/>
        <c:crossAx val="220795392"/>
        <c:crosses val="autoZero"/>
        <c:auto val="1"/>
        <c:lblAlgn val="ctr"/>
        <c:lblOffset val="100"/>
        <c:noMultiLvlLbl val="0"/>
      </c:catAx>
      <c:valAx>
        <c:axId val="220795392"/>
        <c:scaling>
          <c:orientation val="minMax"/>
        </c:scaling>
        <c:delete val="0"/>
        <c:axPos val="l"/>
        <c:majorGridlines/>
        <c:numFmt formatCode="General" sourceLinked="1"/>
        <c:majorTickMark val="out"/>
        <c:minorTickMark val="none"/>
        <c:tickLblPos val="nextTo"/>
        <c:crossAx val="2208952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ser>
        <c:dLbls>
          <c:showLegendKey val="0"/>
          <c:showVal val="0"/>
          <c:showCatName val="0"/>
          <c:showSerName val="0"/>
          <c:showPercent val="0"/>
          <c:showBubbleSize val="0"/>
        </c:dLbls>
        <c:gapWidth val="150"/>
        <c:axId val="220895744"/>
        <c:axId val="220797120"/>
      </c:barChart>
      <c:catAx>
        <c:axId val="220895744"/>
        <c:scaling>
          <c:orientation val="minMax"/>
        </c:scaling>
        <c:delete val="0"/>
        <c:axPos val="b"/>
        <c:majorTickMark val="out"/>
        <c:minorTickMark val="none"/>
        <c:tickLblPos val="nextTo"/>
        <c:crossAx val="220797120"/>
        <c:crosses val="autoZero"/>
        <c:auto val="1"/>
        <c:lblAlgn val="ctr"/>
        <c:lblOffset val="100"/>
        <c:noMultiLvlLbl val="0"/>
      </c:catAx>
      <c:valAx>
        <c:axId val="220797120"/>
        <c:scaling>
          <c:orientation val="minMax"/>
        </c:scaling>
        <c:delete val="0"/>
        <c:axPos val="l"/>
        <c:majorGridlines/>
        <c:numFmt formatCode="#,##0.00_ " sourceLinked="1"/>
        <c:majorTickMark val="out"/>
        <c:minorTickMark val="none"/>
        <c:tickLblPos val="nextTo"/>
        <c:crossAx val="22089574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平均资本成本表!$A$6</c:f>
              <c:strCache>
                <c:ptCount val="1"/>
                <c:pt idx="0">
                  <c:v>企业实际所得税税率%</c:v>
                </c:pt>
              </c:strCache>
            </c:strRef>
          </c:tx>
          <c:val>
            <c:numRef>
              <c:f>平均资本成本表!$B$6:$Y$6</c:f>
              <c:numCache>
                <c:formatCode>0.00%</c:formatCode>
                <c:ptCount val="6"/>
                <c:pt idx="0">
                  <c:v>0.16115396216967207</c:v>
                </c:pt>
                <c:pt idx="1">
                  <c:v>0.11809570771156358</c:v>
                </c:pt>
                <c:pt idx="2">
                  <c:v>0.11811270401297959</c:v>
                </c:pt>
                <c:pt idx="3">
                  <c:v>0.12996031739797934</c:v>
                </c:pt>
                <c:pt idx="4">
                  <c:v>0.16255056365007006</c:v>
                </c:pt>
                <c:pt idx="5">
                  <c:v>0.14446772320571441</c:v>
                </c:pt>
              </c:numCache>
            </c:numRef>
          </c:val>
          <c:smooth val="0"/>
        </c:ser>
        <c:ser>
          <c:idx val="2"/>
          <c:order val="1"/>
          <c:tx>
            <c:strRef>
              <c:f>平均资本成本表!$A$7</c:f>
              <c:strCache>
                <c:ptCount val="1"/>
                <c:pt idx="0">
                  <c:v>(4)税后债务资金成本=3*（100%-企业实际所得税税率)</c:v>
                </c:pt>
              </c:strCache>
            </c:strRef>
          </c:tx>
          <c:val>
            <c:numRef>
              <c:f>平均资本成本表!$B$7:$Y$7</c:f>
              <c:numCache>
                <c:formatCode>0.00%</c:formatCode>
                <c:ptCount val="6"/>
                <c:pt idx="0">
                  <c:v>4.4493736578656573E-2</c:v>
                </c:pt>
                <c:pt idx="1">
                  <c:v>4.2286829255562894</c:v>
                </c:pt>
                <c:pt idx="2">
                  <c:v>2.5489201114302796E-2</c:v>
                </c:pt>
                <c:pt idx="3">
                  <c:v>4.4388334533008472E-2</c:v>
                </c:pt>
                <c:pt idx="4">
                  <c:v>1.8848298897883736E-2</c:v>
                </c:pt>
                <c:pt idx="5">
                  <c:v>1.178334452165527E-2</c:v>
                </c:pt>
              </c:numCache>
            </c:numRef>
          </c:val>
          <c:smooth val="0"/>
        </c:ser>
        <c:ser>
          <c:idx val="4"/>
          <c:order val="2"/>
          <c:tx>
            <c:strRef>
              <c:f>平均资本成本表!$A$9</c:f>
              <c:strCache>
                <c:ptCount val="1"/>
                <c:pt idx="0">
                  <c:v>(6)股权资金成本%，假设为8%</c:v>
                </c:pt>
              </c:strCache>
            </c:strRef>
          </c:tx>
          <c:val>
            <c:numRef>
              <c:f>平均资本成本表!$B$9:$Y$9</c:f>
              <c:numCache>
                <c:formatCode>0.00%</c:formatCode>
                <c:ptCount val="6"/>
                <c:pt idx="0">
                  <c:v>0.08</c:v>
                </c:pt>
                <c:pt idx="1">
                  <c:v>0.08</c:v>
                </c:pt>
                <c:pt idx="2">
                  <c:v>0.08</c:v>
                </c:pt>
                <c:pt idx="3">
                  <c:v>0.08</c:v>
                </c:pt>
                <c:pt idx="4">
                  <c:v>0.08</c:v>
                </c:pt>
                <c:pt idx="5">
                  <c:v>0.08</c:v>
                </c:pt>
              </c:numCache>
            </c:numRef>
          </c:val>
          <c:smooth val="0"/>
        </c:ser>
        <c:ser>
          <c:idx val="6"/>
          <c:order val="3"/>
          <c:tx>
            <c:strRef>
              <c:f>平均资本成本表!$A$11</c:f>
              <c:strCache>
                <c:ptCount val="1"/>
                <c:pt idx="0">
                  <c:v>(8)债务资金比例%=2/7</c:v>
                </c:pt>
              </c:strCache>
            </c:strRef>
          </c:tx>
          <c:val>
            <c:numRef>
              <c:f>平均资本成本表!$B$11:$Y$11</c:f>
              <c:numCache>
                <c:formatCode>0.00%</c:formatCode>
                <c:ptCount val="6"/>
                <c:pt idx="0">
                  <c:v>2.4029150277455388E-3</c:v>
                </c:pt>
                <c:pt idx="1">
                  <c:v>3.1359474049349198E-3</c:v>
                </c:pt>
                <c:pt idx="2">
                  <c:v>0</c:v>
                </c:pt>
                <c:pt idx="3">
                  <c:v>1.583887247063934E-2</c:v>
                </c:pt>
                <c:pt idx="4">
                  <c:v>2.1004319133803181E-2</c:v>
                </c:pt>
                <c:pt idx="5">
                  <c:v>7.3143673294482556E-2</c:v>
                </c:pt>
              </c:numCache>
            </c:numRef>
          </c:val>
          <c:smooth val="0"/>
        </c:ser>
        <c:ser>
          <c:idx val="7"/>
          <c:order val="4"/>
          <c:tx>
            <c:strRef>
              <c:f>平均资本成本表!$A$12</c:f>
              <c:strCache>
                <c:ptCount val="1"/>
                <c:pt idx="0">
                  <c:v>(9)股权资金比例%=5/7</c:v>
                </c:pt>
              </c:strCache>
            </c:strRef>
          </c:tx>
          <c:val>
            <c:numRef>
              <c:f>平均资本成本表!$B$12:$Y$12</c:f>
              <c:numCache>
                <c:formatCode>0.00%</c:formatCode>
                <c:ptCount val="6"/>
                <c:pt idx="0">
                  <c:v>0.99655769727229959</c:v>
                </c:pt>
                <c:pt idx="1">
                  <c:v>0.99593507209543175</c:v>
                </c:pt>
                <c:pt idx="2">
                  <c:v>1.0000000000000002</c:v>
                </c:pt>
                <c:pt idx="3">
                  <c:v>0.98416112752936069</c:v>
                </c:pt>
                <c:pt idx="4">
                  <c:v>0.97899568086619693</c:v>
                </c:pt>
                <c:pt idx="5">
                  <c:v>0.92685632670551743</c:v>
                </c:pt>
              </c:numCache>
            </c:numRef>
          </c:val>
          <c:smooth val="0"/>
        </c:ser>
        <c:ser>
          <c:idx val="8"/>
          <c:order val="5"/>
          <c:tx>
            <c:strRef>
              <c:f>平均资本成本表!$A$13</c:f>
              <c:strCache>
                <c:ptCount val="1"/>
                <c:pt idx="0">
                  <c:v>(10)加权平均资金成本(WACC)%</c:v>
                </c:pt>
              </c:strCache>
            </c:strRef>
          </c:tx>
          <c:val>
            <c:numRef>
              <c:f>平均资本成本表!$B$13:$Y$13</c:f>
              <c:numCache>
                <c:formatCode>0.00%</c:formatCode>
                <c:ptCount val="6"/>
                <c:pt idx="0">
                  <c:v>7.9831530450049371E-2</c:v>
                </c:pt>
                <c:pt idx="1">
                  <c:v>9.2935733014325395E-2</c:v>
                </c:pt>
                <c:pt idx="2">
                  <c:v>8.0000000000000016E-2</c:v>
                </c:pt>
                <c:pt idx="3">
                  <c:v>7.9435951372201261E-2</c:v>
                </c:pt>
                <c:pt idx="4">
                  <c:v>7.8715550154476219E-2</c:v>
                </c:pt>
                <c:pt idx="5">
                  <c:v>7.501038323844969E-2</c:v>
                </c:pt>
              </c:numCache>
            </c:numRef>
          </c:val>
          <c:smooth val="0"/>
        </c:ser>
        <c:dLbls>
          <c:showLegendKey val="0"/>
          <c:showVal val="0"/>
          <c:showCatName val="0"/>
          <c:showSerName val="0"/>
          <c:showPercent val="0"/>
          <c:showBubbleSize val="0"/>
        </c:dLbls>
        <c:marker val="1"/>
        <c:smooth val="0"/>
        <c:axId val="223499264"/>
        <c:axId val="223395840"/>
      </c:lineChart>
      <c:catAx>
        <c:axId val="223499264"/>
        <c:scaling>
          <c:orientation val="minMax"/>
        </c:scaling>
        <c:delete val="0"/>
        <c:axPos val="b"/>
        <c:majorTickMark val="out"/>
        <c:minorTickMark val="none"/>
        <c:tickLblPos val="nextTo"/>
        <c:crossAx val="223395840"/>
        <c:crosses val="autoZero"/>
        <c:auto val="1"/>
        <c:lblAlgn val="ctr"/>
        <c:lblOffset val="100"/>
        <c:noMultiLvlLbl val="0"/>
      </c:catAx>
      <c:valAx>
        <c:axId val="223395840"/>
        <c:scaling>
          <c:orientation val="minMax"/>
        </c:scaling>
        <c:delete val="0"/>
        <c:axPos val="l"/>
        <c:majorGridlines/>
        <c:numFmt formatCode="0.00%" sourceLinked="1"/>
        <c:majorTickMark val="out"/>
        <c:minorTickMark val="none"/>
        <c:tickLblPos val="nextTo"/>
        <c:crossAx val="2234992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ser>
        <c:dLbls>
          <c:showLegendKey val="0"/>
          <c:showVal val="0"/>
          <c:showCatName val="0"/>
          <c:showSerName val="0"/>
          <c:showPercent val="0"/>
          <c:showBubbleSize val="0"/>
        </c:dLbls>
        <c:gapWidth val="150"/>
        <c:axId val="223076352"/>
        <c:axId val="223398144"/>
      </c:barChart>
      <c:catAx>
        <c:axId val="223076352"/>
        <c:scaling>
          <c:orientation val="minMax"/>
        </c:scaling>
        <c:delete val="0"/>
        <c:axPos val="b"/>
        <c:majorTickMark val="out"/>
        <c:minorTickMark val="none"/>
        <c:tickLblPos val="nextTo"/>
        <c:crossAx val="223398144"/>
        <c:crosses val="autoZero"/>
        <c:auto val="1"/>
        <c:lblAlgn val="ctr"/>
        <c:lblOffset val="100"/>
        <c:noMultiLvlLbl val="0"/>
      </c:catAx>
      <c:valAx>
        <c:axId val="223398144"/>
        <c:scaling>
          <c:orientation val="minMax"/>
        </c:scaling>
        <c:delete val="0"/>
        <c:axPos val="l"/>
        <c:majorGridlines/>
        <c:numFmt formatCode="#,##0.00_ " sourceLinked="1"/>
        <c:majorTickMark val="out"/>
        <c:minorTickMark val="none"/>
        <c:tickLblPos val="nextTo"/>
        <c:crossAx val="22307635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ser>
        <c:dLbls>
          <c:showLegendKey val="0"/>
          <c:showVal val="0"/>
          <c:showCatName val="0"/>
          <c:showSerName val="0"/>
          <c:showPercent val="0"/>
          <c:showBubbleSize val="0"/>
        </c:dLbls>
        <c:marker val="1"/>
        <c:smooth val="0"/>
        <c:axId val="223078400"/>
        <c:axId val="223400448"/>
      </c:lineChart>
      <c:catAx>
        <c:axId val="223078400"/>
        <c:scaling>
          <c:orientation val="minMax"/>
        </c:scaling>
        <c:delete val="0"/>
        <c:axPos val="b"/>
        <c:majorTickMark val="out"/>
        <c:minorTickMark val="none"/>
        <c:tickLblPos val="nextTo"/>
        <c:crossAx val="223400448"/>
        <c:crosses val="autoZero"/>
        <c:auto val="1"/>
        <c:lblAlgn val="ctr"/>
        <c:lblOffset val="100"/>
        <c:noMultiLvlLbl val="0"/>
      </c:catAx>
      <c:valAx>
        <c:axId val="223400448"/>
        <c:scaling>
          <c:orientation val="minMax"/>
        </c:scaling>
        <c:delete val="0"/>
        <c:axPos val="l"/>
        <c:majorGridlines/>
        <c:numFmt formatCode="0.00%" sourceLinked="1"/>
        <c:majorTickMark val="out"/>
        <c:minorTickMark val="none"/>
        <c:tickLblPos val="nextTo"/>
        <c:crossAx val="223078400"/>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ser>
        <c:dLbls>
          <c:showLegendKey val="0"/>
          <c:showVal val="0"/>
          <c:showCatName val="0"/>
          <c:showSerName val="0"/>
          <c:showPercent val="0"/>
          <c:showBubbleSize val="0"/>
        </c:dLbls>
        <c:marker val="1"/>
        <c:smooth val="0"/>
        <c:axId val="223079424"/>
        <c:axId val="223402752"/>
      </c:lineChart>
      <c:catAx>
        <c:axId val="223079424"/>
        <c:scaling>
          <c:orientation val="minMax"/>
        </c:scaling>
        <c:delete val="0"/>
        <c:axPos val="b"/>
        <c:majorTickMark val="out"/>
        <c:minorTickMark val="none"/>
        <c:tickLblPos val="nextTo"/>
        <c:crossAx val="223402752"/>
        <c:crosses val="autoZero"/>
        <c:auto val="1"/>
        <c:lblAlgn val="ctr"/>
        <c:lblOffset val="100"/>
        <c:noMultiLvlLbl val="0"/>
      </c:catAx>
      <c:valAx>
        <c:axId val="223402752"/>
        <c:scaling>
          <c:orientation val="minMax"/>
        </c:scaling>
        <c:delete val="0"/>
        <c:axPos val="l"/>
        <c:majorGridlines/>
        <c:numFmt formatCode="0.00%" sourceLinked="1"/>
        <c:majorTickMark val="out"/>
        <c:minorTickMark val="none"/>
        <c:tickLblPos val="nextTo"/>
        <c:crossAx val="2230794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ser>
        <c:dLbls>
          <c:showLegendKey val="0"/>
          <c:showVal val="0"/>
          <c:showCatName val="0"/>
          <c:showSerName val="0"/>
          <c:showPercent val="0"/>
          <c:showBubbleSize val="0"/>
        </c:dLbls>
        <c:marker val="1"/>
        <c:smooth val="0"/>
        <c:axId val="223079936"/>
        <c:axId val="224224384"/>
      </c:lineChart>
      <c:catAx>
        <c:axId val="223079936"/>
        <c:scaling>
          <c:orientation val="minMax"/>
        </c:scaling>
        <c:delete val="0"/>
        <c:axPos val="b"/>
        <c:majorTickMark val="out"/>
        <c:minorTickMark val="none"/>
        <c:tickLblPos val="nextTo"/>
        <c:crossAx val="224224384"/>
        <c:crosses val="autoZero"/>
        <c:auto val="1"/>
        <c:lblAlgn val="ctr"/>
        <c:lblOffset val="100"/>
        <c:noMultiLvlLbl val="0"/>
      </c:catAx>
      <c:valAx>
        <c:axId val="224224384"/>
        <c:scaling>
          <c:orientation val="minMax"/>
        </c:scaling>
        <c:delete val="0"/>
        <c:axPos val="l"/>
        <c:majorGridlines/>
        <c:numFmt formatCode="0.00%" sourceLinked="1"/>
        <c:majorTickMark val="out"/>
        <c:minorTickMark val="none"/>
        <c:tickLblPos val="nextTo"/>
        <c:crossAx val="223079936"/>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ser>
        <c:dLbls>
          <c:showLegendKey val="0"/>
          <c:showVal val="0"/>
          <c:showCatName val="0"/>
          <c:showSerName val="0"/>
          <c:showPercent val="0"/>
          <c:showBubbleSize val="0"/>
        </c:dLbls>
        <c:gapWidth val="150"/>
        <c:axId val="224567296"/>
        <c:axId val="224226112"/>
      </c:barChart>
      <c:catAx>
        <c:axId val="224567296"/>
        <c:scaling>
          <c:orientation val="minMax"/>
        </c:scaling>
        <c:delete val="0"/>
        <c:axPos val="b"/>
        <c:majorTickMark val="out"/>
        <c:minorTickMark val="none"/>
        <c:tickLblPos val="nextTo"/>
        <c:crossAx val="224226112"/>
        <c:crosses val="autoZero"/>
        <c:auto val="1"/>
        <c:lblAlgn val="ctr"/>
        <c:lblOffset val="100"/>
        <c:noMultiLvlLbl val="0"/>
      </c:catAx>
      <c:valAx>
        <c:axId val="224226112"/>
        <c:scaling>
          <c:orientation val="minMax"/>
        </c:scaling>
        <c:delete val="0"/>
        <c:axPos val="l"/>
        <c:majorGridlines/>
        <c:numFmt formatCode="#,##0.00_ " sourceLinked="1"/>
        <c:majorTickMark val="out"/>
        <c:minorTickMark val="none"/>
        <c:tickLblPos val="nextTo"/>
        <c:crossAx val="22456729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ser>
        <c:dLbls>
          <c:showLegendKey val="0"/>
          <c:showVal val="0"/>
          <c:showCatName val="0"/>
          <c:showSerName val="0"/>
          <c:showPercent val="0"/>
          <c:showBubbleSize val="0"/>
        </c:dLbls>
        <c:gapWidth val="150"/>
        <c:axId val="224568832"/>
        <c:axId val="224228416"/>
      </c:barChart>
      <c:catAx>
        <c:axId val="224568832"/>
        <c:scaling>
          <c:orientation val="minMax"/>
        </c:scaling>
        <c:delete val="0"/>
        <c:axPos val="b"/>
        <c:majorTickMark val="out"/>
        <c:minorTickMark val="none"/>
        <c:tickLblPos val="nextTo"/>
        <c:crossAx val="224228416"/>
        <c:crosses val="autoZero"/>
        <c:auto val="1"/>
        <c:lblAlgn val="ctr"/>
        <c:lblOffset val="100"/>
        <c:noMultiLvlLbl val="0"/>
      </c:catAx>
      <c:valAx>
        <c:axId val="224228416"/>
        <c:scaling>
          <c:orientation val="minMax"/>
        </c:scaling>
        <c:delete val="0"/>
        <c:axPos val="l"/>
        <c:majorGridlines/>
        <c:numFmt formatCode="#,##0.00_ " sourceLinked="1"/>
        <c:majorTickMark val="out"/>
        <c:minorTickMark val="none"/>
        <c:tickLblPos val="nextTo"/>
        <c:crossAx val="2245688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ser>
        <c:dLbls>
          <c:showLegendKey val="0"/>
          <c:showVal val="0"/>
          <c:showCatName val="0"/>
          <c:showSerName val="0"/>
          <c:showPercent val="0"/>
          <c:showBubbleSize val="0"/>
        </c:dLbls>
        <c:gapWidth val="150"/>
        <c:axId val="224569344"/>
        <c:axId val="224230144"/>
      </c:barChart>
      <c:catAx>
        <c:axId val="224569344"/>
        <c:scaling>
          <c:orientation val="minMax"/>
        </c:scaling>
        <c:delete val="0"/>
        <c:axPos val="b"/>
        <c:majorTickMark val="out"/>
        <c:minorTickMark val="none"/>
        <c:tickLblPos val="nextTo"/>
        <c:crossAx val="224230144"/>
        <c:crosses val="autoZero"/>
        <c:auto val="1"/>
        <c:lblAlgn val="ctr"/>
        <c:lblOffset val="100"/>
        <c:noMultiLvlLbl val="0"/>
      </c:catAx>
      <c:valAx>
        <c:axId val="224230144"/>
        <c:scaling>
          <c:orientation val="minMax"/>
        </c:scaling>
        <c:delete val="0"/>
        <c:axPos val="l"/>
        <c:majorGridlines/>
        <c:numFmt formatCode="#,##0.00_ " sourceLinked="1"/>
        <c:majorTickMark val="out"/>
        <c:minorTickMark val="none"/>
        <c:tickLblPos val="nextTo"/>
        <c:crossAx val="22456934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ser>
        <c:ser>
          <c:idx val="15"/>
          <c:order val="5"/>
          <c:tx>
            <c:strRef>
              <c:f>股权价值增加分析表!$A$17</c:f>
              <c:strCache>
                <c:ptCount val="1"/>
                <c:pt idx="0">
                  <c:v>资产减值损失率</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ser>
        <c:dLbls>
          <c:showLegendKey val="0"/>
          <c:showVal val="0"/>
          <c:showCatName val="0"/>
          <c:showSerName val="0"/>
          <c:showPercent val="0"/>
          <c:showBubbleSize val="0"/>
        </c:dLbls>
        <c:marker val="1"/>
        <c:smooth val="0"/>
        <c:axId val="224944128"/>
        <c:axId val="223740480"/>
      </c:lineChart>
      <c:catAx>
        <c:axId val="224944128"/>
        <c:scaling>
          <c:orientation val="minMax"/>
        </c:scaling>
        <c:delete val="0"/>
        <c:axPos val="b"/>
        <c:majorTickMark val="out"/>
        <c:minorTickMark val="none"/>
        <c:tickLblPos val="nextTo"/>
        <c:crossAx val="223740480"/>
        <c:crosses val="autoZero"/>
        <c:auto val="1"/>
        <c:lblAlgn val="ctr"/>
        <c:lblOffset val="100"/>
        <c:noMultiLvlLbl val="0"/>
      </c:catAx>
      <c:valAx>
        <c:axId val="223740480"/>
        <c:scaling>
          <c:orientation val="minMax"/>
        </c:scaling>
        <c:delete val="0"/>
        <c:axPos val="l"/>
        <c:majorGridlines/>
        <c:numFmt formatCode="0.00%" sourceLinked="1"/>
        <c:majorTickMark val="out"/>
        <c:minorTickMark val="none"/>
        <c:tickLblPos val="nextTo"/>
        <c:crossAx val="224944128"/>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ser>
        <c:dLbls>
          <c:showLegendKey val="0"/>
          <c:showVal val="0"/>
          <c:showCatName val="0"/>
          <c:showSerName val="0"/>
          <c:showPercent val="0"/>
          <c:showBubbleSize val="0"/>
        </c:dLbls>
        <c:marker val="1"/>
        <c:smooth val="0"/>
        <c:axId val="224945152"/>
        <c:axId val="223742784"/>
      </c:lineChart>
      <c:catAx>
        <c:axId val="224945152"/>
        <c:scaling>
          <c:orientation val="minMax"/>
        </c:scaling>
        <c:delete val="0"/>
        <c:axPos val="b"/>
        <c:majorTickMark val="out"/>
        <c:minorTickMark val="none"/>
        <c:tickLblPos val="nextTo"/>
        <c:crossAx val="223742784"/>
        <c:crosses val="autoZero"/>
        <c:auto val="1"/>
        <c:lblAlgn val="ctr"/>
        <c:lblOffset val="100"/>
        <c:noMultiLvlLbl val="0"/>
      </c:catAx>
      <c:valAx>
        <c:axId val="223742784"/>
        <c:scaling>
          <c:orientation val="minMax"/>
        </c:scaling>
        <c:delete val="0"/>
        <c:axPos val="l"/>
        <c:majorGridlines/>
        <c:numFmt formatCode="0.00%" sourceLinked="1"/>
        <c:majorTickMark val="out"/>
        <c:minorTickMark val="none"/>
        <c:tickLblPos val="nextTo"/>
        <c:crossAx val="2249451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ser>
        <c:dLbls>
          <c:showLegendKey val="0"/>
          <c:showVal val="0"/>
          <c:showCatName val="0"/>
          <c:showSerName val="0"/>
          <c:showPercent val="0"/>
          <c:showBubbleSize val="0"/>
        </c:dLbls>
        <c:marker val="1"/>
        <c:smooth val="0"/>
        <c:axId val="224945664"/>
        <c:axId val="223745088"/>
      </c:lineChart>
      <c:catAx>
        <c:axId val="224945664"/>
        <c:scaling>
          <c:orientation val="minMax"/>
        </c:scaling>
        <c:delete val="0"/>
        <c:axPos val="b"/>
        <c:majorTickMark val="out"/>
        <c:minorTickMark val="none"/>
        <c:tickLblPos val="nextTo"/>
        <c:crossAx val="223745088"/>
        <c:crosses val="autoZero"/>
        <c:auto val="1"/>
        <c:lblAlgn val="ctr"/>
        <c:lblOffset val="100"/>
        <c:noMultiLvlLbl val="0"/>
      </c:catAx>
      <c:valAx>
        <c:axId val="223745088"/>
        <c:scaling>
          <c:orientation val="minMax"/>
        </c:scaling>
        <c:delete val="0"/>
        <c:axPos val="l"/>
        <c:majorGridlines/>
        <c:numFmt formatCode="0.00%" sourceLinked="1"/>
        <c:majorTickMark val="out"/>
        <c:minorTickMark val="none"/>
        <c:tickLblPos val="nextTo"/>
        <c:crossAx val="22494566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-0.17757648632611259</c:v>
                </c:pt>
                <c:pt idx="1">
                  <c:v>0.24104946606538613</c:v>
                </c:pt>
                <c:pt idx="2">
                  <c:v>2.0031816386915478</c:v>
                </c:pt>
                <c:pt idx="3">
                  <c:v>-0.10607371970400356</c:v>
                </c:pt>
                <c:pt idx="4">
                  <c:v>6.6822763329930507E-2</c:v>
                </c:pt>
                <c:pt idx="5">
                  <c:v>-9.5775874564791114E-2</c:v>
                </c:pt>
              </c:numCache>
            </c:numRef>
          </c:val>
          <c:smooth val="0"/>
        </c:ser>
        <c:dLbls>
          <c:showLegendKey val="0"/>
          <c:showVal val="0"/>
          <c:showCatName val="0"/>
          <c:showSerName val="0"/>
          <c:showPercent val="0"/>
          <c:showBubbleSize val="0"/>
        </c:dLbls>
        <c:marker val="1"/>
        <c:smooth val="0"/>
        <c:axId val="224946688"/>
        <c:axId val="223746816"/>
      </c:lineChart>
      <c:catAx>
        <c:axId val="224946688"/>
        <c:scaling>
          <c:orientation val="minMax"/>
        </c:scaling>
        <c:delete val="0"/>
        <c:axPos val="b"/>
        <c:majorTickMark val="out"/>
        <c:minorTickMark val="none"/>
        <c:tickLblPos val="nextTo"/>
        <c:crossAx val="223746816"/>
        <c:crosses val="autoZero"/>
        <c:auto val="1"/>
        <c:lblAlgn val="ctr"/>
        <c:lblOffset val="100"/>
        <c:noMultiLvlLbl val="0"/>
      </c:catAx>
      <c:valAx>
        <c:axId val="223746816"/>
        <c:scaling>
          <c:orientation val="minMax"/>
        </c:scaling>
        <c:delete val="0"/>
        <c:axPos val="l"/>
        <c:majorGridlines/>
        <c:numFmt formatCode="0.00%" sourceLinked="1"/>
        <c:majorTickMark val="out"/>
        <c:minorTickMark val="none"/>
        <c:tickLblPos val="nextTo"/>
        <c:crossAx val="224946688"/>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ser>
        <c:dLbls>
          <c:showLegendKey val="0"/>
          <c:showVal val="0"/>
          <c:showCatName val="0"/>
          <c:showSerName val="0"/>
          <c:showPercent val="0"/>
          <c:showBubbleSize val="0"/>
        </c:dLbls>
        <c:marker val="1"/>
        <c:smooth val="0"/>
        <c:axId val="224947200"/>
        <c:axId val="225075776"/>
      </c:lineChart>
      <c:catAx>
        <c:axId val="224947200"/>
        <c:scaling>
          <c:orientation val="minMax"/>
        </c:scaling>
        <c:delete val="0"/>
        <c:axPos val="b"/>
        <c:majorTickMark val="out"/>
        <c:minorTickMark val="none"/>
        <c:tickLblPos val="nextTo"/>
        <c:crossAx val="225075776"/>
        <c:crosses val="autoZero"/>
        <c:auto val="1"/>
        <c:lblAlgn val="ctr"/>
        <c:lblOffset val="100"/>
        <c:noMultiLvlLbl val="0"/>
      </c:catAx>
      <c:valAx>
        <c:axId val="225075776"/>
        <c:scaling>
          <c:orientation val="minMax"/>
        </c:scaling>
        <c:delete val="0"/>
        <c:axPos val="l"/>
        <c:majorGridlines/>
        <c:numFmt formatCode="0.00%" sourceLinked="1"/>
        <c:majorTickMark val="out"/>
        <c:minorTickMark val="none"/>
        <c:tickLblPos val="nextTo"/>
        <c:crossAx val="224947200"/>
        <c:crosses val="autoZero"/>
        <c:crossBetween val="between"/>
      </c:valAx>
    </c:plotArea>
    <c:legend>
      <c:legendPos val="r"/>
      <c:layout>
        <c:manualLayout>
          <c:xMode val="edge"/>
          <c:yMode val="edge"/>
          <c:x val="0.68025579536370906"/>
          <c:y val="9.4443138362717019E-2"/>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ser>
        <c:dLbls>
          <c:showLegendKey val="0"/>
          <c:showVal val="0"/>
          <c:showCatName val="0"/>
          <c:showSerName val="0"/>
          <c:showPercent val="0"/>
          <c:showBubbleSize val="0"/>
        </c:dLbls>
        <c:marker val="1"/>
        <c:smooth val="0"/>
        <c:axId val="224947712"/>
        <c:axId val="225078080"/>
      </c:lineChart>
      <c:catAx>
        <c:axId val="224947712"/>
        <c:scaling>
          <c:orientation val="minMax"/>
        </c:scaling>
        <c:delete val="0"/>
        <c:axPos val="b"/>
        <c:majorTickMark val="out"/>
        <c:minorTickMark val="none"/>
        <c:tickLblPos val="nextTo"/>
        <c:crossAx val="225078080"/>
        <c:crosses val="autoZero"/>
        <c:auto val="1"/>
        <c:lblAlgn val="ctr"/>
        <c:lblOffset val="100"/>
        <c:noMultiLvlLbl val="0"/>
      </c:catAx>
      <c:valAx>
        <c:axId val="225078080"/>
        <c:scaling>
          <c:orientation val="minMax"/>
        </c:scaling>
        <c:delete val="0"/>
        <c:axPos val="l"/>
        <c:majorGridlines/>
        <c:numFmt formatCode="0.00%" sourceLinked="1"/>
        <c:majorTickMark val="out"/>
        <c:minorTickMark val="none"/>
        <c:tickLblPos val="nextTo"/>
        <c:crossAx val="2249477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ser>
        <c:dLbls>
          <c:showLegendKey val="0"/>
          <c:showVal val="0"/>
          <c:showCatName val="0"/>
          <c:showSerName val="0"/>
          <c:showPercent val="0"/>
          <c:showBubbleSize val="0"/>
        </c:dLbls>
        <c:gapWidth val="150"/>
        <c:axId val="225325056"/>
        <c:axId val="225079808"/>
      </c:barChart>
      <c:catAx>
        <c:axId val="225325056"/>
        <c:scaling>
          <c:orientation val="minMax"/>
        </c:scaling>
        <c:delete val="0"/>
        <c:axPos val="b"/>
        <c:majorTickMark val="out"/>
        <c:minorTickMark val="none"/>
        <c:tickLblPos val="nextTo"/>
        <c:crossAx val="225079808"/>
        <c:crosses val="autoZero"/>
        <c:auto val="1"/>
        <c:lblAlgn val="ctr"/>
        <c:lblOffset val="100"/>
        <c:noMultiLvlLbl val="0"/>
      </c:catAx>
      <c:valAx>
        <c:axId val="225079808"/>
        <c:scaling>
          <c:orientation val="minMax"/>
        </c:scaling>
        <c:delete val="0"/>
        <c:axPos val="l"/>
        <c:majorGridlines/>
        <c:numFmt formatCode="#,##0.00_ " sourceLinked="1"/>
        <c:majorTickMark val="out"/>
        <c:minorTickMark val="none"/>
        <c:tickLblPos val="nextTo"/>
        <c:crossAx val="2253250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0.32965414973933743</c:v>
                </c:pt>
                <c:pt idx="1">
                  <c:v>0.13264431422316775</c:v>
                </c:pt>
                <c:pt idx="2">
                  <c:v>0.5260557371598531</c:v>
                </c:pt>
                <c:pt idx="3">
                  <c:v>0.10712216995179089</c:v>
                </c:pt>
                <c:pt idx="4">
                  <c:v>0.22265636116388673</c:v>
                </c:pt>
                <c:pt idx="5">
                  <c:v>-3.7206556421074427E-2</c:v>
                </c:pt>
              </c:numCache>
            </c:numRef>
          </c:val>
          <c:smooth val="0"/>
        </c:ser>
        <c:ser>
          <c:idx val="4"/>
          <c:order val="1"/>
          <c:tx>
            <c:strRef>
              <c:f>股权价值增加分析表!$A$6</c:f>
              <c:strCache>
                <c:ptCount val="1"/>
                <c:pt idx="0">
                  <c:v>营业成本增长率</c:v>
                </c:pt>
              </c:strCache>
            </c:strRef>
          </c:tx>
          <c:val>
            <c:numRef>
              <c:f>股权价值增加分析表!$B$6:$Y$6</c:f>
              <c:numCache>
                <c:formatCode>0.00%</c:formatCode>
                <c:ptCount val="6"/>
                <c:pt idx="0">
                  <c:v>0.35677645860783996</c:v>
                </c:pt>
                <c:pt idx="1">
                  <c:v>1.9695948255874049E-2</c:v>
                </c:pt>
                <c:pt idx="2">
                  <c:v>0.39586291495130937</c:v>
                </c:pt>
                <c:pt idx="3">
                  <c:v>0.1449370905939048</c:v>
                </c:pt>
                <c:pt idx="4">
                  <c:v>0.28535126469766542</c:v>
                </c:pt>
                <c:pt idx="5">
                  <c:v>-1.7481512138705621E-2</c:v>
                </c:pt>
              </c:numCache>
            </c:numRef>
          </c:val>
          <c:smooth val="0"/>
        </c:ser>
        <c:ser>
          <c:idx val="7"/>
          <c:order val="2"/>
          <c:tx>
            <c:strRef>
              <c:f>股权价值增加分析表!$A$9</c:f>
              <c:strCache>
                <c:ptCount val="1"/>
                <c:pt idx="0">
                  <c:v>毛利增长率</c:v>
                </c:pt>
              </c:strCache>
            </c:strRef>
          </c:tx>
          <c:val>
            <c:numRef>
              <c:f>股权价值增加分析表!$B$9:$Y$9</c:f>
              <c:numCache>
                <c:formatCode>0.00%</c:formatCode>
                <c:ptCount val="6"/>
                <c:pt idx="0">
                  <c:v>0.29034103675846523</c:v>
                </c:pt>
                <c:pt idx="1">
                  <c:v>0.34927531781589638</c:v>
                </c:pt>
                <c:pt idx="2">
                  <c:v>0.85852671407288927</c:v>
                </c:pt>
                <c:pt idx="3">
                  <c:v>2.1007489460054363E-2</c:v>
                </c:pt>
                <c:pt idx="4">
                  <c:v>0.10042443997761116</c:v>
                </c:pt>
                <c:pt idx="5">
                  <c:v>-7.3471615049330918E-2</c:v>
                </c:pt>
              </c:numCache>
            </c:numRef>
          </c:val>
          <c:smooth val="0"/>
        </c:ser>
        <c:dLbls>
          <c:showLegendKey val="0"/>
          <c:showVal val="0"/>
          <c:showCatName val="0"/>
          <c:showSerName val="0"/>
          <c:showPercent val="0"/>
          <c:showBubbleSize val="0"/>
        </c:dLbls>
        <c:marker val="1"/>
        <c:smooth val="0"/>
        <c:axId val="225325568"/>
        <c:axId val="225082112"/>
      </c:lineChart>
      <c:catAx>
        <c:axId val="225325568"/>
        <c:scaling>
          <c:orientation val="minMax"/>
        </c:scaling>
        <c:delete val="0"/>
        <c:axPos val="b"/>
        <c:majorTickMark val="out"/>
        <c:minorTickMark val="none"/>
        <c:tickLblPos val="nextTo"/>
        <c:crossAx val="225082112"/>
        <c:crosses val="autoZero"/>
        <c:auto val="1"/>
        <c:lblAlgn val="ctr"/>
        <c:lblOffset val="100"/>
        <c:noMultiLvlLbl val="0"/>
      </c:catAx>
      <c:valAx>
        <c:axId val="225082112"/>
        <c:scaling>
          <c:orientation val="minMax"/>
        </c:scaling>
        <c:delete val="0"/>
        <c:axPos val="l"/>
        <c:majorGridlines/>
        <c:numFmt formatCode="0.00%" sourceLinked="1"/>
        <c:majorTickMark val="out"/>
        <c:minorTickMark val="none"/>
        <c:tickLblPos val="nextTo"/>
        <c:crossAx val="225325568"/>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ser>
        <c:dLbls>
          <c:showLegendKey val="0"/>
          <c:showVal val="0"/>
          <c:showCatName val="0"/>
          <c:showSerName val="0"/>
          <c:showPercent val="0"/>
          <c:showBubbleSize val="0"/>
        </c:dLbls>
        <c:marker val="1"/>
        <c:smooth val="0"/>
        <c:axId val="225327104"/>
        <c:axId val="225305728"/>
      </c:lineChart>
      <c:catAx>
        <c:axId val="225327104"/>
        <c:scaling>
          <c:orientation val="minMax"/>
        </c:scaling>
        <c:delete val="0"/>
        <c:axPos val="b"/>
        <c:majorTickMark val="out"/>
        <c:minorTickMark val="none"/>
        <c:tickLblPos val="nextTo"/>
        <c:crossAx val="225305728"/>
        <c:crosses val="autoZero"/>
        <c:auto val="1"/>
        <c:lblAlgn val="ctr"/>
        <c:lblOffset val="100"/>
        <c:noMultiLvlLbl val="0"/>
      </c:catAx>
      <c:valAx>
        <c:axId val="225305728"/>
        <c:scaling>
          <c:orientation val="minMax"/>
        </c:scaling>
        <c:delete val="0"/>
        <c:axPos val="l"/>
        <c:majorGridlines/>
        <c:numFmt formatCode="0.00%" sourceLinked="1"/>
        <c:majorTickMark val="out"/>
        <c:minorTickMark val="none"/>
        <c:tickLblPos val="nextTo"/>
        <c:crossAx val="2253271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ser>
        <c:dLbls>
          <c:showLegendKey val="0"/>
          <c:showVal val="0"/>
          <c:showCatName val="0"/>
          <c:showSerName val="0"/>
          <c:showPercent val="0"/>
          <c:showBubbleSize val="0"/>
        </c:dLbls>
        <c:marker val="1"/>
        <c:smooth val="0"/>
        <c:axId val="225328640"/>
        <c:axId val="225307456"/>
      </c:lineChart>
      <c:catAx>
        <c:axId val="225328640"/>
        <c:scaling>
          <c:orientation val="minMax"/>
        </c:scaling>
        <c:delete val="0"/>
        <c:axPos val="b"/>
        <c:majorTickMark val="out"/>
        <c:minorTickMark val="none"/>
        <c:tickLblPos val="nextTo"/>
        <c:crossAx val="225307456"/>
        <c:crosses val="autoZero"/>
        <c:auto val="1"/>
        <c:lblAlgn val="ctr"/>
        <c:lblOffset val="100"/>
        <c:noMultiLvlLbl val="0"/>
      </c:catAx>
      <c:valAx>
        <c:axId val="225307456"/>
        <c:scaling>
          <c:orientation val="minMax"/>
        </c:scaling>
        <c:delete val="0"/>
        <c:axPos val="l"/>
        <c:majorGridlines/>
        <c:numFmt formatCode="0.00%" sourceLinked="1"/>
        <c:majorTickMark val="out"/>
        <c:minorTickMark val="none"/>
        <c:tickLblPos val="nextTo"/>
        <c:crossAx val="2253286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2.3427861947084292</c:v>
                </c:pt>
                <c:pt idx="3">
                  <c:v>4.5551972521054491</c:v>
                </c:pt>
                <c:pt idx="4">
                  <c:v>2.9937969390763417</c:v>
                </c:pt>
                <c:pt idx="5">
                  <c:v>1.8217403209418441</c:v>
                </c:pt>
              </c:numCache>
            </c:numRef>
          </c:val>
          <c:smooth val="0"/>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ser>
        <c:dLbls>
          <c:showLegendKey val="0"/>
          <c:showVal val="0"/>
          <c:showCatName val="0"/>
          <c:showSerName val="0"/>
          <c:showPercent val="0"/>
          <c:showBubbleSize val="0"/>
        </c:dLbls>
        <c:marker val="1"/>
        <c:smooth val="0"/>
        <c:axId val="226168832"/>
        <c:axId val="225309184"/>
      </c:lineChart>
      <c:catAx>
        <c:axId val="226168832"/>
        <c:scaling>
          <c:orientation val="minMax"/>
        </c:scaling>
        <c:delete val="0"/>
        <c:axPos val="b"/>
        <c:majorTickMark val="out"/>
        <c:minorTickMark val="none"/>
        <c:tickLblPos val="nextTo"/>
        <c:crossAx val="225309184"/>
        <c:crosses val="autoZero"/>
        <c:auto val="1"/>
        <c:lblAlgn val="ctr"/>
        <c:lblOffset val="100"/>
        <c:noMultiLvlLbl val="0"/>
      </c:catAx>
      <c:valAx>
        <c:axId val="225309184"/>
        <c:scaling>
          <c:orientation val="minMax"/>
        </c:scaling>
        <c:delete val="0"/>
        <c:axPos val="l"/>
        <c:majorGridlines/>
        <c:numFmt formatCode="#,##0.00_ " sourceLinked="1"/>
        <c:majorTickMark val="out"/>
        <c:minorTickMark val="none"/>
        <c:tickLblPos val="nextTo"/>
        <c:crossAx val="22616883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1.210345002941573</c:v>
                </c:pt>
              </c:numCache>
            </c:numRef>
          </c:val>
          <c:smooth val="0"/>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ser>
        <c:dLbls>
          <c:showLegendKey val="0"/>
          <c:showVal val="0"/>
          <c:showCatName val="0"/>
          <c:showSerName val="0"/>
          <c:showPercent val="0"/>
          <c:showBubbleSize val="0"/>
        </c:dLbls>
        <c:marker val="1"/>
        <c:smooth val="0"/>
        <c:axId val="226169856"/>
        <c:axId val="225311488"/>
      </c:lineChart>
      <c:catAx>
        <c:axId val="226169856"/>
        <c:scaling>
          <c:orientation val="minMax"/>
        </c:scaling>
        <c:delete val="0"/>
        <c:axPos val="b"/>
        <c:majorTickMark val="out"/>
        <c:minorTickMark val="none"/>
        <c:tickLblPos val="nextTo"/>
        <c:crossAx val="225311488"/>
        <c:crosses val="autoZero"/>
        <c:auto val="1"/>
        <c:lblAlgn val="ctr"/>
        <c:lblOffset val="100"/>
        <c:noMultiLvlLbl val="0"/>
      </c:catAx>
      <c:valAx>
        <c:axId val="225311488"/>
        <c:scaling>
          <c:orientation val="minMax"/>
        </c:scaling>
        <c:delete val="0"/>
        <c:axPos val="l"/>
        <c:majorGridlines/>
        <c:numFmt formatCode="#,##0.00_ " sourceLinked="1"/>
        <c:majorTickMark val="out"/>
        <c:minorTickMark val="none"/>
        <c:tickLblPos val="nextTo"/>
        <c:crossAx val="22616985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7.4761615711508536E-2</c:v>
                </c:pt>
                <c:pt idx="1">
                  <c:v>9.5915808166785119E-2</c:v>
                </c:pt>
                <c:pt idx="2">
                  <c:v>0.11470141367618655</c:v>
                </c:pt>
                <c:pt idx="3">
                  <c:v>7.1327117631492076E-2</c:v>
                </c:pt>
                <c:pt idx="4">
                  <c:v>8.2613161220256068E-2</c:v>
                </c:pt>
                <c:pt idx="5">
                  <c:v>8.3650861871543664E-2</c:v>
                </c:pt>
              </c:numCache>
            </c:numRef>
          </c:val>
          <c:smooth val="0"/>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0.6014060795283358</c:v>
                </c:pt>
                <c:pt idx="1">
                  <c:v>0.47694107876710029</c:v>
                </c:pt>
                <c:pt idx="2">
                  <c:v>0.62749146963769908</c:v>
                </c:pt>
                <c:pt idx="3">
                  <c:v>0.75573779354385029</c:v>
                </c:pt>
                <c:pt idx="4">
                  <c:v>0.70305035861277632</c:v>
                </c:pt>
                <c:pt idx="5">
                  <c:v>0.58806741852217392</c:v>
                </c:pt>
              </c:numCache>
            </c:numRef>
          </c:val>
          <c:smooth val="0"/>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9.5163202816807083E-2</c:v>
                </c:pt>
                <c:pt idx="1">
                  <c:v>0.11131606689657771</c:v>
                </c:pt>
                <c:pt idx="2">
                  <c:v>0.11471340985741031</c:v>
                </c:pt>
                <c:pt idx="3">
                  <c:v>7.9898044595262313E-2</c:v>
                </c:pt>
                <c:pt idx="4">
                  <c:v>0.10670720803870311</c:v>
                </c:pt>
                <c:pt idx="5">
                  <c:v>9.6322322791191184E-2</c:v>
                </c:pt>
              </c:numCache>
            </c:numRef>
          </c:val>
          <c:smooth val="0"/>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0.93331838033695369</c:v>
                </c:pt>
                <c:pt idx="1">
                  <c:v>0.97306512459611105</c:v>
                </c:pt>
                <c:pt idx="2">
                  <c:v>1.1338131633372381</c:v>
                </c:pt>
                <c:pt idx="3">
                  <c:v>1.0098239569075329</c:v>
                </c:pt>
                <c:pt idx="4">
                  <c:v>0.9050606126088957</c:v>
                </c:pt>
                <c:pt idx="5">
                  <c:v>0.94084805812349548</c:v>
                </c:pt>
              </c:numCache>
            </c:numRef>
          </c:val>
          <c:smooth val="0"/>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0.83884603783032796</c:v>
                </c:pt>
                <c:pt idx="1">
                  <c:v>0.88190429228843648</c:v>
                </c:pt>
                <c:pt idx="2">
                  <c:v>0.88188729598702043</c:v>
                </c:pt>
                <c:pt idx="3">
                  <c:v>0.87003968260202069</c:v>
                </c:pt>
                <c:pt idx="4">
                  <c:v>0.83744943634992997</c:v>
                </c:pt>
                <c:pt idx="5">
                  <c:v>0.85553227679428556</c:v>
                </c:pt>
              </c:numCache>
            </c:numRef>
          </c:val>
          <c:smooth val="0"/>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0.16115396216967204</c:v>
                </c:pt>
                <c:pt idx="1">
                  <c:v>0.11809570771156352</c:v>
                </c:pt>
                <c:pt idx="2">
                  <c:v>0.11811270401297957</c:v>
                </c:pt>
                <c:pt idx="3">
                  <c:v>0.12996031739797931</c:v>
                </c:pt>
                <c:pt idx="4">
                  <c:v>0.16255056365007003</c:v>
                </c:pt>
                <c:pt idx="5">
                  <c:v>0.14446772320571444</c:v>
                </c:pt>
              </c:numCache>
            </c:numRef>
          </c:val>
          <c:smooth val="0"/>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7.4761615711508536E-2</c:v>
                </c:pt>
                <c:pt idx="1">
                  <c:v>9.5915808166785133E-2</c:v>
                </c:pt>
                <c:pt idx="2">
                  <c:v>0.11470141367618657</c:v>
                </c:pt>
                <c:pt idx="3">
                  <c:v>7.1327117631492062E-2</c:v>
                </c:pt>
                <c:pt idx="4">
                  <c:v>8.2613161220256082E-2</c:v>
                </c:pt>
                <c:pt idx="5">
                  <c:v>8.3650861871543664E-2</c:v>
                </c:pt>
              </c:numCache>
            </c:numRef>
          </c:val>
          <c:smooth val="0"/>
        </c:ser>
        <c:dLbls>
          <c:showLegendKey val="0"/>
          <c:showVal val="0"/>
          <c:showCatName val="0"/>
          <c:showSerName val="0"/>
          <c:showPercent val="0"/>
          <c:showBubbleSize val="0"/>
        </c:dLbls>
        <c:marker val="1"/>
        <c:smooth val="0"/>
        <c:axId val="226170880"/>
        <c:axId val="228787328"/>
      </c:lineChart>
      <c:catAx>
        <c:axId val="226170880"/>
        <c:scaling>
          <c:orientation val="minMax"/>
        </c:scaling>
        <c:delete val="0"/>
        <c:axPos val="b"/>
        <c:majorTickMark val="out"/>
        <c:minorTickMark val="none"/>
        <c:tickLblPos val="nextTo"/>
        <c:crossAx val="228787328"/>
        <c:crosses val="autoZero"/>
        <c:auto val="1"/>
        <c:lblAlgn val="ctr"/>
        <c:lblOffset val="100"/>
        <c:noMultiLvlLbl val="0"/>
      </c:catAx>
      <c:valAx>
        <c:axId val="228787328"/>
        <c:scaling>
          <c:orientation val="minMax"/>
        </c:scaling>
        <c:delete val="0"/>
        <c:axPos val="l"/>
        <c:majorGridlines/>
        <c:numFmt formatCode="0.00%" sourceLinked="1"/>
        <c:majorTickMark val="out"/>
        <c:minorTickMark val="none"/>
        <c:tickLblPos val="nextTo"/>
        <c:crossAx val="22617088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ser>
        <c:dLbls>
          <c:showLegendKey val="0"/>
          <c:showVal val="0"/>
          <c:showCatName val="0"/>
          <c:showSerName val="0"/>
          <c:showPercent val="0"/>
          <c:showBubbleSize val="0"/>
        </c:dLbls>
        <c:marker val="1"/>
        <c:smooth val="0"/>
        <c:axId val="226171392"/>
        <c:axId val="228790784"/>
      </c:lineChart>
      <c:catAx>
        <c:axId val="226171392"/>
        <c:scaling>
          <c:orientation val="minMax"/>
        </c:scaling>
        <c:delete val="0"/>
        <c:axPos val="b"/>
        <c:majorTickMark val="out"/>
        <c:minorTickMark val="none"/>
        <c:tickLblPos val="nextTo"/>
        <c:crossAx val="228790784"/>
        <c:crosses val="autoZero"/>
        <c:auto val="1"/>
        <c:lblAlgn val="ctr"/>
        <c:lblOffset val="100"/>
        <c:noMultiLvlLbl val="0"/>
      </c:catAx>
      <c:valAx>
        <c:axId val="228790784"/>
        <c:scaling>
          <c:orientation val="minMax"/>
        </c:scaling>
        <c:delete val="0"/>
        <c:axPos val="l"/>
        <c:majorGridlines/>
        <c:numFmt formatCode="#,##0.00_ " sourceLinked="1"/>
        <c:majorTickMark val="out"/>
        <c:minorTickMark val="none"/>
        <c:tickLblPos val="nextTo"/>
        <c:crossAx val="2261713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0.43346313769611411</c:v>
                </c:pt>
                <c:pt idx="1">
                  <c:v>0.33567845639784011</c:v>
                </c:pt>
                <c:pt idx="2">
                  <c:v>0.32009916818175987</c:v>
                </c:pt>
                <c:pt idx="3">
                  <c:v>0.3346791342344615</c:v>
                </c:pt>
                <c:pt idx="4">
                  <c:v>0.55583093611758605</c:v>
                </c:pt>
                <c:pt idx="5">
                  <c:v>0.4764585248377417</c:v>
                </c:pt>
              </c:numCache>
            </c:numRef>
          </c:val>
          <c:smooth val="0"/>
        </c:ser>
        <c:dLbls>
          <c:showLegendKey val="0"/>
          <c:showVal val="0"/>
          <c:showCatName val="0"/>
          <c:showSerName val="0"/>
          <c:showPercent val="0"/>
          <c:showBubbleSize val="0"/>
        </c:dLbls>
        <c:marker val="1"/>
        <c:smooth val="0"/>
        <c:axId val="229048320"/>
        <c:axId val="228793088"/>
      </c:lineChart>
      <c:catAx>
        <c:axId val="229048320"/>
        <c:scaling>
          <c:orientation val="minMax"/>
        </c:scaling>
        <c:delete val="0"/>
        <c:axPos val="b"/>
        <c:majorTickMark val="out"/>
        <c:minorTickMark val="none"/>
        <c:tickLblPos val="nextTo"/>
        <c:crossAx val="228793088"/>
        <c:crosses val="autoZero"/>
        <c:auto val="1"/>
        <c:lblAlgn val="ctr"/>
        <c:lblOffset val="100"/>
        <c:noMultiLvlLbl val="0"/>
      </c:catAx>
      <c:valAx>
        <c:axId val="228793088"/>
        <c:scaling>
          <c:orientation val="minMax"/>
        </c:scaling>
        <c:delete val="0"/>
        <c:axPos val="l"/>
        <c:majorGridlines/>
        <c:numFmt formatCode="0.00%" sourceLinked="1"/>
        <c:majorTickMark val="out"/>
        <c:minorTickMark val="none"/>
        <c:tickLblPos val="nextTo"/>
        <c:crossAx val="22904832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ser>
        <c:dLbls>
          <c:showLegendKey val="0"/>
          <c:showVal val="0"/>
          <c:showCatName val="0"/>
          <c:showSerName val="0"/>
          <c:showPercent val="0"/>
          <c:showBubbleSize val="0"/>
        </c:dLbls>
        <c:marker val="1"/>
        <c:smooth val="0"/>
        <c:axId val="229049856"/>
        <c:axId val="229016128"/>
      </c:lineChart>
      <c:catAx>
        <c:axId val="229049856"/>
        <c:scaling>
          <c:orientation val="minMax"/>
        </c:scaling>
        <c:delete val="0"/>
        <c:axPos val="b"/>
        <c:majorTickMark val="out"/>
        <c:minorTickMark val="none"/>
        <c:tickLblPos val="nextTo"/>
        <c:crossAx val="229016128"/>
        <c:crosses val="autoZero"/>
        <c:auto val="1"/>
        <c:lblAlgn val="ctr"/>
        <c:lblOffset val="100"/>
        <c:noMultiLvlLbl val="0"/>
      </c:catAx>
      <c:valAx>
        <c:axId val="229016128"/>
        <c:scaling>
          <c:orientation val="minMax"/>
        </c:scaling>
        <c:delete val="0"/>
        <c:axPos val="l"/>
        <c:majorGridlines/>
        <c:numFmt formatCode="0.00%" sourceLinked="1"/>
        <c:majorTickMark val="out"/>
        <c:minorTickMark val="none"/>
        <c:tickLblPos val="nextTo"/>
        <c:crossAx val="2290498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ser>
        <c:dLbls>
          <c:showLegendKey val="0"/>
          <c:showVal val="0"/>
          <c:showCatName val="0"/>
          <c:showSerName val="0"/>
          <c:showPercent val="0"/>
          <c:showBubbleSize val="0"/>
        </c:dLbls>
        <c:gapWidth val="150"/>
        <c:axId val="229050368"/>
        <c:axId val="229017856"/>
      </c:barChart>
      <c:catAx>
        <c:axId val="229050368"/>
        <c:scaling>
          <c:orientation val="minMax"/>
        </c:scaling>
        <c:delete val="0"/>
        <c:axPos val="b"/>
        <c:majorTickMark val="out"/>
        <c:minorTickMark val="none"/>
        <c:tickLblPos val="nextTo"/>
        <c:crossAx val="229017856"/>
        <c:crosses val="autoZero"/>
        <c:auto val="1"/>
        <c:lblAlgn val="ctr"/>
        <c:lblOffset val="100"/>
        <c:noMultiLvlLbl val="0"/>
      </c:catAx>
      <c:valAx>
        <c:axId val="229017856"/>
        <c:scaling>
          <c:orientation val="minMax"/>
        </c:scaling>
        <c:delete val="0"/>
        <c:axPos val="l"/>
        <c:majorGridlines/>
        <c:numFmt formatCode="#,##0.00_ " sourceLinked="1"/>
        <c:majorTickMark val="out"/>
        <c:minorTickMark val="none"/>
        <c:tickLblPos val="nextTo"/>
        <c:crossAx val="2290503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ser>
        <c:dLbls>
          <c:showLegendKey val="0"/>
          <c:showVal val="0"/>
          <c:showCatName val="0"/>
          <c:showSerName val="0"/>
          <c:showPercent val="0"/>
          <c:showBubbleSize val="0"/>
        </c:dLbls>
        <c:gapWidth val="150"/>
        <c:axId val="229050880"/>
        <c:axId val="229019584"/>
      </c:barChart>
      <c:catAx>
        <c:axId val="229050880"/>
        <c:scaling>
          <c:orientation val="minMax"/>
        </c:scaling>
        <c:delete val="0"/>
        <c:axPos val="b"/>
        <c:majorTickMark val="out"/>
        <c:minorTickMark val="none"/>
        <c:tickLblPos val="nextTo"/>
        <c:crossAx val="229019584"/>
        <c:crosses val="autoZero"/>
        <c:auto val="1"/>
        <c:lblAlgn val="ctr"/>
        <c:lblOffset val="100"/>
        <c:noMultiLvlLbl val="0"/>
      </c:catAx>
      <c:valAx>
        <c:axId val="229019584"/>
        <c:scaling>
          <c:orientation val="minMax"/>
        </c:scaling>
        <c:delete val="0"/>
        <c:axPos val="l"/>
        <c:majorGridlines/>
        <c:numFmt formatCode="#,##0.00_ " sourceLinked="1"/>
        <c:majorTickMark val="out"/>
        <c:minorTickMark val="none"/>
        <c:tickLblPos val="nextTo"/>
        <c:crossAx val="229050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ser>
        <c:dLbls>
          <c:showLegendKey val="0"/>
          <c:showVal val="0"/>
          <c:showCatName val="0"/>
          <c:showSerName val="0"/>
          <c:showPercent val="0"/>
          <c:showBubbleSize val="0"/>
        </c:dLbls>
        <c:gapWidth val="150"/>
        <c:axId val="229051904"/>
        <c:axId val="229021312"/>
      </c:barChart>
      <c:catAx>
        <c:axId val="229051904"/>
        <c:scaling>
          <c:orientation val="minMax"/>
        </c:scaling>
        <c:delete val="0"/>
        <c:axPos val="b"/>
        <c:majorTickMark val="out"/>
        <c:minorTickMark val="none"/>
        <c:tickLblPos val="nextTo"/>
        <c:crossAx val="229021312"/>
        <c:crosses val="autoZero"/>
        <c:auto val="1"/>
        <c:lblAlgn val="ctr"/>
        <c:lblOffset val="100"/>
        <c:noMultiLvlLbl val="0"/>
      </c:catAx>
      <c:valAx>
        <c:axId val="229021312"/>
        <c:scaling>
          <c:orientation val="minMax"/>
        </c:scaling>
        <c:delete val="0"/>
        <c:axPos val="l"/>
        <c:majorGridlines/>
        <c:numFmt formatCode="#,##0.00_ " sourceLinked="1"/>
        <c:majorTickMark val="out"/>
        <c:minorTickMark val="none"/>
        <c:tickLblPos val="nextTo"/>
        <c:crossAx val="229051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ser>
        <c:dLbls>
          <c:showLegendKey val="0"/>
          <c:showVal val="0"/>
          <c:showCatName val="0"/>
          <c:showSerName val="0"/>
          <c:showPercent val="0"/>
          <c:showBubbleSize val="0"/>
        </c:dLbls>
        <c:marker val="1"/>
        <c:smooth val="0"/>
        <c:axId val="225326080"/>
        <c:axId val="229022464"/>
      </c:lineChart>
      <c:catAx>
        <c:axId val="225326080"/>
        <c:scaling>
          <c:orientation val="minMax"/>
        </c:scaling>
        <c:delete val="0"/>
        <c:axPos val="b"/>
        <c:majorTickMark val="out"/>
        <c:minorTickMark val="none"/>
        <c:tickLblPos val="nextTo"/>
        <c:crossAx val="229022464"/>
        <c:crosses val="autoZero"/>
        <c:auto val="1"/>
        <c:lblAlgn val="ctr"/>
        <c:lblOffset val="100"/>
        <c:noMultiLvlLbl val="0"/>
      </c:catAx>
      <c:valAx>
        <c:axId val="229022464"/>
        <c:scaling>
          <c:orientation val="minMax"/>
        </c:scaling>
        <c:delete val="0"/>
        <c:axPos val="l"/>
        <c:majorGridlines/>
        <c:numFmt formatCode="#,##0.00_ " sourceLinked="1"/>
        <c:majorTickMark val="out"/>
        <c:minorTickMark val="none"/>
        <c:tickLblPos val="nextTo"/>
        <c:crossAx val="22532608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ser>
        <c:dLbls>
          <c:showLegendKey val="0"/>
          <c:showVal val="0"/>
          <c:showCatName val="0"/>
          <c:showSerName val="0"/>
          <c:showPercent val="0"/>
          <c:showBubbleSize val="0"/>
        </c:dLbls>
        <c:marker val="1"/>
        <c:smooth val="0"/>
        <c:axId val="229210112"/>
        <c:axId val="225707712"/>
      </c:lineChart>
      <c:catAx>
        <c:axId val="229210112"/>
        <c:scaling>
          <c:orientation val="minMax"/>
        </c:scaling>
        <c:delete val="0"/>
        <c:axPos val="b"/>
        <c:majorTickMark val="out"/>
        <c:minorTickMark val="none"/>
        <c:tickLblPos val="nextTo"/>
        <c:crossAx val="225707712"/>
        <c:crosses val="autoZero"/>
        <c:auto val="1"/>
        <c:lblAlgn val="ctr"/>
        <c:lblOffset val="100"/>
        <c:noMultiLvlLbl val="0"/>
      </c:catAx>
      <c:valAx>
        <c:axId val="225707712"/>
        <c:scaling>
          <c:orientation val="minMax"/>
        </c:scaling>
        <c:delete val="0"/>
        <c:axPos val="l"/>
        <c:majorGridlines/>
        <c:numFmt formatCode="0.00%" sourceLinked="1"/>
        <c:majorTickMark val="out"/>
        <c:minorTickMark val="none"/>
        <c:tickLblPos val="nextTo"/>
        <c:crossAx val="229210112"/>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ser>
        <c:dLbls>
          <c:showLegendKey val="0"/>
          <c:showVal val="0"/>
          <c:showCatName val="0"/>
          <c:showSerName val="0"/>
          <c:showPercent val="0"/>
          <c:showBubbleSize val="0"/>
        </c:dLbls>
        <c:marker val="1"/>
        <c:smooth val="0"/>
        <c:axId val="229210624"/>
        <c:axId val="225709440"/>
      </c:lineChart>
      <c:catAx>
        <c:axId val="229210624"/>
        <c:scaling>
          <c:orientation val="minMax"/>
        </c:scaling>
        <c:delete val="0"/>
        <c:axPos val="b"/>
        <c:majorTickMark val="out"/>
        <c:minorTickMark val="none"/>
        <c:tickLblPos val="nextTo"/>
        <c:crossAx val="225709440"/>
        <c:crosses val="autoZero"/>
        <c:auto val="1"/>
        <c:lblAlgn val="ctr"/>
        <c:lblOffset val="100"/>
        <c:noMultiLvlLbl val="0"/>
      </c:catAx>
      <c:valAx>
        <c:axId val="225709440"/>
        <c:scaling>
          <c:orientation val="minMax"/>
        </c:scaling>
        <c:delete val="0"/>
        <c:axPos val="l"/>
        <c:majorGridlines/>
        <c:numFmt formatCode="#,##0.00_ " sourceLinked="1"/>
        <c:majorTickMark val="out"/>
        <c:minorTickMark val="none"/>
        <c:tickLblPos val="nextTo"/>
        <c:crossAx val="229210624"/>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57150</xdr:colOff>
      <xdr:row>0</xdr:row>
      <xdr:rowOff>0</xdr:rowOff>
    </xdr:from>
    <xdr:to>
      <xdr:col>28</xdr:col>
      <xdr:colOff>85725</xdr:colOff>
      <xdr:row>11</xdr:row>
      <xdr:rowOff>42863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828674</xdr:colOff>
      <xdr:row>11</xdr:row>
      <xdr:rowOff>4762</xdr:rowOff>
    </xdr:from>
    <xdr:to>
      <xdr:col>24</xdr:col>
      <xdr:colOff>1228725</xdr:colOff>
      <xdr:row>23</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257175</xdr:colOff>
      <xdr:row>24</xdr:row>
      <xdr:rowOff>61912</xdr:rowOff>
    </xdr:from>
    <xdr:to>
      <xdr:col>24</xdr:col>
      <xdr:colOff>1171575</xdr:colOff>
      <xdr:row>25</xdr:row>
      <xdr:rowOff>76200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1314450</xdr:colOff>
      <xdr:row>26</xdr:row>
      <xdr:rowOff>119061</xdr:rowOff>
    </xdr:from>
    <xdr:to>
      <xdr:col>24</xdr:col>
      <xdr:colOff>704850</xdr:colOff>
      <xdr:row>36</xdr:row>
      <xdr:rowOff>123824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xdr:colOff>
      <xdr:row>15</xdr:row>
      <xdr:rowOff>166686</xdr:rowOff>
    </xdr:from>
    <xdr:to>
      <xdr:col>8</xdr:col>
      <xdr:colOff>781050</xdr:colOff>
      <xdr:row>35</xdr:row>
      <xdr:rowOff>171449</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142874</xdr:colOff>
      <xdr:row>16</xdr:row>
      <xdr:rowOff>42862</xdr:rowOff>
    </xdr:from>
    <xdr:to>
      <xdr:col>24</xdr:col>
      <xdr:colOff>1171575</xdr:colOff>
      <xdr:row>35</xdr:row>
      <xdr:rowOff>95250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123825</xdr:colOff>
      <xdr:row>17</xdr:row>
      <xdr:rowOff>1009651</xdr:rowOff>
    </xdr:from>
    <xdr:to>
      <xdr:col>22</xdr:col>
      <xdr:colOff>295274</xdr:colOff>
      <xdr:row>34</xdr:row>
      <xdr:rowOff>57151</xdr:rowOff>
    </xdr:to>
    <xdr:graphicFrame macro="">
      <xdr:nvGraphicFramePr>
        <xdr:cNvPr id="3" name="图表 2" title="变化率"/>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847725</xdr:colOff>
      <xdr:row>37</xdr:row>
      <xdr:rowOff>119061</xdr:rowOff>
    </xdr:from>
    <xdr:to>
      <xdr:col>20</xdr:col>
      <xdr:colOff>200025</xdr:colOff>
      <xdr:row>56</xdr:row>
      <xdr:rowOff>95250</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304800</xdr:colOff>
      <xdr:row>24</xdr:row>
      <xdr:rowOff>909637</xdr:rowOff>
    </xdr:from>
    <xdr:to>
      <xdr:col>27</xdr:col>
      <xdr:colOff>76200</xdr:colOff>
      <xdr:row>34</xdr:row>
      <xdr:rowOff>85725</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85725</xdr:colOff>
      <xdr:row>38</xdr:row>
      <xdr:rowOff>157162</xdr:rowOff>
    </xdr:from>
    <xdr:to>
      <xdr:col>26</xdr:col>
      <xdr:colOff>1314451</xdr:colOff>
      <xdr:row>47</xdr:row>
      <xdr:rowOff>19050</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1295400</xdr:colOff>
      <xdr:row>77</xdr:row>
      <xdr:rowOff>166688</xdr:rowOff>
    </xdr:from>
    <xdr:to>
      <xdr:col>26</xdr:col>
      <xdr:colOff>381000</xdr:colOff>
      <xdr:row>94</xdr:row>
      <xdr:rowOff>95251</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847725</xdr:colOff>
      <xdr:row>26</xdr:row>
      <xdr:rowOff>4762</xdr:rowOff>
    </xdr:from>
    <xdr:to>
      <xdr:col>21</xdr:col>
      <xdr:colOff>733426</xdr:colOff>
      <xdr:row>32</xdr:row>
      <xdr:rowOff>142875</xdr:rowOff>
    </xdr:to>
    <xdr:graphicFrame macro="">
      <xdr:nvGraphicFramePr>
        <xdr:cNvPr id="12" name="图表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685311</xdr:colOff>
      <xdr:row>27</xdr:row>
      <xdr:rowOff>38002</xdr:rowOff>
    </xdr:to>
    <xdr:pic>
      <xdr:nvPicPr>
        <xdr:cNvPr id="2" name="图片 1"/>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5</xdr:col>
      <xdr:colOff>151805</xdr:colOff>
      <xdr:row>47</xdr:row>
      <xdr:rowOff>38016</xdr:rowOff>
    </xdr:to>
    <xdr:pic>
      <xdr:nvPicPr>
        <xdr:cNvPr id="4" name="图片 3"/>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id="1" name="表1" displayName="表1" ref="A51:CK56" headerRowCount="0" totalsRowShown="0" headerRowDxfId="180" tableBorderDxfId="179" headerRowCellStyle="好" dataCellStyle="好">
  <tableColumns count="89">
    <tableColumn id="1" name="列1" headerRowDxfId="178" dataDxfId="177" headerRowCellStyle="好" dataCellStyle="好"/>
    <tableColumn id="2" name="列2" headerRowDxfId="176" headerRowCellStyle="好" dataCellStyle="好"/>
    <tableColumn id="3" name="列3" headerRowDxfId="175" headerRowCellStyle="好" dataCellStyle="好"/>
    <tableColumn id="4" name="列4" headerRowDxfId="174" headerRowCellStyle="好" dataCellStyle="好"/>
    <tableColumn id="5" name="列5" headerRowDxfId="173" headerRowCellStyle="好" dataCellStyle="好"/>
    <tableColumn id="6" name="列6" headerRowDxfId="172" headerRowCellStyle="好" dataCellStyle="好"/>
    <tableColumn id="7" name="列7" headerRowDxfId="171" headerRowCellStyle="好" dataCellStyle="好"/>
    <tableColumn id="8" name="列8" headerRowDxfId="170" headerRowCellStyle="好" dataCellStyle="好"/>
    <tableColumn id="9" name="列9" headerRowDxfId="169" headerRowCellStyle="好" dataCellStyle="好"/>
    <tableColumn id="10" name="列10" headerRowDxfId="168" headerRowCellStyle="好" dataCellStyle="好"/>
    <tableColumn id="11" name="列11" headerRowDxfId="167" headerRowCellStyle="好" dataCellStyle="好"/>
    <tableColumn id="12" name="列12" headerRowDxfId="166" headerRowCellStyle="好" dataCellStyle="好"/>
    <tableColumn id="13" name="列13" headerRowDxfId="165" headerRowCellStyle="好" dataCellStyle="好"/>
    <tableColumn id="14" name="列14" headerRowDxfId="164" headerRowCellStyle="好" dataCellStyle="好"/>
    <tableColumn id="15" name="列15" headerRowDxfId="163" headerRowCellStyle="好" dataCellStyle="好"/>
    <tableColumn id="16" name="列16" headerRowDxfId="162" headerRowCellStyle="好" dataCellStyle="好"/>
    <tableColumn id="17" name="列17" headerRowDxfId="161" headerRowCellStyle="好" dataCellStyle="好"/>
    <tableColumn id="18" name="列18" headerRowDxfId="160" headerRowCellStyle="好" dataCellStyle="好"/>
    <tableColumn id="19" name="列19" headerRowDxfId="159" headerRowCellStyle="好" dataCellStyle="好"/>
    <tableColumn id="20" name="列20" headerRowDxfId="158" headerRowCellStyle="好" dataCellStyle="好"/>
    <tableColumn id="21" name="列21" headerRowDxfId="157" headerRowCellStyle="好" dataCellStyle="好"/>
    <tableColumn id="22" name="列22" headerRowDxfId="156" headerRowCellStyle="好" dataCellStyle="好"/>
    <tableColumn id="23" name="列23" headerRowDxfId="155" headerRowCellStyle="好" dataCellStyle="好"/>
    <tableColumn id="24" name="列24" headerRowDxfId="154" headerRowCellStyle="好" dataCellStyle="好"/>
    <tableColumn id="25" name="列25" headerRowDxfId="153" headerRowCellStyle="好" dataCellStyle="好"/>
    <tableColumn id="26" name="列26" headerRowDxfId="152" headerRowCellStyle="好" dataCellStyle="好"/>
    <tableColumn id="27" name="列27" headerRowDxfId="151" headerRowCellStyle="好" dataCellStyle="好"/>
    <tableColumn id="28" name="列28" headerRowDxfId="150" headerRowCellStyle="好" dataCellStyle="好"/>
    <tableColumn id="29" name="列29" headerRowDxfId="149" headerRowCellStyle="好" dataCellStyle="好"/>
    <tableColumn id="30" name="列30" headerRowDxfId="148" headerRowCellStyle="好" dataCellStyle="好"/>
    <tableColumn id="31" name="列31" headerRowDxfId="147" headerRowCellStyle="好" dataCellStyle="好"/>
    <tableColumn id="32" name="列32" headerRowDxfId="146" headerRowCellStyle="好" dataCellStyle="好"/>
    <tableColumn id="33" name="列33" headerRowDxfId="145" headerRowCellStyle="好" dataCellStyle="好"/>
    <tableColumn id="34" name="列34" headerRowDxfId="144" headerRowCellStyle="好" dataCellStyle="好"/>
    <tableColumn id="35" name="列35" headerRowDxfId="143" headerRowCellStyle="好" dataCellStyle="好"/>
    <tableColumn id="36" name="列36" headerRowDxfId="142" headerRowCellStyle="好" dataCellStyle="好"/>
    <tableColumn id="37" name="列37" headerRowDxfId="141" headerRowCellStyle="好" dataCellStyle="好"/>
    <tableColumn id="38" name="列38" headerRowDxfId="140" headerRowCellStyle="好" dataCellStyle="好"/>
    <tableColumn id="39" name="列39" headerRowDxfId="139" headerRowCellStyle="好" dataCellStyle="好"/>
    <tableColumn id="40" name="列40" headerRowDxfId="138" headerRowCellStyle="好" dataCellStyle="好"/>
    <tableColumn id="41" name="列41" headerRowDxfId="137" headerRowCellStyle="好" dataCellStyle="好"/>
    <tableColumn id="42" name="列42" headerRowDxfId="136" headerRowCellStyle="好" dataCellStyle="好"/>
    <tableColumn id="43" name="列43" headerRowDxfId="135" headerRowCellStyle="好" dataCellStyle="好"/>
    <tableColumn id="44" name="列44" headerRowDxfId="134" headerRowCellStyle="好" dataCellStyle="好"/>
    <tableColumn id="45" name="列45" headerRowDxfId="133" headerRowCellStyle="好" dataCellStyle="好"/>
    <tableColumn id="46" name="列46" headerRowDxfId="132" headerRowCellStyle="好" dataCellStyle="好"/>
    <tableColumn id="47" name="列47" headerRowDxfId="131" headerRowCellStyle="好" dataCellStyle="好"/>
    <tableColumn id="48" name="列48" headerRowDxfId="130" headerRowCellStyle="好" dataCellStyle="好"/>
    <tableColumn id="49" name="列49" headerRowDxfId="129" headerRowCellStyle="好" dataCellStyle="好"/>
    <tableColumn id="50" name="列50" headerRowDxfId="128" headerRowCellStyle="好" dataCellStyle="好"/>
    <tableColumn id="51" name="列51" headerRowDxfId="127" headerRowCellStyle="好" dataCellStyle="好"/>
    <tableColumn id="52" name="列52" headerRowDxfId="126" headerRowCellStyle="好" dataCellStyle="好"/>
    <tableColumn id="53" name="列53" headerRowDxfId="125" headerRowCellStyle="好" dataCellStyle="好"/>
    <tableColumn id="54" name="列54" headerRowDxfId="124" headerRowCellStyle="好" dataCellStyle="好"/>
    <tableColumn id="55" name="列55" headerRowDxfId="123" headerRowCellStyle="好" dataCellStyle="好"/>
    <tableColumn id="56" name="列56" headerRowDxfId="122" headerRowCellStyle="好" dataCellStyle="好"/>
    <tableColumn id="57" name="列57" headerRowDxfId="121" headerRowCellStyle="好" dataCellStyle="好"/>
    <tableColumn id="58" name="列58" headerRowDxfId="120" headerRowCellStyle="好" dataCellStyle="好"/>
    <tableColumn id="59" name="列59" headerRowDxfId="119" headerRowCellStyle="好" dataCellStyle="好"/>
    <tableColumn id="60" name="列60" headerRowDxfId="118" headerRowCellStyle="好" dataCellStyle="好"/>
    <tableColumn id="61" name="列61" headerRowDxfId="117" headerRowCellStyle="好" dataCellStyle="好"/>
    <tableColumn id="62" name="列62" headerRowDxfId="116" headerRowCellStyle="好" dataCellStyle="好"/>
    <tableColumn id="63" name="列63" headerRowDxfId="115" headerRowCellStyle="好" dataCellStyle="好"/>
    <tableColumn id="64" name="列64" headerRowDxfId="114" headerRowCellStyle="好" dataCellStyle="好"/>
    <tableColumn id="65" name="列65" headerRowDxfId="113" headerRowCellStyle="好" dataCellStyle="好"/>
    <tableColumn id="66" name="列66" headerRowDxfId="112" headerRowCellStyle="好" dataCellStyle="好"/>
    <tableColumn id="67" name="列67" headerRowDxfId="111" headerRowCellStyle="好" dataCellStyle="好"/>
    <tableColumn id="68" name="列68" headerRowDxfId="110" headerRowCellStyle="好" dataCellStyle="好"/>
    <tableColumn id="69" name="列69" headerRowDxfId="109" headerRowCellStyle="好" dataCellStyle="好"/>
    <tableColumn id="70" name="列70" headerRowDxfId="108" headerRowCellStyle="好" dataCellStyle="好"/>
    <tableColumn id="71" name="列71" headerRowDxfId="107" headerRowCellStyle="好" dataCellStyle="好"/>
    <tableColumn id="72" name="列72" headerRowDxfId="106" headerRowCellStyle="好" dataCellStyle="好"/>
    <tableColumn id="73" name="列73" headerRowDxfId="105" headerRowCellStyle="好" dataCellStyle="好"/>
    <tableColumn id="74" name="列74" headerRowDxfId="104" headerRowCellStyle="好" dataCellStyle="好"/>
    <tableColumn id="75" name="列75" headerRowDxfId="103" headerRowCellStyle="好" dataCellStyle="好"/>
    <tableColumn id="76" name="列76" headerRowDxfId="102" headerRowCellStyle="好" dataCellStyle="好"/>
    <tableColumn id="77" name="列77" headerRowDxfId="101" headerRowCellStyle="好" dataCellStyle="好"/>
    <tableColumn id="78" name="列78" headerRowDxfId="100" headerRowCellStyle="好" dataCellStyle="好"/>
    <tableColumn id="79" name="列79" headerRowDxfId="99" headerRowCellStyle="好" dataCellStyle="好"/>
    <tableColumn id="80" name="列80" headerRowDxfId="98" headerRowCellStyle="好" dataCellStyle="好"/>
    <tableColumn id="81" name="列81" headerRowDxfId="97" headerRowCellStyle="好" dataCellStyle="好"/>
    <tableColumn id="82" name="列82" headerRowDxfId="96" headerRowCellStyle="好" dataCellStyle="好"/>
    <tableColumn id="83" name="列83" headerRowDxfId="95" headerRowCellStyle="好" dataCellStyle="好"/>
    <tableColumn id="84" name="列84" headerRowDxfId="94" headerRowCellStyle="好" dataCellStyle="好"/>
    <tableColumn id="85" name="列85" headerRowDxfId="93" headerRowCellStyle="好" dataCellStyle="好"/>
    <tableColumn id="86" name="列86" headerRowDxfId="92" headerRowCellStyle="好" dataCellStyle="好"/>
    <tableColumn id="87" name="列87" headerRowDxfId="91" headerRowCellStyle="好" dataCellStyle="好"/>
    <tableColumn id="88" name="列88" headerRowDxfId="90" headerRowCellStyle="好" dataCellStyle="好"/>
    <tableColumn id="89"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id="2" name="表2" displayName="表2" ref="A59:CK62" headerRowCount="0" totalsRowShown="0">
  <tableColumns count="89">
    <tableColumn id="1" name="列1" headerRowDxfId="88" dataDxfId="87" dataCellStyle="好"/>
    <tableColumn id="2" name="列2" dataCellStyle="好"/>
    <tableColumn id="3" name="列3" dataCellStyle="好"/>
    <tableColumn id="4" name="列4" dataCellStyle="好"/>
    <tableColumn id="5" name="列5" dataDxfId="86" dataCellStyle="好"/>
    <tableColumn id="6" name="列6" dataDxfId="85" dataCellStyle="好"/>
    <tableColumn id="7" name="列7" dataDxfId="84" dataCellStyle="好"/>
    <tableColumn id="8" name="列8" dataDxfId="83" dataCellStyle="好"/>
    <tableColumn id="9" name="列9" dataDxfId="82" dataCellStyle="好"/>
    <tableColumn id="10" name="列10" dataDxfId="81" dataCellStyle="好"/>
    <tableColumn id="11" name="列11" dataDxfId="80" dataCellStyle="好"/>
    <tableColumn id="12" name="列12" dataDxfId="79" dataCellStyle="好"/>
    <tableColumn id="13" name="列13" dataDxfId="78" dataCellStyle="好"/>
    <tableColumn id="14" name="列14" dataDxfId="77" dataCellStyle="好"/>
    <tableColumn id="15" name="列15" dataDxfId="76" dataCellStyle="好"/>
    <tableColumn id="16" name="列16" dataDxfId="75" dataCellStyle="好"/>
    <tableColumn id="17" name="列17" dataDxfId="74" dataCellStyle="好"/>
    <tableColumn id="18" name="列18" dataDxfId="73" dataCellStyle="好"/>
    <tableColumn id="19" name="列19" dataDxfId="72" dataCellStyle="好"/>
    <tableColumn id="20" name="列20" dataDxfId="71" dataCellStyle="好"/>
    <tableColumn id="21" name="列21" dataDxfId="70" dataCellStyle="好"/>
    <tableColumn id="22" name="列22" dataDxfId="69" dataCellStyle="好"/>
    <tableColumn id="23" name="列23" dataDxfId="68" dataCellStyle="好"/>
    <tableColumn id="24" name="列24" dataDxfId="67" dataCellStyle="好"/>
    <tableColumn id="25" name="列25" dataDxfId="66" dataCellStyle="好"/>
    <tableColumn id="26" name="列26" dataDxfId="65" dataCellStyle="好"/>
    <tableColumn id="27" name="列27" dataDxfId="64" dataCellStyle="好"/>
    <tableColumn id="28" name="列28" dataDxfId="63" dataCellStyle="好"/>
    <tableColumn id="29" name="列29" dataDxfId="62" dataCellStyle="好"/>
    <tableColumn id="30" name="列30" dataDxfId="61" dataCellStyle="好"/>
    <tableColumn id="31" name="列31" dataDxfId="60" dataCellStyle="好"/>
    <tableColumn id="32" name="列32" dataDxfId="59" dataCellStyle="好"/>
    <tableColumn id="33" name="列33" dataDxfId="58" dataCellStyle="好"/>
    <tableColumn id="34" name="列34" dataDxfId="57" dataCellStyle="好"/>
    <tableColumn id="35" name="列35" dataDxfId="56" dataCellStyle="好"/>
    <tableColumn id="36" name="列36" dataDxfId="55" dataCellStyle="好"/>
    <tableColumn id="37" name="列37" dataDxfId="54" dataCellStyle="好"/>
    <tableColumn id="38" name="列38" dataDxfId="53" dataCellStyle="好"/>
    <tableColumn id="39" name="列39" dataDxfId="52" dataCellStyle="好"/>
    <tableColumn id="40" name="列40" dataDxfId="51" dataCellStyle="好"/>
    <tableColumn id="41" name="列41" dataDxfId="50" dataCellStyle="好"/>
    <tableColumn id="42" name="列42" dataDxfId="49" dataCellStyle="好"/>
    <tableColumn id="43" name="列43" dataDxfId="48" dataCellStyle="好"/>
    <tableColumn id="44" name="列44" dataDxfId="47" dataCellStyle="好"/>
    <tableColumn id="45" name="列45" dataDxfId="46" dataCellStyle="好"/>
    <tableColumn id="46" name="列46" dataDxfId="45" dataCellStyle="好"/>
    <tableColumn id="47" name="列47" dataDxfId="44" dataCellStyle="好"/>
    <tableColumn id="48" name="列48" dataDxfId="43" dataCellStyle="好"/>
    <tableColumn id="49" name="列49" dataDxfId="42" dataCellStyle="好"/>
    <tableColumn id="50" name="列50" dataDxfId="41" dataCellStyle="好"/>
    <tableColumn id="51" name="列51" dataDxfId="40" dataCellStyle="好"/>
    <tableColumn id="52" name="列52" dataDxfId="39" dataCellStyle="好"/>
    <tableColumn id="53" name="列53" dataDxfId="38" dataCellStyle="好"/>
    <tableColumn id="54" name="列54" dataDxfId="37" dataCellStyle="好"/>
    <tableColumn id="55" name="列55" dataDxfId="36" dataCellStyle="好"/>
    <tableColumn id="56" name="列56" dataDxfId="35" dataCellStyle="好"/>
    <tableColumn id="57" name="列57" dataDxfId="34" dataCellStyle="好"/>
    <tableColumn id="58" name="列58" dataDxfId="33" dataCellStyle="好"/>
    <tableColumn id="59" name="列59" dataDxfId="32" dataCellStyle="好"/>
    <tableColumn id="60" name="列60" dataDxfId="31" dataCellStyle="好"/>
    <tableColumn id="61" name="列61" dataDxfId="30" dataCellStyle="好"/>
    <tableColumn id="62" name="列62" dataDxfId="29" dataCellStyle="好"/>
    <tableColumn id="63" name="列63" dataDxfId="28" dataCellStyle="好"/>
    <tableColumn id="64" name="列64" dataDxfId="27" dataCellStyle="好"/>
    <tableColumn id="65" name="列65" dataDxfId="26" dataCellStyle="好"/>
    <tableColumn id="66" name="列66" dataDxfId="25" dataCellStyle="好"/>
    <tableColumn id="67" name="列67" dataDxfId="24" dataCellStyle="好"/>
    <tableColumn id="68" name="列68" dataDxfId="23" dataCellStyle="好"/>
    <tableColumn id="69" name="列69" dataDxfId="22" dataCellStyle="好"/>
    <tableColumn id="70" name="列70" dataDxfId="21" dataCellStyle="好"/>
    <tableColumn id="71" name="列71" dataDxfId="20" dataCellStyle="好"/>
    <tableColumn id="72" name="列72" dataDxfId="19" dataCellStyle="好"/>
    <tableColumn id="73" name="列73" dataDxfId="18" dataCellStyle="好"/>
    <tableColumn id="74" name="列74" dataDxfId="17" dataCellStyle="好"/>
    <tableColumn id="75" name="列75" dataDxfId="16" dataCellStyle="好"/>
    <tableColumn id="76" name="列76" dataDxfId="15" dataCellStyle="好"/>
    <tableColumn id="77" name="列77" dataDxfId="14" dataCellStyle="好"/>
    <tableColumn id="78" name="列78" dataDxfId="13" dataCellStyle="好"/>
    <tableColumn id="79" name="列79" dataDxfId="12" dataCellStyle="好"/>
    <tableColumn id="80" name="列80" dataDxfId="11" dataCellStyle="好"/>
    <tableColumn id="81" name="列81" dataDxfId="10" dataCellStyle="好"/>
    <tableColumn id="82" name="列82" dataDxfId="9" dataCellStyle="好"/>
    <tableColumn id="83" name="列83" dataDxfId="8" dataCellStyle="好"/>
    <tableColumn id="84" name="列84" dataDxfId="7" dataCellStyle="好"/>
    <tableColumn id="85" name="列85" dataDxfId="6" dataCellStyle="好"/>
    <tableColumn id="86" name="列86" dataDxfId="5" dataCellStyle="好"/>
    <tableColumn id="87" name="列87" dataDxfId="4" dataCellStyle="好"/>
    <tableColumn id="88" name="列88" dataDxfId="3" dataCellStyle="好"/>
    <tableColumn id="89"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id="3" name="表3" displayName="表3" ref="A65:CK70" headerRowCount="0" totalsRowShown="0" headerRowCellStyle="好" dataCellStyle="好">
  <tableColumns count="89">
    <tableColumn id="1" name="列1" headerRowDxfId="1" dataDxfId="0" headerRowCellStyle="好" dataCellStyle="好"/>
    <tableColumn id="2" name="列2" headerRowCellStyle="好" dataCellStyle="好"/>
    <tableColumn id="3" name="列3" headerRowCellStyle="好" dataCellStyle="好"/>
    <tableColumn id="4" name="列4" headerRowCellStyle="好" dataCellStyle="好"/>
    <tableColumn id="5" name="列5" headerRowCellStyle="好" dataCellStyle="好"/>
    <tableColumn id="6" name="列6" headerRowCellStyle="好" dataCellStyle="好"/>
    <tableColumn id="7" name="列7" headerRowCellStyle="好" dataCellStyle="好"/>
    <tableColumn id="8" name="列8" headerRowCellStyle="好" dataCellStyle="好"/>
    <tableColumn id="9" name="列9" headerRowCellStyle="好" dataCellStyle="好"/>
    <tableColumn id="10" name="列10" headerRowCellStyle="好" dataCellStyle="好"/>
    <tableColumn id="11" name="列11" headerRowCellStyle="好" dataCellStyle="好"/>
    <tableColumn id="12" name="列12" headerRowCellStyle="好" dataCellStyle="好"/>
    <tableColumn id="13" name="列13" headerRowCellStyle="好" dataCellStyle="好"/>
    <tableColumn id="14" name="列14" headerRowCellStyle="好" dataCellStyle="好"/>
    <tableColumn id="15" name="列15" headerRowCellStyle="好" dataCellStyle="好"/>
    <tableColumn id="16" name="列16" headerRowCellStyle="好" dataCellStyle="好"/>
    <tableColumn id="17" name="列17" headerRowCellStyle="好" dataCellStyle="好"/>
    <tableColumn id="18" name="列18" headerRowCellStyle="好" dataCellStyle="好"/>
    <tableColumn id="19" name="列19" headerRowCellStyle="好" dataCellStyle="好"/>
    <tableColumn id="20" name="列20" headerRowCellStyle="好" dataCellStyle="好"/>
    <tableColumn id="21" name="列21" headerRowCellStyle="好" dataCellStyle="好"/>
    <tableColumn id="22" name="列22" headerRowCellStyle="好" dataCellStyle="好"/>
    <tableColumn id="23" name="列23" headerRowCellStyle="好" dataCellStyle="好"/>
    <tableColumn id="24" name="列24" headerRowCellStyle="好" dataCellStyle="好"/>
    <tableColumn id="25" name="列25" headerRowCellStyle="好" dataCellStyle="好"/>
    <tableColumn id="26" name="列26" headerRowCellStyle="好" dataCellStyle="好"/>
    <tableColumn id="27" name="列27" headerRowCellStyle="好" dataCellStyle="好"/>
    <tableColumn id="28" name="列28" headerRowCellStyle="好" dataCellStyle="好"/>
    <tableColumn id="29" name="列29" headerRowCellStyle="好" dataCellStyle="好"/>
    <tableColumn id="30" name="列30" headerRowCellStyle="好" dataCellStyle="好"/>
    <tableColumn id="31" name="列31" headerRowCellStyle="好" dataCellStyle="好"/>
    <tableColumn id="32" name="列32" headerRowCellStyle="好" dataCellStyle="好"/>
    <tableColumn id="33" name="列33" headerRowCellStyle="好" dataCellStyle="好"/>
    <tableColumn id="34" name="列34" headerRowCellStyle="好" dataCellStyle="好"/>
    <tableColumn id="35" name="列35" headerRowCellStyle="好" dataCellStyle="好"/>
    <tableColumn id="36" name="列36" headerRowCellStyle="好" dataCellStyle="好"/>
    <tableColumn id="37" name="列37" headerRowCellStyle="好" dataCellStyle="好"/>
    <tableColumn id="38" name="列38" headerRowCellStyle="好" dataCellStyle="好"/>
    <tableColumn id="39" name="列39" headerRowCellStyle="好" dataCellStyle="好"/>
    <tableColumn id="40" name="列40" headerRowCellStyle="好" dataCellStyle="好"/>
    <tableColumn id="41" name="列41" headerRowCellStyle="好" dataCellStyle="好"/>
    <tableColumn id="42" name="列42" headerRowCellStyle="好" dataCellStyle="好"/>
    <tableColumn id="43" name="列43" headerRowCellStyle="好" dataCellStyle="好"/>
    <tableColumn id="44" name="列44" headerRowCellStyle="好" dataCellStyle="好"/>
    <tableColumn id="45" name="列45" headerRowCellStyle="好" dataCellStyle="好"/>
    <tableColumn id="46" name="列46" headerRowCellStyle="好" dataCellStyle="好"/>
    <tableColumn id="47" name="列47" headerRowCellStyle="好" dataCellStyle="好"/>
    <tableColumn id="48" name="列48" headerRowCellStyle="好" dataCellStyle="好"/>
    <tableColumn id="49" name="列49" headerRowCellStyle="好" dataCellStyle="好"/>
    <tableColumn id="50" name="列50" headerRowCellStyle="好" dataCellStyle="好"/>
    <tableColumn id="51" name="列51" headerRowCellStyle="好" dataCellStyle="好"/>
    <tableColumn id="52" name="列52" headerRowCellStyle="好" dataCellStyle="好"/>
    <tableColumn id="53" name="列53" headerRowCellStyle="好" dataCellStyle="好"/>
    <tableColumn id="54" name="列54" headerRowCellStyle="好" dataCellStyle="好"/>
    <tableColumn id="55" name="列55" headerRowCellStyle="好" dataCellStyle="好"/>
    <tableColumn id="56" name="列56" headerRowCellStyle="好" dataCellStyle="好"/>
    <tableColumn id="57" name="列57" headerRowCellStyle="好" dataCellStyle="好"/>
    <tableColumn id="58" name="列58" headerRowCellStyle="好" dataCellStyle="好"/>
    <tableColumn id="59" name="列59" headerRowCellStyle="好" dataCellStyle="好"/>
    <tableColumn id="60" name="列60" headerRowCellStyle="好" dataCellStyle="好"/>
    <tableColumn id="61" name="列61" headerRowCellStyle="好" dataCellStyle="好"/>
    <tableColumn id="62" name="列62" headerRowCellStyle="好" dataCellStyle="好"/>
    <tableColumn id="63" name="列63" headerRowCellStyle="好" dataCellStyle="好"/>
    <tableColumn id="64" name="列64" headerRowCellStyle="好" dataCellStyle="好"/>
    <tableColumn id="65" name="列65" headerRowCellStyle="好" dataCellStyle="好"/>
    <tableColumn id="66" name="列66" headerRowCellStyle="好" dataCellStyle="好"/>
    <tableColumn id="67" name="列67" headerRowCellStyle="好" dataCellStyle="好"/>
    <tableColumn id="68" name="列68" headerRowCellStyle="好" dataCellStyle="好"/>
    <tableColumn id="69" name="列69" headerRowCellStyle="好" dataCellStyle="好"/>
    <tableColumn id="70" name="列70" headerRowCellStyle="好" dataCellStyle="好"/>
    <tableColumn id="71" name="列71" headerRowCellStyle="好" dataCellStyle="好"/>
    <tableColumn id="72" name="列72" headerRowCellStyle="好" dataCellStyle="好"/>
    <tableColumn id="73" name="列73" headerRowCellStyle="好" dataCellStyle="好"/>
    <tableColumn id="74" name="列74" headerRowCellStyle="好" dataCellStyle="好"/>
    <tableColumn id="75" name="列75" headerRowCellStyle="好" dataCellStyle="好"/>
    <tableColumn id="76" name="列76" headerRowCellStyle="好" dataCellStyle="好"/>
    <tableColumn id="77" name="列77" headerRowCellStyle="好" dataCellStyle="好"/>
    <tableColumn id="78" name="列78" headerRowCellStyle="好" dataCellStyle="好"/>
    <tableColumn id="79" name="列79" headerRowCellStyle="好" dataCellStyle="好"/>
    <tableColumn id="80" name="列80" headerRowCellStyle="好" dataCellStyle="好"/>
    <tableColumn id="81" name="列81" headerRowCellStyle="好" dataCellStyle="好"/>
    <tableColumn id="82" name="列82" headerRowCellStyle="好" dataCellStyle="好"/>
    <tableColumn id="83" name="列83" headerRowCellStyle="好" dataCellStyle="好"/>
    <tableColumn id="84" name="列84" headerRowCellStyle="好" dataCellStyle="好"/>
    <tableColumn id="85" name="列85" headerRowCellStyle="好" dataCellStyle="好"/>
    <tableColumn id="86" name="列86" headerRowCellStyle="好" dataCellStyle="好"/>
    <tableColumn id="87" name="列87" headerRowCellStyle="好" dataCellStyle="好"/>
    <tableColumn id="88" name="列88" headerRowCellStyle="好" dataCellStyle="好"/>
    <tableColumn id="89"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负债表"/>
  <dimension ref="A1:AI85"/>
  <sheetViews>
    <sheetView workbookViewId="0">
      <selection activeCell="Y25" sqref="Y25"/>
    </sheetView>
  </sheetViews>
  <sheetFormatPr defaultRowHeight="13.5"/>
  <cols>
    <col min="1" max="1" width="34" style="202" bestFit="1" customWidth="1"/>
    <col min="2" max="3" width="12.75" style="202" hidden="1" customWidth="1"/>
    <col min="4" max="4" width="13.875" style="202" hidden="1" customWidth="1"/>
    <col min="5" max="5" width="13.875" style="202" bestFit="1" customWidth="1"/>
    <col min="6" max="8" width="12.75" style="202" hidden="1" customWidth="1"/>
    <col min="9" max="9" width="12.75" style="202" bestFit="1" customWidth="1"/>
    <col min="10" max="12" width="12.75" style="202" hidden="1" customWidth="1"/>
    <col min="13" max="13" width="12.75" style="202" bestFit="1" customWidth="1"/>
    <col min="14" max="16" width="12.75" style="202" hidden="1" customWidth="1"/>
    <col min="17" max="17" width="12.75" style="202" bestFit="1" customWidth="1"/>
    <col min="18" max="20" width="12.75" style="202" hidden="1" customWidth="1"/>
    <col min="21" max="21" width="12.75" style="202" bestFit="1" customWidth="1"/>
    <col min="22" max="24" width="12.75" style="202" hidden="1" customWidth="1"/>
    <col min="25" max="25" width="12.75" style="202" bestFit="1" customWidth="1"/>
    <col min="26" max="28" width="12.75" style="202" hidden="1" customWidth="1"/>
    <col min="29" max="29" width="12.75" style="202" bestFit="1" customWidth="1"/>
    <col min="30" max="31" width="12.75" style="202" hidden="1" customWidth="1"/>
    <col min="32" max="34" width="12.75" style="202" bestFit="1" customWidth="1"/>
    <col min="35" max="35" width="9.5" style="202" hidden="1" customWidth="1"/>
    <col min="36" max="16384" width="9" style="202"/>
  </cols>
  <sheetData>
    <row r="1" spans="1:35">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20101231</v>
      </c>
      <c r="AG1" s="202">
        <v>20091231</v>
      </c>
      <c r="AH1" s="202">
        <v>20081231</v>
      </c>
      <c r="AI1" s="202">
        <v>19700101</v>
      </c>
    </row>
    <row r="2" spans="1:35">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row>
    <row r="3" spans="1:35">
      <c r="A3" s="202" t="s">
        <v>107</v>
      </c>
    </row>
    <row r="4" spans="1:35">
      <c r="A4" s="202" t="s">
        <v>108</v>
      </c>
      <c r="B4" s="202">
        <v>911620713.48000002</v>
      </c>
      <c r="C4" s="202">
        <v>762603460.59000003</v>
      </c>
      <c r="D4" s="202">
        <v>959610927.75</v>
      </c>
      <c r="E4" s="202">
        <v>627279567.75999999</v>
      </c>
      <c r="F4" s="202">
        <v>646898398.60000002</v>
      </c>
      <c r="G4" s="202">
        <v>640706738.29999995</v>
      </c>
      <c r="H4" s="202">
        <v>748407749.91999996</v>
      </c>
      <c r="I4" s="202">
        <v>497200922.38</v>
      </c>
      <c r="J4" s="202">
        <v>1041896896.37</v>
      </c>
      <c r="K4" s="202">
        <v>388776166.88</v>
      </c>
      <c r="L4" s="202">
        <v>675753014.13</v>
      </c>
      <c r="M4" s="202">
        <v>696067859.69000006</v>
      </c>
      <c r="N4" s="202">
        <v>690771780.01999998</v>
      </c>
      <c r="O4" s="202">
        <v>641442723.11000001</v>
      </c>
      <c r="P4" s="202">
        <v>1255365928.1900001</v>
      </c>
      <c r="Q4" s="202">
        <v>234501204.41999999</v>
      </c>
      <c r="R4" s="202">
        <v>276684977.61000001</v>
      </c>
      <c r="S4" s="202">
        <v>248656253.59</v>
      </c>
      <c r="T4" s="202">
        <v>310229232.98000002</v>
      </c>
      <c r="U4" s="202">
        <v>321851231.97000003</v>
      </c>
      <c r="V4" s="202">
        <v>306954505.58999997</v>
      </c>
      <c r="W4" s="202">
        <v>295593122.75999999</v>
      </c>
      <c r="X4" s="202">
        <v>419339678.55000001</v>
      </c>
      <c r="Y4" s="202">
        <v>429298270.75</v>
      </c>
      <c r="Z4" s="202">
        <v>413831417.81</v>
      </c>
      <c r="AA4" s="202">
        <v>460824111.80000001</v>
      </c>
      <c r="AB4" s="202">
        <v>596710534.11000001</v>
      </c>
      <c r="AC4" s="202">
        <v>847566521.58000004</v>
      </c>
      <c r="AD4" s="202">
        <v>29624772.98</v>
      </c>
      <c r="AE4" s="202">
        <v>44141747.770000003</v>
      </c>
      <c r="AF4" s="202">
        <v>49695104.770000003</v>
      </c>
      <c r="AG4" s="202">
        <v>99638795.879999995</v>
      </c>
      <c r="AH4" s="202">
        <v>45384825.549999997</v>
      </c>
      <c r="AI4" s="202">
        <v>0</v>
      </c>
    </row>
    <row r="5" spans="1:35">
      <c r="A5" s="202" t="s">
        <v>109</v>
      </c>
      <c r="B5" s="202">
        <v>0</v>
      </c>
      <c r="C5" s="202">
        <v>0</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202">
        <v>0</v>
      </c>
      <c r="W5" s="202">
        <v>0</v>
      </c>
      <c r="X5" s="202">
        <v>0</v>
      </c>
      <c r="Y5" s="202">
        <v>0</v>
      </c>
      <c r="Z5" s="202">
        <v>0</v>
      </c>
      <c r="AA5" s="202">
        <v>0</v>
      </c>
      <c r="AB5" s="202">
        <v>0</v>
      </c>
      <c r="AC5" s="202">
        <v>0</v>
      </c>
      <c r="AD5" s="202">
        <v>0</v>
      </c>
      <c r="AE5" s="202">
        <v>0</v>
      </c>
      <c r="AF5" s="202">
        <v>0</v>
      </c>
      <c r="AG5" s="202">
        <v>0</v>
      </c>
      <c r="AH5" s="202">
        <v>0</v>
      </c>
      <c r="AI5" s="202">
        <v>0</v>
      </c>
    </row>
    <row r="6" spans="1:35">
      <c r="A6" s="202" t="s">
        <v>110</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202">
        <v>0</v>
      </c>
      <c r="W6" s="202">
        <v>0</v>
      </c>
      <c r="X6" s="202">
        <v>0</v>
      </c>
      <c r="Y6" s="202">
        <v>0</v>
      </c>
      <c r="Z6" s="202">
        <v>0</v>
      </c>
      <c r="AA6" s="202">
        <v>0</v>
      </c>
      <c r="AB6" s="202">
        <v>0</v>
      </c>
      <c r="AC6" s="202">
        <v>0</v>
      </c>
      <c r="AD6" s="202">
        <v>0</v>
      </c>
      <c r="AE6" s="202">
        <v>0</v>
      </c>
      <c r="AF6" s="202">
        <v>0</v>
      </c>
      <c r="AG6" s="202">
        <v>0</v>
      </c>
      <c r="AH6" s="202">
        <v>0</v>
      </c>
      <c r="AI6" s="202">
        <v>0</v>
      </c>
    </row>
    <row r="7" spans="1:35">
      <c r="A7" s="202" t="s">
        <v>111</v>
      </c>
      <c r="B7" s="202">
        <v>200000</v>
      </c>
      <c r="C7" s="202">
        <v>245995.03</v>
      </c>
      <c r="D7" s="202">
        <v>215924</v>
      </c>
      <c r="E7" s="202">
        <v>150000</v>
      </c>
      <c r="F7" s="202">
        <v>150000</v>
      </c>
      <c r="G7" s="202">
        <v>200000</v>
      </c>
      <c r="H7" s="202">
        <v>50000</v>
      </c>
      <c r="I7" s="202">
        <v>0</v>
      </c>
      <c r="J7" s="202">
        <v>0</v>
      </c>
      <c r="K7" s="202">
        <v>0</v>
      </c>
      <c r="L7" s="202">
        <v>300000</v>
      </c>
      <c r="M7" s="202">
        <v>0</v>
      </c>
      <c r="N7" s="202">
        <v>0</v>
      </c>
      <c r="O7" s="202">
        <v>250000</v>
      </c>
      <c r="P7" s="202">
        <v>0</v>
      </c>
      <c r="Q7" s="202">
        <v>0</v>
      </c>
      <c r="R7" s="202">
        <v>0</v>
      </c>
      <c r="S7" s="202">
        <v>0</v>
      </c>
      <c r="T7" s="202">
        <v>0</v>
      </c>
      <c r="U7" s="202">
        <v>0</v>
      </c>
      <c r="V7" s="202">
        <v>0</v>
      </c>
      <c r="W7" s="202">
        <v>0</v>
      </c>
      <c r="X7" s="202">
        <v>0</v>
      </c>
      <c r="Y7" s="202">
        <v>0</v>
      </c>
      <c r="Z7" s="202">
        <v>0</v>
      </c>
      <c r="AA7" s="202">
        <v>2021795.9</v>
      </c>
      <c r="AB7" s="202">
        <v>2890344.5</v>
      </c>
      <c r="AC7" s="202">
        <v>0</v>
      </c>
      <c r="AD7" s="202">
        <v>0</v>
      </c>
      <c r="AE7" s="202">
        <v>0</v>
      </c>
      <c r="AF7" s="202">
        <v>700000</v>
      </c>
      <c r="AG7" s="202">
        <v>0</v>
      </c>
      <c r="AH7" s="202">
        <v>0</v>
      </c>
      <c r="AI7" s="202">
        <v>0</v>
      </c>
    </row>
    <row r="8" spans="1:35">
      <c r="A8" s="202" t="s">
        <v>112</v>
      </c>
      <c r="B8" s="202">
        <v>457190186.55000001</v>
      </c>
      <c r="C8" s="202">
        <v>474913355.95999998</v>
      </c>
      <c r="D8" s="202">
        <v>410902234.14999998</v>
      </c>
      <c r="E8" s="202">
        <v>373451431.31</v>
      </c>
      <c r="F8" s="202">
        <v>347931994.82999998</v>
      </c>
      <c r="G8" s="202">
        <v>405676474.32999998</v>
      </c>
      <c r="H8" s="202">
        <v>313810139.07999998</v>
      </c>
      <c r="I8" s="202">
        <v>307783204.54000002</v>
      </c>
      <c r="J8" s="202">
        <v>260242607.81</v>
      </c>
      <c r="K8" s="202">
        <v>296398356.31999999</v>
      </c>
      <c r="L8" s="202">
        <v>269991616.93000001</v>
      </c>
      <c r="M8" s="202">
        <v>222867349.44</v>
      </c>
      <c r="N8" s="202">
        <v>88412590.75</v>
      </c>
      <c r="O8" s="202">
        <v>103816020.16</v>
      </c>
      <c r="P8" s="202">
        <v>64141687.369999997</v>
      </c>
      <c r="Q8" s="202">
        <v>187564063.86000001</v>
      </c>
      <c r="R8" s="202">
        <v>134053584.65000001</v>
      </c>
      <c r="S8" s="202">
        <v>150050878.96000001</v>
      </c>
      <c r="T8" s="202">
        <v>128964561.05</v>
      </c>
      <c r="U8" s="202">
        <v>139562369.38</v>
      </c>
      <c r="V8" s="202">
        <v>139746153.44</v>
      </c>
      <c r="W8" s="202">
        <v>142377419.00999999</v>
      </c>
      <c r="X8" s="202">
        <v>137417365.5</v>
      </c>
      <c r="Y8" s="202">
        <v>129806174.02</v>
      </c>
      <c r="Z8" s="202">
        <v>93912473.459999993</v>
      </c>
      <c r="AA8" s="202">
        <v>130530903.56</v>
      </c>
      <c r="AB8" s="202">
        <v>108929604.27</v>
      </c>
      <c r="AC8" s="202">
        <v>69329634.230000004</v>
      </c>
      <c r="AD8" s="202">
        <v>26735843.48</v>
      </c>
      <c r="AE8" s="202">
        <v>73948032.310000002</v>
      </c>
      <c r="AF8" s="202">
        <v>56862294.119999997</v>
      </c>
      <c r="AG8" s="202">
        <v>63810060.219999999</v>
      </c>
      <c r="AH8" s="202">
        <v>28635847.510000002</v>
      </c>
      <c r="AI8" s="202">
        <v>0</v>
      </c>
    </row>
    <row r="9" spans="1:35">
      <c r="A9" s="202" t="s">
        <v>113</v>
      </c>
      <c r="B9" s="202">
        <v>27989384.73</v>
      </c>
      <c r="C9" s="202">
        <v>28174278.510000002</v>
      </c>
      <c r="D9" s="202">
        <v>35750698.869999997</v>
      </c>
      <c r="E9" s="202">
        <v>16430807.369999999</v>
      </c>
      <c r="F9" s="202">
        <v>26347563.100000001</v>
      </c>
      <c r="G9" s="202">
        <v>17028922.52</v>
      </c>
      <c r="H9" s="202">
        <v>20455038.829999998</v>
      </c>
      <c r="I9" s="202">
        <v>9276964.5700000003</v>
      </c>
      <c r="J9" s="202">
        <v>13217972</v>
      </c>
      <c r="K9" s="202">
        <v>15560880.02</v>
      </c>
      <c r="L9" s="202">
        <v>14278129.439999999</v>
      </c>
      <c r="M9" s="202">
        <v>7496965.7300000004</v>
      </c>
      <c r="N9" s="202">
        <v>16994138.399999999</v>
      </c>
      <c r="O9" s="202">
        <v>11305014.26</v>
      </c>
      <c r="P9" s="202">
        <v>8490318.7899999991</v>
      </c>
      <c r="Q9" s="202">
        <v>8104557.8399999999</v>
      </c>
      <c r="R9" s="202">
        <v>30787904.620000001</v>
      </c>
      <c r="S9" s="202">
        <v>17307519.850000001</v>
      </c>
      <c r="T9" s="202">
        <v>20586311.920000002</v>
      </c>
      <c r="U9" s="202">
        <v>11808182.1</v>
      </c>
      <c r="V9" s="202">
        <v>15424653.300000001</v>
      </c>
      <c r="W9" s="202">
        <v>19715557.359999999</v>
      </c>
      <c r="X9" s="202">
        <v>21883154.760000002</v>
      </c>
      <c r="Y9" s="202">
        <v>19571910.260000002</v>
      </c>
      <c r="Z9" s="202">
        <v>22571122.300000001</v>
      </c>
      <c r="AA9" s="202">
        <v>39704930.030000001</v>
      </c>
      <c r="AB9" s="202">
        <v>21889293.039999999</v>
      </c>
      <c r="AC9" s="202">
        <v>14169699.310000001</v>
      </c>
      <c r="AD9" s="202">
        <v>17268750.989999998</v>
      </c>
      <c r="AE9" s="202">
        <v>16816626.960000001</v>
      </c>
      <c r="AF9" s="202">
        <v>8472559.4700000007</v>
      </c>
      <c r="AG9" s="202">
        <v>6859299.8099999996</v>
      </c>
      <c r="AH9" s="202">
        <v>3387968.79</v>
      </c>
      <c r="AI9" s="202">
        <v>0</v>
      </c>
    </row>
    <row r="10" spans="1:35">
      <c r="A10" s="202" t="s">
        <v>114</v>
      </c>
      <c r="B10" s="202">
        <v>0</v>
      </c>
      <c r="C10" s="202">
        <v>0</v>
      </c>
      <c r="D10" s="202">
        <v>0</v>
      </c>
      <c r="E10" s="202">
        <v>0</v>
      </c>
      <c r="F10" s="202">
        <v>10830.97</v>
      </c>
      <c r="G10" s="202">
        <v>0</v>
      </c>
      <c r="H10" s="202">
        <v>0</v>
      </c>
      <c r="I10" s="202">
        <v>193750</v>
      </c>
      <c r="J10" s="202">
        <v>0</v>
      </c>
      <c r="K10" s="202">
        <v>0</v>
      </c>
      <c r="L10" s="202">
        <v>8306.99</v>
      </c>
      <c r="M10" s="202">
        <v>129925.53</v>
      </c>
      <c r="N10" s="202">
        <v>18955.82</v>
      </c>
      <c r="O10" s="202">
        <v>82599.98</v>
      </c>
      <c r="P10" s="202">
        <v>0</v>
      </c>
      <c r="Q10" s="202">
        <v>131048.02</v>
      </c>
      <c r="R10" s="202">
        <v>0</v>
      </c>
      <c r="S10" s="202">
        <v>522726.33</v>
      </c>
      <c r="T10" s="202">
        <v>0</v>
      </c>
      <c r="U10" s="202">
        <v>609629.63</v>
      </c>
      <c r="V10" s="202">
        <v>0</v>
      </c>
      <c r="W10" s="202">
        <v>716588.88</v>
      </c>
      <c r="X10" s="202">
        <v>0</v>
      </c>
      <c r="Y10" s="202">
        <v>4121250.02</v>
      </c>
      <c r="Z10" s="202">
        <v>0</v>
      </c>
      <c r="AA10" s="202">
        <v>0</v>
      </c>
      <c r="AB10" s="202">
        <v>0</v>
      </c>
      <c r="AC10" s="202">
        <v>0</v>
      </c>
      <c r="AD10" s="202">
        <v>0</v>
      </c>
      <c r="AE10" s="202">
        <v>0</v>
      </c>
      <c r="AF10" s="202">
        <v>0</v>
      </c>
      <c r="AG10" s="202">
        <v>0</v>
      </c>
      <c r="AH10" s="202">
        <v>0</v>
      </c>
      <c r="AI10" s="202">
        <v>0</v>
      </c>
    </row>
    <row r="11" spans="1:35">
      <c r="A11" s="202" t="s">
        <v>115</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202">
        <v>0</v>
      </c>
      <c r="W11" s="202">
        <v>0</v>
      </c>
      <c r="X11" s="202">
        <v>0</v>
      </c>
      <c r="Y11" s="202">
        <v>0</v>
      </c>
      <c r="Z11" s="202">
        <v>0</v>
      </c>
      <c r="AA11" s="202">
        <v>0</v>
      </c>
      <c r="AB11" s="202">
        <v>0</v>
      </c>
      <c r="AC11" s="202">
        <v>0</v>
      </c>
      <c r="AD11" s="202">
        <v>0</v>
      </c>
      <c r="AE11" s="202">
        <v>0</v>
      </c>
      <c r="AF11" s="202">
        <v>0</v>
      </c>
      <c r="AG11" s="202">
        <v>0</v>
      </c>
      <c r="AH11" s="202">
        <v>0</v>
      </c>
      <c r="AI11" s="202">
        <v>0</v>
      </c>
    </row>
    <row r="12" spans="1:35">
      <c r="A12" s="202" t="s">
        <v>116</v>
      </c>
      <c r="B12" s="202">
        <v>19937282.710000001</v>
      </c>
      <c r="C12" s="202">
        <v>37125081.630000003</v>
      </c>
      <c r="D12" s="202">
        <v>35043837.350000001</v>
      </c>
      <c r="E12" s="202">
        <v>20183993.539999999</v>
      </c>
      <c r="F12" s="202">
        <v>19551545.969999999</v>
      </c>
      <c r="G12" s="202">
        <v>19769029.32</v>
      </c>
      <c r="H12" s="202">
        <v>20214448.02</v>
      </c>
      <c r="I12" s="202">
        <v>22495177.010000002</v>
      </c>
      <c r="J12" s="202">
        <v>12955267.68</v>
      </c>
      <c r="K12" s="202">
        <v>10682420.949999999</v>
      </c>
      <c r="L12" s="202">
        <v>37340759.840000004</v>
      </c>
      <c r="M12" s="202">
        <v>5812950.0099999998</v>
      </c>
      <c r="N12" s="202">
        <v>8009865.1900000004</v>
      </c>
      <c r="O12" s="202">
        <v>6727090.9699999997</v>
      </c>
      <c r="P12" s="202">
        <v>7434514.1600000001</v>
      </c>
      <c r="Q12" s="202">
        <v>5572281.7999999998</v>
      </c>
      <c r="R12" s="202">
        <v>13651129.630000001</v>
      </c>
      <c r="S12" s="202">
        <v>6774735.7800000003</v>
      </c>
      <c r="T12" s="202">
        <v>6429637.2400000002</v>
      </c>
      <c r="U12" s="202">
        <v>6586460.2800000003</v>
      </c>
      <c r="V12" s="202">
        <v>6255076.7300000004</v>
      </c>
      <c r="W12" s="202">
        <v>6106708.0099999998</v>
      </c>
      <c r="X12" s="202">
        <v>6493551.2699999996</v>
      </c>
      <c r="Y12" s="202">
        <v>3459452.6</v>
      </c>
      <c r="Z12" s="202">
        <v>7525596.2000000002</v>
      </c>
      <c r="AA12" s="202">
        <v>4907998.07</v>
      </c>
      <c r="AB12" s="202">
        <v>6183559.4299999997</v>
      </c>
      <c r="AC12" s="202">
        <v>6151751.8700000001</v>
      </c>
      <c r="AD12" s="202">
        <v>6434584.7300000004</v>
      </c>
      <c r="AE12" s="202">
        <v>7853661.7699999996</v>
      </c>
      <c r="AF12" s="202">
        <v>3474200.07</v>
      </c>
      <c r="AG12" s="202">
        <v>1846889.36</v>
      </c>
      <c r="AH12" s="202">
        <v>1502403.77</v>
      </c>
      <c r="AI12" s="202">
        <v>0</v>
      </c>
    </row>
    <row r="13" spans="1:35">
      <c r="A13" s="202" t="s">
        <v>117</v>
      </c>
      <c r="B13" s="202">
        <v>0</v>
      </c>
      <c r="C13" s="202">
        <v>0</v>
      </c>
      <c r="D13" s="202">
        <v>0</v>
      </c>
      <c r="E13" s="202">
        <v>0</v>
      </c>
      <c r="F13" s="202">
        <v>0</v>
      </c>
      <c r="G13" s="202">
        <v>0</v>
      </c>
      <c r="H13" s="202">
        <v>0</v>
      </c>
      <c r="I13" s="202">
        <v>0</v>
      </c>
      <c r="J13" s="202">
        <v>0</v>
      </c>
      <c r="K13" s="202">
        <v>0</v>
      </c>
      <c r="L13" s="202">
        <v>0</v>
      </c>
      <c r="M13" s="202">
        <v>0</v>
      </c>
      <c r="N13" s="202">
        <v>0</v>
      </c>
      <c r="O13" s="202">
        <v>0</v>
      </c>
      <c r="P13" s="202">
        <v>0</v>
      </c>
      <c r="Q13" s="202">
        <v>0</v>
      </c>
      <c r="R13" s="202">
        <v>0</v>
      </c>
      <c r="S13" s="202">
        <v>0</v>
      </c>
      <c r="T13" s="202">
        <v>0</v>
      </c>
      <c r="U13" s="202">
        <v>0</v>
      </c>
      <c r="V13" s="202">
        <v>0</v>
      </c>
      <c r="W13" s="202">
        <v>0</v>
      </c>
      <c r="X13" s="202">
        <v>0</v>
      </c>
      <c r="Y13" s="202">
        <v>0</v>
      </c>
      <c r="Z13" s="202">
        <v>0</v>
      </c>
      <c r="AA13" s="202">
        <v>0</v>
      </c>
      <c r="AB13" s="202">
        <v>0</v>
      </c>
      <c r="AC13" s="202">
        <v>0</v>
      </c>
      <c r="AD13" s="202">
        <v>0</v>
      </c>
      <c r="AE13" s="202">
        <v>0</v>
      </c>
      <c r="AF13" s="202">
        <v>0</v>
      </c>
      <c r="AG13" s="202">
        <v>0</v>
      </c>
      <c r="AH13" s="202">
        <v>0</v>
      </c>
      <c r="AI13" s="202">
        <v>0</v>
      </c>
    </row>
    <row r="14" spans="1:35">
      <c r="A14" s="202" t="s">
        <v>118</v>
      </c>
      <c r="B14" s="202">
        <v>800982418.14999998</v>
      </c>
      <c r="C14" s="202">
        <v>692097814.60000002</v>
      </c>
      <c r="D14" s="202">
        <v>664238165.96000004</v>
      </c>
      <c r="E14" s="202">
        <v>693441799.19000006</v>
      </c>
      <c r="F14" s="202">
        <v>664605855.32000005</v>
      </c>
      <c r="G14" s="202">
        <v>638743101.07000005</v>
      </c>
      <c r="H14" s="202">
        <v>644547802.22000003</v>
      </c>
      <c r="I14" s="202">
        <v>697079591.05999994</v>
      </c>
      <c r="J14" s="202">
        <v>681821488.59000003</v>
      </c>
      <c r="K14" s="202">
        <v>592297432.84000003</v>
      </c>
      <c r="L14" s="202">
        <v>521266645.61000001</v>
      </c>
      <c r="M14" s="202">
        <v>390328020.83999997</v>
      </c>
      <c r="N14" s="202">
        <v>441613151.01999998</v>
      </c>
      <c r="O14" s="202">
        <v>387700988.93000001</v>
      </c>
      <c r="P14" s="202">
        <v>342844806.60000002</v>
      </c>
      <c r="Q14" s="202">
        <v>289896370.81999999</v>
      </c>
      <c r="R14" s="202">
        <v>312193074.07999998</v>
      </c>
      <c r="S14" s="202">
        <v>288874923.70999998</v>
      </c>
      <c r="T14" s="202">
        <v>306601886.50999999</v>
      </c>
      <c r="U14" s="202">
        <v>285245447.89999998</v>
      </c>
      <c r="V14" s="202">
        <v>272899559.27999997</v>
      </c>
      <c r="W14" s="202">
        <v>272276630.54000002</v>
      </c>
      <c r="X14" s="202">
        <v>273104736.24000001</v>
      </c>
      <c r="Y14" s="202">
        <v>256470646.41</v>
      </c>
      <c r="Z14" s="202">
        <v>234456271.97</v>
      </c>
      <c r="AA14" s="202">
        <v>215824597.50999999</v>
      </c>
      <c r="AB14" s="202">
        <v>224156467.27000001</v>
      </c>
      <c r="AC14" s="202">
        <v>224490389.49000001</v>
      </c>
      <c r="AD14" s="202">
        <v>227799281.63</v>
      </c>
      <c r="AE14" s="202">
        <v>213187752.13</v>
      </c>
      <c r="AF14" s="202">
        <v>227794263.31</v>
      </c>
      <c r="AG14" s="202">
        <v>196151344.22</v>
      </c>
      <c r="AH14" s="202">
        <v>223636319.30000001</v>
      </c>
      <c r="AI14" s="202">
        <v>0</v>
      </c>
    </row>
    <row r="15" spans="1:35">
      <c r="A15" s="202" t="s">
        <v>119</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row>
    <row r="16" spans="1:35">
      <c r="A16" s="202" t="s">
        <v>120</v>
      </c>
      <c r="B16" s="202">
        <v>0</v>
      </c>
      <c r="C16" s="202">
        <v>0</v>
      </c>
      <c r="D16" s="202">
        <v>0</v>
      </c>
      <c r="E16" s="202">
        <v>0</v>
      </c>
      <c r="F16" s="202">
        <v>0</v>
      </c>
      <c r="G16" s="202">
        <v>0</v>
      </c>
      <c r="H16" s="202">
        <v>0</v>
      </c>
      <c r="I16" s="202">
        <v>0</v>
      </c>
      <c r="J16" s="202">
        <v>0</v>
      </c>
      <c r="K16" s="202">
        <v>0</v>
      </c>
      <c r="L16" s="202">
        <v>0</v>
      </c>
      <c r="M16" s="202">
        <v>0</v>
      </c>
      <c r="N16" s="202">
        <v>0</v>
      </c>
      <c r="O16" s="202">
        <v>0</v>
      </c>
      <c r="P16" s="202">
        <v>0</v>
      </c>
      <c r="Q16" s="202">
        <v>0</v>
      </c>
      <c r="R16" s="202">
        <v>0</v>
      </c>
      <c r="S16" s="202">
        <v>0</v>
      </c>
      <c r="T16" s="202">
        <v>0</v>
      </c>
      <c r="U16" s="202">
        <v>0</v>
      </c>
      <c r="V16" s="202">
        <v>0</v>
      </c>
      <c r="W16" s="202">
        <v>0</v>
      </c>
      <c r="X16" s="202">
        <v>0</v>
      </c>
      <c r="Y16" s="202">
        <v>0</v>
      </c>
      <c r="Z16" s="202">
        <v>0</v>
      </c>
      <c r="AA16" s="202">
        <v>0</v>
      </c>
      <c r="AB16" s="202">
        <v>0</v>
      </c>
      <c r="AC16" s="202">
        <v>0</v>
      </c>
      <c r="AD16" s="202">
        <v>0</v>
      </c>
      <c r="AE16" s="202">
        <v>0</v>
      </c>
      <c r="AF16" s="202">
        <v>0</v>
      </c>
      <c r="AG16" s="202">
        <v>0</v>
      </c>
      <c r="AH16" s="202">
        <v>0</v>
      </c>
      <c r="AI16" s="202">
        <v>0</v>
      </c>
    </row>
    <row r="17" spans="1:35">
      <c r="A17" s="202" t="s">
        <v>121</v>
      </c>
      <c r="B17" s="202">
        <v>0</v>
      </c>
      <c r="C17" s="202">
        <v>0</v>
      </c>
      <c r="D17" s="202">
        <v>0</v>
      </c>
      <c r="E17" s="202">
        <v>0</v>
      </c>
      <c r="F17" s="202">
        <v>0</v>
      </c>
      <c r="G17" s="202">
        <v>0</v>
      </c>
      <c r="H17" s="202">
        <v>0</v>
      </c>
      <c r="I17" s="202">
        <v>0</v>
      </c>
      <c r="J17" s="202">
        <v>0</v>
      </c>
      <c r="K17" s="202">
        <v>0</v>
      </c>
      <c r="L17" s="202">
        <v>0</v>
      </c>
      <c r="M17" s="202">
        <v>0</v>
      </c>
      <c r="N17" s="202">
        <v>0</v>
      </c>
      <c r="O17" s="202">
        <v>0</v>
      </c>
      <c r="P17" s="202">
        <v>0</v>
      </c>
      <c r="Q17" s="202">
        <v>0</v>
      </c>
      <c r="R17" s="202">
        <v>0</v>
      </c>
      <c r="S17" s="202">
        <v>0</v>
      </c>
      <c r="T17" s="202">
        <v>0</v>
      </c>
      <c r="U17" s="202">
        <v>0</v>
      </c>
      <c r="V17" s="202">
        <v>0</v>
      </c>
      <c r="W17" s="202">
        <v>0</v>
      </c>
      <c r="X17" s="202">
        <v>0</v>
      </c>
      <c r="Y17" s="202">
        <v>0</v>
      </c>
      <c r="Z17" s="202">
        <v>0</v>
      </c>
      <c r="AA17" s="202">
        <v>0</v>
      </c>
      <c r="AB17" s="202">
        <v>0</v>
      </c>
      <c r="AC17" s="202">
        <v>0</v>
      </c>
      <c r="AD17" s="202">
        <v>0</v>
      </c>
      <c r="AE17" s="202">
        <v>0</v>
      </c>
      <c r="AF17" s="202">
        <v>0</v>
      </c>
      <c r="AG17" s="202">
        <v>0</v>
      </c>
      <c r="AH17" s="202">
        <v>0</v>
      </c>
      <c r="AI17" s="202">
        <v>0</v>
      </c>
    </row>
    <row r="18" spans="1:35">
      <c r="A18" s="202" t="s">
        <v>122</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c r="Y18" s="202">
        <v>0</v>
      </c>
      <c r="Z18" s="202">
        <v>0</v>
      </c>
      <c r="AA18" s="202">
        <v>0</v>
      </c>
      <c r="AB18" s="202">
        <v>0</v>
      </c>
      <c r="AC18" s="202">
        <v>0</v>
      </c>
      <c r="AD18" s="202">
        <v>0</v>
      </c>
      <c r="AE18" s="202">
        <v>0</v>
      </c>
      <c r="AF18" s="202">
        <v>0</v>
      </c>
      <c r="AG18" s="202">
        <v>0</v>
      </c>
      <c r="AH18" s="202">
        <v>0</v>
      </c>
      <c r="AI18" s="202">
        <v>0</v>
      </c>
    </row>
    <row r="19" spans="1:35">
      <c r="A19" s="202" t="s">
        <v>123</v>
      </c>
      <c r="B19" s="202">
        <v>184126598.31</v>
      </c>
      <c r="C19" s="202">
        <v>276214511.33999997</v>
      </c>
      <c r="D19" s="202">
        <v>6675989.5800000001</v>
      </c>
      <c r="E19" s="202">
        <v>362063244.63999999</v>
      </c>
      <c r="F19" s="202">
        <v>358072392.25</v>
      </c>
      <c r="G19" s="202">
        <v>287386955.77999997</v>
      </c>
      <c r="H19" s="202">
        <v>287183944.5</v>
      </c>
      <c r="I19" s="202">
        <v>402490320.44999999</v>
      </c>
      <c r="J19" s="202">
        <v>434195085.63999999</v>
      </c>
      <c r="K19" s="202">
        <v>506344099.74000001</v>
      </c>
      <c r="L19" s="202">
        <v>371923683.51999998</v>
      </c>
      <c r="M19" s="202">
        <v>510909151.82999998</v>
      </c>
      <c r="N19" s="202">
        <v>513344472.51999998</v>
      </c>
      <c r="O19" s="202">
        <v>513708534.76999998</v>
      </c>
      <c r="P19" s="202">
        <v>3529610.76</v>
      </c>
      <c r="Q19" s="202">
        <v>2498093.12</v>
      </c>
      <c r="R19" s="202">
        <v>0</v>
      </c>
      <c r="S19" s="202">
        <v>0</v>
      </c>
      <c r="T19" s="202">
        <v>0</v>
      </c>
      <c r="U19" s="202">
        <v>0</v>
      </c>
      <c r="V19" s="202">
        <v>0</v>
      </c>
      <c r="W19" s="202">
        <v>0</v>
      </c>
      <c r="X19" s="202">
        <v>0</v>
      </c>
      <c r="Y19" s="202">
        <v>0</v>
      </c>
      <c r="Z19" s="202">
        <v>0</v>
      </c>
      <c r="AA19" s="202">
        <v>0</v>
      </c>
      <c r="AB19" s="202">
        <v>0</v>
      </c>
      <c r="AC19" s="202">
        <v>0</v>
      </c>
      <c r="AD19" s="202">
        <v>0</v>
      </c>
      <c r="AE19" s="202">
        <v>0</v>
      </c>
      <c r="AF19" s="202">
        <v>0</v>
      </c>
      <c r="AG19" s="202">
        <v>0</v>
      </c>
      <c r="AH19" s="202">
        <v>0</v>
      </c>
      <c r="AI19" s="202">
        <v>0</v>
      </c>
    </row>
    <row r="20" spans="1:35">
      <c r="A20" s="202" t="s">
        <v>124</v>
      </c>
      <c r="B20" s="202">
        <v>2402046583.9299998</v>
      </c>
      <c r="C20" s="202">
        <v>2271374497.6599998</v>
      </c>
      <c r="D20" s="202">
        <v>2112437777.6600001</v>
      </c>
      <c r="E20" s="202">
        <v>2093000843.8099999</v>
      </c>
      <c r="F20" s="202">
        <v>2063568581.04</v>
      </c>
      <c r="G20" s="202">
        <v>2009511221.3199999</v>
      </c>
      <c r="H20" s="202">
        <v>2034669122.5699999</v>
      </c>
      <c r="I20" s="202">
        <v>1936519930.01</v>
      </c>
      <c r="J20" s="202">
        <v>2444329318.0900002</v>
      </c>
      <c r="K20" s="202">
        <v>1810059356.75</v>
      </c>
      <c r="L20" s="202">
        <v>1890862156.46</v>
      </c>
      <c r="M20" s="202">
        <v>1833612223.0699999</v>
      </c>
      <c r="N20" s="202">
        <v>1759164953.72</v>
      </c>
      <c r="O20" s="202">
        <v>1665032972.1800001</v>
      </c>
      <c r="P20" s="202">
        <v>1681806865.8699999</v>
      </c>
      <c r="Q20" s="202">
        <v>728267619.88</v>
      </c>
      <c r="R20" s="202">
        <v>767370670.59000003</v>
      </c>
      <c r="S20" s="202">
        <v>712187038.22000003</v>
      </c>
      <c r="T20" s="202">
        <v>772811629.70000005</v>
      </c>
      <c r="U20" s="202">
        <v>765663321.25999999</v>
      </c>
      <c r="V20" s="202">
        <v>741279948.34000003</v>
      </c>
      <c r="W20" s="202">
        <v>736786026.55999994</v>
      </c>
      <c r="X20" s="202">
        <v>858238486.32000005</v>
      </c>
      <c r="Y20" s="202">
        <v>842727704.05999994</v>
      </c>
      <c r="Z20" s="202">
        <v>772296881.74000001</v>
      </c>
      <c r="AA20" s="202">
        <v>853814336.87</v>
      </c>
      <c r="AB20" s="202">
        <v>960759802.62</v>
      </c>
      <c r="AC20" s="202">
        <v>1161707996.48</v>
      </c>
      <c r="AD20" s="202">
        <v>307863233.81</v>
      </c>
      <c r="AE20" s="202">
        <v>355947820.94</v>
      </c>
      <c r="AF20" s="202">
        <v>346998421.74000001</v>
      </c>
      <c r="AG20" s="202">
        <v>368306389.49000001</v>
      </c>
      <c r="AH20" s="202">
        <v>302547364.92000002</v>
      </c>
      <c r="AI20" s="202">
        <v>0</v>
      </c>
    </row>
    <row r="21" spans="1:35">
      <c r="A21" s="202" t="s">
        <v>125</v>
      </c>
    </row>
    <row r="22" spans="1:35">
      <c r="A22" s="202" t="s">
        <v>126</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row>
    <row r="23" spans="1:35">
      <c r="A23" s="202" t="s">
        <v>127</v>
      </c>
      <c r="B23" s="202">
        <v>0</v>
      </c>
      <c r="C23" s="202">
        <v>0</v>
      </c>
      <c r="D23" s="202">
        <v>0</v>
      </c>
      <c r="E23" s="202">
        <v>0</v>
      </c>
      <c r="F23" s="202">
        <v>0</v>
      </c>
      <c r="G23" s="202">
        <v>0</v>
      </c>
      <c r="H23" s="202">
        <v>0</v>
      </c>
      <c r="I23" s="202">
        <v>0</v>
      </c>
      <c r="J23" s="202">
        <v>0</v>
      </c>
      <c r="K23" s="202">
        <v>0</v>
      </c>
      <c r="L23" s="202">
        <v>0</v>
      </c>
      <c r="M23" s="202">
        <v>0</v>
      </c>
      <c r="N23" s="202">
        <v>0</v>
      </c>
      <c r="O23" s="202">
        <v>0</v>
      </c>
      <c r="P23" s="202">
        <v>0</v>
      </c>
      <c r="Q23" s="202">
        <v>0</v>
      </c>
      <c r="R23" s="202">
        <v>0</v>
      </c>
      <c r="S23" s="202">
        <v>0</v>
      </c>
      <c r="T23" s="202">
        <v>0</v>
      </c>
      <c r="U23" s="202">
        <v>0</v>
      </c>
      <c r="V23" s="202">
        <v>0</v>
      </c>
      <c r="W23" s="202">
        <v>0</v>
      </c>
      <c r="X23" s="202">
        <v>0</v>
      </c>
      <c r="Y23" s="202">
        <v>0</v>
      </c>
      <c r="Z23" s="202">
        <v>0</v>
      </c>
      <c r="AA23" s="202">
        <v>0</v>
      </c>
      <c r="AB23" s="202">
        <v>0</v>
      </c>
      <c r="AC23" s="202">
        <v>0</v>
      </c>
      <c r="AD23" s="202">
        <v>0</v>
      </c>
      <c r="AE23" s="202">
        <v>0</v>
      </c>
      <c r="AF23" s="202">
        <v>0</v>
      </c>
      <c r="AG23" s="202">
        <v>0</v>
      </c>
      <c r="AH23" s="202">
        <v>0</v>
      </c>
      <c r="AI23" s="202">
        <v>0</v>
      </c>
    </row>
    <row r="24" spans="1:35">
      <c r="A24" s="202" t="s">
        <v>128</v>
      </c>
      <c r="B24" s="202">
        <v>0</v>
      </c>
      <c r="C24" s="202">
        <v>0</v>
      </c>
      <c r="D24" s="202">
        <v>0</v>
      </c>
      <c r="E24" s="202">
        <v>0</v>
      </c>
      <c r="F24" s="202">
        <v>0</v>
      </c>
      <c r="G24" s="202">
        <v>0</v>
      </c>
      <c r="H24" s="202">
        <v>0</v>
      </c>
      <c r="I24" s="202">
        <v>0</v>
      </c>
      <c r="J24" s="202">
        <v>0</v>
      </c>
      <c r="K24" s="202">
        <v>0</v>
      </c>
      <c r="L24" s="202">
        <v>0</v>
      </c>
      <c r="M24" s="202">
        <v>0</v>
      </c>
      <c r="N24" s="202">
        <v>0</v>
      </c>
      <c r="O24" s="202">
        <v>0</v>
      </c>
      <c r="P24" s="202">
        <v>0</v>
      </c>
      <c r="Q24" s="202">
        <v>0</v>
      </c>
      <c r="R24" s="202">
        <v>0</v>
      </c>
      <c r="S24" s="202">
        <v>0</v>
      </c>
      <c r="T24" s="202">
        <v>0</v>
      </c>
      <c r="U24" s="202">
        <v>0</v>
      </c>
      <c r="V24" s="202">
        <v>0</v>
      </c>
      <c r="W24" s="202">
        <v>0</v>
      </c>
      <c r="X24" s="202">
        <v>0</v>
      </c>
      <c r="Y24" s="202">
        <v>0</v>
      </c>
      <c r="Z24" s="202">
        <v>0</v>
      </c>
      <c r="AA24" s="202">
        <v>0</v>
      </c>
      <c r="AB24" s="202">
        <v>0</v>
      </c>
      <c r="AC24" s="202">
        <v>0</v>
      </c>
      <c r="AD24" s="202">
        <v>0</v>
      </c>
      <c r="AE24" s="202">
        <v>0</v>
      </c>
      <c r="AF24" s="202">
        <v>0</v>
      </c>
      <c r="AG24" s="202">
        <v>0</v>
      </c>
      <c r="AH24" s="202">
        <v>0</v>
      </c>
      <c r="AI24" s="202">
        <v>0</v>
      </c>
    </row>
    <row r="25" spans="1:35">
      <c r="A25" s="202" t="s">
        <v>129</v>
      </c>
      <c r="B25" s="202">
        <v>0</v>
      </c>
      <c r="C25" s="202">
        <v>0</v>
      </c>
      <c r="D25" s="202">
        <v>0</v>
      </c>
      <c r="E25" s="202">
        <v>0</v>
      </c>
      <c r="F25" s="202">
        <v>0</v>
      </c>
      <c r="G25" s="202">
        <v>0</v>
      </c>
      <c r="H25" s="202">
        <v>0</v>
      </c>
      <c r="I25" s="202">
        <v>0</v>
      </c>
      <c r="J25" s="202">
        <v>0</v>
      </c>
      <c r="K25" s="202">
        <v>0</v>
      </c>
      <c r="L25" s="202">
        <v>0</v>
      </c>
      <c r="M25" s="202">
        <v>0</v>
      </c>
      <c r="N25" s="202">
        <v>0</v>
      </c>
      <c r="O25" s="202">
        <v>0</v>
      </c>
      <c r="P25" s="202">
        <v>0</v>
      </c>
      <c r="Q25" s="202">
        <v>0</v>
      </c>
      <c r="R25" s="202">
        <v>0</v>
      </c>
      <c r="S25" s="202">
        <v>0</v>
      </c>
      <c r="T25" s="202">
        <v>0</v>
      </c>
      <c r="U25" s="202">
        <v>0</v>
      </c>
      <c r="V25" s="202">
        <v>0</v>
      </c>
      <c r="W25" s="202">
        <v>0</v>
      </c>
      <c r="X25" s="202">
        <v>0</v>
      </c>
      <c r="Y25" s="202">
        <v>0</v>
      </c>
      <c r="Z25" s="202">
        <v>0</v>
      </c>
      <c r="AA25" s="202">
        <v>0</v>
      </c>
      <c r="AB25" s="202">
        <v>0</v>
      </c>
      <c r="AC25" s="202">
        <v>0</v>
      </c>
      <c r="AD25" s="202">
        <v>0</v>
      </c>
      <c r="AE25" s="202">
        <v>0</v>
      </c>
      <c r="AF25" s="202">
        <v>0</v>
      </c>
      <c r="AG25" s="202">
        <v>0</v>
      </c>
      <c r="AH25" s="202">
        <v>0</v>
      </c>
      <c r="AI25" s="202">
        <v>0</v>
      </c>
    </row>
    <row r="26" spans="1:35">
      <c r="A26" s="202" t="s">
        <v>130</v>
      </c>
      <c r="B26" s="202">
        <v>18798751.239999998</v>
      </c>
      <c r="C26" s="202">
        <v>18798751.239999998</v>
      </c>
      <c r="D26" s="202">
        <v>19416080.27</v>
      </c>
      <c r="E26" s="202">
        <v>19416080.27</v>
      </c>
      <c r="F26" s="202">
        <v>17743024.609999999</v>
      </c>
      <c r="G26" s="202">
        <v>17743024.609999999</v>
      </c>
      <c r="H26" s="202">
        <v>22731749.920000002</v>
      </c>
      <c r="I26" s="202">
        <v>22731749.920000002</v>
      </c>
      <c r="J26" s="202">
        <v>28084982.890000001</v>
      </c>
      <c r="K26" s="202">
        <v>28084982.890000001</v>
      </c>
      <c r="L26" s="202">
        <v>27152779.940000001</v>
      </c>
      <c r="M26" s="202">
        <v>27152779.940000001</v>
      </c>
      <c r="N26" s="202">
        <v>17383078.079999998</v>
      </c>
      <c r="O26" s="202">
        <v>10543582.140000001</v>
      </c>
      <c r="P26" s="202">
        <v>10874322.380000001</v>
      </c>
      <c r="Q26" s="202">
        <v>10874322.380000001</v>
      </c>
      <c r="R26" s="202">
        <v>9729124.8499999996</v>
      </c>
      <c r="S26" s="202">
        <v>9729124.8499999996</v>
      </c>
      <c r="T26" s="202">
        <v>9757413.4000000004</v>
      </c>
      <c r="U26" s="202">
        <v>9757413.4000000004</v>
      </c>
      <c r="V26" s="202">
        <v>9452578.0399999991</v>
      </c>
      <c r="W26" s="202">
        <v>9452578.0399999991</v>
      </c>
      <c r="X26" s="202">
        <v>9569252.8100000005</v>
      </c>
      <c r="Y26" s="202">
        <v>9569252.8100000005</v>
      </c>
      <c r="Z26" s="202">
        <v>7757046</v>
      </c>
      <c r="AA26" s="202">
        <v>7757046</v>
      </c>
      <c r="AB26" s="202">
        <v>8770793.0600000005</v>
      </c>
      <c r="AC26" s="202">
        <v>8770793.0600000005</v>
      </c>
      <c r="AD26" s="202">
        <v>8652923.2200000007</v>
      </c>
      <c r="AE26" s="202">
        <v>8652923.2200000007</v>
      </c>
      <c r="AF26" s="202">
        <v>8086976.54</v>
      </c>
      <c r="AG26" s="202">
        <v>7235745.2300000004</v>
      </c>
      <c r="AH26" s="202">
        <v>8140066.6500000004</v>
      </c>
      <c r="AI26" s="202">
        <v>0</v>
      </c>
    </row>
    <row r="27" spans="1:35">
      <c r="A27" s="202" t="s">
        <v>131</v>
      </c>
      <c r="B27" s="202">
        <v>0</v>
      </c>
      <c r="C27" s="202">
        <v>0</v>
      </c>
      <c r="D27" s="202">
        <v>0</v>
      </c>
      <c r="E27" s="202">
        <v>0</v>
      </c>
      <c r="F27" s="202">
        <v>0</v>
      </c>
      <c r="G27" s="202">
        <v>0</v>
      </c>
      <c r="H27" s="202">
        <v>0</v>
      </c>
      <c r="I27" s="202">
        <v>0</v>
      </c>
      <c r="J27" s="202">
        <v>0</v>
      </c>
      <c r="K27" s="202">
        <v>0</v>
      </c>
      <c r="L27" s="202">
        <v>4837055.33</v>
      </c>
      <c r="M27" s="202">
        <v>0</v>
      </c>
      <c r="N27" s="202">
        <v>0</v>
      </c>
      <c r="O27" s="202">
        <v>0</v>
      </c>
      <c r="P27" s="202">
        <v>0</v>
      </c>
      <c r="Q27" s="202">
        <v>0</v>
      </c>
      <c r="R27" s="202">
        <v>0</v>
      </c>
      <c r="S27" s="202">
        <v>0</v>
      </c>
      <c r="T27" s="202">
        <v>0</v>
      </c>
      <c r="U27" s="202">
        <v>0</v>
      </c>
      <c r="V27" s="202">
        <v>0</v>
      </c>
      <c r="W27" s="202">
        <v>0</v>
      </c>
      <c r="X27" s="202">
        <v>0</v>
      </c>
      <c r="Y27" s="202">
        <v>0</v>
      </c>
      <c r="Z27" s="202">
        <v>0</v>
      </c>
      <c r="AA27" s="202">
        <v>0</v>
      </c>
      <c r="AB27" s="202">
        <v>0</v>
      </c>
      <c r="AC27" s="202">
        <v>0</v>
      </c>
      <c r="AD27" s="202">
        <v>0</v>
      </c>
      <c r="AE27" s="202">
        <v>0</v>
      </c>
      <c r="AF27" s="202">
        <v>0</v>
      </c>
      <c r="AG27" s="202">
        <v>0</v>
      </c>
      <c r="AH27" s="202">
        <v>2426856.9700000002</v>
      </c>
      <c r="AI27" s="202">
        <v>0</v>
      </c>
    </row>
    <row r="28" spans="1:35">
      <c r="A28" s="202" t="s">
        <v>132</v>
      </c>
      <c r="B28" s="202">
        <v>1386880640.49</v>
      </c>
      <c r="C28" s="202">
        <v>1342375708.76</v>
      </c>
      <c r="D28" s="202">
        <v>1358276837.48</v>
      </c>
      <c r="E28" s="202">
        <v>1407808329.28</v>
      </c>
      <c r="F28" s="202">
        <v>1327994325.1099999</v>
      </c>
      <c r="G28" s="202">
        <v>1090765616.02</v>
      </c>
      <c r="H28" s="202">
        <v>1096346620.8399999</v>
      </c>
      <c r="I28" s="202">
        <v>1147109480.9400001</v>
      </c>
      <c r="J28" s="202">
        <v>1028537189.73</v>
      </c>
      <c r="K28" s="202">
        <v>1032903264.25</v>
      </c>
      <c r="L28" s="202">
        <v>999829416.71000004</v>
      </c>
      <c r="M28" s="202">
        <v>971427872.14999998</v>
      </c>
      <c r="N28" s="202">
        <v>765150815.38999999</v>
      </c>
      <c r="O28" s="202">
        <v>605585717.96000004</v>
      </c>
      <c r="P28" s="202">
        <v>611232503.77999997</v>
      </c>
      <c r="Q28" s="202">
        <v>626050201.67999995</v>
      </c>
      <c r="R28" s="202">
        <v>492930704.68000001</v>
      </c>
      <c r="S28" s="202">
        <v>495337929.56999999</v>
      </c>
      <c r="T28" s="202">
        <v>505294519.75999999</v>
      </c>
      <c r="U28" s="202">
        <v>518069504.48000002</v>
      </c>
      <c r="V28" s="202">
        <v>498491588.25</v>
      </c>
      <c r="W28" s="202">
        <v>462358764.74000001</v>
      </c>
      <c r="X28" s="202">
        <v>361594285.97000003</v>
      </c>
      <c r="Y28" s="202">
        <v>368967236.35000002</v>
      </c>
      <c r="Z28" s="202">
        <v>371912158.13999999</v>
      </c>
      <c r="AA28" s="202">
        <v>286541051.58999997</v>
      </c>
      <c r="AB28" s="202">
        <v>286771606.66000003</v>
      </c>
      <c r="AC28" s="202">
        <v>289698829.98000002</v>
      </c>
      <c r="AD28" s="202">
        <v>267423996.31999999</v>
      </c>
      <c r="AE28" s="202">
        <v>262304981.87</v>
      </c>
      <c r="AF28" s="202">
        <v>262306611.97999999</v>
      </c>
      <c r="AG28" s="202">
        <v>150708089.31999999</v>
      </c>
      <c r="AH28" s="202">
        <v>146235755.78999999</v>
      </c>
      <c r="AI28" s="202">
        <v>0</v>
      </c>
    </row>
    <row r="29" spans="1:35">
      <c r="A29" s="202" t="s">
        <v>133</v>
      </c>
      <c r="B29" s="202">
        <v>162696744.75999999</v>
      </c>
      <c r="C29" s="202">
        <v>180966472.41</v>
      </c>
      <c r="D29" s="202">
        <v>134231764.31999999</v>
      </c>
      <c r="E29" s="202">
        <v>113091733.05</v>
      </c>
      <c r="F29" s="202">
        <v>169915391.47</v>
      </c>
      <c r="G29" s="202">
        <v>390738533.88</v>
      </c>
      <c r="H29" s="202">
        <v>333097545.00999999</v>
      </c>
      <c r="I29" s="202">
        <v>279409961.33999997</v>
      </c>
      <c r="J29" s="202">
        <v>204331825.59</v>
      </c>
      <c r="K29" s="202">
        <v>102336399.09999999</v>
      </c>
      <c r="L29" s="202">
        <v>73660922.420000002</v>
      </c>
      <c r="M29" s="202">
        <v>48434821.799999997</v>
      </c>
      <c r="N29" s="202">
        <v>178745125.09</v>
      </c>
      <c r="O29" s="202">
        <v>287680029.07999998</v>
      </c>
      <c r="P29" s="202">
        <v>188489303.34</v>
      </c>
      <c r="Q29" s="202">
        <v>127767775.13</v>
      </c>
      <c r="R29" s="202">
        <v>231456132.97999999</v>
      </c>
      <c r="S29" s="202">
        <v>220190018.83000001</v>
      </c>
      <c r="T29" s="202">
        <v>193467042.68000001</v>
      </c>
      <c r="U29" s="202">
        <v>169380379.22</v>
      </c>
      <c r="V29" s="202">
        <v>153432736.44999999</v>
      </c>
      <c r="W29" s="202">
        <v>161499658.41</v>
      </c>
      <c r="X29" s="202">
        <v>253325619.31</v>
      </c>
      <c r="Y29" s="202">
        <v>210487489.62</v>
      </c>
      <c r="Z29" s="202">
        <v>113785816.63</v>
      </c>
      <c r="AA29" s="202">
        <v>132100748.42</v>
      </c>
      <c r="AB29" s="202">
        <v>94106720.329999998</v>
      </c>
      <c r="AC29" s="202">
        <v>79082365.659999996</v>
      </c>
      <c r="AD29" s="202">
        <v>82365259.859999999</v>
      </c>
      <c r="AE29" s="202">
        <v>75953231.200000003</v>
      </c>
      <c r="AF29" s="202">
        <v>36679712.399999999</v>
      </c>
      <c r="AG29" s="202">
        <v>23729794.98</v>
      </c>
      <c r="AH29" s="202">
        <v>5634372.7300000004</v>
      </c>
      <c r="AI29" s="202">
        <v>0</v>
      </c>
    </row>
    <row r="30" spans="1:35">
      <c r="A30" s="202" t="s">
        <v>134</v>
      </c>
      <c r="B30" s="202">
        <v>0</v>
      </c>
      <c r="C30" s="202">
        <v>0</v>
      </c>
      <c r="D30" s="202">
        <v>0</v>
      </c>
      <c r="E30" s="202">
        <v>0</v>
      </c>
      <c r="F30" s="202">
        <v>0</v>
      </c>
      <c r="G30" s="202">
        <v>0</v>
      </c>
      <c r="H30" s="202">
        <v>0</v>
      </c>
      <c r="I30" s="202">
        <v>0</v>
      </c>
      <c r="J30" s="202">
        <v>0</v>
      </c>
      <c r="K30" s="202">
        <v>0</v>
      </c>
      <c r="L30" s="202">
        <v>0</v>
      </c>
      <c r="M30" s="202">
        <v>0</v>
      </c>
      <c r="N30" s="202">
        <v>0</v>
      </c>
      <c r="O30" s="202">
        <v>0</v>
      </c>
      <c r="P30" s="202">
        <v>0</v>
      </c>
      <c r="Q30" s="202">
        <v>0</v>
      </c>
      <c r="R30" s="202">
        <v>0</v>
      </c>
      <c r="S30" s="202">
        <v>0</v>
      </c>
      <c r="T30" s="202">
        <v>0</v>
      </c>
      <c r="U30" s="202">
        <v>0</v>
      </c>
      <c r="V30" s="202">
        <v>0</v>
      </c>
      <c r="W30" s="202">
        <v>0</v>
      </c>
      <c r="X30" s="202">
        <v>0</v>
      </c>
      <c r="Y30" s="202">
        <v>0</v>
      </c>
      <c r="Z30" s="202">
        <v>0</v>
      </c>
      <c r="AA30" s="202">
        <v>0</v>
      </c>
      <c r="AB30" s="202">
        <v>0</v>
      </c>
      <c r="AC30" s="202">
        <v>0</v>
      </c>
      <c r="AD30" s="202">
        <v>0</v>
      </c>
      <c r="AE30" s="202">
        <v>0</v>
      </c>
      <c r="AF30" s="202">
        <v>0</v>
      </c>
      <c r="AG30" s="202">
        <v>0</v>
      </c>
      <c r="AH30" s="202">
        <v>0</v>
      </c>
      <c r="AI30" s="202">
        <v>0</v>
      </c>
    </row>
    <row r="31" spans="1:35">
      <c r="A31" s="202" t="s">
        <v>135</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c r="Y31" s="202">
        <v>0</v>
      </c>
      <c r="Z31" s="202">
        <v>0</v>
      </c>
      <c r="AA31" s="202">
        <v>0</v>
      </c>
      <c r="AB31" s="202">
        <v>0</v>
      </c>
      <c r="AC31" s="202">
        <v>0</v>
      </c>
      <c r="AD31" s="202">
        <v>0</v>
      </c>
      <c r="AE31" s="202">
        <v>0</v>
      </c>
      <c r="AF31" s="202">
        <v>0</v>
      </c>
      <c r="AG31" s="202">
        <v>0</v>
      </c>
      <c r="AH31" s="202">
        <v>0</v>
      </c>
      <c r="AI31" s="202">
        <v>0</v>
      </c>
    </row>
    <row r="32" spans="1:35">
      <c r="A32" s="202" t="s">
        <v>136</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c r="V32" s="202">
        <v>0</v>
      </c>
      <c r="W32" s="202">
        <v>0</v>
      </c>
      <c r="X32" s="202">
        <v>0</v>
      </c>
      <c r="Y32" s="202">
        <v>0</v>
      </c>
      <c r="Z32" s="202">
        <v>0</v>
      </c>
      <c r="AA32" s="202">
        <v>0</v>
      </c>
      <c r="AB32" s="202">
        <v>0</v>
      </c>
      <c r="AC32" s="202">
        <v>0</v>
      </c>
      <c r="AD32" s="202">
        <v>0</v>
      </c>
      <c r="AE32" s="202">
        <v>0</v>
      </c>
      <c r="AF32" s="202">
        <v>0</v>
      </c>
      <c r="AG32" s="202">
        <v>0</v>
      </c>
      <c r="AH32" s="202">
        <v>0</v>
      </c>
      <c r="AI32" s="202">
        <v>0</v>
      </c>
    </row>
    <row r="33" spans="1:35">
      <c r="A33" s="202" t="s">
        <v>137</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v>0</v>
      </c>
      <c r="W33" s="202">
        <v>0</v>
      </c>
      <c r="X33" s="202">
        <v>0</v>
      </c>
      <c r="Y33" s="202">
        <v>0</v>
      </c>
      <c r="Z33" s="202">
        <v>0</v>
      </c>
      <c r="AA33" s="202">
        <v>0</v>
      </c>
      <c r="AB33" s="202">
        <v>0</v>
      </c>
      <c r="AC33" s="202">
        <v>0</v>
      </c>
      <c r="AD33" s="202">
        <v>0</v>
      </c>
      <c r="AE33" s="202">
        <v>0</v>
      </c>
      <c r="AF33" s="202">
        <v>0</v>
      </c>
      <c r="AG33" s="202">
        <v>0</v>
      </c>
      <c r="AH33" s="202">
        <v>0</v>
      </c>
      <c r="AI33" s="202">
        <v>0</v>
      </c>
    </row>
    <row r="34" spans="1:35">
      <c r="A34" s="202" t="s">
        <v>138</v>
      </c>
      <c r="B34" s="202">
        <v>0</v>
      </c>
      <c r="C34" s="202">
        <v>0</v>
      </c>
      <c r="D34" s="202">
        <v>0</v>
      </c>
      <c r="E34" s="202">
        <v>0</v>
      </c>
      <c r="F34" s="202">
        <v>0</v>
      </c>
      <c r="G34" s="202">
        <v>0</v>
      </c>
      <c r="H34" s="202">
        <v>0</v>
      </c>
      <c r="I34" s="202">
        <v>0</v>
      </c>
      <c r="J34" s="202">
        <v>0</v>
      </c>
      <c r="K34" s="202">
        <v>0</v>
      </c>
      <c r="L34" s="202">
        <v>0</v>
      </c>
      <c r="M34" s="202">
        <v>0</v>
      </c>
      <c r="N34" s="202">
        <v>0</v>
      </c>
      <c r="O34" s="202">
        <v>0</v>
      </c>
      <c r="P34" s="202">
        <v>0</v>
      </c>
      <c r="Q34" s="202">
        <v>0</v>
      </c>
      <c r="R34" s="202">
        <v>0</v>
      </c>
      <c r="S34" s="202">
        <v>0</v>
      </c>
      <c r="T34" s="202">
        <v>0</v>
      </c>
      <c r="U34" s="202">
        <v>0</v>
      </c>
      <c r="V34" s="202">
        <v>0</v>
      </c>
      <c r="W34" s="202">
        <v>0</v>
      </c>
      <c r="X34" s="202">
        <v>0</v>
      </c>
      <c r="Y34" s="202">
        <v>0</v>
      </c>
      <c r="Z34" s="202">
        <v>0</v>
      </c>
      <c r="AA34" s="202">
        <v>0</v>
      </c>
      <c r="AB34" s="202">
        <v>0</v>
      </c>
      <c r="AC34" s="202">
        <v>0</v>
      </c>
      <c r="AD34" s="202">
        <v>0</v>
      </c>
      <c r="AE34" s="202">
        <v>0</v>
      </c>
      <c r="AF34" s="202">
        <v>0</v>
      </c>
      <c r="AG34" s="202">
        <v>0</v>
      </c>
      <c r="AH34" s="202">
        <v>0</v>
      </c>
      <c r="AI34" s="202">
        <v>0</v>
      </c>
    </row>
    <row r="35" spans="1:35">
      <c r="A35" s="202" t="s">
        <v>139</v>
      </c>
      <c r="B35" s="202">
        <v>162503693.96000001</v>
      </c>
      <c r="C35" s="202">
        <v>162378448.84</v>
      </c>
      <c r="D35" s="202">
        <v>162991156.59</v>
      </c>
      <c r="E35" s="202">
        <v>165162064.53</v>
      </c>
      <c r="F35" s="202">
        <v>168385646.59</v>
      </c>
      <c r="G35" s="202">
        <v>171513331.06999999</v>
      </c>
      <c r="H35" s="202">
        <v>109591307.73999999</v>
      </c>
      <c r="I35" s="202">
        <v>111793887.12</v>
      </c>
      <c r="J35" s="202">
        <v>94067777.439999998</v>
      </c>
      <c r="K35" s="202">
        <v>95582655.099999994</v>
      </c>
      <c r="L35" s="202">
        <v>95745261.209999993</v>
      </c>
      <c r="M35" s="202">
        <v>91038152.359999999</v>
      </c>
      <c r="N35" s="202">
        <v>68400431.640000001</v>
      </c>
      <c r="O35" s="202">
        <v>69035022.489999995</v>
      </c>
      <c r="P35" s="202">
        <v>69762489.5</v>
      </c>
      <c r="Q35" s="202">
        <v>70515173.469999999</v>
      </c>
      <c r="R35" s="202">
        <v>71258656.549999997</v>
      </c>
      <c r="S35" s="202">
        <v>72043936.469999999</v>
      </c>
      <c r="T35" s="202">
        <v>71935028.560000002</v>
      </c>
      <c r="U35" s="202">
        <v>72591405.75</v>
      </c>
      <c r="V35" s="202">
        <v>73342903.370000005</v>
      </c>
      <c r="W35" s="202">
        <v>69982986.569999993</v>
      </c>
      <c r="X35" s="202">
        <v>55853402.700000003</v>
      </c>
      <c r="Y35" s="202">
        <v>56236552.57</v>
      </c>
      <c r="Z35" s="202">
        <v>56140966</v>
      </c>
      <c r="AA35" s="202">
        <v>30553867.210000001</v>
      </c>
      <c r="AB35" s="202">
        <v>30784611.100000001</v>
      </c>
      <c r="AC35" s="202">
        <v>30883998.02</v>
      </c>
      <c r="AD35" s="202">
        <v>31327306.539999999</v>
      </c>
      <c r="AE35" s="202">
        <v>31520155.059999999</v>
      </c>
      <c r="AF35" s="202">
        <v>31275028.030000001</v>
      </c>
      <c r="AG35" s="202">
        <v>17688197.780000001</v>
      </c>
      <c r="AH35" s="202">
        <v>17250697.210000001</v>
      </c>
      <c r="AI35" s="202">
        <v>0</v>
      </c>
    </row>
    <row r="36" spans="1:35">
      <c r="A36" s="202" t="s">
        <v>140</v>
      </c>
      <c r="B36" s="202">
        <v>0</v>
      </c>
      <c r="C36" s="202">
        <v>0</v>
      </c>
      <c r="D36" s="202">
        <v>0</v>
      </c>
      <c r="E36" s="202">
        <v>0</v>
      </c>
      <c r="F36" s="202">
        <v>0</v>
      </c>
      <c r="G36" s="202">
        <v>0</v>
      </c>
      <c r="H36" s="202">
        <v>0</v>
      </c>
      <c r="I36" s="202">
        <v>0</v>
      </c>
      <c r="J36" s="202">
        <v>0</v>
      </c>
      <c r="K36" s="202">
        <v>0</v>
      </c>
      <c r="L36" s="202">
        <v>409921.75</v>
      </c>
      <c r="M36" s="202">
        <v>447143.41</v>
      </c>
      <c r="N36" s="202">
        <v>995781.95</v>
      </c>
      <c r="O36" s="202">
        <v>0</v>
      </c>
      <c r="P36" s="202">
        <v>0</v>
      </c>
      <c r="Q36" s="202">
        <v>0</v>
      </c>
      <c r="R36" s="202">
        <v>0</v>
      </c>
      <c r="S36" s="202">
        <v>0</v>
      </c>
      <c r="T36" s="202">
        <v>0</v>
      </c>
      <c r="U36" s="202">
        <v>0</v>
      </c>
      <c r="V36" s="202">
        <v>0</v>
      </c>
      <c r="W36" s="202">
        <v>0</v>
      </c>
      <c r="X36" s="202">
        <v>0</v>
      </c>
      <c r="Y36" s="202">
        <v>0</v>
      </c>
      <c r="Z36" s="202">
        <v>0</v>
      </c>
      <c r="AA36" s="202">
        <v>0</v>
      </c>
      <c r="AB36" s="202">
        <v>0</v>
      </c>
      <c r="AC36" s="202">
        <v>0</v>
      </c>
      <c r="AD36" s="202">
        <v>0</v>
      </c>
      <c r="AE36" s="202">
        <v>0</v>
      </c>
      <c r="AF36" s="202">
        <v>0</v>
      </c>
      <c r="AG36" s="202">
        <v>0</v>
      </c>
      <c r="AH36" s="202">
        <v>0</v>
      </c>
      <c r="AI36" s="202">
        <v>0</v>
      </c>
    </row>
    <row r="37" spans="1:35">
      <c r="A37" s="202" t="s">
        <v>141</v>
      </c>
      <c r="B37" s="202">
        <v>730261957.53999996</v>
      </c>
      <c r="C37" s="202">
        <v>704026030.13999999</v>
      </c>
      <c r="D37" s="202">
        <v>669217863.13</v>
      </c>
      <c r="E37" s="202">
        <v>695294849.13</v>
      </c>
      <c r="F37" s="202">
        <v>705286965.25999999</v>
      </c>
      <c r="G37" s="202">
        <v>720746665.62</v>
      </c>
      <c r="H37" s="202">
        <v>732879192.63</v>
      </c>
      <c r="I37" s="202">
        <v>737975913.58000004</v>
      </c>
      <c r="J37" s="202">
        <v>802931740.98000002</v>
      </c>
      <c r="K37" s="202">
        <v>803665866.40999997</v>
      </c>
      <c r="L37" s="202">
        <v>726580468.24000001</v>
      </c>
      <c r="M37" s="202">
        <v>2924910.33</v>
      </c>
      <c r="N37" s="202">
        <v>2924910.33</v>
      </c>
      <c r="O37" s="202">
        <v>2924910.33</v>
      </c>
      <c r="P37" s="202">
        <v>2924910.33</v>
      </c>
      <c r="Q37" s="202">
        <v>2924910.33</v>
      </c>
      <c r="R37" s="202">
        <v>2924910.33</v>
      </c>
      <c r="S37" s="202">
        <v>2924910.33</v>
      </c>
      <c r="T37" s="202">
        <v>2924910.33</v>
      </c>
      <c r="U37" s="202">
        <v>2924910.33</v>
      </c>
      <c r="V37" s="202">
        <v>2924910.33</v>
      </c>
      <c r="W37" s="202">
        <v>2924910.33</v>
      </c>
      <c r="X37" s="202">
        <v>2924910.33</v>
      </c>
      <c r="Y37" s="202">
        <v>2924910.33</v>
      </c>
      <c r="Z37" s="202">
        <v>2924910.33</v>
      </c>
      <c r="AA37" s="202">
        <v>2924910.33</v>
      </c>
      <c r="AB37" s="202">
        <v>2924910.33</v>
      </c>
      <c r="AC37" s="202">
        <v>2924910.33</v>
      </c>
      <c r="AD37" s="202">
        <v>2924910.33</v>
      </c>
      <c r="AE37" s="202">
        <v>2924910.33</v>
      </c>
      <c r="AF37" s="202">
        <v>2924910.33</v>
      </c>
      <c r="AG37" s="202">
        <v>0</v>
      </c>
      <c r="AH37" s="202">
        <v>0</v>
      </c>
      <c r="AI37" s="202">
        <v>0</v>
      </c>
    </row>
    <row r="38" spans="1:35">
      <c r="A38" s="202" t="s">
        <v>142</v>
      </c>
      <c r="B38" s="202">
        <v>8050031.1699999999</v>
      </c>
      <c r="C38" s="202">
        <v>8497675.0600000005</v>
      </c>
      <c r="D38" s="202">
        <v>8014804.5599999996</v>
      </c>
      <c r="E38" s="202">
        <v>8245160.0999999996</v>
      </c>
      <c r="F38" s="202">
        <v>8651767.6300000008</v>
      </c>
      <c r="G38" s="202">
        <v>9058375.1500000004</v>
      </c>
      <c r="H38" s="202">
        <v>9464982.6699999999</v>
      </c>
      <c r="I38" s="202">
        <v>8673391.9900000002</v>
      </c>
      <c r="J38" s="202">
        <v>8071096.2000000002</v>
      </c>
      <c r="K38" s="202">
        <v>8377229.4000000004</v>
      </c>
      <c r="L38" s="202">
        <v>8583029.2699999996</v>
      </c>
      <c r="M38" s="202">
        <v>9202457.9900000002</v>
      </c>
      <c r="N38" s="202">
        <v>6822996.5199999996</v>
      </c>
      <c r="O38" s="202">
        <v>7323084.8899999997</v>
      </c>
      <c r="P38" s="202">
        <v>7966314.2400000002</v>
      </c>
      <c r="Q38" s="202">
        <v>8653543.5899999999</v>
      </c>
      <c r="R38" s="202">
        <v>2902453.48</v>
      </c>
      <c r="S38" s="202">
        <v>516232.29</v>
      </c>
      <c r="T38" s="202">
        <v>503394.42</v>
      </c>
      <c r="U38" s="202">
        <v>556011.09</v>
      </c>
      <c r="V38" s="202">
        <v>390000</v>
      </c>
      <c r="W38" s="202">
        <v>420000</v>
      </c>
      <c r="X38" s="202">
        <v>450000</v>
      </c>
      <c r="Y38" s="202">
        <v>480000</v>
      </c>
      <c r="Z38" s="202">
        <v>510660</v>
      </c>
      <c r="AA38" s="202">
        <v>540000</v>
      </c>
      <c r="AB38" s="202">
        <v>0</v>
      </c>
      <c r="AC38" s="202">
        <v>0</v>
      </c>
      <c r="AD38" s="202">
        <v>0</v>
      </c>
      <c r="AE38" s="202">
        <v>0</v>
      </c>
      <c r="AF38" s="202">
        <v>5168.66</v>
      </c>
      <c r="AG38" s="202">
        <v>20675.419999999998</v>
      </c>
      <c r="AH38" s="202">
        <v>36182.18</v>
      </c>
      <c r="AI38" s="202">
        <v>0</v>
      </c>
    </row>
    <row r="39" spans="1:35">
      <c r="A39" s="202" t="s">
        <v>143</v>
      </c>
      <c r="B39" s="202">
        <v>38307971.640000001</v>
      </c>
      <c r="C39" s="202">
        <v>38414270.829999998</v>
      </c>
      <c r="D39" s="202">
        <v>28257639.469999999</v>
      </c>
      <c r="E39" s="202">
        <v>28037801.629999999</v>
      </c>
      <c r="F39" s="202">
        <v>32173124.289999999</v>
      </c>
      <c r="G39" s="202">
        <v>31366998.219999999</v>
      </c>
      <c r="H39" s="202">
        <v>25533525.23</v>
      </c>
      <c r="I39" s="202">
        <v>24413957.199999999</v>
      </c>
      <c r="J39" s="202">
        <v>26745370.379999999</v>
      </c>
      <c r="K39" s="202">
        <v>27100437.719999999</v>
      </c>
      <c r="L39" s="202">
        <v>18620868.879999999</v>
      </c>
      <c r="M39" s="202">
        <v>17811897.559999999</v>
      </c>
      <c r="N39" s="202">
        <v>20198829.399999999</v>
      </c>
      <c r="O39" s="202">
        <v>20406023.93</v>
      </c>
      <c r="P39" s="202">
        <v>10097838.279999999</v>
      </c>
      <c r="Q39" s="202">
        <v>9061522.2599999998</v>
      </c>
      <c r="R39" s="202">
        <v>7484148.6900000004</v>
      </c>
      <c r="S39" s="202">
        <v>7284428.8499999996</v>
      </c>
      <c r="T39" s="202">
        <v>6859802.29</v>
      </c>
      <c r="U39" s="202">
        <v>6857699</v>
      </c>
      <c r="V39" s="202">
        <v>6396743.4100000001</v>
      </c>
      <c r="W39" s="202">
        <v>6334087.0999999996</v>
      </c>
      <c r="X39" s="202">
        <v>6458028.4000000004</v>
      </c>
      <c r="Y39" s="202">
        <v>6617114.5700000003</v>
      </c>
      <c r="Z39" s="202">
        <v>5636416.8300000001</v>
      </c>
      <c r="AA39" s="202">
        <v>5627683.4699999997</v>
      </c>
      <c r="AB39" s="202">
        <v>7381636.0599999996</v>
      </c>
      <c r="AC39" s="202">
        <v>7661810.2400000002</v>
      </c>
      <c r="AD39" s="202">
        <v>6784044.75</v>
      </c>
      <c r="AE39" s="202">
        <v>6514700.7599999998</v>
      </c>
      <c r="AF39" s="202">
        <v>3170786.84</v>
      </c>
      <c r="AG39" s="202">
        <v>3335824.8</v>
      </c>
      <c r="AH39" s="202">
        <v>1877635.82</v>
      </c>
      <c r="AI39" s="202">
        <v>0</v>
      </c>
    </row>
    <row r="40" spans="1:35">
      <c r="A40" s="202" t="s">
        <v>144</v>
      </c>
      <c r="B40" s="202">
        <v>38552141.280000001</v>
      </c>
      <c r="C40" s="202">
        <v>34097842.149999999</v>
      </c>
      <c r="D40" s="202">
        <v>33887055.579999998</v>
      </c>
      <c r="E40" s="202">
        <v>21979229.539999999</v>
      </c>
      <c r="F40" s="202">
        <v>21731047.059999999</v>
      </c>
      <c r="G40" s="202">
        <v>22660234.050000001</v>
      </c>
      <c r="H40" s="202">
        <v>63046315.130000003</v>
      </c>
      <c r="I40" s="202">
        <v>31268924.77</v>
      </c>
      <c r="J40" s="202">
        <v>38720182.329999998</v>
      </c>
      <c r="K40" s="202">
        <v>18941406.050000001</v>
      </c>
      <c r="L40" s="202">
        <v>14697602.710000001</v>
      </c>
      <c r="M40" s="202">
        <v>16756097.619999999</v>
      </c>
      <c r="N40" s="202">
        <v>46334351.979999997</v>
      </c>
      <c r="O40" s="202">
        <v>37812519.68</v>
      </c>
      <c r="P40" s="202">
        <v>44119372.049999997</v>
      </c>
      <c r="Q40" s="202">
        <v>15603863.970000001</v>
      </c>
      <c r="R40" s="202">
        <v>0</v>
      </c>
      <c r="S40" s="202">
        <v>0</v>
      </c>
      <c r="T40" s="202">
        <v>0</v>
      </c>
      <c r="U40" s="202">
        <v>0</v>
      </c>
      <c r="V40" s="202">
        <v>0</v>
      </c>
      <c r="W40" s="202">
        <v>0</v>
      </c>
      <c r="X40" s="202">
        <v>0</v>
      </c>
      <c r="Y40" s="202">
        <v>0</v>
      </c>
      <c r="Z40" s="202">
        <v>0</v>
      </c>
      <c r="AA40" s="202">
        <v>0</v>
      </c>
      <c r="AB40" s="202">
        <v>0</v>
      </c>
      <c r="AC40" s="202">
        <v>0</v>
      </c>
      <c r="AD40" s="202">
        <v>0</v>
      </c>
      <c r="AE40" s="202">
        <v>0</v>
      </c>
      <c r="AF40" s="202">
        <v>0</v>
      </c>
      <c r="AG40" s="202">
        <v>0</v>
      </c>
      <c r="AH40" s="202">
        <v>0</v>
      </c>
      <c r="AI40" s="202">
        <v>0</v>
      </c>
    </row>
    <row r="41" spans="1:35">
      <c r="A41" s="202" t="s">
        <v>145</v>
      </c>
      <c r="B41" s="202">
        <v>2546051932.0799999</v>
      </c>
      <c r="C41" s="202">
        <v>2489555199.4299998</v>
      </c>
      <c r="D41" s="202">
        <v>2414293201.4000001</v>
      </c>
      <c r="E41" s="202">
        <v>2459035247.5300002</v>
      </c>
      <c r="F41" s="202">
        <v>2451881292.02</v>
      </c>
      <c r="G41" s="202">
        <v>2454592778.6199999</v>
      </c>
      <c r="H41" s="202">
        <v>2392691239.1700001</v>
      </c>
      <c r="I41" s="202">
        <v>2363377266.8600001</v>
      </c>
      <c r="J41" s="202">
        <v>2231490165.54</v>
      </c>
      <c r="K41" s="202">
        <v>2116992240.9200001</v>
      </c>
      <c r="L41" s="202">
        <v>1970117326.46</v>
      </c>
      <c r="M41" s="202">
        <v>1185196133.1600001</v>
      </c>
      <c r="N41" s="202">
        <v>1106956320.3800001</v>
      </c>
      <c r="O41" s="202">
        <v>1041310890.5</v>
      </c>
      <c r="P41" s="202">
        <v>945467053.89999998</v>
      </c>
      <c r="Q41" s="202">
        <v>871451312.80999994</v>
      </c>
      <c r="R41" s="202">
        <v>818686131.55999994</v>
      </c>
      <c r="S41" s="202">
        <v>808026581.19000006</v>
      </c>
      <c r="T41" s="202">
        <v>790742111.44000006</v>
      </c>
      <c r="U41" s="202">
        <v>780137323.26999998</v>
      </c>
      <c r="V41" s="202">
        <v>744431459.85000002</v>
      </c>
      <c r="W41" s="202">
        <v>712972985.19000006</v>
      </c>
      <c r="X41" s="202">
        <v>690175499.51999998</v>
      </c>
      <c r="Y41" s="202">
        <v>655282556.25</v>
      </c>
      <c r="Z41" s="202">
        <v>558667973.92999995</v>
      </c>
      <c r="AA41" s="202">
        <v>466045307.01999998</v>
      </c>
      <c r="AB41" s="202">
        <v>430740277.54000002</v>
      </c>
      <c r="AC41" s="202">
        <v>419022707.29000002</v>
      </c>
      <c r="AD41" s="202">
        <v>399478441.01999998</v>
      </c>
      <c r="AE41" s="202">
        <v>387870902.44</v>
      </c>
      <c r="AF41" s="202">
        <v>344449194.77999997</v>
      </c>
      <c r="AG41" s="202">
        <v>202718327.53</v>
      </c>
      <c r="AH41" s="202">
        <v>181601567.34999999</v>
      </c>
      <c r="AI41" s="202">
        <v>0</v>
      </c>
    </row>
    <row r="42" spans="1:35">
      <c r="A42" s="202" t="s">
        <v>146</v>
      </c>
      <c r="B42" s="202">
        <v>4948098516.0100002</v>
      </c>
      <c r="C42" s="202">
        <v>4760929697.0900002</v>
      </c>
      <c r="D42" s="202">
        <v>4526730979.0600004</v>
      </c>
      <c r="E42" s="202">
        <v>4552036091.3400002</v>
      </c>
      <c r="F42" s="202">
        <v>4515449873.0600004</v>
      </c>
      <c r="G42" s="202">
        <v>4464103999.9399996</v>
      </c>
      <c r="H42" s="202">
        <v>4427360361.7399998</v>
      </c>
      <c r="I42" s="202">
        <v>4299897196.8699999</v>
      </c>
      <c r="J42" s="202">
        <v>4675819483.6300001</v>
      </c>
      <c r="K42" s="202">
        <v>3927051597.6700001</v>
      </c>
      <c r="L42" s="202">
        <v>3860979482.9200001</v>
      </c>
      <c r="M42" s="202">
        <v>3018808356.23</v>
      </c>
      <c r="N42" s="202">
        <v>2866121274.0999999</v>
      </c>
      <c r="O42" s="202">
        <v>2706343862.6799998</v>
      </c>
      <c r="P42" s="202">
        <v>2627273919.77</v>
      </c>
      <c r="Q42" s="202">
        <v>1599718932.6900001</v>
      </c>
      <c r="R42" s="202">
        <v>1586056802.1500001</v>
      </c>
      <c r="S42" s="202">
        <v>1520213619.4100001</v>
      </c>
      <c r="T42" s="202">
        <v>1563553741.1400001</v>
      </c>
      <c r="U42" s="202">
        <v>1545800644.53</v>
      </c>
      <c r="V42" s="202">
        <v>1485711408.1900001</v>
      </c>
      <c r="W42" s="202">
        <v>1449759011.75</v>
      </c>
      <c r="X42" s="202">
        <v>1548413985.8399999</v>
      </c>
      <c r="Y42" s="202">
        <v>1498010260.3099999</v>
      </c>
      <c r="Z42" s="202">
        <v>1330964855.6700001</v>
      </c>
      <c r="AA42" s="202">
        <v>1319859643.8900001</v>
      </c>
      <c r="AB42" s="202">
        <v>1391500080.1600001</v>
      </c>
      <c r="AC42" s="202">
        <v>1580730703.77</v>
      </c>
      <c r="AD42" s="202">
        <v>707341674.83000004</v>
      </c>
      <c r="AE42" s="202">
        <v>743818723.38</v>
      </c>
      <c r="AF42" s="202">
        <v>691447616.51999998</v>
      </c>
      <c r="AG42" s="202">
        <v>571024717.01999998</v>
      </c>
      <c r="AH42" s="202">
        <v>484148932.26999998</v>
      </c>
      <c r="AI42" s="202">
        <v>0</v>
      </c>
    </row>
    <row r="43" spans="1:35">
      <c r="A43" s="202" t="s">
        <v>147</v>
      </c>
    </row>
    <row r="44" spans="1:35">
      <c r="A44" s="202" t="s">
        <v>148</v>
      </c>
      <c r="B44" s="202">
        <v>0</v>
      </c>
      <c r="C44" s="202">
        <v>0</v>
      </c>
      <c r="D44" s="202">
        <v>0</v>
      </c>
      <c r="E44" s="202">
        <v>0</v>
      </c>
      <c r="F44" s="202">
        <v>0</v>
      </c>
      <c r="G44" s="202">
        <v>0</v>
      </c>
      <c r="H44" s="202">
        <v>0</v>
      </c>
      <c r="I44" s="202">
        <v>0</v>
      </c>
      <c r="J44" s="202">
        <v>100000000</v>
      </c>
      <c r="K44" s="202">
        <v>220000000</v>
      </c>
      <c r="L44" s="202">
        <v>157000000</v>
      </c>
      <c r="M44" s="202">
        <v>0</v>
      </c>
      <c r="N44" s="202">
        <v>0</v>
      </c>
      <c r="O44" s="202">
        <v>0</v>
      </c>
      <c r="P44" s="202">
        <v>6400000</v>
      </c>
      <c r="Q44" s="202">
        <v>12400000</v>
      </c>
      <c r="R44" s="202">
        <v>12000000</v>
      </c>
      <c r="S44" s="202">
        <v>12000000</v>
      </c>
      <c r="T44" s="202">
        <v>24857676</v>
      </c>
      <c r="U44" s="202">
        <v>18437676</v>
      </c>
      <c r="V44" s="202">
        <v>10000000</v>
      </c>
      <c r="W44" s="202">
        <v>11178700</v>
      </c>
      <c r="X44" s="202">
        <v>100551802</v>
      </c>
      <c r="Y44" s="202">
        <v>88374130</v>
      </c>
      <c r="Z44" s="202">
        <v>0</v>
      </c>
      <c r="AA44" s="202">
        <v>0</v>
      </c>
      <c r="AB44" s="202">
        <v>36350000</v>
      </c>
      <c r="AC44" s="202">
        <v>153094962</v>
      </c>
      <c r="AD44" s="202">
        <v>73613130</v>
      </c>
      <c r="AE44" s="202">
        <v>118135472.91</v>
      </c>
      <c r="AF44" s="202">
        <v>137571048</v>
      </c>
      <c r="AG44" s="202">
        <v>70000000</v>
      </c>
      <c r="AH44" s="202">
        <v>180000000</v>
      </c>
      <c r="AI44" s="202">
        <v>0</v>
      </c>
    </row>
    <row r="45" spans="1:35">
      <c r="A45" s="202" t="s">
        <v>149</v>
      </c>
      <c r="B45" s="202">
        <v>0</v>
      </c>
      <c r="C45" s="202">
        <v>0</v>
      </c>
      <c r="D45" s="202">
        <v>0</v>
      </c>
      <c r="E45" s="202">
        <v>0</v>
      </c>
      <c r="F45" s="202">
        <v>0</v>
      </c>
      <c r="G45" s="202">
        <v>0</v>
      </c>
      <c r="H45" s="202">
        <v>0</v>
      </c>
      <c r="I45" s="202">
        <v>0</v>
      </c>
      <c r="J45" s="202">
        <v>0</v>
      </c>
      <c r="K45" s="202">
        <v>0</v>
      </c>
      <c r="L45" s="202">
        <v>0</v>
      </c>
      <c r="M45" s="202">
        <v>0</v>
      </c>
      <c r="N45" s="202">
        <v>0</v>
      </c>
      <c r="O45" s="202">
        <v>0</v>
      </c>
      <c r="P45" s="202">
        <v>0</v>
      </c>
      <c r="Q45" s="202">
        <v>0</v>
      </c>
      <c r="R45" s="202">
        <v>0</v>
      </c>
      <c r="S45" s="202">
        <v>0</v>
      </c>
      <c r="T45" s="202">
        <v>0</v>
      </c>
      <c r="U45" s="202">
        <v>0</v>
      </c>
      <c r="V45" s="202">
        <v>0</v>
      </c>
      <c r="W45" s="202">
        <v>0</v>
      </c>
      <c r="X45" s="202">
        <v>0</v>
      </c>
      <c r="Y45" s="202">
        <v>0</v>
      </c>
      <c r="Z45" s="202">
        <v>0</v>
      </c>
      <c r="AA45" s="202">
        <v>0</v>
      </c>
      <c r="AB45" s="202">
        <v>0</v>
      </c>
      <c r="AC45" s="202">
        <v>0</v>
      </c>
      <c r="AD45" s="202">
        <v>0</v>
      </c>
      <c r="AE45" s="202">
        <v>0</v>
      </c>
      <c r="AF45" s="202">
        <v>0</v>
      </c>
      <c r="AG45" s="202">
        <v>0</v>
      </c>
      <c r="AH45" s="202">
        <v>0</v>
      </c>
      <c r="AI45" s="202">
        <v>0</v>
      </c>
    </row>
    <row r="46" spans="1:35">
      <c r="A46" s="202" t="s">
        <v>150</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row>
    <row r="47" spans="1:35">
      <c r="A47" s="202" t="s">
        <v>151</v>
      </c>
      <c r="B47" s="202">
        <v>0</v>
      </c>
      <c r="C47" s="202">
        <v>217506390.21000001</v>
      </c>
      <c r="D47" s="202">
        <v>205786252.25999999</v>
      </c>
      <c r="E47" s="202">
        <v>259242594.13999999</v>
      </c>
      <c r="F47" s="202">
        <v>251602181.19999999</v>
      </c>
      <c r="G47" s="202">
        <v>269053636.76999998</v>
      </c>
      <c r="H47" s="202">
        <v>235753116.55000001</v>
      </c>
      <c r="I47" s="202">
        <v>259842770.03</v>
      </c>
      <c r="J47" s="202">
        <v>236441117.68000001</v>
      </c>
      <c r="K47" s="202">
        <v>260548703.13999999</v>
      </c>
      <c r="L47" s="202">
        <v>280918166.41000003</v>
      </c>
      <c r="M47" s="202">
        <v>318922914.27999997</v>
      </c>
      <c r="N47" s="202">
        <v>225404975.72</v>
      </c>
      <c r="O47" s="202">
        <v>180706111.16</v>
      </c>
      <c r="P47" s="202">
        <v>140315224.65000001</v>
      </c>
      <c r="Q47" s="202">
        <v>148483465.80000001</v>
      </c>
      <c r="R47" s="202">
        <v>153736434.63999999</v>
      </c>
      <c r="S47" s="202">
        <v>136140102.69999999</v>
      </c>
      <c r="T47" s="202">
        <v>143567111.81999999</v>
      </c>
      <c r="U47" s="202">
        <v>149029418.02000001</v>
      </c>
      <c r="V47" s="202">
        <v>127096063.15000001</v>
      </c>
      <c r="W47" s="202">
        <v>129330219.93000001</v>
      </c>
      <c r="X47" s="202">
        <v>141333030.47</v>
      </c>
      <c r="Y47" s="202">
        <v>144768187.38</v>
      </c>
      <c r="Z47" s="202">
        <v>90962137.049999997</v>
      </c>
      <c r="AA47" s="202">
        <v>86833174.109999999</v>
      </c>
      <c r="AB47" s="202">
        <v>89647964.659999996</v>
      </c>
      <c r="AC47" s="202">
        <v>89376649.379999995</v>
      </c>
      <c r="AD47" s="202">
        <v>89927590.230000004</v>
      </c>
      <c r="AE47" s="202">
        <v>95645357.810000002</v>
      </c>
      <c r="AF47" s="202">
        <v>77977867.230000004</v>
      </c>
      <c r="AG47" s="202">
        <v>28273560.960000001</v>
      </c>
      <c r="AH47" s="202">
        <v>34648761.43</v>
      </c>
      <c r="AI47" s="202">
        <v>0</v>
      </c>
    </row>
    <row r="48" spans="1:35">
      <c r="A48" s="202" t="s">
        <v>152</v>
      </c>
      <c r="B48" s="202">
        <v>37677413.530000001</v>
      </c>
      <c r="C48" s="202">
        <v>15834630.83</v>
      </c>
      <c r="D48" s="202">
        <v>19213908.489999998</v>
      </c>
      <c r="E48" s="202">
        <v>2206717.0099999998</v>
      </c>
      <c r="F48" s="202">
        <v>18761336.550000001</v>
      </c>
      <c r="G48" s="202">
        <v>20081627.260000002</v>
      </c>
      <c r="H48" s="202">
        <v>19320789.170000002</v>
      </c>
      <c r="I48" s="202">
        <v>1799513.57</v>
      </c>
      <c r="J48" s="202">
        <v>10312673.84</v>
      </c>
      <c r="K48" s="202">
        <v>8869768.8699999992</v>
      </c>
      <c r="L48" s="202">
        <v>788083.11</v>
      </c>
      <c r="M48" s="202">
        <v>476642.49</v>
      </c>
      <c r="N48" s="202">
        <v>6478353.0499999998</v>
      </c>
      <c r="O48" s="202">
        <v>1486485.68</v>
      </c>
      <c r="P48" s="202">
        <v>924314.22</v>
      </c>
      <c r="Q48" s="202">
        <v>757140.96</v>
      </c>
      <c r="R48" s="202">
        <v>430707.16</v>
      </c>
      <c r="S48" s="202">
        <v>54015.94</v>
      </c>
      <c r="T48" s="202">
        <v>287329.27</v>
      </c>
      <c r="U48" s="202">
        <v>280507.63</v>
      </c>
      <c r="V48" s="202">
        <v>674364.47</v>
      </c>
      <c r="W48" s="202">
        <v>11145.9</v>
      </c>
      <c r="X48" s="202">
        <v>232807.01</v>
      </c>
      <c r="Y48" s="202">
        <v>85151.15</v>
      </c>
      <c r="Z48" s="202">
        <v>397181.59</v>
      </c>
      <c r="AA48" s="202">
        <v>344580</v>
      </c>
      <c r="AB48" s="202">
        <v>591708.96</v>
      </c>
      <c r="AC48" s="202">
        <v>1200</v>
      </c>
      <c r="AD48" s="202">
        <v>120600</v>
      </c>
      <c r="AE48" s="202">
        <v>139838.96</v>
      </c>
      <c r="AF48" s="202">
        <v>192762.5</v>
      </c>
      <c r="AG48" s="202">
        <v>73642.14</v>
      </c>
      <c r="AH48" s="202">
        <v>1537.79</v>
      </c>
      <c r="AI48" s="202">
        <v>0</v>
      </c>
    </row>
    <row r="49" spans="1:35">
      <c r="A49" s="202" t="s">
        <v>153</v>
      </c>
      <c r="B49" s="202">
        <v>0</v>
      </c>
      <c r="C49" s="202">
        <v>0</v>
      </c>
      <c r="D49" s="202">
        <v>0</v>
      </c>
      <c r="E49" s="202">
        <v>0</v>
      </c>
      <c r="F49" s="202">
        <v>0</v>
      </c>
      <c r="G49" s="202">
        <v>0</v>
      </c>
      <c r="H49" s="202">
        <v>0</v>
      </c>
      <c r="I49" s="202">
        <v>0</v>
      </c>
      <c r="J49" s="202">
        <v>0</v>
      </c>
      <c r="K49" s="202">
        <v>0</v>
      </c>
      <c r="L49" s="202">
        <v>0</v>
      </c>
      <c r="M49" s="202">
        <v>0</v>
      </c>
      <c r="N49" s="202">
        <v>0</v>
      </c>
      <c r="O49" s="202">
        <v>0</v>
      </c>
      <c r="P49" s="202">
        <v>0</v>
      </c>
      <c r="Q49" s="202">
        <v>0</v>
      </c>
      <c r="R49" s="202">
        <v>0</v>
      </c>
      <c r="S49" s="202">
        <v>0</v>
      </c>
      <c r="T49" s="202">
        <v>0</v>
      </c>
      <c r="U49" s="202">
        <v>0</v>
      </c>
      <c r="V49" s="202">
        <v>0</v>
      </c>
      <c r="W49" s="202">
        <v>0</v>
      </c>
      <c r="X49" s="202">
        <v>0</v>
      </c>
      <c r="Y49" s="202">
        <v>0</v>
      </c>
      <c r="Z49" s="202">
        <v>0</v>
      </c>
      <c r="AA49" s="202">
        <v>0</v>
      </c>
      <c r="AB49" s="202">
        <v>0</v>
      </c>
      <c r="AC49" s="202">
        <v>0</v>
      </c>
      <c r="AD49" s="202">
        <v>0</v>
      </c>
      <c r="AE49" s="202">
        <v>0</v>
      </c>
      <c r="AF49" s="202">
        <v>0</v>
      </c>
      <c r="AG49" s="202">
        <v>0</v>
      </c>
      <c r="AH49" s="202">
        <v>0</v>
      </c>
      <c r="AI49" s="202">
        <v>0</v>
      </c>
    </row>
    <row r="50" spans="1:35">
      <c r="A50" s="202" t="s">
        <v>154</v>
      </c>
      <c r="B50" s="202">
        <v>135036785.02000001</v>
      </c>
      <c r="C50" s="202">
        <v>106756961.06</v>
      </c>
      <c r="D50" s="202">
        <v>80365403</v>
      </c>
      <c r="E50" s="202">
        <v>63918111.630000003</v>
      </c>
      <c r="F50" s="202">
        <v>129581960.88</v>
      </c>
      <c r="G50" s="202">
        <v>116698588.29000001</v>
      </c>
      <c r="H50" s="202">
        <v>92374449.599999994</v>
      </c>
      <c r="I50" s="202">
        <v>64856152.950000003</v>
      </c>
      <c r="J50" s="202">
        <v>120912330.94</v>
      </c>
      <c r="K50" s="202">
        <v>97266394.200000003</v>
      </c>
      <c r="L50" s="202">
        <v>83004254.370000005</v>
      </c>
      <c r="M50" s="202">
        <v>43766813.350000001</v>
      </c>
      <c r="N50" s="202">
        <v>103510981.95</v>
      </c>
      <c r="O50" s="202">
        <v>74591803</v>
      </c>
      <c r="P50" s="202">
        <v>24883752.760000002</v>
      </c>
      <c r="Q50" s="202">
        <v>6282587.7000000002</v>
      </c>
      <c r="R50" s="202">
        <v>25869982.940000001</v>
      </c>
      <c r="S50" s="202">
        <v>7456532.8499999996</v>
      </c>
      <c r="T50" s="202">
        <v>5650061.4900000002</v>
      </c>
      <c r="U50" s="202">
        <v>4920040.33</v>
      </c>
      <c r="V50" s="202">
        <v>13360432.4</v>
      </c>
      <c r="W50" s="202">
        <v>5498201.9500000002</v>
      </c>
      <c r="X50" s="202">
        <v>5567430.1699999999</v>
      </c>
      <c r="Y50" s="202">
        <v>8756933.1699999999</v>
      </c>
      <c r="Z50" s="202">
        <v>8378516.6299999999</v>
      </c>
      <c r="AA50" s="202">
        <v>2331725.9</v>
      </c>
      <c r="AB50" s="202">
        <v>2399002.98</v>
      </c>
      <c r="AC50" s="202">
        <v>7035607.9299999997</v>
      </c>
      <c r="AD50" s="202">
        <v>22772314.920000002</v>
      </c>
      <c r="AE50" s="202">
        <v>15126699.18</v>
      </c>
      <c r="AF50" s="202">
        <v>3917707.93</v>
      </c>
      <c r="AG50" s="202">
        <v>4023756.41</v>
      </c>
      <c r="AH50" s="202">
        <v>245862.98</v>
      </c>
      <c r="AI50" s="202">
        <v>0</v>
      </c>
    </row>
    <row r="51" spans="1:35">
      <c r="A51" s="202" t="s">
        <v>155</v>
      </c>
      <c r="B51" s="202">
        <v>36906676.75</v>
      </c>
      <c r="C51" s="202">
        <v>35794490.649999999</v>
      </c>
      <c r="D51" s="202">
        <v>33765926.899999999</v>
      </c>
      <c r="E51" s="202">
        <v>52377299.350000001</v>
      </c>
      <c r="F51" s="202">
        <v>28546918.670000002</v>
      </c>
      <c r="G51" s="202">
        <v>41313036.990000002</v>
      </c>
      <c r="H51" s="202">
        <v>36481306.869999997</v>
      </c>
      <c r="I51" s="202">
        <v>35506760.590000004</v>
      </c>
      <c r="J51" s="202">
        <v>22994252.32</v>
      </c>
      <c r="K51" s="202">
        <v>31619847.280000001</v>
      </c>
      <c r="L51" s="202">
        <v>41348909.740000002</v>
      </c>
      <c r="M51" s="202">
        <v>32181720.289999999</v>
      </c>
      <c r="N51" s="202">
        <v>27305566.800000001</v>
      </c>
      <c r="O51" s="202">
        <v>21879832.41</v>
      </c>
      <c r="P51" s="202">
        <v>12744614.720000001</v>
      </c>
      <c r="Q51" s="202">
        <v>12911863.550000001</v>
      </c>
      <c r="R51" s="202">
        <v>10303285.699999999</v>
      </c>
      <c r="S51" s="202">
        <v>7712606.5700000003</v>
      </c>
      <c r="T51" s="202">
        <v>11825309.9</v>
      </c>
      <c r="U51" s="202">
        <v>12765222.02</v>
      </c>
      <c r="V51" s="202">
        <v>6622124.5999999996</v>
      </c>
      <c r="W51" s="202">
        <v>6054883.4100000001</v>
      </c>
      <c r="X51" s="202">
        <v>8956041.3399999999</v>
      </c>
      <c r="Y51" s="202">
        <v>-3620664.85</v>
      </c>
      <c r="Z51" s="202">
        <v>-1883970.67</v>
      </c>
      <c r="AA51" s="202">
        <v>9523213.6199999992</v>
      </c>
      <c r="AB51" s="202">
        <v>12378361.49</v>
      </c>
      <c r="AC51" s="202">
        <v>6386685.2699999996</v>
      </c>
      <c r="AD51" s="202">
        <v>5463987.1799999997</v>
      </c>
      <c r="AE51" s="202">
        <v>13633343.34</v>
      </c>
      <c r="AF51" s="202">
        <v>10580653.16</v>
      </c>
      <c r="AG51" s="202">
        <v>2413439.2000000002</v>
      </c>
      <c r="AH51" s="202">
        <v>-7498325.1100000003</v>
      </c>
      <c r="AI51" s="202">
        <v>0</v>
      </c>
    </row>
    <row r="52" spans="1:35">
      <c r="A52" s="202" t="s">
        <v>156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c r="Y52" s="202">
        <v>0</v>
      </c>
      <c r="Z52" s="202">
        <v>0</v>
      </c>
      <c r="AA52" s="202">
        <v>0</v>
      </c>
      <c r="AB52" s="202">
        <v>0</v>
      </c>
      <c r="AC52" s="202">
        <v>0</v>
      </c>
      <c r="AD52" s="202">
        <v>0</v>
      </c>
      <c r="AE52" s="202">
        <v>0</v>
      </c>
      <c r="AF52" s="202">
        <v>0</v>
      </c>
      <c r="AG52" s="202">
        <v>0</v>
      </c>
      <c r="AH52" s="202">
        <v>0</v>
      </c>
      <c r="AI52" s="202">
        <v>0</v>
      </c>
    </row>
    <row r="53" spans="1:35">
      <c r="A53" s="202" t="s">
        <v>157</v>
      </c>
      <c r="B53" s="202">
        <v>0</v>
      </c>
      <c r="C53" s="202">
        <v>0</v>
      </c>
      <c r="D53" s="202">
        <v>0</v>
      </c>
      <c r="E53" s="202">
        <v>0</v>
      </c>
      <c r="F53" s="202">
        <v>0</v>
      </c>
      <c r="G53" s="202">
        <v>0</v>
      </c>
      <c r="H53" s="202">
        <v>127278650.09999999</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c r="Y53" s="202">
        <v>0</v>
      </c>
      <c r="Z53" s="202">
        <v>0</v>
      </c>
      <c r="AA53" s="202">
        <v>0</v>
      </c>
      <c r="AB53" s="202">
        <v>68910000</v>
      </c>
      <c r="AC53" s="202">
        <v>0</v>
      </c>
      <c r="AD53" s="202">
        <v>0</v>
      </c>
      <c r="AE53" s="202">
        <v>0</v>
      </c>
      <c r="AF53" s="202">
        <v>0</v>
      </c>
      <c r="AG53" s="202">
        <v>0</v>
      </c>
      <c r="AH53" s="202">
        <v>0</v>
      </c>
      <c r="AI53" s="202">
        <v>0</v>
      </c>
    </row>
    <row r="54" spans="1:35">
      <c r="A54" s="202" t="s">
        <v>158</v>
      </c>
      <c r="B54" s="202">
        <v>50604709.75</v>
      </c>
      <c r="C54" s="202">
        <v>40924383.149999999</v>
      </c>
      <c r="D54" s="202">
        <v>45024679.939999998</v>
      </c>
      <c r="E54" s="202">
        <v>49709791.909999996</v>
      </c>
      <c r="F54" s="202">
        <v>39500557.920000002</v>
      </c>
      <c r="G54" s="202">
        <v>41473895.990000002</v>
      </c>
      <c r="H54" s="202">
        <v>40860629.090000004</v>
      </c>
      <c r="I54" s="202">
        <v>30798743.030000001</v>
      </c>
      <c r="J54" s="202">
        <v>20067764.870000001</v>
      </c>
      <c r="K54" s="202">
        <v>13419661.65</v>
      </c>
      <c r="L54" s="202">
        <v>21577432.829999998</v>
      </c>
      <c r="M54" s="202">
        <v>9123735.5299999993</v>
      </c>
      <c r="N54" s="202">
        <v>6831941.9699999997</v>
      </c>
      <c r="O54" s="202">
        <v>6565746.4199999999</v>
      </c>
      <c r="P54" s="202">
        <v>5142971.21</v>
      </c>
      <c r="Q54" s="202">
        <v>4730151.87</v>
      </c>
      <c r="R54" s="202">
        <v>5763638</v>
      </c>
      <c r="S54" s="202">
        <v>4961341.53</v>
      </c>
      <c r="T54" s="202">
        <v>5009273.68</v>
      </c>
      <c r="U54" s="202">
        <v>4179207.81</v>
      </c>
      <c r="V54" s="202">
        <v>5126698.3600000003</v>
      </c>
      <c r="W54" s="202">
        <v>3674119.02</v>
      </c>
      <c r="X54" s="202">
        <v>4002852.99</v>
      </c>
      <c r="Y54" s="202">
        <v>3669565.98</v>
      </c>
      <c r="Z54" s="202">
        <v>4255449.8600000003</v>
      </c>
      <c r="AA54" s="202">
        <v>3703248.8</v>
      </c>
      <c r="AB54" s="202">
        <v>5047021.34</v>
      </c>
      <c r="AC54" s="202">
        <v>7289628.1699999999</v>
      </c>
      <c r="AD54" s="202">
        <v>18023160.82</v>
      </c>
      <c r="AE54" s="202">
        <v>16513163.5</v>
      </c>
      <c r="AF54" s="202">
        <v>41932081.890000001</v>
      </c>
      <c r="AG54" s="202">
        <v>37738663.57</v>
      </c>
      <c r="AH54" s="202">
        <v>32569373.59</v>
      </c>
      <c r="AI54" s="202">
        <v>0</v>
      </c>
    </row>
    <row r="55" spans="1:35">
      <c r="A55" s="202" t="s">
        <v>159</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row>
    <row r="56" spans="1:35">
      <c r="A56" s="202" t="s">
        <v>160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row>
    <row r="57" spans="1:35">
      <c r="A57" s="202" t="s">
        <v>161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row>
    <row r="58" spans="1:35">
      <c r="A58" s="202" t="s">
        <v>162</v>
      </c>
      <c r="B58" s="202">
        <v>1993398</v>
      </c>
      <c r="C58" s="202">
        <v>1940966.38</v>
      </c>
      <c r="D58" s="202">
        <v>1901131.58</v>
      </c>
      <c r="E58" s="202">
        <v>1931470.31</v>
      </c>
      <c r="F58" s="202">
        <v>1948951.34</v>
      </c>
      <c r="G58" s="202">
        <v>1603764.68</v>
      </c>
      <c r="H58" s="202">
        <v>1610046.15</v>
      </c>
      <c r="I58" s="202">
        <v>1785316.59</v>
      </c>
      <c r="J58" s="202">
        <v>1604314.74</v>
      </c>
      <c r="K58" s="202">
        <v>2038338.04</v>
      </c>
      <c r="L58" s="202">
        <v>1562478.14</v>
      </c>
      <c r="M58" s="202">
        <v>0</v>
      </c>
      <c r="N58" s="202">
        <v>0</v>
      </c>
      <c r="O58" s="202">
        <v>0</v>
      </c>
      <c r="P58" s="202">
        <v>0</v>
      </c>
      <c r="Q58" s="202">
        <v>0</v>
      </c>
      <c r="R58" s="202">
        <v>0</v>
      </c>
      <c r="S58" s="202">
        <v>0</v>
      </c>
      <c r="T58" s="202">
        <v>0</v>
      </c>
      <c r="U58" s="202">
        <v>0</v>
      </c>
      <c r="V58" s="202">
        <v>0</v>
      </c>
      <c r="W58" s="202">
        <v>0</v>
      </c>
      <c r="X58" s="202">
        <v>0</v>
      </c>
      <c r="Y58" s="202">
        <v>0</v>
      </c>
      <c r="Z58" s="202">
        <v>0</v>
      </c>
      <c r="AA58" s="202">
        <v>0</v>
      </c>
      <c r="AB58" s="202">
        <v>0</v>
      </c>
      <c r="AC58" s="202">
        <v>0</v>
      </c>
      <c r="AD58" s="202">
        <v>0</v>
      </c>
      <c r="AE58" s="202">
        <v>0</v>
      </c>
      <c r="AF58" s="202">
        <v>0</v>
      </c>
      <c r="AG58" s="202">
        <v>0</v>
      </c>
      <c r="AH58" s="202">
        <v>0</v>
      </c>
      <c r="AI58" s="202">
        <v>0</v>
      </c>
    </row>
    <row r="59" spans="1:35">
      <c r="A59" s="202" t="s">
        <v>163</v>
      </c>
      <c r="B59" s="202">
        <v>0</v>
      </c>
      <c r="C59" s="202">
        <v>0</v>
      </c>
      <c r="D59" s="202">
        <v>0</v>
      </c>
      <c r="E59" s="202">
        <v>0</v>
      </c>
      <c r="F59" s="202">
        <v>0</v>
      </c>
      <c r="G59" s="202">
        <v>0</v>
      </c>
      <c r="H59" s="202">
        <v>0</v>
      </c>
      <c r="I59" s="202">
        <v>0</v>
      </c>
      <c r="J59" s="202">
        <v>0</v>
      </c>
      <c r="K59" s="202">
        <v>0</v>
      </c>
      <c r="L59" s="202">
        <v>2123367.7999999998</v>
      </c>
      <c r="M59" s="202">
        <v>0</v>
      </c>
      <c r="N59" s="202">
        <v>0</v>
      </c>
      <c r="O59" s="202">
        <v>0</v>
      </c>
      <c r="P59" s="202">
        <v>0</v>
      </c>
      <c r="Q59" s="202">
        <v>0</v>
      </c>
      <c r="R59" s="202">
        <v>0</v>
      </c>
      <c r="S59" s="202">
        <v>0</v>
      </c>
      <c r="T59" s="202">
        <v>0</v>
      </c>
      <c r="U59" s="202">
        <v>0</v>
      </c>
      <c r="V59" s="202">
        <v>0</v>
      </c>
      <c r="W59" s="202">
        <v>0</v>
      </c>
      <c r="X59" s="202">
        <v>0</v>
      </c>
      <c r="Y59" s="202">
        <v>0</v>
      </c>
      <c r="Z59" s="202">
        <v>0</v>
      </c>
      <c r="AA59" s="202">
        <v>0</v>
      </c>
      <c r="AB59" s="202">
        <v>0</v>
      </c>
      <c r="AC59" s="202">
        <v>0</v>
      </c>
      <c r="AD59" s="202">
        <v>0</v>
      </c>
      <c r="AE59" s="202">
        <v>0</v>
      </c>
      <c r="AF59" s="202">
        <v>0</v>
      </c>
      <c r="AG59" s="202">
        <v>0</v>
      </c>
      <c r="AH59" s="202">
        <v>0</v>
      </c>
      <c r="AI59" s="202">
        <v>0</v>
      </c>
    </row>
    <row r="60" spans="1:35">
      <c r="A60" s="202" t="s">
        <v>164</v>
      </c>
      <c r="B60" s="202">
        <v>452452839.12</v>
      </c>
      <c r="C60" s="202">
        <v>418757822.27999997</v>
      </c>
      <c r="D60" s="202">
        <v>386057302.17000002</v>
      </c>
      <c r="E60" s="202">
        <v>429385984.35000002</v>
      </c>
      <c r="F60" s="202">
        <v>469941906.56</v>
      </c>
      <c r="G60" s="202">
        <v>490224549.98000002</v>
      </c>
      <c r="H60" s="202">
        <v>553678987.52999997</v>
      </c>
      <c r="I60" s="202">
        <v>394589256.75999999</v>
      </c>
      <c r="J60" s="202">
        <v>512332454.38999999</v>
      </c>
      <c r="K60" s="202">
        <v>633762713.17999995</v>
      </c>
      <c r="L60" s="202">
        <v>588322692.39999998</v>
      </c>
      <c r="M60" s="202">
        <v>404471825.94</v>
      </c>
      <c r="N60" s="202">
        <v>369531819.49000001</v>
      </c>
      <c r="O60" s="202">
        <v>285229978.67000002</v>
      </c>
      <c r="P60" s="202">
        <v>190410877.56</v>
      </c>
      <c r="Q60" s="202">
        <v>185565209.88</v>
      </c>
      <c r="R60" s="202">
        <v>208104048.44</v>
      </c>
      <c r="S60" s="202">
        <v>168324599.59</v>
      </c>
      <c r="T60" s="202">
        <v>191196762.16</v>
      </c>
      <c r="U60" s="202">
        <v>189612071.81</v>
      </c>
      <c r="V60" s="202">
        <v>162879682.97999999</v>
      </c>
      <c r="W60" s="202">
        <v>155747270.21000001</v>
      </c>
      <c r="X60" s="202">
        <v>260643963.97999999</v>
      </c>
      <c r="Y60" s="202">
        <v>242033302.83000001</v>
      </c>
      <c r="Z60" s="202">
        <v>102109314.45999999</v>
      </c>
      <c r="AA60" s="202">
        <v>102735942.43000001</v>
      </c>
      <c r="AB60" s="202">
        <v>215324059.43000001</v>
      </c>
      <c r="AC60" s="202">
        <v>263184732.75</v>
      </c>
      <c r="AD60" s="202">
        <v>209920783.15000001</v>
      </c>
      <c r="AE60" s="202">
        <v>259193875.69999999</v>
      </c>
      <c r="AF60" s="202">
        <v>272172120.70999998</v>
      </c>
      <c r="AG60" s="202">
        <v>142523062.28</v>
      </c>
      <c r="AH60" s="202">
        <v>239967210.68000001</v>
      </c>
      <c r="AI60" s="202">
        <v>0</v>
      </c>
    </row>
    <row r="61" spans="1:35">
      <c r="A61" s="202" t="s">
        <v>165</v>
      </c>
    </row>
    <row r="62" spans="1:35">
      <c r="A62" s="202" t="s">
        <v>166</v>
      </c>
      <c r="B62" s="202">
        <v>6593688.7400000002</v>
      </c>
      <c r="C62" s="202">
        <v>6941726.4900000002</v>
      </c>
      <c r="D62" s="202">
        <v>7275665.4100000001</v>
      </c>
      <c r="E62" s="202">
        <v>7863236.6100000003</v>
      </c>
      <c r="F62" s="202">
        <v>8388960.0700000003</v>
      </c>
      <c r="G62" s="202">
        <v>9278738.7200000007</v>
      </c>
      <c r="H62" s="202">
        <v>9803851.9199999999</v>
      </c>
      <c r="I62" s="202">
        <v>9799618.5399999991</v>
      </c>
      <c r="J62" s="202">
        <v>380150325.94</v>
      </c>
      <c r="K62" s="202">
        <v>578364955.11000001</v>
      </c>
      <c r="L62" s="202">
        <v>567460890.89999998</v>
      </c>
      <c r="M62" s="202">
        <v>0</v>
      </c>
      <c r="N62" s="202">
        <v>0</v>
      </c>
      <c r="O62" s="202">
        <v>0</v>
      </c>
      <c r="P62" s="202">
        <v>0</v>
      </c>
      <c r="Q62" s="202">
        <v>10000000</v>
      </c>
      <c r="R62" s="202">
        <v>10000000</v>
      </c>
      <c r="S62" s="202">
        <v>10000000</v>
      </c>
      <c r="T62" s="202">
        <v>0</v>
      </c>
      <c r="U62" s="202">
        <v>0</v>
      </c>
      <c r="V62" s="202">
        <v>0</v>
      </c>
      <c r="W62" s="202">
        <v>0</v>
      </c>
      <c r="X62" s="202">
        <v>0</v>
      </c>
      <c r="Y62" s="202">
        <v>0</v>
      </c>
      <c r="Z62" s="202">
        <v>0</v>
      </c>
      <c r="AA62" s="202">
        <v>0</v>
      </c>
      <c r="AB62" s="202">
        <v>0</v>
      </c>
      <c r="AC62" s="202">
        <v>100000000</v>
      </c>
      <c r="AD62" s="202">
        <v>112500000</v>
      </c>
      <c r="AE62" s="202">
        <v>125000000</v>
      </c>
      <c r="AF62" s="202">
        <v>99870000</v>
      </c>
      <c r="AG62" s="202">
        <v>156870000</v>
      </c>
      <c r="AH62" s="202">
        <v>0</v>
      </c>
      <c r="AI62" s="202">
        <v>0</v>
      </c>
    </row>
    <row r="63" spans="1:35">
      <c r="A63" s="202" t="s">
        <v>167</v>
      </c>
      <c r="B63" s="202">
        <v>0</v>
      </c>
      <c r="C63" s="202">
        <v>0</v>
      </c>
      <c r="D63" s="202">
        <v>0</v>
      </c>
      <c r="E63" s="202">
        <v>0</v>
      </c>
      <c r="F63" s="202">
        <v>0</v>
      </c>
      <c r="G63" s="202">
        <v>0</v>
      </c>
      <c r="H63" s="202">
        <v>0</v>
      </c>
      <c r="I63" s="202">
        <v>0</v>
      </c>
      <c r="J63" s="202">
        <v>0</v>
      </c>
      <c r="K63" s="202">
        <v>0</v>
      </c>
      <c r="L63" s="202">
        <v>0</v>
      </c>
      <c r="M63" s="202">
        <v>0</v>
      </c>
      <c r="N63" s="202">
        <v>0</v>
      </c>
      <c r="O63" s="202">
        <v>0</v>
      </c>
      <c r="P63" s="202">
        <v>0</v>
      </c>
      <c r="Q63" s="202">
        <v>0</v>
      </c>
      <c r="R63" s="202">
        <v>0</v>
      </c>
      <c r="S63" s="202">
        <v>0</v>
      </c>
      <c r="T63" s="202">
        <v>0</v>
      </c>
      <c r="U63" s="202">
        <v>0</v>
      </c>
      <c r="V63" s="202">
        <v>0</v>
      </c>
      <c r="W63" s="202">
        <v>0</v>
      </c>
      <c r="X63" s="202">
        <v>0</v>
      </c>
      <c r="Y63" s="202">
        <v>0</v>
      </c>
      <c r="Z63" s="202">
        <v>0</v>
      </c>
      <c r="AA63" s="202">
        <v>0</v>
      </c>
      <c r="AB63" s="202">
        <v>0</v>
      </c>
      <c r="AC63" s="202">
        <v>0</v>
      </c>
      <c r="AD63" s="202">
        <v>0</v>
      </c>
      <c r="AE63" s="202">
        <v>0</v>
      </c>
      <c r="AF63" s="202">
        <v>0</v>
      </c>
      <c r="AG63" s="202">
        <v>0</v>
      </c>
      <c r="AH63" s="202">
        <v>0</v>
      </c>
      <c r="AI63" s="202">
        <v>0</v>
      </c>
    </row>
    <row r="64" spans="1:35">
      <c r="A64" s="202" t="s">
        <v>168</v>
      </c>
      <c r="B64" s="202">
        <v>0</v>
      </c>
      <c r="C64" s="202">
        <v>0</v>
      </c>
      <c r="D64" s="202">
        <v>0</v>
      </c>
      <c r="E64" s="202">
        <v>0</v>
      </c>
      <c r="F64" s="202">
        <v>0</v>
      </c>
      <c r="G64" s="202">
        <v>0</v>
      </c>
      <c r="H64" s="202">
        <v>0</v>
      </c>
      <c r="I64" s="202">
        <v>0</v>
      </c>
      <c r="J64" s="202">
        <v>0</v>
      </c>
      <c r="K64" s="202">
        <v>0</v>
      </c>
      <c r="L64" s="202">
        <v>0</v>
      </c>
      <c r="M64" s="202">
        <v>0</v>
      </c>
      <c r="N64" s="202">
        <v>0</v>
      </c>
      <c r="O64" s="202">
        <v>0</v>
      </c>
      <c r="P64" s="202">
        <v>0</v>
      </c>
      <c r="Q64" s="202">
        <v>0</v>
      </c>
      <c r="R64" s="202">
        <v>0</v>
      </c>
      <c r="S64" s="202">
        <v>0</v>
      </c>
      <c r="T64" s="202">
        <v>0</v>
      </c>
      <c r="U64" s="202">
        <v>0</v>
      </c>
      <c r="V64" s="202">
        <v>0</v>
      </c>
      <c r="W64" s="202">
        <v>0</v>
      </c>
      <c r="X64" s="202">
        <v>0</v>
      </c>
      <c r="Y64" s="202">
        <v>0</v>
      </c>
      <c r="Z64" s="202">
        <v>0</v>
      </c>
      <c r="AA64" s="202">
        <v>0</v>
      </c>
      <c r="AB64" s="202">
        <v>0</v>
      </c>
      <c r="AC64" s="202">
        <v>0</v>
      </c>
      <c r="AD64" s="202">
        <v>0</v>
      </c>
      <c r="AE64" s="202">
        <v>0</v>
      </c>
      <c r="AF64" s="202">
        <v>0</v>
      </c>
      <c r="AG64" s="202">
        <v>0</v>
      </c>
      <c r="AH64" s="202">
        <v>0</v>
      </c>
      <c r="AI64" s="202">
        <v>0</v>
      </c>
    </row>
    <row r="65" spans="1:35">
      <c r="A65" s="202" t="s">
        <v>169</v>
      </c>
      <c r="B65" s="202">
        <v>5053705.47</v>
      </c>
      <c r="C65" s="202">
        <v>4632268.43</v>
      </c>
      <c r="D65" s="202">
        <v>4121516.28</v>
      </c>
      <c r="E65" s="202">
        <v>3763588.12</v>
      </c>
      <c r="F65" s="202">
        <v>2339701.42</v>
      </c>
      <c r="G65" s="202">
        <v>1692346.74</v>
      </c>
      <c r="H65" s="202">
        <v>1636044.86</v>
      </c>
      <c r="I65" s="202">
        <v>1544183.14</v>
      </c>
      <c r="J65" s="202">
        <v>1665363.19</v>
      </c>
      <c r="K65" s="202">
        <v>1575082.41</v>
      </c>
      <c r="L65" s="202">
        <v>0</v>
      </c>
      <c r="M65" s="202">
        <v>0</v>
      </c>
      <c r="N65" s="202">
        <v>0</v>
      </c>
      <c r="O65" s="202">
        <v>0</v>
      </c>
      <c r="P65" s="202">
        <v>0</v>
      </c>
      <c r="Q65" s="202">
        <v>0</v>
      </c>
      <c r="R65" s="202">
        <v>0</v>
      </c>
      <c r="S65" s="202">
        <v>0</v>
      </c>
      <c r="T65" s="202">
        <v>0</v>
      </c>
      <c r="U65" s="202">
        <v>0</v>
      </c>
      <c r="V65" s="202">
        <v>0</v>
      </c>
      <c r="W65" s="202">
        <v>0</v>
      </c>
      <c r="X65" s="202">
        <v>0</v>
      </c>
      <c r="Y65" s="202">
        <v>0</v>
      </c>
      <c r="Z65" s="202">
        <v>0</v>
      </c>
      <c r="AA65" s="202">
        <v>0</v>
      </c>
      <c r="AB65" s="202">
        <v>0</v>
      </c>
      <c r="AC65" s="202">
        <v>0</v>
      </c>
      <c r="AD65" s="202">
        <v>0</v>
      </c>
      <c r="AE65" s="202">
        <v>0</v>
      </c>
      <c r="AF65" s="202">
        <v>0</v>
      </c>
      <c r="AG65" s="202">
        <v>0</v>
      </c>
      <c r="AH65" s="202">
        <v>0</v>
      </c>
      <c r="AI65" s="202">
        <v>0</v>
      </c>
    </row>
    <row r="66" spans="1:35">
      <c r="A66" s="202" t="s">
        <v>170</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202">
        <v>0</v>
      </c>
      <c r="Z66" s="202">
        <v>0</v>
      </c>
      <c r="AA66" s="202">
        <v>0</v>
      </c>
      <c r="AB66" s="202">
        <v>0</v>
      </c>
      <c r="AC66" s="202">
        <v>0</v>
      </c>
      <c r="AD66" s="202">
        <v>0</v>
      </c>
      <c r="AE66" s="202">
        <v>0</v>
      </c>
      <c r="AF66" s="202">
        <v>0</v>
      </c>
      <c r="AG66" s="202">
        <v>0</v>
      </c>
      <c r="AH66" s="202">
        <v>0</v>
      </c>
      <c r="AI66" s="202">
        <v>0</v>
      </c>
    </row>
    <row r="67" spans="1:35">
      <c r="A67" s="202" t="s">
        <v>171</v>
      </c>
      <c r="B67" s="202">
        <v>4198666.4000000004</v>
      </c>
      <c r="C67" s="202">
        <v>4092578.83</v>
      </c>
      <c r="D67" s="202">
        <v>3984298.75</v>
      </c>
      <c r="E67" s="202">
        <v>4245289.34</v>
      </c>
      <c r="F67" s="202">
        <v>4184591.94</v>
      </c>
      <c r="G67" s="202">
        <v>4316173.47</v>
      </c>
      <c r="H67" s="202">
        <v>4692939.12</v>
      </c>
      <c r="I67" s="202">
        <v>3598327.69</v>
      </c>
      <c r="J67" s="202">
        <v>507372.57</v>
      </c>
      <c r="K67" s="202">
        <v>1333640.42</v>
      </c>
      <c r="L67" s="202">
        <v>0</v>
      </c>
      <c r="M67" s="202">
        <v>0</v>
      </c>
      <c r="N67" s="202">
        <v>0</v>
      </c>
      <c r="O67" s="202">
        <v>0</v>
      </c>
      <c r="P67" s="202">
        <v>0</v>
      </c>
      <c r="Q67" s="202">
        <v>0</v>
      </c>
      <c r="R67" s="202">
        <v>0</v>
      </c>
      <c r="S67" s="202">
        <v>0</v>
      </c>
      <c r="T67" s="202">
        <v>0</v>
      </c>
      <c r="U67" s="202">
        <v>0</v>
      </c>
      <c r="V67" s="202">
        <v>0</v>
      </c>
      <c r="W67" s="202">
        <v>0</v>
      </c>
      <c r="X67" s="202">
        <v>0</v>
      </c>
      <c r="Y67" s="202">
        <v>0</v>
      </c>
      <c r="Z67" s="202">
        <v>0</v>
      </c>
      <c r="AA67" s="202">
        <v>0</v>
      </c>
      <c r="AB67" s="202">
        <v>0</v>
      </c>
      <c r="AC67" s="202">
        <v>0</v>
      </c>
      <c r="AD67" s="202">
        <v>0</v>
      </c>
      <c r="AE67" s="202">
        <v>0</v>
      </c>
      <c r="AF67" s="202">
        <v>0</v>
      </c>
      <c r="AG67" s="202">
        <v>0</v>
      </c>
      <c r="AH67" s="202">
        <v>0</v>
      </c>
      <c r="AI67" s="202">
        <v>0</v>
      </c>
    </row>
    <row r="68" spans="1:35">
      <c r="A68" s="202" t="s">
        <v>172</v>
      </c>
      <c r="B68" s="202">
        <v>17087625.390000001</v>
      </c>
      <c r="C68" s="202">
        <v>17144366.41</v>
      </c>
      <c r="D68" s="202">
        <v>16926068.27</v>
      </c>
      <c r="E68" s="202">
        <v>18138372.920000002</v>
      </c>
      <c r="F68" s="202">
        <v>19811568.440000001</v>
      </c>
      <c r="G68" s="202">
        <v>20705994.91</v>
      </c>
      <c r="H68" s="202">
        <v>21661369.27</v>
      </c>
      <c r="I68" s="202">
        <v>22446413.469999999</v>
      </c>
      <c r="J68" s="202">
        <v>1982752.91</v>
      </c>
      <c r="K68" s="202">
        <v>2507088.25</v>
      </c>
      <c r="L68" s="202">
        <v>2605456.25</v>
      </c>
      <c r="M68" s="202">
        <v>987697.31</v>
      </c>
      <c r="N68" s="202">
        <v>555295.68000000005</v>
      </c>
      <c r="O68" s="202">
        <v>555295.68000000005</v>
      </c>
      <c r="P68" s="202">
        <v>1062471.71</v>
      </c>
      <c r="Q68" s="202">
        <v>1062471.71</v>
      </c>
      <c r="R68" s="202">
        <v>1281830.31</v>
      </c>
      <c r="S68" s="202">
        <v>1281830.31</v>
      </c>
      <c r="T68" s="202">
        <v>1492263.93</v>
      </c>
      <c r="U68" s="202">
        <v>1492263.93</v>
      </c>
      <c r="V68" s="202">
        <v>1641365.65</v>
      </c>
      <c r="W68" s="202">
        <v>1641365.65</v>
      </c>
      <c r="X68" s="202">
        <v>1685617.5</v>
      </c>
      <c r="Y68" s="202">
        <v>1685617.5</v>
      </c>
      <c r="Z68" s="202">
        <v>1677883.74</v>
      </c>
      <c r="AA68" s="202">
        <v>1677883.74</v>
      </c>
      <c r="AB68" s="202">
        <v>1661436.87</v>
      </c>
      <c r="AC68" s="202">
        <v>1661436.87</v>
      </c>
      <c r="AD68" s="202">
        <v>1784279.98</v>
      </c>
      <c r="AE68" s="202">
        <v>1784279.98</v>
      </c>
      <c r="AF68" s="202">
        <v>1826832.48</v>
      </c>
      <c r="AG68" s="202">
        <v>0</v>
      </c>
      <c r="AH68" s="202">
        <v>0</v>
      </c>
      <c r="AI68" s="202">
        <v>0</v>
      </c>
    </row>
    <row r="69" spans="1:35">
      <c r="A69" s="202" t="s">
        <v>173</v>
      </c>
      <c r="B69" s="202">
        <v>16897350.030000001</v>
      </c>
      <c r="C69" s="202">
        <v>16780432</v>
      </c>
      <c r="D69" s="202">
        <v>17897878.629999999</v>
      </c>
      <c r="E69" s="202">
        <v>18265936.760000002</v>
      </c>
      <c r="F69" s="202">
        <v>15408994.99</v>
      </c>
      <c r="G69" s="202">
        <v>11208303.119999999</v>
      </c>
      <c r="H69" s="202">
        <v>12102611.34</v>
      </c>
      <c r="I69" s="202">
        <v>9686919.4800000004</v>
      </c>
      <c r="J69" s="202">
        <v>10029561.029999999</v>
      </c>
      <c r="K69" s="202">
        <v>11688869.17</v>
      </c>
      <c r="L69" s="202">
        <v>14348177.390000001</v>
      </c>
      <c r="M69" s="202">
        <v>14042485.529999999</v>
      </c>
      <c r="N69" s="202">
        <v>8468192.8699999992</v>
      </c>
      <c r="O69" s="202">
        <v>9359628.9399999995</v>
      </c>
      <c r="P69" s="202">
        <v>10304398.380000001</v>
      </c>
      <c r="Q69" s="202">
        <v>11249167.800000001</v>
      </c>
      <c r="R69" s="202">
        <v>0</v>
      </c>
      <c r="S69" s="202">
        <v>0</v>
      </c>
      <c r="T69" s="202">
        <v>0</v>
      </c>
      <c r="U69" s="202">
        <v>0</v>
      </c>
      <c r="V69" s="202">
        <v>0</v>
      </c>
      <c r="W69" s="202">
        <v>0</v>
      </c>
      <c r="X69" s="202">
        <v>0</v>
      </c>
      <c r="Y69" s="202">
        <v>0</v>
      </c>
      <c r="Z69" s="202">
        <v>0</v>
      </c>
      <c r="AA69" s="202">
        <v>0</v>
      </c>
      <c r="AB69" s="202">
        <v>0</v>
      </c>
      <c r="AC69" s="202">
        <v>0</v>
      </c>
      <c r="AD69" s="202">
        <v>0</v>
      </c>
      <c r="AE69" s="202">
        <v>0</v>
      </c>
      <c r="AF69" s="202">
        <v>0</v>
      </c>
      <c r="AG69" s="202">
        <v>0</v>
      </c>
      <c r="AH69" s="202">
        <v>0</v>
      </c>
      <c r="AI69" s="202">
        <v>0</v>
      </c>
    </row>
    <row r="70" spans="1:35">
      <c r="A70" s="202" t="s">
        <v>174</v>
      </c>
      <c r="B70" s="202">
        <v>20269.98</v>
      </c>
      <c r="C70" s="202">
        <v>19757.169999999998</v>
      </c>
      <c r="D70" s="202">
        <v>22044.880000000001</v>
      </c>
      <c r="E70" s="202">
        <v>19792.09</v>
      </c>
      <c r="F70" s="202">
        <v>65183.34</v>
      </c>
      <c r="G70" s="202">
        <v>65554.45</v>
      </c>
      <c r="H70" s="202">
        <v>65809.66</v>
      </c>
      <c r="I70" s="202">
        <v>561892.91</v>
      </c>
      <c r="J70" s="202">
        <v>0</v>
      </c>
      <c r="K70" s="202">
        <v>0</v>
      </c>
      <c r="L70" s="202">
        <v>1543512.32</v>
      </c>
      <c r="M70" s="202">
        <v>0</v>
      </c>
      <c r="N70" s="202">
        <v>0</v>
      </c>
      <c r="O70" s="202">
        <v>0</v>
      </c>
      <c r="P70" s="202">
        <v>0</v>
      </c>
      <c r="Q70" s="202">
        <v>0</v>
      </c>
      <c r="R70" s="202">
        <v>8139770.5199999996</v>
      </c>
      <c r="S70" s="202">
        <v>8922039.9600000009</v>
      </c>
      <c r="T70" s="202">
        <v>9704309.4000000004</v>
      </c>
      <c r="U70" s="202">
        <v>10404068.43</v>
      </c>
      <c r="V70" s="202">
        <v>10343556.58</v>
      </c>
      <c r="W70" s="202">
        <v>8879678.1199999992</v>
      </c>
      <c r="X70" s="202">
        <v>9525266.2699999996</v>
      </c>
      <c r="Y70" s="202">
        <v>9833354.4800000004</v>
      </c>
      <c r="Z70" s="202">
        <v>10294880.039999999</v>
      </c>
      <c r="AA70" s="202">
        <v>10646405.76</v>
      </c>
      <c r="AB70" s="202">
        <v>11252931.48</v>
      </c>
      <c r="AC70" s="202">
        <v>11859457.199999999</v>
      </c>
      <c r="AD70" s="202">
        <v>826666.61</v>
      </c>
      <c r="AE70" s="202">
        <v>881666.63</v>
      </c>
      <c r="AF70" s="202">
        <v>991666.67</v>
      </c>
      <c r="AG70" s="202">
        <v>100000</v>
      </c>
      <c r="AH70" s="202">
        <v>0</v>
      </c>
      <c r="AI70" s="202">
        <v>0</v>
      </c>
    </row>
    <row r="71" spans="1:35">
      <c r="A71" s="202" t="s">
        <v>175</v>
      </c>
      <c r="B71" s="202">
        <v>49851306.009999998</v>
      </c>
      <c r="C71" s="202">
        <v>49611129.329999998</v>
      </c>
      <c r="D71" s="202">
        <v>50227472.219999999</v>
      </c>
      <c r="E71" s="202">
        <v>52296215.840000004</v>
      </c>
      <c r="F71" s="202">
        <v>50199000.200000003</v>
      </c>
      <c r="G71" s="202">
        <v>47267111.409999996</v>
      </c>
      <c r="H71" s="202">
        <v>49962626.170000002</v>
      </c>
      <c r="I71" s="202">
        <v>47637355.229999997</v>
      </c>
      <c r="J71" s="202">
        <v>394335375.63999999</v>
      </c>
      <c r="K71" s="202">
        <v>595469635.36000001</v>
      </c>
      <c r="L71" s="202">
        <v>585958036.86000001</v>
      </c>
      <c r="M71" s="202">
        <v>15030182.84</v>
      </c>
      <c r="N71" s="202">
        <v>9023488.5500000007</v>
      </c>
      <c r="O71" s="202">
        <v>9914924.6199999992</v>
      </c>
      <c r="P71" s="202">
        <v>11366870.09</v>
      </c>
      <c r="Q71" s="202">
        <v>22311639.510000002</v>
      </c>
      <c r="R71" s="202">
        <v>19421600.829999998</v>
      </c>
      <c r="S71" s="202">
        <v>20203870.27</v>
      </c>
      <c r="T71" s="202">
        <v>11196573.33</v>
      </c>
      <c r="U71" s="202">
        <v>11896332.359999999</v>
      </c>
      <c r="V71" s="202">
        <v>11984922.23</v>
      </c>
      <c r="W71" s="202">
        <v>10521043.77</v>
      </c>
      <c r="X71" s="202">
        <v>11210883.77</v>
      </c>
      <c r="Y71" s="202">
        <v>11518971.98</v>
      </c>
      <c r="Z71" s="202">
        <v>11972763.779999999</v>
      </c>
      <c r="AA71" s="202">
        <v>12324289.5</v>
      </c>
      <c r="AB71" s="202">
        <v>12914368.35</v>
      </c>
      <c r="AC71" s="202">
        <v>113520894.06999999</v>
      </c>
      <c r="AD71" s="202">
        <v>115110946.59</v>
      </c>
      <c r="AE71" s="202">
        <v>127665946.61</v>
      </c>
      <c r="AF71" s="202">
        <v>102688499.15000001</v>
      </c>
      <c r="AG71" s="202">
        <v>156970000</v>
      </c>
      <c r="AH71" s="202">
        <v>0</v>
      </c>
      <c r="AI71" s="202">
        <v>0</v>
      </c>
    </row>
    <row r="72" spans="1:35">
      <c r="A72" s="202" t="s">
        <v>176</v>
      </c>
      <c r="B72" s="202">
        <v>502304145.13</v>
      </c>
      <c r="C72" s="202">
        <v>468368951.61000001</v>
      </c>
      <c r="D72" s="202">
        <v>436284774.38999999</v>
      </c>
      <c r="E72" s="202">
        <v>481682200.19</v>
      </c>
      <c r="F72" s="202">
        <v>520140906.75999999</v>
      </c>
      <c r="G72" s="202">
        <v>537491661.38999999</v>
      </c>
      <c r="H72" s="202">
        <v>603641613.70000005</v>
      </c>
      <c r="I72" s="202">
        <v>442226611.99000001</v>
      </c>
      <c r="J72" s="202">
        <v>906667830.02999997</v>
      </c>
      <c r="K72" s="202">
        <v>1229232348.54</v>
      </c>
      <c r="L72" s="202">
        <v>1174280729.26</v>
      </c>
      <c r="M72" s="202">
        <v>419502008.77999997</v>
      </c>
      <c r="N72" s="202">
        <v>378555308.04000002</v>
      </c>
      <c r="O72" s="202">
        <v>295144903.29000002</v>
      </c>
      <c r="P72" s="202">
        <v>201777747.65000001</v>
      </c>
      <c r="Q72" s="202">
        <v>207876849.38999999</v>
      </c>
      <c r="R72" s="202">
        <v>227525649.27000001</v>
      </c>
      <c r="S72" s="202">
        <v>188528469.86000001</v>
      </c>
      <c r="T72" s="202">
        <v>202393335.49000001</v>
      </c>
      <c r="U72" s="202">
        <v>201508404.16999999</v>
      </c>
      <c r="V72" s="202">
        <v>174864605.21000001</v>
      </c>
      <c r="W72" s="202">
        <v>166268313.97999999</v>
      </c>
      <c r="X72" s="202">
        <v>271854847.75</v>
      </c>
      <c r="Y72" s="202">
        <v>253552274.81</v>
      </c>
      <c r="Z72" s="202">
        <v>114082078.23999999</v>
      </c>
      <c r="AA72" s="202">
        <v>115060231.93000001</v>
      </c>
      <c r="AB72" s="202">
        <v>228238427.78</v>
      </c>
      <c r="AC72" s="202">
        <v>376705626.81999999</v>
      </c>
      <c r="AD72" s="202">
        <v>325031729.74000001</v>
      </c>
      <c r="AE72" s="202">
        <v>386859822.31</v>
      </c>
      <c r="AF72" s="202">
        <v>374860619.86000001</v>
      </c>
      <c r="AG72" s="202">
        <v>299493062.27999997</v>
      </c>
      <c r="AH72" s="202">
        <v>239967210.68000001</v>
      </c>
      <c r="AI72" s="202">
        <v>0</v>
      </c>
    </row>
    <row r="73" spans="1:35">
      <c r="A73" s="202" t="s">
        <v>177</v>
      </c>
    </row>
    <row r="74" spans="1:35">
      <c r="A74" s="202" t="s">
        <v>178</v>
      </c>
      <c r="B74" s="202">
        <v>909133215</v>
      </c>
      <c r="C74" s="202">
        <v>909133215</v>
      </c>
      <c r="D74" s="202">
        <v>909133215</v>
      </c>
      <c r="E74" s="202">
        <v>909133215</v>
      </c>
      <c r="F74" s="202">
        <v>909133215</v>
      </c>
      <c r="G74" s="202">
        <v>909133215</v>
      </c>
      <c r="H74" s="202">
        <v>363653286</v>
      </c>
      <c r="I74" s="202">
        <v>363653286</v>
      </c>
      <c r="J74" s="202">
        <v>363653286</v>
      </c>
      <c r="K74" s="202">
        <v>339871250</v>
      </c>
      <c r="L74" s="202">
        <v>339871250</v>
      </c>
      <c r="M74" s="202">
        <v>339871250</v>
      </c>
      <c r="N74" s="202">
        <v>339871250</v>
      </c>
      <c r="O74" s="202">
        <v>339871250</v>
      </c>
      <c r="P74" s="202">
        <v>339871250</v>
      </c>
      <c r="Q74" s="202">
        <v>275640000</v>
      </c>
      <c r="R74" s="202">
        <v>275640000</v>
      </c>
      <c r="S74" s="202">
        <v>275640000</v>
      </c>
      <c r="T74" s="202">
        <v>275640000</v>
      </c>
      <c r="U74" s="202">
        <v>275640000</v>
      </c>
      <c r="V74" s="202">
        <v>275640000</v>
      </c>
      <c r="W74" s="202">
        <v>275640000</v>
      </c>
      <c r="X74" s="202">
        <v>137820000</v>
      </c>
      <c r="Y74" s="202">
        <v>137820000</v>
      </c>
      <c r="Z74" s="202">
        <v>137820000</v>
      </c>
      <c r="AA74" s="202">
        <v>137820000</v>
      </c>
      <c r="AB74" s="202">
        <v>137820000</v>
      </c>
      <c r="AC74" s="202">
        <v>137820000</v>
      </c>
      <c r="AD74" s="202">
        <v>103360000</v>
      </c>
      <c r="AE74" s="202">
        <v>103360000</v>
      </c>
      <c r="AF74" s="202">
        <v>103360000</v>
      </c>
      <c r="AG74" s="202">
        <v>103360000</v>
      </c>
      <c r="AH74" s="202">
        <v>103360000</v>
      </c>
      <c r="AI74" s="202">
        <v>0</v>
      </c>
    </row>
    <row r="75" spans="1:35">
      <c r="A75" s="202" t="s">
        <v>179</v>
      </c>
      <c r="B75" s="202">
        <v>2078935908.6500001</v>
      </c>
      <c r="C75" s="202">
        <v>2078935908.6500001</v>
      </c>
      <c r="D75" s="202">
        <v>2065597354.03</v>
      </c>
      <c r="E75" s="202">
        <v>2065597354.03</v>
      </c>
      <c r="F75" s="202">
        <v>2065597354.03</v>
      </c>
      <c r="G75" s="202">
        <v>2065597354.03</v>
      </c>
      <c r="H75" s="202">
        <v>2611077283.0300002</v>
      </c>
      <c r="I75" s="202">
        <v>2611077283.0300002</v>
      </c>
      <c r="J75" s="202">
        <v>2611071295.29</v>
      </c>
      <c r="K75" s="202">
        <v>1629860693.6600001</v>
      </c>
      <c r="L75" s="202">
        <v>1629860693.6600001</v>
      </c>
      <c r="M75" s="202">
        <v>1629860693.6600001</v>
      </c>
      <c r="N75" s="202">
        <v>1629860693.6600001</v>
      </c>
      <c r="O75" s="202">
        <v>1629860693.6600001</v>
      </c>
      <c r="P75" s="202">
        <v>1621654522.49</v>
      </c>
      <c r="Q75" s="202">
        <v>676456672.49000001</v>
      </c>
      <c r="R75" s="202">
        <v>676456672.49000001</v>
      </c>
      <c r="S75" s="202">
        <v>676456672.49000001</v>
      </c>
      <c r="T75" s="202">
        <v>675760670.57000005</v>
      </c>
      <c r="U75" s="202">
        <v>675760670.57000005</v>
      </c>
      <c r="V75" s="202">
        <v>675760670.57000005</v>
      </c>
      <c r="W75" s="202">
        <v>675760670.57000005</v>
      </c>
      <c r="X75" s="202">
        <v>813580670.57000005</v>
      </c>
      <c r="Y75" s="202">
        <v>813580670.57000005</v>
      </c>
      <c r="Z75" s="202">
        <v>813580670.57000005</v>
      </c>
      <c r="AA75" s="202">
        <v>813580670.57000005</v>
      </c>
      <c r="AB75" s="202">
        <v>813580670.57000005</v>
      </c>
      <c r="AC75" s="202">
        <v>813580670.57000005</v>
      </c>
      <c r="AD75" s="202">
        <v>43730242.100000001</v>
      </c>
      <c r="AE75" s="202">
        <v>43730242.100000001</v>
      </c>
      <c r="AF75" s="202">
        <v>43730242.100000001</v>
      </c>
      <c r="AG75" s="202">
        <v>43730242.100000001</v>
      </c>
      <c r="AH75" s="202">
        <v>43730242.100000001</v>
      </c>
      <c r="AI75" s="202">
        <v>0</v>
      </c>
    </row>
    <row r="76" spans="1:35">
      <c r="A76" s="202" t="s">
        <v>180</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row>
    <row r="77" spans="1:35">
      <c r="A77" s="202" t="s">
        <v>181</v>
      </c>
      <c r="B77" s="202">
        <v>28734213.379999999</v>
      </c>
      <c r="C77" s="202">
        <v>-8405130.3800000008</v>
      </c>
      <c r="D77" s="202">
        <v>-58214299.530000001</v>
      </c>
      <c r="E77" s="202">
        <v>-14266876.52</v>
      </c>
      <c r="F77" s="202">
        <v>-5767056.8099999996</v>
      </c>
      <c r="G77" s="202">
        <v>14682218.48</v>
      </c>
      <c r="H77" s="202">
        <v>26828215.25</v>
      </c>
      <c r="I77" s="202">
        <v>33807458.079999998</v>
      </c>
      <c r="J77" s="202">
        <v>14133959.609999999</v>
      </c>
      <c r="K77" s="202">
        <v>13835549.17</v>
      </c>
      <c r="L77" s="202">
        <v>-2968605.04</v>
      </c>
      <c r="M77" s="202">
        <v>0</v>
      </c>
      <c r="N77" s="202">
        <v>0</v>
      </c>
      <c r="O77" s="202">
        <v>0</v>
      </c>
      <c r="P77" s="202">
        <v>0</v>
      </c>
      <c r="Q77" s="202">
        <v>0</v>
      </c>
      <c r="R77" s="202">
        <v>0</v>
      </c>
      <c r="S77" s="202">
        <v>0</v>
      </c>
      <c r="T77" s="202">
        <v>0</v>
      </c>
      <c r="U77" s="202">
        <v>0</v>
      </c>
      <c r="V77" s="202">
        <v>0</v>
      </c>
      <c r="W77" s="202">
        <v>0</v>
      </c>
      <c r="X77" s="202">
        <v>0</v>
      </c>
      <c r="Y77" s="202">
        <v>0</v>
      </c>
      <c r="Z77" s="202">
        <v>0</v>
      </c>
      <c r="AA77" s="202">
        <v>0</v>
      </c>
      <c r="AB77" s="202">
        <v>0</v>
      </c>
      <c r="AC77" s="202">
        <v>0</v>
      </c>
      <c r="AD77" s="202">
        <v>0</v>
      </c>
      <c r="AE77" s="202">
        <v>0</v>
      </c>
      <c r="AF77" s="202">
        <v>0</v>
      </c>
      <c r="AG77" s="202">
        <v>0</v>
      </c>
      <c r="AH77" s="202">
        <v>0</v>
      </c>
      <c r="AI77" s="202">
        <v>0</v>
      </c>
    </row>
    <row r="78" spans="1:35">
      <c r="A78" s="202" t="s">
        <v>182</v>
      </c>
      <c r="B78" s="202">
        <v>10880684.65</v>
      </c>
      <c r="C78" s="202">
        <v>10817820.359999999</v>
      </c>
      <c r="D78" s="202">
        <v>10441557.57</v>
      </c>
      <c r="E78" s="202">
        <v>9733305.5</v>
      </c>
      <c r="F78" s="202">
        <v>9335935.6899999995</v>
      </c>
      <c r="G78" s="202">
        <v>8675013.8900000006</v>
      </c>
      <c r="H78" s="202">
        <v>7834061.1200000001</v>
      </c>
      <c r="I78" s="202">
        <v>7018189.1799999997</v>
      </c>
      <c r="J78" s="202">
        <v>6292139.9500000002</v>
      </c>
      <c r="K78" s="202">
        <v>5552340.3200000003</v>
      </c>
      <c r="L78" s="202">
        <v>4892179.5999999996</v>
      </c>
      <c r="M78" s="202">
        <v>4194707.28</v>
      </c>
      <c r="N78" s="202">
        <v>4426762.9000000004</v>
      </c>
      <c r="O78" s="202">
        <v>3919748.8</v>
      </c>
      <c r="P78" s="202">
        <v>3492215.75</v>
      </c>
      <c r="Q78" s="202">
        <v>2948620.67</v>
      </c>
      <c r="R78" s="202">
        <v>3351809.25</v>
      </c>
      <c r="S78" s="202">
        <v>3136896.96</v>
      </c>
      <c r="T78" s="202">
        <v>2934096.78</v>
      </c>
      <c r="U78" s="202">
        <v>2642457.12</v>
      </c>
      <c r="V78" s="202">
        <v>2793494.74</v>
      </c>
      <c r="W78" s="202">
        <v>2794569.74</v>
      </c>
      <c r="X78" s="202">
        <v>3326676.61</v>
      </c>
      <c r="Y78" s="202">
        <v>1869530.41</v>
      </c>
      <c r="Z78" s="202">
        <v>1805099.27</v>
      </c>
      <c r="AA78" s="202">
        <v>2020491.41</v>
      </c>
      <c r="AB78" s="202">
        <v>2070928.67</v>
      </c>
      <c r="AC78" s="202">
        <v>1775710.75</v>
      </c>
      <c r="AD78" s="202">
        <v>2560766.17</v>
      </c>
      <c r="AE78" s="202">
        <v>2119081.59</v>
      </c>
      <c r="AF78" s="202">
        <v>2713164.15</v>
      </c>
      <c r="AG78" s="202">
        <v>612187.56999999995</v>
      </c>
      <c r="AH78" s="202">
        <v>485584.96</v>
      </c>
      <c r="AI78" s="202">
        <v>0</v>
      </c>
    </row>
    <row r="79" spans="1:35">
      <c r="A79" s="202" t="s">
        <v>183</v>
      </c>
      <c r="B79" s="202">
        <v>161678313.06</v>
      </c>
      <c r="C79" s="202">
        <v>161678313.06</v>
      </c>
      <c r="D79" s="202">
        <v>161678313.06</v>
      </c>
      <c r="E79" s="202">
        <v>161678313.06</v>
      </c>
      <c r="F79" s="202">
        <v>125608622.54000001</v>
      </c>
      <c r="G79" s="202">
        <v>125608622.54000001</v>
      </c>
      <c r="H79" s="202">
        <v>125608622.54000001</v>
      </c>
      <c r="I79" s="202">
        <v>125608622.54000001</v>
      </c>
      <c r="J79" s="202">
        <v>93526769.629999995</v>
      </c>
      <c r="K79" s="202">
        <v>93526769.629999995</v>
      </c>
      <c r="L79" s="202">
        <v>93526769.629999995</v>
      </c>
      <c r="M79" s="202">
        <v>93526769.629999995</v>
      </c>
      <c r="N79" s="202">
        <v>69903721.870000005</v>
      </c>
      <c r="O79" s="202">
        <v>69903721.870000005</v>
      </c>
      <c r="P79" s="202">
        <v>69903721.870000005</v>
      </c>
      <c r="Q79" s="202">
        <v>69903721.870000005</v>
      </c>
      <c r="R79" s="202">
        <v>60512913.909999996</v>
      </c>
      <c r="S79" s="202">
        <v>60512913.909999996</v>
      </c>
      <c r="T79" s="202">
        <v>60512913.909999996</v>
      </c>
      <c r="U79" s="202">
        <v>60512913.909999996</v>
      </c>
      <c r="V79" s="202">
        <v>49229942.700000003</v>
      </c>
      <c r="W79" s="202">
        <v>49229942.700000003</v>
      </c>
      <c r="X79" s="202">
        <v>49229942.700000003</v>
      </c>
      <c r="Y79" s="202">
        <v>49229942.700000003</v>
      </c>
      <c r="Z79" s="202">
        <v>38763344.090000004</v>
      </c>
      <c r="AA79" s="202">
        <v>38763344.090000004</v>
      </c>
      <c r="AB79" s="202">
        <v>38763344.090000004</v>
      </c>
      <c r="AC79" s="202">
        <v>38763344.090000004</v>
      </c>
      <c r="AD79" s="202">
        <v>26018756.809999999</v>
      </c>
      <c r="AE79" s="202">
        <v>26018756.809999999</v>
      </c>
      <c r="AF79" s="202">
        <v>26018756.809999999</v>
      </c>
      <c r="AG79" s="202">
        <v>16038520.279999999</v>
      </c>
      <c r="AH79" s="202">
        <v>9698587.2300000004</v>
      </c>
      <c r="AI79" s="202">
        <v>0</v>
      </c>
    </row>
    <row r="80" spans="1:35">
      <c r="A80" s="202" t="s">
        <v>184</v>
      </c>
      <c r="B80" s="202">
        <v>0</v>
      </c>
      <c r="C80" s="202">
        <v>0</v>
      </c>
      <c r="D80" s="202">
        <v>0</v>
      </c>
      <c r="E80" s="202">
        <v>0</v>
      </c>
      <c r="F80" s="202">
        <v>0</v>
      </c>
      <c r="G80" s="202">
        <v>0</v>
      </c>
      <c r="H80" s="202">
        <v>0</v>
      </c>
      <c r="I80" s="202">
        <v>0</v>
      </c>
      <c r="J80" s="202">
        <v>0</v>
      </c>
      <c r="K80" s="202">
        <v>0</v>
      </c>
      <c r="L80" s="202">
        <v>0</v>
      </c>
      <c r="M80" s="202">
        <v>0</v>
      </c>
      <c r="N80" s="202">
        <v>0</v>
      </c>
      <c r="O80" s="202">
        <v>0</v>
      </c>
      <c r="P80" s="202">
        <v>0</v>
      </c>
      <c r="Q80" s="202">
        <v>0</v>
      </c>
      <c r="R80" s="202">
        <v>0</v>
      </c>
      <c r="S80" s="202">
        <v>0</v>
      </c>
      <c r="T80" s="202">
        <v>0</v>
      </c>
      <c r="U80" s="202">
        <v>0</v>
      </c>
      <c r="V80" s="202">
        <v>0</v>
      </c>
      <c r="W80" s="202">
        <v>0</v>
      </c>
      <c r="X80" s="202">
        <v>0</v>
      </c>
      <c r="Y80" s="202">
        <v>0</v>
      </c>
      <c r="Z80" s="202">
        <v>0</v>
      </c>
      <c r="AA80" s="202">
        <v>0</v>
      </c>
      <c r="AB80" s="202">
        <v>0</v>
      </c>
      <c r="AC80" s="202">
        <v>0</v>
      </c>
      <c r="AD80" s="202">
        <v>0</v>
      </c>
      <c r="AE80" s="202">
        <v>0</v>
      </c>
      <c r="AF80" s="202">
        <v>0</v>
      </c>
      <c r="AG80" s="202">
        <v>0</v>
      </c>
      <c r="AH80" s="202">
        <v>0</v>
      </c>
      <c r="AI80" s="202">
        <v>0</v>
      </c>
    </row>
    <row r="81" spans="1:35">
      <c r="A81" s="202" t="s">
        <v>185</v>
      </c>
      <c r="B81" s="202">
        <v>1097514459.0899999</v>
      </c>
      <c r="C81" s="202">
        <v>984120596.15999997</v>
      </c>
      <c r="D81" s="202">
        <v>994508543.42999995</v>
      </c>
      <c r="E81" s="202">
        <v>930383872.50999999</v>
      </c>
      <c r="F81" s="202">
        <v>883341124.33000004</v>
      </c>
      <c r="G81" s="202">
        <v>794838261.96000004</v>
      </c>
      <c r="H81" s="202">
        <v>680663307.17999995</v>
      </c>
      <c r="I81" s="202">
        <v>708453778.74000001</v>
      </c>
      <c r="J81" s="202">
        <v>672413569.78999996</v>
      </c>
      <c r="K81" s="202">
        <v>607155082.14999998</v>
      </c>
      <c r="L81" s="202">
        <v>613506795.20000005</v>
      </c>
      <c r="M81" s="202">
        <v>523844312.26999998</v>
      </c>
      <c r="N81" s="202">
        <v>435408006.12</v>
      </c>
      <c r="O81" s="202">
        <v>359669148.26999998</v>
      </c>
      <c r="P81" s="202">
        <v>374415448.94</v>
      </c>
      <c r="Q81" s="202">
        <v>350796697.31999999</v>
      </c>
      <c r="R81" s="202">
        <v>326814331.75</v>
      </c>
      <c r="S81" s="202">
        <v>300552893.77999997</v>
      </c>
      <c r="T81" s="202">
        <v>330254116.07999998</v>
      </c>
      <c r="U81" s="202">
        <v>313270464.06</v>
      </c>
      <c r="V81" s="202">
        <v>290944104.58999997</v>
      </c>
      <c r="W81" s="202">
        <v>263332878.65000001</v>
      </c>
      <c r="X81" s="202">
        <v>272601848.20999998</v>
      </c>
      <c r="Y81" s="202">
        <v>241957841.81999999</v>
      </c>
      <c r="Z81" s="202">
        <v>224913663.5</v>
      </c>
      <c r="AA81" s="202">
        <v>212614905.88999999</v>
      </c>
      <c r="AB81" s="202">
        <v>171026709.05000001</v>
      </c>
      <c r="AC81" s="202">
        <v>212085351.53999999</v>
      </c>
      <c r="AD81" s="202">
        <v>206640180.00999999</v>
      </c>
      <c r="AE81" s="202">
        <v>181730820.56999999</v>
      </c>
      <c r="AF81" s="202">
        <v>140764833.59999999</v>
      </c>
      <c r="AG81" s="202">
        <v>107790704.79000001</v>
      </c>
      <c r="AH81" s="202">
        <v>86907307.299999997</v>
      </c>
      <c r="AI81" s="202">
        <v>0</v>
      </c>
    </row>
    <row r="82" spans="1:35">
      <c r="A82" s="202" t="s">
        <v>186</v>
      </c>
      <c r="B82" s="202">
        <v>4286876793.8299999</v>
      </c>
      <c r="C82" s="202">
        <v>4136280722.8499999</v>
      </c>
      <c r="D82" s="202">
        <v>4083144683.5599999</v>
      </c>
      <c r="E82" s="202">
        <v>4062259183.5799999</v>
      </c>
      <c r="F82" s="202">
        <v>3987249194.7800002</v>
      </c>
      <c r="G82" s="202">
        <v>3918534685.9000001</v>
      </c>
      <c r="H82" s="202">
        <v>3815664775.1199999</v>
      </c>
      <c r="I82" s="202">
        <v>3849618617.5700002</v>
      </c>
      <c r="J82" s="202">
        <v>3761091020.27</v>
      </c>
      <c r="K82" s="202">
        <v>2689801684.9299998</v>
      </c>
      <c r="L82" s="202">
        <v>2678689083.0500002</v>
      </c>
      <c r="M82" s="202">
        <v>2591297732.8400002</v>
      </c>
      <c r="N82" s="202">
        <v>2479470434.5500002</v>
      </c>
      <c r="O82" s="202">
        <v>2403224562.5999999</v>
      </c>
      <c r="P82" s="202">
        <v>2409337159.0500002</v>
      </c>
      <c r="Q82" s="202">
        <v>1375745712.3499999</v>
      </c>
      <c r="R82" s="202">
        <v>1342775727.4000001</v>
      </c>
      <c r="S82" s="202">
        <v>1316299377.1400001</v>
      </c>
      <c r="T82" s="202">
        <v>1345101797.3399999</v>
      </c>
      <c r="U82" s="202">
        <v>1327826505.6600001</v>
      </c>
      <c r="V82" s="202">
        <v>1294368212.5999999</v>
      </c>
      <c r="W82" s="202">
        <v>1266758061.6600001</v>
      </c>
      <c r="X82" s="202">
        <v>1276559138.0899999</v>
      </c>
      <c r="Y82" s="202">
        <v>1244457985.5</v>
      </c>
      <c r="Z82" s="202">
        <v>1216882777.4300001</v>
      </c>
      <c r="AA82" s="202">
        <v>1204799411.96</v>
      </c>
      <c r="AB82" s="202">
        <v>1163261652.3800001</v>
      </c>
      <c r="AC82" s="202">
        <v>1204025076.95</v>
      </c>
      <c r="AD82" s="202">
        <v>382309945.08999997</v>
      </c>
      <c r="AE82" s="202">
        <v>356958901.06999999</v>
      </c>
      <c r="AF82" s="202">
        <v>316586996.66000003</v>
      </c>
      <c r="AG82" s="202">
        <v>271531654.74000001</v>
      </c>
      <c r="AH82" s="202">
        <v>244181721.59</v>
      </c>
      <c r="AI82" s="202">
        <v>0</v>
      </c>
    </row>
    <row r="83" spans="1:35">
      <c r="A83" s="202" t="s">
        <v>187</v>
      </c>
      <c r="B83" s="202">
        <v>158917577.05000001</v>
      </c>
      <c r="C83" s="202">
        <v>156280022.63</v>
      </c>
      <c r="D83" s="202">
        <v>7301521.1100000003</v>
      </c>
      <c r="E83" s="202">
        <v>8094707.5700000003</v>
      </c>
      <c r="F83" s="202">
        <v>8059771.5199999996</v>
      </c>
      <c r="G83" s="202">
        <v>8077652.6500000004</v>
      </c>
      <c r="H83" s="202">
        <v>8053972.9199999999</v>
      </c>
      <c r="I83" s="202">
        <v>8051967.3099999996</v>
      </c>
      <c r="J83" s="202">
        <v>8060633.3300000001</v>
      </c>
      <c r="K83" s="202">
        <v>8017564.2000000002</v>
      </c>
      <c r="L83" s="202">
        <v>8009670.6100000003</v>
      </c>
      <c r="M83" s="202">
        <v>8008614.6100000003</v>
      </c>
      <c r="N83" s="202">
        <v>8095531.5099999998</v>
      </c>
      <c r="O83" s="202">
        <v>7974396.79</v>
      </c>
      <c r="P83" s="202">
        <v>16159013.07</v>
      </c>
      <c r="Q83" s="202">
        <v>16096370.949999999</v>
      </c>
      <c r="R83" s="202">
        <v>15755425.48</v>
      </c>
      <c r="S83" s="202">
        <v>15385772.41</v>
      </c>
      <c r="T83" s="202">
        <v>16058608.310000001</v>
      </c>
      <c r="U83" s="202">
        <v>16465734.699999999</v>
      </c>
      <c r="V83" s="202">
        <v>16478590.380000001</v>
      </c>
      <c r="W83" s="202">
        <v>16732636.109999999</v>
      </c>
      <c r="X83" s="202">
        <v>0</v>
      </c>
      <c r="Y83" s="202">
        <v>0</v>
      </c>
      <c r="Z83" s="202">
        <v>0</v>
      </c>
      <c r="AA83" s="202">
        <v>0</v>
      </c>
      <c r="AB83" s="202">
        <v>0</v>
      </c>
      <c r="AC83" s="202">
        <v>0</v>
      </c>
      <c r="AD83" s="202">
        <v>0</v>
      </c>
      <c r="AE83" s="202">
        <v>0</v>
      </c>
      <c r="AF83" s="202">
        <v>0</v>
      </c>
      <c r="AG83" s="202">
        <v>0</v>
      </c>
      <c r="AH83" s="202">
        <v>0</v>
      </c>
      <c r="AI83" s="202">
        <v>0</v>
      </c>
    </row>
    <row r="84" spans="1:35">
      <c r="A84" s="202" t="s">
        <v>188</v>
      </c>
      <c r="B84" s="202">
        <v>4445794370.8800001</v>
      </c>
      <c r="C84" s="202">
        <v>4292560745.48</v>
      </c>
      <c r="D84" s="202">
        <v>4090446204.6700001</v>
      </c>
      <c r="E84" s="202">
        <v>4070353891.1500001</v>
      </c>
      <c r="F84" s="202">
        <v>3995308966.3000002</v>
      </c>
      <c r="G84" s="202">
        <v>3926612338.5500002</v>
      </c>
      <c r="H84" s="202">
        <v>3823718748.04</v>
      </c>
      <c r="I84" s="202">
        <v>3857670584.8800001</v>
      </c>
      <c r="J84" s="202">
        <v>3769151653.5999999</v>
      </c>
      <c r="K84" s="202">
        <v>2697819249.1300001</v>
      </c>
      <c r="L84" s="202">
        <v>2686698753.6599998</v>
      </c>
      <c r="M84" s="202">
        <v>2599306347.4499998</v>
      </c>
      <c r="N84" s="202">
        <v>2487565966.0599999</v>
      </c>
      <c r="O84" s="202">
        <v>2411198959.3899999</v>
      </c>
      <c r="P84" s="202">
        <v>2425496172.1199999</v>
      </c>
      <c r="Q84" s="202">
        <v>1391842083.3</v>
      </c>
      <c r="R84" s="202">
        <v>1358531152.8800001</v>
      </c>
      <c r="S84" s="202">
        <v>1331685149.55</v>
      </c>
      <c r="T84" s="202">
        <v>1361160405.6500001</v>
      </c>
      <c r="U84" s="202">
        <v>1344292240.3599999</v>
      </c>
      <c r="V84" s="202">
        <v>1310846802.98</v>
      </c>
      <c r="W84" s="202">
        <v>1283490697.77</v>
      </c>
      <c r="X84" s="202">
        <v>1276559138.0899999</v>
      </c>
      <c r="Y84" s="202">
        <v>1244457985.5</v>
      </c>
      <c r="Z84" s="202">
        <v>1216882777.4300001</v>
      </c>
      <c r="AA84" s="202">
        <v>1204799411.96</v>
      </c>
      <c r="AB84" s="202">
        <v>1163261652.3800001</v>
      </c>
      <c r="AC84" s="202">
        <v>1204025076.95</v>
      </c>
      <c r="AD84" s="202">
        <v>382309945.08999997</v>
      </c>
      <c r="AE84" s="202">
        <v>356958901.06999999</v>
      </c>
      <c r="AF84" s="202">
        <v>316586996.66000003</v>
      </c>
      <c r="AG84" s="202">
        <v>271531654.74000001</v>
      </c>
      <c r="AH84" s="202">
        <v>244181721.59</v>
      </c>
      <c r="AI84" s="202">
        <v>0</v>
      </c>
    </row>
    <row r="85" spans="1:35">
      <c r="A85" s="202" t="s">
        <v>189</v>
      </c>
      <c r="B85" s="202">
        <v>4948098516.0100002</v>
      </c>
      <c r="C85" s="202">
        <v>4760929697.0900002</v>
      </c>
      <c r="D85" s="202">
        <v>4526730979.0600004</v>
      </c>
      <c r="E85" s="202">
        <v>4552036091.3400002</v>
      </c>
      <c r="F85" s="202">
        <v>4515449873.0600004</v>
      </c>
      <c r="G85" s="202">
        <v>4464103999.9399996</v>
      </c>
      <c r="H85" s="202">
        <v>4427360361.7399998</v>
      </c>
      <c r="I85" s="202">
        <v>4299897196.8699999</v>
      </c>
      <c r="J85" s="202">
        <v>4675819483.6300001</v>
      </c>
      <c r="K85" s="202">
        <v>3927051597.6700001</v>
      </c>
      <c r="L85" s="202">
        <v>3860979482.9200001</v>
      </c>
      <c r="M85" s="202">
        <v>3018808356.23</v>
      </c>
      <c r="N85" s="202">
        <v>2866121274.0999999</v>
      </c>
      <c r="O85" s="202">
        <v>2706343862.6799998</v>
      </c>
      <c r="P85" s="202">
        <v>2627273919.77</v>
      </c>
      <c r="Q85" s="202">
        <v>1599718932.6900001</v>
      </c>
      <c r="R85" s="202">
        <v>1586056802.1500001</v>
      </c>
      <c r="S85" s="202">
        <v>1520213619.4100001</v>
      </c>
      <c r="T85" s="202">
        <v>1563553741.1400001</v>
      </c>
      <c r="U85" s="202">
        <v>1545800644.53</v>
      </c>
      <c r="V85" s="202">
        <v>1485711408.1900001</v>
      </c>
      <c r="W85" s="202">
        <v>1449759011.75</v>
      </c>
      <c r="X85" s="202">
        <v>1548413985.8399999</v>
      </c>
      <c r="Y85" s="202">
        <v>1498010260.3099999</v>
      </c>
      <c r="Z85" s="202">
        <v>1330964855.6700001</v>
      </c>
      <c r="AA85" s="202">
        <v>1319859643.8900001</v>
      </c>
      <c r="AB85" s="202">
        <v>1391500080.1600001</v>
      </c>
      <c r="AC85" s="202">
        <v>1580730703.77</v>
      </c>
      <c r="AD85" s="202">
        <v>707341674.83000004</v>
      </c>
      <c r="AE85" s="202">
        <v>743818723.38</v>
      </c>
      <c r="AF85" s="202">
        <v>691447616.51999998</v>
      </c>
      <c r="AG85" s="202">
        <v>571024717.01999998</v>
      </c>
      <c r="AH85" s="202">
        <v>484148932.26999998</v>
      </c>
      <c r="AI85" s="202">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利润表"/>
  <dimension ref="A1:AK31"/>
  <sheetViews>
    <sheetView workbookViewId="0">
      <selection activeCell="A2" sqref="A2"/>
    </sheetView>
  </sheetViews>
  <sheetFormatPr defaultRowHeight="13.5"/>
  <cols>
    <col min="1" max="1" width="37" style="202" bestFit="1" customWidth="1"/>
    <col min="2" max="3" width="12.75" style="202" hidden="1" customWidth="1"/>
    <col min="4" max="4" width="13.875" style="202" hidden="1" customWidth="1"/>
    <col min="5" max="5" width="12.75" style="202" bestFit="1" customWidth="1"/>
    <col min="6" max="6" width="13.875" style="202" hidden="1" customWidth="1"/>
    <col min="7" max="8" width="12.75" style="202" hidden="1" customWidth="1"/>
    <col min="9" max="9" width="12.75" style="202" bestFit="1" customWidth="1"/>
    <col min="10" max="12" width="12.75" style="202" hidden="1" customWidth="1"/>
    <col min="13" max="13" width="13.875" style="202" bestFit="1" customWidth="1"/>
    <col min="14" max="15" width="13.875" style="202" hidden="1" customWidth="1"/>
    <col min="16" max="16" width="12.75" style="202" hidden="1" customWidth="1"/>
    <col min="17" max="17" width="12.75" style="202" bestFit="1" customWidth="1"/>
    <col min="18" max="20" width="12.75" style="202" hidden="1" customWidth="1"/>
    <col min="21" max="21" width="12.75" style="202" bestFit="1" customWidth="1"/>
    <col min="22" max="24" width="12.75" style="202" hidden="1" customWidth="1"/>
    <col min="25" max="25" width="12.75" style="202" bestFit="1" customWidth="1"/>
    <col min="26" max="28" width="12.75" style="202" hidden="1" customWidth="1"/>
    <col min="29" max="29" width="12.75" style="202" bestFit="1" customWidth="1"/>
    <col min="30" max="32" width="12.75" style="202" hidden="1" customWidth="1"/>
    <col min="33" max="33" width="12.75" style="202" bestFit="1" customWidth="1"/>
    <col min="34" max="34" width="12.75" style="202" hidden="1" customWidth="1"/>
    <col min="35" max="36" width="12.75" style="202" bestFit="1" customWidth="1"/>
    <col min="37" max="37" width="9.5" style="202" hidden="1" customWidth="1"/>
    <col min="38" max="16384" width="9" style="202"/>
  </cols>
  <sheetData>
    <row r="1" spans="1:37">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20110331</v>
      </c>
      <c r="AG1" s="202">
        <v>20101231</v>
      </c>
      <c r="AH1" s="202">
        <v>20100930</v>
      </c>
      <c r="AI1" s="202">
        <v>20091231</v>
      </c>
      <c r="AJ1" s="202">
        <v>20081231</v>
      </c>
      <c r="AK1" s="202">
        <v>19700101</v>
      </c>
    </row>
    <row r="2" spans="1:37">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c r="AI2" s="202" t="s">
        <v>106</v>
      </c>
      <c r="AJ2" s="202" t="s">
        <v>106</v>
      </c>
    </row>
    <row r="3" spans="1:37">
      <c r="A3" s="202" t="s">
        <v>190</v>
      </c>
      <c r="B3" s="202">
        <v>1849934355.4400001</v>
      </c>
      <c r="C3" s="202">
        <v>1277996624.8399999</v>
      </c>
      <c r="D3" s="202">
        <v>657642184.55999994</v>
      </c>
      <c r="E3" s="202">
        <v>2456391218.1599998</v>
      </c>
      <c r="F3" s="202">
        <v>1797303663.71</v>
      </c>
      <c r="G3" s="202">
        <v>1262280095.75</v>
      </c>
      <c r="H3" s="202">
        <v>612156580.71000004</v>
      </c>
      <c r="I3" s="202">
        <v>1847391081.8399999</v>
      </c>
      <c r="J3" s="202">
        <v>1324775375.3399999</v>
      </c>
      <c r="K3" s="202">
        <v>888376461.49000001</v>
      </c>
      <c r="L3" s="202">
        <v>423001389.69</v>
      </c>
      <c r="M3" s="202">
        <v>1631042560</v>
      </c>
      <c r="N3" s="202">
        <v>1022711562.04</v>
      </c>
      <c r="O3" s="202">
        <v>615138524.07000005</v>
      </c>
      <c r="P3" s="202">
        <v>265749041.91</v>
      </c>
      <c r="Q3" s="202">
        <v>1068796191.5700001</v>
      </c>
      <c r="R3" s="202">
        <v>705098562.99000001</v>
      </c>
      <c r="S3" s="202">
        <v>433011175.55000001</v>
      </c>
      <c r="T3" s="202">
        <v>196981639.65000001</v>
      </c>
      <c r="U3" s="202">
        <v>965382340.42999995</v>
      </c>
      <c r="V3" s="202">
        <v>705638264.82000005</v>
      </c>
      <c r="W3" s="202">
        <v>483178236.35000002</v>
      </c>
      <c r="X3" s="202">
        <v>221315195.03</v>
      </c>
      <c r="Y3" s="202">
        <v>789577816.87</v>
      </c>
      <c r="Z3" s="202">
        <v>539360672.49000001</v>
      </c>
      <c r="AA3" s="202">
        <v>394771497.57999998</v>
      </c>
      <c r="AB3" s="202">
        <v>177632246.53</v>
      </c>
      <c r="AC3" s="202">
        <v>820090562.65999997</v>
      </c>
      <c r="AD3" s="202">
        <v>640951585.91999996</v>
      </c>
      <c r="AE3" s="202">
        <v>469202622.25999999</v>
      </c>
      <c r="AF3" s="202">
        <v>205970417.91999999</v>
      </c>
      <c r="AG3" s="202">
        <v>731662751.10000002</v>
      </c>
      <c r="AH3" s="202">
        <v>538217516.25999999</v>
      </c>
      <c r="AI3" s="202">
        <v>404874884.06999999</v>
      </c>
      <c r="AJ3" s="202">
        <v>639478592.48000002</v>
      </c>
      <c r="AK3" s="202">
        <v>0</v>
      </c>
    </row>
    <row r="4" spans="1:37">
      <c r="A4" s="202" t="s">
        <v>191</v>
      </c>
      <c r="B4" s="202">
        <v>1849934355.4400001</v>
      </c>
      <c r="C4" s="202">
        <v>1277996624.8399999</v>
      </c>
      <c r="D4" s="202">
        <v>657642184.55999994</v>
      </c>
      <c r="E4" s="202">
        <v>2456391218.1599998</v>
      </c>
      <c r="F4" s="202">
        <v>1797303663.71</v>
      </c>
      <c r="G4" s="202">
        <v>1262280095.75</v>
      </c>
      <c r="H4" s="202">
        <v>612156580.71000004</v>
      </c>
      <c r="I4" s="202">
        <v>1847391081.8399999</v>
      </c>
      <c r="J4" s="202">
        <v>1324775375.3399999</v>
      </c>
      <c r="K4" s="202">
        <v>888376461.49000001</v>
      </c>
      <c r="L4" s="202">
        <v>423001389.69</v>
      </c>
      <c r="M4" s="202">
        <v>1631042560</v>
      </c>
      <c r="N4" s="202">
        <v>1022711562.04</v>
      </c>
      <c r="O4" s="202">
        <v>615138524.07000005</v>
      </c>
      <c r="P4" s="202">
        <v>265749041.91</v>
      </c>
      <c r="Q4" s="202">
        <v>1068796191.5700001</v>
      </c>
      <c r="R4" s="202">
        <v>705098562.99000001</v>
      </c>
      <c r="S4" s="202">
        <v>433011175.55000001</v>
      </c>
      <c r="T4" s="202">
        <v>196981639.65000001</v>
      </c>
      <c r="U4" s="202">
        <v>965382340.42999995</v>
      </c>
      <c r="V4" s="202">
        <v>705638264.82000005</v>
      </c>
      <c r="W4" s="202">
        <v>483178236.35000002</v>
      </c>
      <c r="X4" s="202">
        <v>221315195.03</v>
      </c>
      <c r="Y4" s="202">
        <v>789577816.87</v>
      </c>
      <c r="Z4" s="202">
        <v>539360672.49000001</v>
      </c>
      <c r="AA4" s="202">
        <v>394771497.57999998</v>
      </c>
      <c r="AB4" s="202">
        <v>177632246.53</v>
      </c>
      <c r="AC4" s="202">
        <v>820090562.65999997</v>
      </c>
      <c r="AD4" s="202">
        <v>640951585.91999996</v>
      </c>
      <c r="AE4" s="202">
        <v>469202622.25999999</v>
      </c>
      <c r="AF4" s="202">
        <v>205970417.91999999</v>
      </c>
      <c r="AG4" s="202">
        <v>731662751.10000002</v>
      </c>
      <c r="AH4" s="202">
        <v>538217516.25999999</v>
      </c>
      <c r="AI4" s="202">
        <v>404874884.06999999</v>
      </c>
      <c r="AJ4" s="202">
        <v>639478592.48000002</v>
      </c>
      <c r="AK4" s="202">
        <v>0</v>
      </c>
    </row>
    <row r="5" spans="1:37">
      <c r="A5" s="202" t="s">
        <v>192</v>
      </c>
      <c r="B5" s="202">
        <v>1504798094.1900001</v>
      </c>
      <c r="C5" s="202">
        <v>1067138382.58</v>
      </c>
      <c r="D5" s="202">
        <v>585194747</v>
      </c>
      <c r="E5" s="202">
        <v>2034281961.3199999</v>
      </c>
      <c r="F5" s="202">
        <v>1457109797.1099999</v>
      </c>
      <c r="G5" s="202">
        <v>1015661612.0599999</v>
      </c>
      <c r="H5" s="202">
        <v>496916255.81999999</v>
      </c>
      <c r="I5" s="202">
        <v>1503293744.5</v>
      </c>
      <c r="J5" s="202">
        <v>1055005318</v>
      </c>
      <c r="K5" s="202">
        <v>691278767.86000001</v>
      </c>
      <c r="L5" s="202">
        <v>326637699.12</v>
      </c>
      <c r="M5" s="202">
        <v>1354429993.1500001</v>
      </c>
      <c r="N5" s="202">
        <v>854800623.60000002</v>
      </c>
      <c r="O5" s="202">
        <v>536661937.56999999</v>
      </c>
      <c r="P5" s="202">
        <v>238240498.86000001</v>
      </c>
      <c r="Q5" s="202">
        <v>971029341.58000004</v>
      </c>
      <c r="R5" s="202">
        <v>637032973.20000005</v>
      </c>
      <c r="S5" s="202">
        <v>393250373.12</v>
      </c>
      <c r="T5" s="202">
        <v>177616863.99000001</v>
      </c>
      <c r="U5" s="202">
        <v>830397329.60000002</v>
      </c>
      <c r="V5" s="202">
        <v>608246035.66999996</v>
      </c>
      <c r="W5" s="202">
        <v>412618414.31999999</v>
      </c>
      <c r="X5" s="202">
        <v>185720043.25999999</v>
      </c>
      <c r="Y5" s="202">
        <v>673609188.85000002</v>
      </c>
      <c r="Z5" s="202">
        <v>449831558.39999998</v>
      </c>
      <c r="AA5" s="202">
        <v>318643361.12</v>
      </c>
      <c r="AB5" s="202">
        <v>148996615.50999999</v>
      </c>
      <c r="AC5" s="202">
        <v>691531940.67999995</v>
      </c>
      <c r="AD5" s="202">
        <v>530909389.60000002</v>
      </c>
      <c r="AE5" s="202">
        <v>385869638.37</v>
      </c>
      <c r="AF5" s="202">
        <v>170809610.47</v>
      </c>
      <c r="AG5" s="202">
        <v>619633275.08000004</v>
      </c>
      <c r="AH5" s="202">
        <v>452364901.25</v>
      </c>
      <c r="AI5" s="202">
        <v>331072789.50999999</v>
      </c>
      <c r="AJ5" s="202">
        <v>536507956.55000001</v>
      </c>
      <c r="AK5" s="202">
        <v>0</v>
      </c>
    </row>
    <row r="6" spans="1:37">
      <c r="A6" s="202" t="s">
        <v>193</v>
      </c>
      <c r="B6" s="202">
        <v>1135658201.5899999</v>
      </c>
      <c r="C6" s="202">
        <v>804497078.79999995</v>
      </c>
      <c r="D6" s="202">
        <v>437269597.19999999</v>
      </c>
      <c r="E6" s="202">
        <v>1483217632.6600001</v>
      </c>
      <c r="F6" s="202">
        <v>1076327673.26</v>
      </c>
      <c r="G6" s="202">
        <v>763209419.25999999</v>
      </c>
      <c r="H6" s="202">
        <v>379066624.18000001</v>
      </c>
      <c r="I6" s="202">
        <v>1093192340.75</v>
      </c>
      <c r="J6" s="202">
        <v>774816435.69000006</v>
      </c>
      <c r="K6" s="202">
        <v>523069803.54000002</v>
      </c>
      <c r="L6" s="202">
        <v>261347307.03</v>
      </c>
      <c r="M6" s="202">
        <v>1072076772.12</v>
      </c>
      <c r="N6" s="202">
        <v>666132747.07000005</v>
      </c>
      <c r="O6" s="202">
        <v>408201899.26999998</v>
      </c>
      <c r="P6" s="202">
        <v>177861626.05000001</v>
      </c>
      <c r="Q6" s="202">
        <v>768038724.02999997</v>
      </c>
      <c r="R6" s="202">
        <v>507051456.85000002</v>
      </c>
      <c r="S6" s="202">
        <v>315018885.75999999</v>
      </c>
      <c r="T6" s="202">
        <v>139161166.72</v>
      </c>
      <c r="U6" s="202">
        <v>670813034.48000002</v>
      </c>
      <c r="V6" s="202">
        <v>496650507.01999998</v>
      </c>
      <c r="W6" s="202">
        <v>341931917.73000002</v>
      </c>
      <c r="X6" s="202">
        <v>156289971.44999999</v>
      </c>
      <c r="Y6" s="202">
        <v>521890826.97000003</v>
      </c>
      <c r="Z6" s="202">
        <v>355153963.38</v>
      </c>
      <c r="AA6" s="202">
        <v>254538342.21000001</v>
      </c>
      <c r="AB6" s="202">
        <v>119441195.91</v>
      </c>
      <c r="AC6" s="202">
        <v>531176597.10000002</v>
      </c>
      <c r="AD6" s="202">
        <v>402979000.42000002</v>
      </c>
      <c r="AE6" s="202">
        <v>294317658.50999999</v>
      </c>
      <c r="AF6" s="202">
        <v>134954397.66</v>
      </c>
      <c r="AG6" s="202">
        <v>498840802.37</v>
      </c>
      <c r="AH6" s="202">
        <v>366482751.81999999</v>
      </c>
      <c r="AI6" s="202">
        <v>249155678</v>
      </c>
      <c r="AJ6" s="202">
        <v>447889209.37</v>
      </c>
      <c r="AK6" s="202">
        <v>0</v>
      </c>
    </row>
    <row r="7" spans="1:37">
      <c r="A7" s="202" t="s">
        <v>194</v>
      </c>
      <c r="B7" s="202">
        <v>23191224.52</v>
      </c>
      <c r="C7" s="202">
        <v>16542253.810000001</v>
      </c>
      <c r="D7" s="202">
        <v>8779622.5099999998</v>
      </c>
      <c r="E7" s="202">
        <v>29290483.289999999</v>
      </c>
      <c r="F7" s="202">
        <v>20515098.809999999</v>
      </c>
      <c r="G7" s="202">
        <v>14190798.9</v>
      </c>
      <c r="H7" s="202">
        <v>7259068.7199999997</v>
      </c>
      <c r="I7" s="202">
        <v>19407331.18</v>
      </c>
      <c r="J7" s="202">
        <v>7888050.0099999998</v>
      </c>
      <c r="K7" s="202">
        <v>5589750.1100000003</v>
      </c>
      <c r="L7" s="202">
        <v>1931265.36</v>
      </c>
      <c r="M7" s="202">
        <v>13891686.960000001</v>
      </c>
      <c r="N7" s="202">
        <v>11091047.01</v>
      </c>
      <c r="O7" s="202">
        <v>7469738.3899999997</v>
      </c>
      <c r="P7" s="202">
        <v>3557840.46</v>
      </c>
      <c r="Q7" s="202">
        <v>9556522.0099999998</v>
      </c>
      <c r="R7" s="202">
        <v>6871760.4199999999</v>
      </c>
      <c r="S7" s="202">
        <v>4342226.78</v>
      </c>
      <c r="T7" s="202">
        <v>2075024.7</v>
      </c>
      <c r="U7" s="202">
        <v>7449893.2199999997</v>
      </c>
      <c r="V7" s="202">
        <v>4833119.1500000004</v>
      </c>
      <c r="W7" s="202">
        <v>2868816.48</v>
      </c>
      <c r="X7" s="202">
        <v>591991.57999999996</v>
      </c>
      <c r="Y7" s="202">
        <v>6498688.8600000003</v>
      </c>
      <c r="Z7" s="202">
        <v>5460486.7300000004</v>
      </c>
      <c r="AA7" s="202">
        <v>3884074.67</v>
      </c>
      <c r="AB7" s="202">
        <v>1261607.6399999999</v>
      </c>
      <c r="AC7" s="202">
        <v>7563965.7599999998</v>
      </c>
      <c r="AD7" s="202">
        <v>6183916.9900000002</v>
      </c>
      <c r="AE7" s="202">
        <v>3394963.58</v>
      </c>
      <c r="AF7" s="202">
        <v>1168668.52</v>
      </c>
      <c r="AG7" s="202">
        <v>5622497.25</v>
      </c>
      <c r="AH7" s="202">
        <v>4295612.0999999996</v>
      </c>
      <c r="AI7" s="202">
        <v>4126801.4</v>
      </c>
      <c r="AJ7" s="202">
        <v>4576691.03</v>
      </c>
      <c r="AK7" s="202">
        <v>0</v>
      </c>
    </row>
    <row r="8" spans="1:37">
      <c r="A8" s="202" t="s">
        <v>195</v>
      </c>
      <c r="B8" s="202">
        <v>110648258.59999999</v>
      </c>
      <c r="C8" s="202">
        <v>72758768.090000004</v>
      </c>
      <c r="D8" s="202">
        <v>28654047.329999998</v>
      </c>
      <c r="E8" s="202">
        <v>161946615.94</v>
      </c>
      <c r="F8" s="202">
        <v>115835567.73999999</v>
      </c>
      <c r="G8" s="202">
        <v>79063494.579999998</v>
      </c>
      <c r="H8" s="202">
        <v>38085936.170000002</v>
      </c>
      <c r="I8" s="202">
        <v>127782137.45999999</v>
      </c>
      <c r="J8" s="202">
        <v>79823343.730000004</v>
      </c>
      <c r="K8" s="202">
        <v>44739353.159999996</v>
      </c>
      <c r="L8" s="202">
        <v>4311945.47</v>
      </c>
      <c r="M8" s="202">
        <v>38193258.799999997</v>
      </c>
      <c r="N8" s="202">
        <v>30523308.300000001</v>
      </c>
      <c r="O8" s="202">
        <v>16053033.359999999</v>
      </c>
      <c r="P8" s="202">
        <v>7590713.0899999999</v>
      </c>
      <c r="Q8" s="202">
        <v>24163207.609999999</v>
      </c>
      <c r="R8" s="202">
        <v>15881130.720000001</v>
      </c>
      <c r="S8" s="202">
        <v>11730498.82</v>
      </c>
      <c r="T8" s="202">
        <v>5135968.8099999996</v>
      </c>
      <c r="U8" s="202">
        <v>16340221.83</v>
      </c>
      <c r="V8" s="202">
        <v>12802972.93</v>
      </c>
      <c r="W8" s="202">
        <v>7576609.4900000002</v>
      </c>
      <c r="X8" s="202">
        <v>2902536.7</v>
      </c>
      <c r="Y8" s="202">
        <v>17382391.079999998</v>
      </c>
      <c r="Z8" s="202">
        <v>10896233.470000001</v>
      </c>
      <c r="AA8" s="202">
        <v>7025899.1500000004</v>
      </c>
      <c r="AB8" s="202">
        <v>4075108.68</v>
      </c>
      <c r="AC8" s="202">
        <v>18337717.219999999</v>
      </c>
      <c r="AD8" s="202">
        <v>16095605.960000001</v>
      </c>
      <c r="AE8" s="202">
        <v>11738887.710000001</v>
      </c>
      <c r="AF8" s="202">
        <v>3767219.08</v>
      </c>
      <c r="AG8" s="202">
        <v>10156455.640000001</v>
      </c>
      <c r="AH8" s="202">
        <v>7771348.21</v>
      </c>
      <c r="AI8" s="202">
        <v>6459453.6500000004</v>
      </c>
      <c r="AJ8" s="202">
        <v>6710158.71</v>
      </c>
      <c r="AK8" s="202">
        <v>0</v>
      </c>
    </row>
    <row r="9" spans="1:37">
      <c r="A9" s="202" t="s">
        <v>196</v>
      </c>
      <c r="B9" s="202">
        <v>145536471.53999999</v>
      </c>
      <c r="C9" s="202">
        <v>181401307.44999999</v>
      </c>
      <c r="D9" s="202">
        <v>91954482.650000006</v>
      </c>
      <c r="E9" s="202">
        <v>322376512.32999998</v>
      </c>
      <c r="F9" s="202">
        <v>227571290.36000001</v>
      </c>
      <c r="G9" s="202">
        <v>149051947.09</v>
      </c>
      <c r="H9" s="202">
        <v>70210928.969999999</v>
      </c>
      <c r="I9" s="202">
        <v>248517248.97</v>
      </c>
      <c r="J9" s="202">
        <v>179481284.69999999</v>
      </c>
      <c r="K9" s="202">
        <v>114411910.42</v>
      </c>
      <c r="L9" s="202">
        <v>50658210.920000002</v>
      </c>
      <c r="M9" s="202">
        <v>251304890.34999999</v>
      </c>
      <c r="N9" s="202">
        <v>172162246.28</v>
      </c>
      <c r="O9" s="202">
        <v>121462995.86</v>
      </c>
      <c r="P9" s="202">
        <v>51106501.609999999</v>
      </c>
      <c r="Q9" s="202">
        <v>159983783.44</v>
      </c>
      <c r="R9" s="202">
        <v>111377146.03</v>
      </c>
      <c r="S9" s="202">
        <v>65725165.530000001</v>
      </c>
      <c r="T9" s="202">
        <v>31816342.18</v>
      </c>
      <c r="U9" s="202">
        <v>122575848.34999999</v>
      </c>
      <c r="V9" s="202">
        <v>86828470.189999998</v>
      </c>
      <c r="W9" s="202">
        <v>53964969.229999997</v>
      </c>
      <c r="X9" s="202">
        <v>25488351.719999999</v>
      </c>
      <c r="Y9" s="202">
        <v>116980991.06999999</v>
      </c>
      <c r="Z9" s="202">
        <v>78100978.640000001</v>
      </c>
      <c r="AA9" s="202">
        <v>49409278.43</v>
      </c>
      <c r="AB9" s="202">
        <v>23011740.16</v>
      </c>
      <c r="AC9" s="202">
        <v>102116537.31</v>
      </c>
      <c r="AD9" s="202">
        <v>82818317.629999995</v>
      </c>
      <c r="AE9" s="202">
        <v>57192219.799999997</v>
      </c>
      <c r="AF9" s="202">
        <v>26394348.949999999</v>
      </c>
      <c r="AG9" s="202">
        <v>80905786.969999999</v>
      </c>
      <c r="AH9" s="202">
        <v>58116124.539999999</v>
      </c>
      <c r="AI9" s="202">
        <v>49034496.270000003</v>
      </c>
      <c r="AJ9" s="202">
        <v>47734088.259999998</v>
      </c>
      <c r="AK9" s="202">
        <v>0</v>
      </c>
    </row>
    <row r="10" spans="1:37">
      <c r="A10" s="202" t="s">
        <v>197</v>
      </c>
      <c r="B10" s="202">
        <v>-41517260.700000003</v>
      </c>
      <c r="C10" s="202">
        <v>-16547966.6</v>
      </c>
      <c r="D10" s="202">
        <v>18019538.379999999</v>
      </c>
      <c r="E10" s="202">
        <v>18774405.699999999</v>
      </c>
      <c r="F10" s="202">
        <v>12811691.41</v>
      </c>
      <c r="G10" s="202">
        <v>6341483.3700000001</v>
      </c>
      <c r="H10" s="202">
        <v>2323167.48</v>
      </c>
      <c r="I10" s="202">
        <v>-1729116.22</v>
      </c>
      <c r="J10" s="202">
        <v>10100781.220000001</v>
      </c>
      <c r="K10" s="202">
        <v>1886322.93</v>
      </c>
      <c r="L10" s="202">
        <v>8726252.4700000007</v>
      </c>
      <c r="M10" s="202">
        <v>-50415377.359999999</v>
      </c>
      <c r="N10" s="202">
        <v>-21080294.359999999</v>
      </c>
      <c r="O10" s="202">
        <v>-12497298.609999999</v>
      </c>
      <c r="P10" s="202">
        <v>-1876182.35</v>
      </c>
      <c r="Q10" s="202">
        <v>-5830414.0300000003</v>
      </c>
      <c r="R10" s="202">
        <v>-4825255.8600000003</v>
      </c>
      <c r="S10" s="202">
        <v>-4243138.8099999996</v>
      </c>
      <c r="T10" s="202">
        <v>-571638.42000000004</v>
      </c>
      <c r="U10" s="202">
        <v>7763315.3799999999</v>
      </c>
      <c r="V10" s="202">
        <v>6252847.4400000004</v>
      </c>
      <c r="W10" s="202">
        <v>5397982.4500000002</v>
      </c>
      <c r="X10" s="202">
        <v>447191.81</v>
      </c>
      <c r="Y10" s="202">
        <v>-3248124.57</v>
      </c>
      <c r="Z10" s="202">
        <v>-2438942.9900000002</v>
      </c>
      <c r="AA10" s="202">
        <v>-826896.2</v>
      </c>
      <c r="AB10" s="202">
        <v>1206963.1200000001</v>
      </c>
      <c r="AC10" s="202">
        <v>15704298.779999999</v>
      </c>
      <c r="AD10" s="202">
        <v>12927230.65</v>
      </c>
      <c r="AE10" s="202">
        <v>9320590.8200000003</v>
      </c>
      <c r="AF10" s="202">
        <v>3892186.12</v>
      </c>
      <c r="AG10" s="202">
        <v>13156554.99</v>
      </c>
      <c r="AH10" s="202">
        <v>7153456.8099999996</v>
      </c>
      <c r="AI10" s="202">
        <v>14830022.32</v>
      </c>
      <c r="AJ10" s="202">
        <v>26978204.850000001</v>
      </c>
      <c r="AK10" s="202">
        <v>0</v>
      </c>
    </row>
    <row r="11" spans="1:37">
      <c r="A11" s="202" t="s">
        <v>198</v>
      </c>
      <c r="B11" s="202">
        <v>8686952.8499999996</v>
      </c>
      <c r="C11" s="202">
        <v>8486941.0299999993</v>
      </c>
      <c r="D11" s="202">
        <v>517458.93</v>
      </c>
      <c r="E11" s="202">
        <v>18676311.399999999</v>
      </c>
      <c r="F11" s="202">
        <v>4048475.53</v>
      </c>
      <c r="G11" s="202">
        <v>3804468.86</v>
      </c>
      <c r="H11" s="202">
        <v>-29469.7</v>
      </c>
      <c r="I11" s="202">
        <v>16123802.359999999</v>
      </c>
      <c r="J11" s="202">
        <v>2895422.65</v>
      </c>
      <c r="K11" s="202">
        <v>1581627.7</v>
      </c>
      <c r="L11" s="202">
        <v>-337282.13</v>
      </c>
      <c r="M11" s="202">
        <v>29378762.280000001</v>
      </c>
      <c r="N11" s="202">
        <v>-4028430.7</v>
      </c>
      <c r="O11" s="202">
        <v>-4028430.7</v>
      </c>
      <c r="P11" s="202">
        <v>0</v>
      </c>
      <c r="Q11" s="202">
        <v>15117518.52</v>
      </c>
      <c r="R11" s="202">
        <v>676735.04</v>
      </c>
      <c r="S11" s="202">
        <v>676735.04</v>
      </c>
      <c r="T11" s="202">
        <v>0</v>
      </c>
      <c r="U11" s="202">
        <v>5455016.3399999999</v>
      </c>
      <c r="V11" s="202">
        <v>878118.94</v>
      </c>
      <c r="W11" s="202">
        <v>878118.94</v>
      </c>
      <c r="X11" s="202">
        <v>0</v>
      </c>
      <c r="Y11" s="202">
        <v>14104415.439999999</v>
      </c>
      <c r="Z11" s="202">
        <v>2658839.17</v>
      </c>
      <c r="AA11" s="202">
        <v>4612662.8600000003</v>
      </c>
      <c r="AB11" s="202">
        <v>0</v>
      </c>
      <c r="AC11" s="202">
        <v>16632824.51</v>
      </c>
      <c r="AD11" s="202">
        <v>9905317.9499999993</v>
      </c>
      <c r="AE11" s="202">
        <v>9905317.9499999993</v>
      </c>
      <c r="AF11" s="202">
        <v>632790.14</v>
      </c>
      <c r="AG11" s="202">
        <v>10951177.859999999</v>
      </c>
      <c r="AH11" s="202">
        <v>8545607.7699999996</v>
      </c>
      <c r="AI11" s="202">
        <v>7466337.8700000001</v>
      </c>
      <c r="AJ11" s="202">
        <v>2619604.33</v>
      </c>
      <c r="AK11" s="202">
        <v>0</v>
      </c>
    </row>
    <row r="12" spans="1:37">
      <c r="A12" s="202" t="s">
        <v>199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c r="Y12" s="202">
        <v>0</v>
      </c>
      <c r="Z12" s="202">
        <v>0</v>
      </c>
      <c r="AA12" s="202">
        <v>0</v>
      </c>
      <c r="AB12" s="202">
        <v>0</v>
      </c>
      <c r="AC12" s="202">
        <v>0</v>
      </c>
      <c r="AD12" s="202">
        <v>0</v>
      </c>
      <c r="AE12" s="202">
        <v>0</v>
      </c>
      <c r="AF12" s="202">
        <v>0</v>
      </c>
      <c r="AG12" s="202">
        <v>0</v>
      </c>
      <c r="AH12" s="202">
        <v>0</v>
      </c>
      <c r="AI12" s="202">
        <v>0</v>
      </c>
      <c r="AJ12" s="202">
        <v>0</v>
      </c>
      <c r="AK12" s="202">
        <v>0</v>
      </c>
    </row>
    <row r="13" spans="1:37">
      <c r="A13" s="202" t="s">
        <v>200</v>
      </c>
      <c r="B13" s="202">
        <v>6630461.0800000001</v>
      </c>
      <c r="C13" s="202">
        <v>3985461.08</v>
      </c>
      <c r="D13" s="202">
        <v>2777250</v>
      </c>
      <c r="E13" s="202">
        <v>11424551.82</v>
      </c>
      <c r="F13" s="202">
        <v>5958671.5499999998</v>
      </c>
      <c r="G13" s="202">
        <v>2948671.55</v>
      </c>
      <c r="H13" s="202">
        <v>2796666.67</v>
      </c>
      <c r="I13" s="202">
        <v>16636609.83</v>
      </c>
      <c r="J13" s="202">
        <v>19035752.93</v>
      </c>
      <c r="K13" s="202">
        <v>15160752.93</v>
      </c>
      <c r="L13" s="202">
        <v>9125000</v>
      </c>
      <c r="M13" s="202">
        <v>17046857.07</v>
      </c>
      <c r="N13" s="202">
        <v>921630.25</v>
      </c>
      <c r="O13" s="202">
        <v>963291.36</v>
      </c>
      <c r="P13" s="202">
        <v>0</v>
      </c>
      <c r="Q13" s="202">
        <v>2084177.5</v>
      </c>
      <c r="R13" s="202">
        <v>917949.38</v>
      </c>
      <c r="S13" s="202">
        <v>917949.38</v>
      </c>
      <c r="T13" s="202">
        <v>0</v>
      </c>
      <c r="U13" s="202">
        <v>1109427.94</v>
      </c>
      <c r="V13" s="202">
        <v>685467.8</v>
      </c>
      <c r="W13" s="202">
        <v>685467.8</v>
      </c>
      <c r="X13" s="202">
        <v>0</v>
      </c>
      <c r="Y13" s="202">
        <v>1641093.94</v>
      </c>
      <c r="Z13" s="202">
        <v>97671.69</v>
      </c>
      <c r="AA13" s="202">
        <v>97671.69</v>
      </c>
      <c r="AB13" s="202">
        <v>0</v>
      </c>
      <c r="AC13" s="202">
        <v>1854065.85</v>
      </c>
      <c r="AD13" s="202">
        <v>960699.51</v>
      </c>
      <c r="AE13" s="202">
        <v>960699.51</v>
      </c>
      <c r="AF13" s="202">
        <v>0</v>
      </c>
      <c r="AG13" s="202">
        <v>1618437.56</v>
      </c>
      <c r="AH13" s="202">
        <v>461717.08</v>
      </c>
      <c r="AI13" s="202">
        <v>529831.25</v>
      </c>
      <c r="AJ13" s="202">
        <v>2975960.3</v>
      </c>
      <c r="AK13" s="202">
        <v>0</v>
      </c>
    </row>
    <row r="14" spans="1:37">
      <c r="A14" s="202" t="s">
        <v>201</v>
      </c>
      <c r="B14" s="202">
        <v>1208211.08</v>
      </c>
      <c r="C14" s="202">
        <v>1208211.08</v>
      </c>
      <c r="D14" s="202">
        <v>0</v>
      </c>
      <c r="E14" s="202">
        <v>-734614.85</v>
      </c>
      <c r="F14" s="202">
        <v>-2437995.12</v>
      </c>
      <c r="G14" s="202">
        <v>-2437995.12</v>
      </c>
      <c r="H14" s="202">
        <v>0</v>
      </c>
      <c r="I14" s="202">
        <v>-2525890.17</v>
      </c>
      <c r="J14" s="202">
        <v>3168252.93</v>
      </c>
      <c r="K14" s="202">
        <v>3168252.93</v>
      </c>
      <c r="L14" s="202">
        <v>0</v>
      </c>
      <c r="M14" s="202">
        <v>10697542</v>
      </c>
      <c r="N14" s="202">
        <v>921630.25</v>
      </c>
      <c r="O14" s="202">
        <v>963291.36</v>
      </c>
      <c r="P14" s="202">
        <v>0</v>
      </c>
      <c r="Q14" s="202">
        <v>2084177.5</v>
      </c>
      <c r="R14" s="202">
        <v>917949.38</v>
      </c>
      <c r="S14" s="202">
        <v>917949.38</v>
      </c>
      <c r="T14" s="202">
        <v>0</v>
      </c>
      <c r="U14" s="202">
        <v>1109427.94</v>
      </c>
      <c r="V14" s="202">
        <v>685467.8</v>
      </c>
      <c r="W14" s="202">
        <v>685467.8</v>
      </c>
      <c r="X14" s="202">
        <v>0</v>
      </c>
      <c r="Y14" s="202">
        <v>1641093.94</v>
      </c>
      <c r="Z14" s="202">
        <v>0</v>
      </c>
      <c r="AA14" s="202">
        <v>97671.69</v>
      </c>
      <c r="AB14" s="202">
        <v>0</v>
      </c>
      <c r="AC14" s="202">
        <v>1854065.85</v>
      </c>
      <c r="AD14" s="202">
        <v>0</v>
      </c>
      <c r="AE14" s="202">
        <v>960699.51</v>
      </c>
      <c r="AF14" s="202">
        <v>0</v>
      </c>
      <c r="AG14" s="202">
        <v>1618437.56</v>
      </c>
      <c r="AH14" s="202">
        <v>0</v>
      </c>
      <c r="AI14" s="202">
        <v>529831.25</v>
      </c>
      <c r="AJ14" s="202">
        <v>2975960.3</v>
      </c>
      <c r="AK14" s="202">
        <v>0</v>
      </c>
    </row>
    <row r="15" spans="1:37">
      <c r="A15" s="202" t="s">
        <v>202</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row>
    <row r="16" spans="1:37">
      <c r="A16" s="202" t="s">
        <v>203</v>
      </c>
      <c r="B16" s="202">
        <v>354958312.56999999</v>
      </c>
      <c r="C16" s="202">
        <v>216924255.5</v>
      </c>
      <c r="D16" s="202">
        <v>76086846.319999993</v>
      </c>
      <c r="E16" s="202">
        <v>441138642.75</v>
      </c>
      <c r="F16" s="202">
        <v>346152538.14999998</v>
      </c>
      <c r="G16" s="202">
        <v>249567155.24000001</v>
      </c>
      <c r="H16" s="202">
        <v>118036991.56</v>
      </c>
      <c r="I16" s="202">
        <v>360733947.17000002</v>
      </c>
      <c r="J16" s="202">
        <v>288805810.26999998</v>
      </c>
      <c r="K16" s="202">
        <v>212258446.56</v>
      </c>
      <c r="L16" s="202">
        <v>105488690.56999999</v>
      </c>
      <c r="M16" s="202">
        <v>293659423.92000002</v>
      </c>
      <c r="N16" s="202">
        <v>168832568.69</v>
      </c>
      <c r="O16" s="202">
        <v>79439877.859999999</v>
      </c>
      <c r="P16" s="202">
        <v>27508543.050000001</v>
      </c>
      <c r="Q16" s="202">
        <v>99851027.489999995</v>
      </c>
      <c r="R16" s="202">
        <v>68983539.170000002</v>
      </c>
      <c r="S16" s="202">
        <v>40678751.810000002</v>
      </c>
      <c r="T16" s="202">
        <v>19364775.66</v>
      </c>
      <c r="U16" s="202">
        <v>136094438.77000001</v>
      </c>
      <c r="V16" s="202">
        <v>98077696.950000003</v>
      </c>
      <c r="W16" s="202">
        <v>71245289.829999998</v>
      </c>
      <c r="X16" s="202">
        <v>35595151.770000003</v>
      </c>
      <c r="Y16" s="202">
        <v>117609721.95999999</v>
      </c>
      <c r="Z16" s="202">
        <v>89626785.780000001</v>
      </c>
      <c r="AA16" s="202">
        <v>76225808.150000006</v>
      </c>
      <c r="AB16" s="202">
        <v>28635631.02</v>
      </c>
      <c r="AC16" s="202">
        <v>130412687.83</v>
      </c>
      <c r="AD16" s="202">
        <v>111002895.83</v>
      </c>
      <c r="AE16" s="202">
        <v>84293683.400000006</v>
      </c>
      <c r="AF16" s="202">
        <v>35160807.450000003</v>
      </c>
      <c r="AG16" s="202">
        <v>113647913.58</v>
      </c>
      <c r="AH16" s="202">
        <v>86314332.090000004</v>
      </c>
      <c r="AI16" s="202">
        <v>74331925.810000002</v>
      </c>
      <c r="AJ16" s="202">
        <v>105946596.23</v>
      </c>
      <c r="AK16" s="202">
        <v>0</v>
      </c>
    </row>
    <row r="17" spans="1:37">
      <c r="A17" s="202" t="s">
        <v>204</v>
      </c>
      <c r="B17" s="202">
        <v>2706759.17</v>
      </c>
      <c r="C17" s="202">
        <v>2392385.86</v>
      </c>
      <c r="D17" s="202">
        <v>819230.38</v>
      </c>
      <c r="E17" s="202">
        <v>4132920.46</v>
      </c>
      <c r="F17" s="202">
        <v>7197083.2400000002</v>
      </c>
      <c r="G17" s="202">
        <v>3270422.03</v>
      </c>
      <c r="H17" s="202">
        <v>907992.32</v>
      </c>
      <c r="I17" s="202">
        <v>10882263.08</v>
      </c>
      <c r="J17" s="202">
        <v>8499527.3699999992</v>
      </c>
      <c r="K17" s="202">
        <v>5445432.7999999998</v>
      </c>
      <c r="L17" s="202">
        <v>951099.03</v>
      </c>
      <c r="M17" s="202">
        <v>5967218.29</v>
      </c>
      <c r="N17" s="202">
        <v>3446853.7</v>
      </c>
      <c r="O17" s="202">
        <v>2166220.73</v>
      </c>
      <c r="P17" s="202">
        <v>1043398.09</v>
      </c>
      <c r="Q17" s="202">
        <v>14535979.99</v>
      </c>
      <c r="R17" s="202">
        <v>6270270.7699999996</v>
      </c>
      <c r="S17" s="202">
        <v>2107251.66</v>
      </c>
      <c r="T17" s="202">
        <v>1008542.13</v>
      </c>
      <c r="U17" s="202">
        <v>9922765.7899999991</v>
      </c>
      <c r="V17" s="202">
        <v>8009245.6500000004</v>
      </c>
      <c r="W17" s="202">
        <v>2068378.58</v>
      </c>
      <c r="X17" s="202">
        <v>780628.21</v>
      </c>
      <c r="Y17" s="202">
        <v>9537453.9399999995</v>
      </c>
      <c r="Z17" s="202">
        <v>6208491.6500000004</v>
      </c>
      <c r="AA17" s="202">
        <v>4951952.37</v>
      </c>
      <c r="AB17" s="202">
        <v>4191715.87</v>
      </c>
      <c r="AC17" s="202">
        <v>10576468.130000001</v>
      </c>
      <c r="AD17" s="202">
        <v>8574065.5999999996</v>
      </c>
      <c r="AE17" s="202">
        <v>5185333.8</v>
      </c>
      <c r="AF17" s="202">
        <v>319680.62</v>
      </c>
      <c r="AG17" s="202">
        <v>768060.65</v>
      </c>
      <c r="AH17" s="202">
        <v>474871.71</v>
      </c>
      <c r="AI17" s="202">
        <v>445565.69</v>
      </c>
      <c r="AJ17" s="202">
        <v>627227.28</v>
      </c>
      <c r="AK17" s="202">
        <v>0</v>
      </c>
    </row>
    <row r="18" spans="1:37">
      <c r="A18" s="202" t="s">
        <v>205</v>
      </c>
      <c r="B18" s="202">
        <v>1053240.6399999999</v>
      </c>
      <c r="C18" s="202">
        <v>706097.36</v>
      </c>
      <c r="D18" s="202">
        <v>234495.82</v>
      </c>
      <c r="E18" s="202">
        <v>1488939.12</v>
      </c>
      <c r="F18" s="202">
        <v>1215204.83</v>
      </c>
      <c r="G18" s="202">
        <v>477646.97</v>
      </c>
      <c r="H18" s="202">
        <v>170917.41</v>
      </c>
      <c r="I18" s="202">
        <v>3371951.22</v>
      </c>
      <c r="J18" s="202">
        <v>1955593.33</v>
      </c>
      <c r="K18" s="202">
        <v>1072725.5900000001</v>
      </c>
      <c r="L18" s="202">
        <v>410638.17</v>
      </c>
      <c r="M18" s="202">
        <v>1775061.59</v>
      </c>
      <c r="N18" s="202">
        <v>777840.97</v>
      </c>
      <c r="O18" s="202">
        <v>411840.47</v>
      </c>
      <c r="P18" s="202">
        <v>277119.46999999997</v>
      </c>
      <c r="Q18" s="202">
        <v>2698975.3</v>
      </c>
      <c r="R18" s="202">
        <v>1162569.75</v>
      </c>
      <c r="S18" s="202">
        <v>524424.22</v>
      </c>
      <c r="T18" s="202">
        <v>372603.87</v>
      </c>
      <c r="U18" s="202">
        <v>923645.96</v>
      </c>
      <c r="V18" s="202">
        <v>328291.57</v>
      </c>
      <c r="W18" s="202">
        <v>267917.84000000003</v>
      </c>
      <c r="X18" s="202">
        <v>62001.53</v>
      </c>
      <c r="Y18" s="202">
        <v>319454.45</v>
      </c>
      <c r="Z18" s="202">
        <v>293894.90000000002</v>
      </c>
      <c r="AA18" s="202">
        <v>140250.95000000001</v>
      </c>
      <c r="AB18" s="202">
        <v>40974.43</v>
      </c>
      <c r="AC18" s="202">
        <v>592960.87</v>
      </c>
      <c r="AD18" s="202">
        <v>585080.53</v>
      </c>
      <c r="AE18" s="202">
        <v>486783.88</v>
      </c>
      <c r="AF18" s="202">
        <v>191011.66</v>
      </c>
      <c r="AG18" s="202">
        <v>483767.13</v>
      </c>
      <c r="AH18" s="202">
        <v>296715.90999999997</v>
      </c>
      <c r="AI18" s="202">
        <v>23732.639999999999</v>
      </c>
      <c r="AJ18" s="202">
        <v>351518.25</v>
      </c>
      <c r="AK18" s="202">
        <v>0</v>
      </c>
    </row>
    <row r="19" spans="1:37">
      <c r="A19" s="202" t="s">
        <v>206</v>
      </c>
      <c r="B19" s="202">
        <v>0</v>
      </c>
      <c r="C19" s="202">
        <v>0</v>
      </c>
      <c r="D19" s="202">
        <v>0</v>
      </c>
      <c r="E19" s="202">
        <v>0</v>
      </c>
      <c r="F19" s="202">
        <v>1158503.93</v>
      </c>
      <c r="G19" s="202">
        <v>445267.8</v>
      </c>
      <c r="H19" s="202">
        <v>149162.16</v>
      </c>
      <c r="I19" s="202">
        <v>2634995.87</v>
      </c>
      <c r="J19" s="202">
        <v>1284388.68</v>
      </c>
      <c r="K19" s="202">
        <v>621694.43000000005</v>
      </c>
      <c r="L19" s="202">
        <v>405893.24</v>
      </c>
      <c r="M19" s="202">
        <v>1760397.97</v>
      </c>
      <c r="N19" s="202">
        <v>696185.19</v>
      </c>
      <c r="O19" s="202">
        <v>406369.04</v>
      </c>
      <c r="P19" s="202">
        <v>277119.46999999997</v>
      </c>
      <c r="Q19" s="202">
        <v>2678344.2200000002</v>
      </c>
      <c r="R19" s="202">
        <v>1146891.82</v>
      </c>
      <c r="S19" s="202">
        <v>521158.62</v>
      </c>
      <c r="T19" s="202">
        <v>370255.56</v>
      </c>
      <c r="U19" s="202">
        <v>801986.97</v>
      </c>
      <c r="V19" s="202">
        <v>210742.57</v>
      </c>
      <c r="W19" s="202">
        <v>161485.84</v>
      </c>
      <c r="X19" s="202">
        <v>60311.53</v>
      </c>
      <c r="Y19" s="202">
        <v>311289.92</v>
      </c>
      <c r="Z19" s="202">
        <v>288963.52</v>
      </c>
      <c r="AA19" s="202">
        <v>136247.95000000001</v>
      </c>
      <c r="AB19" s="202">
        <v>0</v>
      </c>
      <c r="AC19" s="202">
        <v>589960.87</v>
      </c>
      <c r="AD19" s="202">
        <v>0</v>
      </c>
      <c r="AE19" s="202">
        <v>483783.88</v>
      </c>
      <c r="AF19" s="202">
        <v>0</v>
      </c>
      <c r="AG19" s="202">
        <v>373767.13</v>
      </c>
      <c r="AH19" s="202">
        <v>0</v>
      </c>
      <c r="AI19" s="202">
        <v>3732.64</v>
      </c>
      <c r="AJ19" s="202">
        <v>161925.24</v>
      </c>
      <c r="AK19" s="202">
        <v>0</v>
      </c>
    </row>
    <row r="20" spans="1:37">
      <c r="A20" s="202" t="s">
        <v>207</v>
      </c>
      <c r="B20" s="202">
        <v>356611831.10000002</v>
      </c>
      <c r="C20" s="202">
        <v>218610544</v>
      </c>
      <c r="D20" s="202">
        <v>76671580.879999995</v>
      </c>
      <c r="E20" s="202">
        <v>443782624.08999997</v>
      </c>
      <c r="F20" s="202">
        <v>352134416.56</v>
      </c>
      <c r="G20" s="202">
        <v>252359930.30000001</v>
      </c>
      <c r="H20" s="202">
        <v>118774066.47</v>
      </c>
      <c r="I20" s="202">
        <v>368244259.02999997</v>
      </c>
      <c r="J20" s="202">
        <v>295349744.31</v>
      </c>
      <c r="K20" s="202">
        <v>216631153.77000001</v>
      </c>
      <c r="L20" s="202">
        <v>106029151.43000001</v>
      </c>
      <c r="M20" s="202">
        <v>297851580.62</v>
      </c>
      <c r="N20" s="202">
        <v>171501581.41999999</v>
      </c>
      <c r="O20" s="202">
        <v>81194258.120000005</v>
      </c>
      <c r="P20" s="202">
        <v>28274821.670000002</v>
      </c>
      <c r="Q20" s="202">
        <v>111688032.18000001</v>
      </c>
      <c r="R20" s="202">
        <v>74091240.189999998</v>
      </c>
      <c r="S20" s="202">
        <v>42261579.25</v>
      </c>
      <c r="T20" s="202">
        <v>20000713.920000002</v>
      </c>
      <c r="U20" s="202">
        <v>145093558.59999999</v>
      </c>
      <c r="V20" s="202">
        <v>105758651.03</v>
      </c>
      <c r="W20" s="202">
        <v>73045750.569999993</v>
      </c>
      <c r="X20" s="202">
        <v>36313778.450000003</v>
      </c>
      <c r="Y20" s="202">
        <v>126827721.45</v>
      </c>
      <c r="Z20" s="202">
        <v>95541382.530000001</v>
      </c>
      <c r="AA20" s="202">
        <v>81037509.569999993</v>
      </c>
      <c r="AB20" s="202">
        <v>32786372.460000001</v>
      </c>
      <c r="AC20" s="202">
        <v>140396195.09</v>
      </c>
      <c r="AD20" s="202">
        <v>118991880.90000001</v>
      </c>
      <c r="AE20" s="202">
        <v>88992233.319999993</v>
      </c>
      <c r="AF20" s="202">
        <v>35289476.409999996</v>
      </c>
      <c r="AG20" s="202">
        <v>113932207.09999999</v>
      </c>
      <c r="AH20" s="202">
        <v>86492487.890000001</v>
      </c>
      <c r="AI20" s="202">
        <v>74753758.859999999</v>
      </c>
      <c r="AJ20" s="202">
        <v>106222305.26000001</v>
      </c>
      <c r="AK20" s="202">
        <v>0</v>
      </c>
    </row>
    <row r="21" spans="1:37">
      <c r="A21" s="202" t="s">
        <v>208</v>
      </c>
      <c r="B21" s="202">
        <v>47822442.520000003</v>
      </c>
      <c r="C21" s="202">
        <v>25852572.77</v>
      </c>
      <c r="D21" s="202">
        <v>13340096.42</v>
      </c>
      <c r="E21" s="202">
        <v>58461449.439999998</v>
      </c>
      <c r="F21" s="202">
        <v>49960616.659999996</v>
      </c>
      <c r="G21" s="202">
        <v>38671111.640000001</v>
      </c>
      <c r="H21" s="202">
        <v>19283882.32</v>
      </c>
      <c r="I21" s="202">
        <v>49548211.950000003</v>
      </c>
      <c r="J21" s="202">
        <v>44767093.07</v>
      </c>
      <c r="K21" s="202">
        <v>31350059.300000001</v>
      </c>
      <c r="L21" s="202">
        <v>16365612.5</v>
      </c>
      <c r="M21" s="202">
        <v>39930961.119999997</v>
      </c>
      <c r="N21" s="202">
        <v>25553398.93</v>
      </c>
      <c r="O21" s="202">
        <v>11106068.199999999</v>
      </c>
      <c r="P21" s="202">
        <v>4593427.93</v>
      </c>
      <c r="Q21" s="202">
        <v>14829152.789999999</v>
      </c>
      <c r="R21" s="202">
        <v>10946479.800000001</v>
      </c>
      <c r="S21" s="202">
        <v>5747909.9000000004</v>
      </c>
      <c r="T21" s="202">
        <v>3424188.29</v>
      </c>
      <c r="U21" s="202">
        <v>21556230.449999999</v>
      </c>
      <c r="V21" s="202">
        <v>15817797.880000001</v>
      </c>
      <c r="W21" s="202">
        <v>10462077.630000001</v>
      </c>
      <c r="X21" s="202">
        <v>5669772.0599999996</v>
      </c>
      <c r="Y21" s="202">
        <v>17578632.559999999</v>
      </c>
      <c r="Z21" s="202">
        <v>13803070.57</v>
      </c>
      <c r="AA21" s="202">
        <v>11597955.220000001</v>
      </c>
      <c r="AB21" s="202">
        <v>4935014.95</v>
      </c>
      <c r="AC21" s="202">
        <v>20155089.870000001</v>
      </c>
      <c r="AD21" s="202">
        <v>16940534.489999998</v>
      </c>
      <c r="AE21" s="202">
        <v>11850246.35</v>
      </c>
      <c r="AF21" s="202">
        <v>5659989.3600000003</v>
      </c>
      <c r="AG21" s="202">
        <v>14129841.76</v>
      </c>
      <c r="AH21" s="202">
        <v>11796294.48</v>
      </c>
      <c r="AI21" s="202">
        <v>11354428.32</v>
      </c>
      <c r="AJ21" s="202">
        <v>12598035.869999999</v>
      </c>
      <c r="AK21" s="202">
        <v>0</v>
      </c>
    </row>
    <row r="22" spans="1:37">
      <c r="A22" s="202" t="s">
        <v>209</v>
      </c>
      <c r="B22" s="202">
        <v>308789388.57999998</v>
      </c>
      <c r="C22" s="202">
        <v>192757971.22999999</v>
      </c>
      <c r="D22" s="202">
        <v>63331484.460000001</v>
      </c>
      <c r="E22" s="202">
        <v>385321174.64999998</v>
      </c>
      <c r="F22" s="202">
        <v>302173799.89999998</v>
      </c>
      <c r="G22" s="202">
        <v>213688818.66</v>
      </c>
      <c r="H22" s="202">
        <v>99490184.150000006</v>
      </c>
      <c r="I22" s="202">
        <v>318696047.07999998</v>
      </c>
      <c r="J22" s="202">
        <v>250582651.24000001</v>
      </c>
      <c r="K22" s="202">
        <v>185281094.47</v>
      </c>
      <c r="L22" s="202">
        <v>89663538.930000007</v>
      </c>
      <c r="M22" s="202">
        <v>257920619.5</v>
      </c>
      <c r="N22" s="202">
        <v>145948182.49000001</v>
      </c>
      <c r="O22" s="202">
        <v>70088189.920000002</v>
      </c>
      <c r="P22" s="202">
        <v>23681393.739999998</v>
      </c>
      <c r="Q22" s="202">
        <v>96858879.390000001</v>
      </c>
      <c r="R22" s="202">
        <v>63144760.390000001</v>
      </c>
      <c r="S22" s="202">
        <v>36513669.350000001</v>
      </c>
      <c r="T22" s="202">
        <v>16576525.630000001</v>
      </c>
      <c r="U22" s="202">
        <v>123537328.15000001</v>
      </c>
      <c r="V22" s="202">
        <v>89940853.150000006</v>
      </c>
      <c r="W22" s="202">
        <v>62583672.939999998</v>
      </c>
      <c r="X22" s="202">
        <v>30644006.390000001</v>
      </c>
      <c r="Y22" s="202">
        <v>109249088.89</v>
      </c>
      <c r="Z22" s="202">
        <v>81738311.959999993</v>
      </c>
      <c r="AA22" s="202">
        <v>69439554.349999994</v>
      </c>
      <c r="AB22" s="202">
        <v>27851357.510000002</v>
      </c>
      <c r="AC22" s="202">
        <v>120241105.22</v>
      </c>
      <c r="AD22" s="202">
        <v>102051346.41</v>
      </c>
      <c r="AE22" s="202">
        <v>77141986.969999999</v>
      </c>
      <c r="AF22" s="202">
        <v>29629487.050000001</v>
      </c>
      <c r="AG22" s="202">
        <v>99802365.340000004</v>
      </c>
      <c r="AH22" s="202">
        <v>74696193.409999996</v>
      </c>
      <c r="AI22" s="202">
        <v>63399330.539999999</v>
      </c>
      <c r="AJ22" s="202">
        <v>93624269.390000001</v>
      </c>
      <c r="AK22" s="202">
        <v>0</v>
      </c>
    </row>
    <row r="23" spans="1:37">
      <c r="A23" s="202" t="s">
        <v>210</v>
      </c>
      <c r="B23" s="202">
        <v>306227968.48000002</v>
      </c>
      <c r="C23" s="202">
        <v>192834105.55000001</v>
      </c>
      <c r="D23" s="202">
        <v>64124670.920000002</v>
      </c>
      <c r="E23" s="202">
        <v>385278434.38999999</v>
      </c>
      <c r="F23" s="202">
        <v>302165995.69</v>
      </c>
      <c r="G23" s="202">
        <v>213663133.31999999</v>
      </c>
      <c r="H23" s="202">
        <v>99488178.540000007</v>
      </c>
      <c r="I23" s="202">
        <v>318652694.38</v>
      </c>
      <c r="J23" s="202">
        <v>250530632.52000001</v>
      </c>
      <c r="K23" s="202">
        <v>185272144.88</v>
      </c>
      <c r="L23" s="202">
        <v>89662482.930000007</v>
      </c>
      <c r="M23" s="202">
        <v>257847487.71000001</v>
      </c>
      <c r="N23" s="202">
        <v>145788133.80000001</v>
      </c>
      <c r="O23" s="202">
        <v>70049275.950000003</v>
      </c>
      <c r="P23" s="202">
        <v>23618751.620000001</v>
      </c>
      <c r="Q23" s="202">
        <v>96532241.219999999</v>
      </c>
      <c r="R23" s="202">
        <v>63159067.689999998</v>
      </c>
      <c r="S23" s="202">
        <v>36897629.719999999</v>
      </c>
      <c r="T23" s="202">
        <v>16983652.02</v>
      </c>
      <c r="U23" s="202">
        <v>123941593.45</v>
      </c>
      <c r="V23" s="202">
        <v>90332262.769999996</v>
      </c>
      <c r="W23" s="202">
        <v>62721036.829999998</v>
      </c>
      <c r="X23" s="202">
        <v>30644006.390000001</v>
      </c>
      <c r="Y23" s="202">
        <v>109249088.89</v>
      </c>
      <c r="Z23" s="202">
        <v>81738311.959999993</v>
      </c>
      <c r="AA23" s="202">
        <v>69439554.349999994</v>
      </c>
      <c r="AB23" s="202">
        <v>27851357.510000002</v>
      </c>
      <c r="AC23" s="202">
        <v>120241105.22</v>
      </c>
      <c r="AD23" s="202">
        <v>102051346.41</v>
      </c>
      <c r="AE23" s="202">
        <v>77141986.969999999</v>
      </c>
      <c r="AF23" s="202">
        <v>29629487.050000001</v>
      </c>
      <c r="AG23" s="202">
        <v>99802365.340000004</v>
      </c>
      <c r="AH23" s="202">
        <v>74696193.409999996</v>
      </c>
      <c r="AI23" s="202">
        <v>63399330.539999999</v>
      </c>
      <c r="AJ23" s="202">
        <v>93624269.390000001</v>
      </c>
      <c r="AK23" s="202">
        <v>0</v>
      </c>
    </row>
    <row r="24" spans="1:37">
      <c r="A24" s="202" t="s">
        <v>211</v>
      </c>
      <c r="B24" s="202">
        <v>2561420.1</v>
      </c>
      <c r="C24" s="202">
        <v>-76134.320000000007</v>
      </c>
      <c r="D24" s="202">
        <v>-793186.46</v>
      </c>
      <c r="E24" s="202">
        <v>42740.26</v>
      </c>
      <c r="F24" s="202">
        <v>7804.21</v>
      </c>
      <c r="G24" s="202">
        <v>25685.34</v>
      </c>
      <c r="H24" s="202">
        <v>2005.61</v>
      </c>
      <c r="I24" s="202">
        <v>43352.7</v>
      </c>
      <c r="J24" s="202">
        <v>52018.720000000001</v>
      </c>
      <c r="K24" s="202">
        <v>8949.59</v>
      </c>
      <c r="L24" s="202">
        <v>1056</v>
      </c>
      <c r="M24" s="202">
        <v>73131.789999999994</v>
      </c>
      <c r="N24" s="202">
        <v>160048.69</v>
      </c>
      <c r="O24" s="202">
        <v>38913.97</v>
      </c>
      <c r="P24" s="202">
        <v>62642.12</v>
      </c>
      <c r="Q24" s="202">
        <v>326638.17</v>
      </c>
      <c r="R24" s="202">
        <v>-14307.3</v>
      </c>
      <c r="S24" s="202">
        <v>-383960.37</v>
      </c>
      <c r="T24" s="202">
        <v>-407126.39</v>
      </c>
      <c r="U24" s="202">
        <v>-404265.3</v>
      </c>
      <c r="V24" s="202">
        <v>-391409.62</v>
      </c>
      <c r="W24" s="202">
        <v>-137363.89000000001</v>
      </c>
      <c r="X24" s="202">
        <v>0</v>
      </c>
      <c r="Y24" s="202">
        <v>0</v>
      </c>
      <c r="Z24" s="202">
        <v>0</v>
      </c>
      <c r="AA24" s="202">
        <v>0</v>
      </c>
      <c r="AB24" s="202">
        <v>0</v>
      </c>
      <c r="AC24" s="202">
        <v>0</v>
      </c>
      <c r="AD24" s="202">
        <v>0</v>
      </c>
      <c r="AE24" s="202">
        <v>0</v>
      </c>
      <c r="AF24" s="202">
        <v>0</v>
      </c>
      <c r="AG24" s="202">
        <v>0</v>
      </c>
      <c r="AH24" s="202">
        <v>0</v>
      </c>
      <c r="AI24" s="202">
        <v>0</v>
      </c>
      <c r="AJ24" s="202">
        <v>0</v>
      </c>
      <c r="AK24" s="202">
        <v>0</v>
      </c>
    </row>
    <row r="25" spans="1:37">
      <c r="A25" s="202" t="s">
        <v>212</v>
      </c>
    </row>
    <row r="26" spans="1:37">
      <c r="A26" s="202" t="s">
        <v>213</v>
      </c>
      <c r="B26" s="202">
        <v>0.34</v>
      </c>
      <c r="C26" s="202">
        <v>0.21</v>
      </c>
      <c r="D26" s="202">
        <v>7.0000000000000007E-2</v>
      </c>
      <c r="E26" s="202">
        <v>0.42</v>
      </c>
      <c r="F26" s="202">
        <v>0.33</v>
      </c>
      <c r="G26" s="202">
        <v>0.24</v>
      </c>
      <c r="H26" s="202">
        <v>0.27</v>
      </c>
      <c r="I26" s="202">
        <v>0.92</v>
      </c>
      <c r="J26" s="202">
        <v>0.73</v>
      </c>
      <c r="K26" s="202">
        <v>0.55000000000000004</v>
      </c>
      <c r="L26" s="202">
        <v>0.26</v>
      </c>
      <c r="M26" s="202">
        <v>0.78</v>
      </c>
      <c r="N26" s="202">
        <v>0.45</v>
      </c>
      <c r="O26" s="202">
        <v>0.22</v>
      </c>
      <c r="P26" s="202">
        <v>0.08</v>
      </c>
      <c r="Q26" s="202">
        <v>0.35</v>
      </c>
      <c r="R26" s="202">
        <v>0.23</v>
      </c>
      <c r="S26" s="202">
        <v>0.13</v>
      </c>
      <c r="T26" s="202">
        <v>0.06</v>
      </c>
      <c r="U26" s="202">
        <v>0.45</v>
      </c>
      <c r="V26" s="202">
        <v>0.33</v>
      </c>
      <c r="W26" s="202">
        <v>0.23</v>
      </c>
      <c r="X26" s="202">
        <v>0.22</v>
      </c>
      <c r="Y26" s="202">
        <v>0.79</v>
      </c>
      <c r="Z26" s="202">
        <v>0.59</v>
      </c>
      <c r="AA26" s="202">
        <v>0.5</v>
      </c>
      <c r="AB26" s="202">
        <v>0.2</v>
      </c>
      <c r="AC26" s="202">
        <v>1.1599999999999999</v>
      </c>
      <c r="AD26" s="202">
        <v>0</v>
      </c>
      <c r="AE26" s="202">
        <v>0.75</v>
      </c>
      <c r="AF26" s="202">
        <v>0.28999999999999998</v>
      </c>
      <c r="AG26" s="202">
        <v>0.97</v>
      </c>
      <c r="AH26" s="202">
        <v>0</v>
      </c>
      <c r="AI26" s="202">
        <v>0.61</v>
      </c>
      <c r="AJ26" s="202">
        <v>0.91</v>
      </c>
      <c r="AK26" s="202">
        <v>0</v>
      </c>
    </row>
    <row r="27" spans="1:37">
      <c r="A27" s="202" t="s">
        <v>214</v>
      </c>
      <c r="B27" s="202">
        <v>0.34</v>
      </c>
      <c r="C27" s="202">
        <v>0.21</v>
      </c>
      <c r="D27" s="202">
        <v>7.0000000000000007E-2</v>
      </c>
      <c r="E27" s="202">
        <v>0.42</v>
      </c>
      <c r="F27" s="202">
        <v>0.33</v>
      </c>
      <c r="G27" s="202">
        <v>0.24</v>
      </c>
      <c r="H27" s="202">
        <v>0.27</v>
      </c>
      <c r="I27" s="202">
        <v>0.92</v>
      </c>
      <c r="J27" s="202">
        <v>0.73</v>
      </c>
      <c r="K27" s="202">
        <v>0.55000000000000004</v>
      </c>
      <c r="L27" s="202">
        <v>0.26</v>
      </c>
      <c r="M27" s="202">
        <v>0.78</v>
      </c>
      <c r="N27" s="202">
        <v>0.45</v>
      </c>
      <c r="O27" s="202">
        <v>0.22</v>
      </c>
      <c r="P27" s="202">
        <v>0.08</v>
      </c>
      <c r="Q27" s="202">
        <v>0.35</v>
      </c>
      <c r="R27" s="202">
        <v>0.23</v>
      </c>
      <c r="S27" s="202">
        <v>0.13</v>
      </c>
      <c r="T27" s="202">
        <v>0.06</v>
      </c>
      <c r="U27" s="202">
        <v>0.45</v>
      </c>
      <c r="V27" s="202">
        <v>0.33</v>
      </c>
      <c r="W27" s="202">
        <v>0.23</v>
      </c>
      <c r="X27" s="202">
        <v>0.22</v>
      </c>
      <c r="Y27" s="202">
        <v>0.79</v>
      </c>
      <c r="Z27" s="202">
        <v>0.59</v>
      </c>
      <c r="AA27" s="202">
        <v>0.5</v>
      </c>
      <c r="AB27" s="202">
        <v>0.2</v>
      </c>
      <c r="AC27" s="202">
        <v>1.1599999999999999</v>
      </c>
      <c r="AD27" s="202">
        <v>0</v>
      </c>
      <c r="AE27" s="202">
        <v>0.75</v>
      </c>
      <c r="AF27" s="202">
        <v>0.28999999999999998</v>
      </c>
      <c r="AG27" s="202">
        <v>0.97</v>
      </c>
      <c r="AH27" s="202">
        <v>0</v>
      </c>
      <c r="AI27" s="202">
        <v>0.61</v>
      </c>
      <c r="AJ27" s="202">
        <v>0.91</v>
      </c>
      <c r="AK27" s="202">
        <v>0</v>
      </c>
    </row>
    <row r="28" spans="1:37">
      <c r="A28" s="202" t="s">
        <v>215</v>
      </c>
      <c r="B28" s="202">
        <v>43001089.899999999</v>
      </c>
      <c r="C28" s="202">
        <v>5861746.1399999997</v>
      </c>
      <c r="D28" s="202">
        <v>-43947423.009999998</v>
      </c>
      <c r="E28" s="202">
        <v>-48074334.600000001</v>
      </c>
      <c r="F28" s="202">
        <v>-39574514.890000001</v>
      </c>
      <c r="G28" s="202">
        <v>-19125239.600000001</v>
      </c>
      <c r="H28" s="202">
        <v>-6979242.8300000001</v>
      </c>
      <c r="I28" s="202">
        <v>33807458.079999998</v>
      </c>
      <c r="J28" s="202">
        <v>14133959.609999999</v>
      </c>
      <c r="K28" s="202">
        <v>13835549.17</v>
      </c>
      <c r="L28" s="202">
        <v>-2968605.04</v>
      </c>
      <c r="M28" s="202">
        <v>0</v>
      </c>
      <c r="N28" s="202">
        <v>0</v>
      </c>
      <c r="O28" s="202">
        <v>0</v>
      </c>
      <c r="P28" s="202">
        <v>0</v>
      </c>
      <c r="Q28" s="202">
        <v>0</v>
      </c>
      <c r="R28" s="202">
        <v>0</v>
      </c>
      <c r="S28" s="202">
        <v>0</v>
      </c>
      <c r="T28" s="202">
        <v>0</v>
      </c>
      <c r="U28" s="202">
        <v>0</v>
      </c>
      <c r="V28" s="202">
        <v>0</v>
      </c>
      <c r="W28" s="202">
        <v>0</v>
      </c>
      <c r="X28" s="202">
        <v>0</v>
      </c>
      <c r="Y28" s="202">
        <v>0</v>
      </c>
      <c r="Z28" s="202">
        <v>0</v>
      </c>
      <c r="AA28" s="202">
        <v>0</v>
      </c>
      <c r="AB28" s="202">
        <v>0</v>
      </c>
      <c r="AC28" s="202">
        <v>0</v>
      </c>
      <c r="AD28" s="202">
        <v>0</v>
      </c>
      <c r="AE28" s="202">
        <v>0</v>
      </c>
      <c r="AF28" s="202">
        <v>0</v>
      </c>
      <c r="AG28" s="202">
        <v>0</v>
      </c>
      <c r="AH28" s="202">
        <v>0</v>
      </c>
      <c r="AI28" s="202">
        <v>0</v>
      </c>
      <c r="AJ28" s="202">
        <v>45000</v>
      </c>
      <c r="AK28" s="202">
        <v>0</v>
      </c>
    </row>
    <row r="29" spans="1:37">
      <c r="A29" s="202" t="s">
        <v>216</v>
      </c>
      <c r="B29" s="202">
        <v>351790478.48000002</v>
      </c>
      <c r="C29" s="202">
        <v>198619717.37</v>
      </c>
      <c r="D29" s="202">
        <v>19384061.449999999</v>
      </c>
      <c r="E29" s="202">
        <v>337246840.05000001</v>
      </c>
      <c r="F29" s="202">
        <v>262599285.00999999</v>
      </c>
      <c r="G29" s="202">
        <v>194563579.06</v>
      </c>
      <c r="H29" s="202">
        <v>92510941.319999993</v>
      </c>
      <c r="I29" s="202">
        <v>352503505.16000003</v>
      </c>
      <c r="J29" s="202">
        <v>264716610.84999999</v>
      </c>
      <c r="K29" s="202">
        <v>199116643.63999999</v>
      </c>
      <c r="L29" s="202">
        <v>86694933.890000001</v>
      </c>
      <c r="M29" s="202">
        <v>257920619.5</v>
      </c>
      <c r="N29" s="202">
        <v>145948182.49000001</v>
      </c>
      <c r="O29" s="202">
        <v>70088189.920000002</v>
      </c>
      <c r="P29" s="202">
        <v>23681393.739999998</v>
      </c>
      <c r="Q29" s="202">
        <v>96858879.390000001</v>
      </c>
      <c r="R29" s="202">
        <v>63144760.390000001</v>
      </c>
      <c r="S29" s="202">
        <v>36513669.350000001</v>
      </c>
      <c r="T29" s="202">
        <v>16576525.630000001</v>
      </c>
      <c r="U29" s="202">
        <v>123537328.15000001</v>
      </c>
      <c r="V29" s="202">
        <v>89940853.150000006</v>
      </c>
      <c r="W29" s="202">
        <v>62583672.939999998</v>
      </c>
      <c r="X29" s="202">
        <v>30644006.390000001</v>
      </c>
      <c r="Y29" s="202">
        <v>109249088.89</v>
      </c>
      <c r="Z29" s="202">
        <v>81738311.959999993</v>
      </c>
      <c r="AA29" s="202">
        <v>69439554.349999994</v>
      </c>
      <c r="AB29" s="202">
        <v>27851357.510000002</v>
      </c>
      <c r="AC29" s="202">
        <v>120241105.22</v>
      </c>
      <c r="AD29" s="202">
        <v>0</v>
      </c>
      <c r="AE29" s="202">
        <v>77141986.969999999</v>
      </c>
      <c r="AF29" s="202">
        <v>29629487.050000001</v>
      </c>
      <c r="AG29" s="202">
        <v>99802365.340000004</v>
      </c>
      <c r="AH29" s="202">
        <v>0</v>
      </c>
      <c r="AI29" s="202">
        <v>63399330.539999999</v>
      </c>
      <c r="AJ29" s="202">
        <v>93669269.390000001</v>
      </c>
      <c r="AK29" s="202">
        <v>0</v>
      </c>
    </row>
    <row r="30" spans="1:37">
      <c r="A30" s="202" t="s">
        <v>217</v>
      </c>
      <c r="B30" s="202">
        <v>349229058.38</v>
      </c>
      <c r="C30" s="202">
        <v>198695851.69</v>
      </c>
      <c r="D30" s="202">
        <v>20177247.91</v>
      </c>
      <c r="E30" s="202">
        <v>337204099.79000002</v>
      </c>
      <c r="F30" s="202">
        <v>262591480.80000001</v>
      </c>
      <c r="G30" s="202">
        <v>194537893.72</v>
      </c>
      <c r="H30" s="202">
        <v>92508935.709999993</v>
      </c>
      <c r="I30" s="202">
        <v>352460152.45999998</v>
      </c>
      <c r="J30" s="202">
        <v>264664592.13</v>
      </c>
      <c r="K30" s="202">
        <v>199107694.05000001</v>
      </c>
      <c r="L30" s="202">
        <v>86693877.890000001</v>
      </c>
      <c r="M30" s="202">
        <v>257847487.71000001</v>
      </c>
      <c r="N30" s="202">
        <v>145788133.80000001</v>
      </c>
      <c r="O30" s="202">
        <v>70049275.950000003</v>
      </c>
      <c r="P30" s="202">
        <v>23618751.620000001</v>
      </c>
      <c r="Q30" s="202">
        <v>96532241.219999999</v>
      </c>
      <c r="R30" s="202">
        <v>63159067.689999998</v>
      </c>
      <c r="S30" s="202">
        <v>36897629.719999999</v>
      </c>
      <c r="T30" s="202">
        <v>16983652.02</v>
      </c>
      <c r="U30" s="202">
        <v>123941593.45</v>
      </c>
      <c r="V30" s="202">
        <v>90332262.769999996</v>
      </c>
      <c r="W30" s="202">
        <v>62721036.829999998</v>
      </c>
      <c r="X30" s="202">
        <v>30644006.390000001</v>
      </c>
      <c r="Y30" s="202">
        <v>109249088.89</v>
      </c>
      <c r="Z30" s="202">
        <v>81738311.959999993</v>
      </c>
      <c r="AA30" s="202">
        <v>69439554.349999994</v>
      </c>
      <c r="AB30" s="202">
        <v>27851357.510000002</v>
      </c>
      <c r="AC30" s="202">
        <v>120241105.22</v>
      </c>
      <c r="AD30" s="202">
        <v>0</v>
      </c>
      <c r="AE30" s="202">
        <v>77141986.969999999</v>
      </c>
      <c r="AF30" s="202">
        <v>29629487.050000001</v>
      </c>
      <c r="AG30" s="202">
        <v>99802365.340000004</v>
      </c>
      <c r="AH30" s="202">
        <v>0</v>
      </c>
      <c r="AI30" s="202">
        <v>63399330.539999999</v>
      </c>
      <c r="AJ30" s="202">
        <v>93669269.390000001</v>
      </c>
      <c r="AK30" s="202">
        <v>0</v>
      </c>
    </row>
    <row r="31" spans="1:37">
      <c r="A31" s="202" t="s">
        <v>218</v>
      </c>
      <c r="B31" s="202">
        <v>2561420.1</v>
      </c>
      <c r="C31" s="202">
        <v>-76134.320000000007</v>
      </c>
      <c r="D31" s="202">
        <v>-793186.46</v>
      </c>
      <c r="E31" s="202">
        <v>42740.26</v>
      </c>
      <c r="F31" s="202">
        <v>7804.21</v>
      </c>
      <c r="G31" s="202">
        <v>25685.34</v>
      </c>
      <c r="H31" s="202">
        <v>2005.61</v>
      </c>
      <c r="I31" s="202">
        <v>43352.7</v>
      </c>
      <c r="J31" s="202">
        <v>52018.720000000001</v>
      </c>
      <c r="K31" s="202">
        <v>8949.59</v>
      </c>
      <c r="L31" s="202">
        <v>1056</v>
      </c>
      <c r="M31" s="202">
        <v>73131.789999999994</v>
      </c>
      <c r="N31" s="202">
        <v>160048.69</v>
      </c>
      <c r="O31" s="202">
        <v>38913.97</v>
      </c>
      <c r="P31" s="202">
        <v>62642.12</v>
      </c>
      <c r="Q31" s="202">
        <v>326638.17</v>
      </c>
      <c r="R31" s="202">
        <v>-14307.3</v>
      </c>
      <c r="S31" s="202">
        <v>-383960.37</v>
      </c>
      <c r="T31" s="202">
        <v>-407126.39</v>
      </c>
      <c r="U31" s="202">
        <v>-404265.3</v>
      </c>
      <c r="V31" s="202">
        <v>-391409.62</v>
      </c>
      <c r="W31" s="202">
        <v>-137363.89000000001</v>
      </c>
      <c r="X31" s="202">
        <v>0</v>
      </c>
      <c r="Y31" s="202">
        <v>0</v>
      </c>
      <c r="Z31" s="202">
        <v>0</v>
      </c>
      <c r="AA31" s="202">
        <v>0</v>
      </c>
      <c r="AB31" s="202">
        <v>0</v>
      </c>
      <c r="AC31" s="202">
        <v>0</v>
      </c>
      <c r="AD31" s="202">
        <v>0</v>
      </c>
      <c r="AE31" s="202">
        <v>0</v>
      </c>
      <c r="AF31" s="202">
        <v>0</v>
      </c>
      <c r="AG31" s="202">
        <v>0</v>
      </c>
      <c r="AH31" s="202">
        <v>0</v>
      </c>
      <c r="AI31" s="202">
        <v>0</v>
      </c>
      <c r="AJ31" s="202">
        <v>0</v>
      </c>
      <c r="AK31" s="202">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现金流量表"/>
  <dimension ref="A1:AK77"/>
  <sheetViews>
    <sheetView workbookViewId="0">
      <selection activeCell="A31" sqref="A31"/>
    </sheetView>
  </sheetViews>
  <sheetFormatPr defaultRowHeight="13.5"/>
  <cols>
    <col min="1" max="1" width="54.625" style="202" bestFit="1" customWidth="1"/>
    <col min="2" max="4" width="13.875" style="202" hidden="1" customWidth="1"/>
    <col min="5" max="5" width="13.875" style="202" bestFit="1" customWidth="1"/>
    <col min="6" max="7" width="13.875" style="202" hidden="1" customWidth="1"/>
    <col min="8" max="8" width="12.75" style="202" hidden="1" customWidth="1"/>
    <col min="9" max="9" width="13.875" style="202" bestFit="1" customWidth="1"/>
    <col min="10" max="12" width="13.875" style="202" hidden="1" customWidth="1"/>
    <col min="13" max="13" width="13.875" style="202" bestFit="1" customWidth="1"/>
    <col min="14" max="16" width="13.875" style="202" hidden="1" customWidth="1"/>
    <col min="17" max="17" width="13.875" style="202" bestFit="1" customWidth="1"/>
    <col min="18" max="20" width="13.875" style="202" hidden="1" customWidth="1"/>
    <col min="21" max="21" width="13.875" style="202" bestFit="1" customWidth="1"/>
    <col min="22" max="24" width="13.875" style="202" hidden="1" customWidth="1"/>
    <col min="25" max="25" width="13.875" style="202" bestFit="1" customWidth="1"/>
    <col min="26" max="28" width="13.875" style="202" hidden="1" customWidth="1"/>
    <col min="29" max="29" width="13.875" style="202" bestFit="1" customWidth="1"/>
    <col min="30" max="32" width="13.875" style="202" hidden="1" customWidth="1"/>
    <col min="33" max="33" width="13.875" style="202" bestFit="1" customWidth="1"/>
    <col min="34" max="34" width="13.875" style="202" hidden="1" customWidth="1"/>
    <col min="35" max="36" width="13.875" style="202" bestFit="1" customWidth="1"/>
    <col min="37" max="37" width="9.5" style="202" hidden="1" customWidth="1"/>
    <col min="38" max="16384" width="9" style="202"/>
  </cols>
  <sheetData>
    <row r="1" spans="1:37">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20110331</v>
      </c>
      <c r="AG1" s="202">
        <v>20101231</v>
      </c>
      <c r="AH1" s="202">
        <v>20100930</v>
      </c>
      <c r="AI1" s="202">
        <v>20091231</v>
      </c>
      <c r="AJ1" s="202">
        <v>20081231</v>
      </c>
      <c r="AK1" s="202">
        <v>19700101</v>
      </c>
    </row>
    <row r="2" spans="1:37">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c r="AI2" s="202" t="s">
        <v>106</v>
      </c>
      <c r="AJ2" s="202" t="s">
        <v>106</v>
      </c>
    </row>
    <row r="3" spans="1:37">
      <c r="A3" s="202" t="s">
        <v>219</v>
      </c>
    </row>
    <row r="4" spans="1:37">
      <c r="A4" s="202" t="s">
        <v>220</v>
      </c>
      <c r="B4" s="202">
        <v>1871037108.6900001</v>
      </c>
      <c r="C4" s="202">
        <v>1260175619.3099999</v>
      </c>
      <c r="D4" s="202">
        <v>623842872.50999999</v>
      </c>
      <c r="E4" s="202">
        <v>2489562200.3600001</v>
      </c>
      <c r="F4" s="202">
        <v>1838587599.73</v>
      </c>
      <c r="G4" s="202">
        <v>1227179259.3599999</v>
      </c>
      <c r="H4" s="202">
        <v>633299706.84000003</v>
      </c>
      <c r="I4" s="202">
        <v>1892641802.0599999</v>
      </c>
      <c r="J4" s="202">
        <v>1423140723.1199999</v>
      </c>
      <c r="K4" s="202">
        <v>915875965.85000002</v>
      </c>
      <c r="L4" s="202">
        <v>455359540.66000003</v>
      </c>
      <c r="M4" s="202">
        <v>1674998666.6600001</v>
      </c>
      <c r="N4" s="202">
        <v>1190075144.3099999</v>
      </c>
      <c r="O4" s="202">
        <v>734399973.87</v>
      </c>
      <c r="P4" s="202">
        <v>403182544.54000002</v>
      </c>
      <c r="Q4" s="202">
        <v>1048135260.59</v>
      </c>
      <c r="R4" s="202">
        <v>731066760.69000006</v>
      </c>
      <c r="S4" s="202">
        <v>435723810.61000001</v>
      </c>
      <c r="T4" s="202">
        <v>215608725.69999999</v>
      </c>
      <c r="U4" s="202">
        <v>983713246.05999994</v>
      </c>
      <c r="V4" s="202">
        <v>721943336.62</v>
      </c>
      <c r="W4" s="202">
        <v>488581898.77999997</v>
      </c>
      <c r="X4" s="202">
        <v>225880062.72999999</v>
      </c>
      <c r="Y4" s="202">
        <v>759883190.20000005</v>
      </c>
      <c r="Z4" s="202">
        <v>526886508.75</v>
      </c>
      <c r="AA4" s="202">
        <v>343834032.43000001</v>
      </c>
      <c r="AB4" s="202">
        <v>137433502.61000001</v>
      </c>
      <c r="AC4" s="202">
        <v>838331857.85000002</v>
      </c>
      <c r="AD4" s="202">
        <v>675453758.52999997</v>
      </c>
      <c r="AE4" s="202">
        <v>455254637.06</v>
      </c>
      <c r="AF4" s="202">
        <v>196764019.13</v>
      </c>
      <c r="AG4" s="202">
        <v>727807694.75999999</v>
      </c>
      <c r="AH4" s="202">
        <v>538178721.91999996</v>
      </c>
      <c r="AI4" s="202">
        <v>370270549.44999999</v>
      </c>
      <c r="AJ4" s="202">
        <v>541440474.25</v>
      </c>
      <c r="AK4" s="202">
        <v>0</v>
      </c>
    </row>
    <row r="5" spans="1:37">
      <c r="A5" s="202" t="s">
        <v>221</v>
      </c>
      <c r="B5" s="202">
        <v>13314542.300000001</v>
      </c>
      <c r="C5" s="202">
        <v>8106733.1299999999</v>
      </c>
      <c r="D5" s="202">
        <v>6020330.2999999998</v>
      </c>
      <c r="E5" s="202">
        <v>22358031.190000001</v>
      </c>
      <c r="F5" s="202">
        <v>17914912.800000001</v>
      </c>
      <c r="G5" s="202">
        <v>11581656.92</v>
      </c>
      <c r="H5" s="202">
        <v>9589512.2899999991</v>
      </c>
      <c r="I5" s="202">
        <v>29510947</v>
      </c>
      <c r="J5" s="202">
        <v>25273092.41</v>
      </c>
      <c r="K5" s="202">
        <v>20930244.48</v>
      </c>
      <c r="L5" s="202">
        <v>15217112.16</v>
      </c>
      <c r="M5" s="202">
        <v>22733672.649999999</v>
      </c>
      <c r="N5" s="202">
        <v>16338576.380000001</v>
      </c>
      <c r="O5" s="202">
        <v>12504257.529999999</v>
      </c>
      <c r="P5" s="202">
        <v>8170555.8200000003</v>
      </c>
      <c r="Q5" s="202">
        <v>16508113.08</v>
      </c>
      <c r="R5" s="202">
        <v>12615783.91</v>
      </c>
      <c r="S5" s="202">
        <v>11955281.300000001</v>
      </c>
      <c r="T5" s="202">
        <v>7448425.6299999999</v>
      </c>
      <c r="U5" s="202">
        <v>28605412.300000001</v>
      </c>
      <c r="V5" s="202">
        <v>27509461.760000002</v>
      </c>
      <c r="W5" s="202">
        <v>23786767.219999999</v>
      </c>
      <c r="X5" s="202">
        <v>19426136.210000001</v>
      </c>
      <c r="Y5" s="202">
        <v>17994515.140000001</v>
      </c>
      <c r="Z5" s="202">
        <v>7855676.5899999999</v>
      </c>
      <c r="AA5" s="202">
        <v>6059358.1799999997</v>
      </c>
      <c r="AB5" s="202">
        <v>3519149.44</v>
      </c>
      <c r="AC5" s="202">
        <v>15189857.189999999</v>
      </c>
      <c r="AD5" s="202">
        <v>11413050.98</v>
      </c>
      <c r="AE5" s="202">
        <v>9604024.3399999999</v>
      </c>
      <c r="AF5" s="202">
        <v>5360119.9000000004</v>
      </c>
      <c r="AG5" s="202">
        <v>12303324.1</v>
      </c>
      <c r="AH5" s="202">
        <v>5986543.4900000002</v>
      </c>
      <c r="AI5" s="202">
        <v>3058585.25</v>
      </c>
      <c r="AJ5" s="202">
        <v>3482022.34</v>
      </c>
      <c r="AK5" s="202">
        <v>0</v>
      </c>
    </row>
    <row r="6" spans="1:37">
      <c r="A6" s="202" t="s">
        <v>222</v>
      </c>
      <c r="B6" s="202">
        <v>11756065.890000001</v>
      </c>
      <c r="C6" s="202">
        <v>5402037.5599999996</v>
      </c>
      <c r="D6" s="202">
        <v>2198865.62</v>
      </c>
      <c r="E6" s="202">
        <v>53075452.509999998</v>
      </c>
      <c r="F6" s="202">
        <v>41604647.350000001</v>
      </c>
      <c r="G6" s="202">
        <v>32968165.289999999</v>
      </c>
      <c r="H6" s="202">
        <v>29900940.210000001</v>
      </c>
      <c r="I6" s="202">
        <v>21797862.16</v>
      </c>
      <c r="J6" s="202">
        <v>17958870.43</v>
      </c>
      <c r="K6" s="202">
        <v>14271849.66</v>
      </c>
      <c r="L6" s="202">
        <v>3574443.62</v>
      </c>
      <c r="M6" s="202">
        <v>20897343.890000001</v>
      </c>
      <c r="N6" s="202">
        <v>8369375.0300000003</v>
      </c>
      <c r="O6" s="202">
        <v>6437917.71</v>
      </c>
      <c r="P6" s="202">
        <v>2360047.2400000002</v>
      </c>
      <c r="Q6" s="202">
        <v>20886532.350000001</v>
      </c>
      <c r="R6" s="202">
        <v>8698485.6600000001</v>
      </c>
      <c r="S6" s="202">
        <v>3926409.3</v>
      </c>
      <c r="T6" s="202">
        <v>2419497.7599999998</v>
      </c>
      <c r="U6" s="202">
        <v>22398287.27</v>
      </c>
      <c r="V6" s="202">
        <v>19690520.620000001</v>
      </c>
      <c r="W6" s="202">
        <v>9675322.4299999997</v>
      </c>
      <c r="X6" s="202">
        <v>6082605.2800000003</v>
      </c>
      <c r="Y6" s="202">
        <v>19723875.600000001</v>
      </c>
      <c r="Z6" s="202">
        <v>9896101.5500000007</v>
      </c>
      <c r="AA6" s="202">
        <v>7147520.0800000001</v>
      </c>
      <c r="AB6" s="202">
        <v>5183978.75</v>
      </c>
      <c r="AC6" s="202">
        <v>15278139.109999999</v>
      </c>
      <c r="AD6" s="202">
        <v>14087972.630000001</v>
      </c>
      <c r="AE6" s="202">
        <v>7498986.5999999996</v>
      </c>
      <c r="AF6" s="202">
        <v>1170173.8999999999</v>
      </c>
      <c r="AG6" s="202">
        <v>4502476.57</v>
      </c>
      <c r="AH6" s="202">
        <v>1548912.12</v>
      </c>
      <c r="AI6" s="202">
        <v>3047555.55</v>
      </c>
      <c r="AJ6" s="202">
        <v>4510110.59</v>
      </c>
      <c r="AK6" s="202">
        <v>0</v>
      </c>
    </row>
    <row r="7" spans="1:37">
      <c r="A7" s="202" t="s">
        <v>223</v>
      </c>
      <c r="B7" s="202">
        <v>1896107716.8800001</v>
      </c>
      <c r="C7" s="202">
        <v>1273684390</v>
      </c>
      <c r="D7" s="202">
        <v>632062068.42999995</v>
      </c>
      <c r="E7" s="202">
        <v>2564995684.0599999</v>
      </c>
      <c r="F7" s="202">
        <v>1898107159.8800001</v>
      </c>
      <c r="G7" s="202">
        <v>1271729081.5699999</v>
      </c>
      <c r="H7" s="202">
        <v>672790159.34000003</v>
      </c>
      <c r="I7" s="202">
        <v>1943950611.22</v>
      </c>
      <c r="J7" s="202">
        <v>1466372685.96</v>
      </c>
      <c r="K7" s="202">
        <v>951078059.99000001</v>
      </c>
      <c r="L7" s="202">
        <v>474151096.44</v>
      </c>
      <c r="M7" s="202">
        <v>1718629683.2</v>
      </c>
      <c r="N7" s="202">
        <v>1214783095.72</v>
      </c>
      <c r="O7" s="202">
        <v>753342149.11000001</v>
      </c>
      <c r="P7" s="202">
        <v>413713147.60000002</v>
      </c>
      <c r="Q7" s="202">
        <v>1085529906.02</v>
      </c>
      <c r="R7" s="202">
        <v>752381030.25999999</v>
      </c>
      <c r="S7" s="202">
        <v>451605501.20999998</v>
      </c>
      <c r="T7" s="202">
        <v>225476649.09</v>
      </c>
      <c r="U7" s="202">
        <v>1034716945.63</v>
      </c>
      <c r="V7" s="202">
        <v>769143319</v>
      </c>
      <c r="W7" s="202">
        <v>522043988.43000001</v>
      </c>
      <c r="X7" s="202">
        <v>251388804.22</v>
      </c>
      <c r="Y7" s="202">
        <v>797601580.94000006</v>
      </c>
      <c r="Z7" s="202">
        <v>544638286.88999999</v>
      </c>
      <c r="AA7" s="202">
        <v>357040910.69</v>
      </c>
      <c r="AB7" s="202">
        <v>146136630.80000001</v>
      </c>
      <c r="AC7" s="202">
        <v>868799854.14999998</v>
      </c>
      <c r="AD7" s="202">
        <v>700954782.13999999</v>
      </c>
      <c r="AE7" s="202">
        <v>472357648</v>
      </c>
      <c r="AF7" s="202">
        <v>203294312.93000001</v>
      </c>
      <c r="AG7" s="202">
        <v>744613495.42999995</v>
      </c>
      <c r="AH7" s="202">
        <v>545714177.52999997</v>
      </c>
      <c r="AI7" s="202">
        <v>376376690.25</v>
      </c>
      <c r="AJ7" s="202">
        <v>549432607.17999995</v>
      </c>
      <c r="AK7" s="202">
        <v>0</v>
      </c>
    </row>
    <row r="8" spans="1:37">
      <c r="A8" s="202" t="s">
        <v>224</v>
      </c>
      <c r="B8" s="202">
        <v>906055274.52999997</v>
      </c>
      <c r="C8" s="202">
        <v>609767201.38</v>
      </c>
      <c r="D8" s="202">
        <v>307181791.18000001</v>
      </c>
      <c r="E8" s="202">
        <v>1046759094.41</v>
      </c>
      <c r="F8" s="202">
        <v>771127965.14999998</v>
      </c>
      <c r="G8" s="202">
        <v>501812262.50999999</v>
      </c>
      <c r="H8" s="202">
        <v>240075390.88999999</v>
      </c>
      <c r="I8" s="202">
        <v>1080398728.6600001</v>
      </c>
      <c r="J8" s="202">
        <v>827331652.34000003</v>
      </c>
      <c r="K8" s="202">
        <v>571192503.84000003</v>
      </c>
      <c r="L8" s="202">
        <v>273597225.42000002</v>
      </c>
      <c r="M8" s="202">
        <v>868983590.24000001</v>
      </c>
      <c r="N8" s="202">
        <v>620991183.94000006</v>
      </c>
      <c r="O8" s="202">
        <v>389469548.67000002</v>
      </c>
      <c r="P8" s="202">
        <v>184052871.40000001</v>
      </c>
      <c r="Q8" s="202">
        <v>616488817.42999995</v>
      </c>
      <c r="R8" s="202">
        <v>404166157.33999997</v>
      </c>
      <c r="S8" s="202">
        <v>254757898.31999999</v>
      </c>
      <c r="T8" s="202">
        <v>122442118.84</v>
      </c>
      <c r="U8" s="202">
        <v>557865131.52999997</v>
      </c>
      <c r="V8" s="202">
        <v>448603807.57999998</v>
      </c>
      <c r="W8" s="202">
        <v>326353073.56</v>
      </c>
      <c r="X8" s="202">
        <v>159682846.5</v>
      </c>
      <c r="Y8" s="202">
        <v>479195758.54000002</v>
      </c>
      <c r="Z8" s="202">
        <v>301155917.61000001</v>
      </c>
      <c r="AA8" s="202">
        <v>205883625.25</v>
      </c>
      <c r="AB8" s="202">
        <v>87800254.319999993</v>
      </c>
      <c r="AC8" s="202">
        <v>442559102.07999998</v>
      </c>
      <c r="AD8" s="202">
        <v>308902899.94999999</v>
      </c>
      <c r="AE8" s="202">
        <v>211258065.16</v>
      </c>
      <c r="AF8" s="202">
        <v>105168769.86</v>
      </c>
      <c r="AG8" s="202">
        <v>437170485.63999999</v>
      </c>
      <c r="AH8" s="202">
        <v>336271096.13999999</v>
      </c>
      <c r="AI8" s="202">
        <v>197307762.19999999</v>
      </c>
      <c r="AJ8" s="202">
        <v>343892052.47000003</v>
      </c>
      <c r="AK8" s="202">
        <v>0</v>
      </c>
    </row>
    <row r="9" spans="1:37">
      <c r="A9" s="202" t="s">
        <v>225</v>
      </c>
      <c r="B9" s="202">
        <v>370457456.11000001</v>
      </c>
      <c r="C9" s="202">
        <v>247471045.88</v>
      </c>
      <c r="D9" s="202">
        <v>132302205.14</v>
      </c>
      <c r="E9" s="202">
        <v>584602969.13999999</v>
      </c>
      <c r="F9" s="202">
        <v>351153722.91000003</v>
      </c>
      <c r="G9" s="202">
        <v>227990666.15000001</v>
      </c>
      <c r="H9" s="202">
        <v>104858704.03</v>
      </c>
      <c r="I9" s="202">
        <v>458392878.60000002</v>
      </c>
      <c r="J9" s="202">
        <v>276703592.47000003</v>
      </c>
      <c r="K9" s="202">
        <v>162898403.28999999</v>
      </c>
      <c r="L9" s="202">
        <v>59049377.810000002</v>
      </c>
      <c r="M9" s="202">
        <v>302493403.18000001</v>
      </c>
      <c r="N9" s="202">
        <v>165962481.62</v>
      </c>
      <c r="O9" s="202">
        <v>108924806.89</v>
      </c>
      <c r="P9" s="202">
        <v>57275289.619999997</v>
      </c>
      <c r="Q9" s="202">
        <v>209530674.25999999</v>
      </c>
      <c r="R9" s="202">
        <v>128613183.97</v>
      </c>
      <c r="S9" s="202">
        <v>87086253.810000002</v>
      </c>
      <c r="T9" s="202">
        <v>50911026.490000002</v>
      </c>
      <c r="U9" s="202">
        <v>188038844.43000001</v>
      </c>
      <c r="V9" s="202">
        <v>120754294.19</v>
      </c>
      <c r="W9" s="202">
        <v>80928091.840000004</v>
      </c>
      <c r="X9" s="202">
        <v>45955424.100000001</v>
      </c>
      <c r="Y9" s="202">
        <v>169029470.63999999</v>
      </c>
      <c r="Z9" s="202">
        <v>109662200.76000001</v>
      </c>
      <c r="AA9" s="202">
        <v>74656945.480000004</v>
      </c>
      <c r="AB9" s="202">
        <v>41627579.07</v>
      </c>
      <c r="AC9" s="202">
        <v>144541341.15000001</v>
      </c>
      <c r="AD9" s="202">
        <v>91804107.409999996</v>
      </c>
      <c r="AE9" s="202">
        <v>59743370.229999997</v>
      </c>
      <c r="AF9" s="202">
        <v>29303456.59</v>
      </c>
      <c r="AG9" s="202">
        <v>82039052.959999993</v>
      </c>
      <c r="AH9" s="202">
        <v>47018674.25</v>
      </c>
      <c r="AI9" s="202">
        <v>57164739.579999998</v>
      </c>
      <c r="AJ9" s="202">
        <v>61967595.829999998</v>
      </c>
      <c r="AK9" s="202">
        <v>0</v>
      </c>
    </row>
    <row r="10" spans="1:37">
      <c r="A10" s="202" t="s">
        <v>226</v>
      </c>
      <c r="B10" s="202">
        <v>134850414.84999999</v>
      </c>
      <c r="C10" s="202">
        <v>92690267.170000002</v>
      </c>
      <c r="D10" s="202">
        <v>42187860.990000002</v>
      </c>
      <c r="E10" s="202">
        <v>158526599.24000001</v>
      </c>
      <c r="F10" s="202">
        <v>122813706.14</v>
      </c>
      <c r="G10" s="202">
        <v>81870526.629999995</v>
      </c>
      <c r="H10" s="202">
        <v>31931269.449999999</v>
      </c>
      <c r="I10" s="202">
        <v>120155701.97</v>
      </c>
      <c r="J10" s="202">
        <v>114129384.90000001</v>
      </c>
      <c r="K10" s="202">
        <v>74392187.489999995</v>
      </c>
      <c r="L10" s="202">
        <v>23520014.039999999</v>
      </c>
      <c r="M10" s="202">
        <v>77361364.340000004</v>
      </c>
      <c r="N10" s="202">
        <v>56215018.899999999</v>
      </c>
      <c r="O10" s="202">
        <v>38067910.939999998</v>
      </c>
      <c r="P10" s="202">
        <v>18523570.039999999</v>
      </c>
      <c r="Q10" s="202">
        <v>53625030.109999999</v>
      </c>
      <c r="R10" s="202">
        <v>39148629.579999998</v>
      </c>
      <c r="S10" s="202">
        <v>27305298.309999999</v>
      </c>
      <c r="T10" s="202">
        <v>13745777.83</v>
      </c>
      <c r="U10" s="202">
        <v>44434533.43</v>
      </c>
      <c r="V10" s="202">
        <v>31906362.84</v>
      </c>
      <c r="W10" s="202">
        <v>19037747.91</v>
      </c>
      <c r="X10" s="202">
        <v>4613813.79</v>
      </c>
      <c r="Y10" s="202">
        <v>40026520.5</v>
      </c>
      <c r="Z10" s="202">
        <v>32582231.02</v>
      </c>
      <c r="AA10" s="202">
        <v>18476310.32</v>
      </c>
      <c r="AB10" s="202">
        <v>4124985.49</v>
      </c>
      <c r="AC10" s="202">
        <v>47853822.740000002</v>
      </c>
      <c r="AD10" s="202">
        <v>37601387.18</v>
      </c>
      <c r="AE10" s="202">
        <v>20753002.91</v>
      </c>
      <c r="AF10" s="202">
        <v>6631862.3700000001</v>
      </c>
      <c r="AG10" s="202">
        <v>23763393.539999999</v>
      </c>
      <c r="AH10" s="202">
        <v>18455043.559999999</v>
      </c>
      <c r="AI10" s="202">
        <v>12496354.5</v>
      </c>
      <c r="AJ10" s="202">
        <v>55432131.82</v>
      </c>
      <c r="AK10" s="202">
        <v>0</v>
      </c>
    </row>
    <row r="11" spans="1:37">
      <c r="A11" s="202" t="s">
        <v>227</v>
      </c>
      <c r="B11" s="202">
        <v>148499420.58000001</v>
      </c>
      <c r="C11" s="202">
        <v>101591924.02</v>
      </c>
      <c r="D11" s="202">
        <v>54752075.979999997</v>
      </c>
      <c r="E11" s="202">
        <v>162826606.13999999</v>
      </c>
      <c r="F11" s="202">
        <v>128998080.12</v>
      </c>
      <c r="G11" s="202">
        <v>71308163.959999993</v>
      </c>
      <c r="H11" s="202">
        <v>38630973.990000002</v>
      </c>
      <c r="I11" s="202">
        <v>132348838.81999999</v>
      </c>
      <c r="J11" s="202">
        <v>102854154.76000001</v>
      </c>
      <c r="K11" s="202">
        <v>56482302.859999999</v>
      </c>
      <c r="L11" s="202">
        <v>15645385.01</v>
      </c>
      <c r="M11" s="202">
        <v>103191774.17</v>
      </c>
      <c r="N11" s="202">
        <v>70215895.140000001</v>
      </c>
      <c r="O11" s="202">
        <v>40492751.619999997</v>
      </c>
      <c r="P11" s="202">
        <v>20175175.899999999</v>
      </c>
      <c r="Q11" s="202">
        <v>62509719.890000001</v>
      </c>
      <c r="R11" s="202">
        <v>51133327.840000004</v>
      </c>
      <c r="S11" s="202">
        <v>26351099.640000001</v>
      </c>
      <c r="T11" s="202">
        <v>13376711.57</v>
      </c>
      <c r="U11" s="202">
        <v>46235131.009999998</v>
      </c>
      <c r="V11" s="202">
        <v>39007316.390000001</v>
      </c>
      <c r="W11" s="202">
        <v>30333339.050000001</v>
      </c>
      <c r="X11" s="202">
        <v>12733678.109999999</v>
      </c>
      <c r="Y11" s="202">
        <v>42935047.460000001</v>
      </c>
      <c r="Z11" s="202">
        <v>37436401.710000001</v>
      </c>
      <c r="AA11" s="202">
        <v>26686914.73</v>
      </c>
      <c r="AB11" s="202">
        <v>12524428.23</v>
      </c>
      <c r="AC11" s="202">
        <v>44766399.649999999</v>
      </c>
      <c r="AD11" s="202">
        <v>46086209.079999998</v>
      </c>
      <c r="AE11" s="202">
        <v>36392192.82</v>
      </c>
      <c r="AF11" s="202">
        <v>10091431.17</v>
      </c>
      <c r="AG11" s="202">
        <v>45571710.57</v>
      </c>
      <c r="AH11" s="202">
        <v>26548796.199999999</v>
      </c>
      <c r="AI11" s="202">
        <v>14702918.24</v>
      </c>
      <c r="AJ11" s="202">
        <v>23182867.420000002</v>
      </c>
      <c r="AK11" s="202">
        <v>0</v>
      </c>
    </row>
    <row r="12" spans="1:37">
      <c r="A12" s="202" t="s">
        <v>228</v>
      </c>
      <c r="B12" s="202">
        <v>1559862566.0699999</v>
      </c>
      <c r="C12" s="202">
        <v>1051520438.45</v>
      </c>
      <c r="D12" s="202">
        <v>536423933.29000002</v>
      </c>
      <c r="E12" s="202">
        <v>1952715268.9300001</v>
      </c>
      <c r="F12" s="202">
        <v>1374093474.3199999</v>
      </c>
      <c r="G12" s="202">
        <v>882981619.25</v>
      </c>
      <c r="H12" s="202">
        <v>415496338.36000001</v>
      </c>
      <c r="I12" s="202">
        <v>1791296148.05</v>
      </c>
      <c r="J12" s="202">
        <v>1321018784.47</v>
      </c>
      <c r="K12" s="202">
        <v>864965397.48000002</v>
      </c>
      <c r="L12" s="202">
        <v>371812002.27999997</v>
      </c>
      <c r="M12" s="202">
        <v>1352030131.9300001</v>
      </c>
      <c r="N12" s="202">
        <v>913384579.60000002</v>
      </c>
      <c r="O12" s="202">
        <v>576955018.12</v>
      </c>
      <c r="P12" s="202">
        <v>280026906.95999998</v>
      </c>
      <c r="Q12" s="202">
        <v>942154241.69000006</v>
      </c>
      <c r="R12" s="202">
        <v>623061298.73000002</v>
      </c>
      <c r="S12" s="202">
        <v>395500550.07999998</v>
      </c>
      <c r="T12" s="202">
        <v>200475634.72999999</v>
      </c>
      <c r="U12" s="202">
        <v>836573640.39999998</v>
      </c>
      <c r="V12" s="202">
        <v>640271781</v>
      </c>
      <c r="W12" s="202">
        <v>456652252.36000001</v>
      </c>
      <c r="X12" s="202">
        <v>222985762.5</v>
      </c>
      <c r="Y12" s="202">
        <v>731186797.13999999</v>
      </c>
      <c r="Z12" s="202">
        <v>480836751.10000002</v>
      </c>
      <c r="AA12" s="202">
        <v>325703795.77999997</v>
      </c>
      <c r="AB12" s="202">
        <v>146077247.11000001</v>
      </c>
      <c r="AC12" s="202">
        <v>679720665.62</v>
      </c>
      <c r="AD12" s="202">
        <v>484394603.62</v>
      </c>
      <c r="AE12" s="202">
        <v>328146631.12</v>
      </c>
      <c r="AF12" s="202">
        <v>151195519.99000001</v>
      </c>
      <c r="AG12" s="202">
        <v>588544642.71000004</v>
      </c>
      <c r="AH12" s="202">
        <v>428293610.14999998</v>
      </c>
      <c r="AI12" s="202">
        <v>281671774.51999998</v>
      </c>
      <c r="AJ12" s="202">
        <v>484474647.54000002</v>
      </c>
      <c r="AK12" s="202">
        <v>0</v>
      </c>
    </row>
    <row r="13" spans="1:37">
      <c r="A13" s="202" t="s">
        <v>229</v>
      </c>
      <c r="B13" s="202">
        <v>336245150.81</v>
      </c>
      <c r="C13" s="202">
        <v>222163951.55000001</v>
      </c>
      <c r="D13" s="202">
        <v>95638135.140000001</v>
      </c>
      <c r="E13" s="202">
        <v>612280415.13</v>
      </c>
      <c r="F13" s="202">
        <v>524013685.56</v>
      </c>
      <c r="G13" s="202">
        <v>388747462.31999999</v>
      </c>
      <c r="H13" s="202">
        <v>257293820.97999999</v>
      </c>
      <c r="I13" s="202">
        <v>152654463.16999999</v>
      </c>
      <c r="J13" s="202">
        <v>145353901.49000001</v>
      </c>
      <c r="K13" s="202">
        <v>86112662.510000005</v>
      </c>
      <c r="L13" s="202">
        <v>102339094.16</v>
      </c>
      <c r="M13" s="202">
        <v>366599551.26999998</v>
      </c>
      <c r="N13" s="202">
        <v>301398516.12</v>
      </c>
      <c r="O13" s="202">
        <v>176387130.99000001</v>
      </c>
      <c r="P13" s="202">
        <v>133686240.64</v>
      </c>
      <c r="Q13" s="202">
        <v>143375664.33000001</v>
      </c>
      <c r="R13" s="202">
        <v>129319731.53</v>
      </c>
      <c r="S13" s="202">
        <v>56104951.130000003</v>
      </c>
      <c r="T13" s="202">
        <v>25001014.359999999</v>
      </c>
      <c r="U13" s="202">
        <v>198143305.22999999</v>
      </c>
      <c r="V13" s="202">
        <v>128871538</v>
      </c>
      <c r="W13" s="202">
        <v>65391736.07</v>
      </c>
      <c r="X13" s="202">
        <v>28403041.719999999</v>
      </c>
      <c r="Y13" s="202">
        <v>66414783.799999997</v>
      </c>
      <c r="Z13" s="202">
        <v>63801535.789999999</v>
      </c>
      <c r="AA13" s="202">
        <v>31337114.91</v>
      </c>
      <c r="AB13" s="202">
        <v>59383.69</v>
      </c>
      <c r="AC13" s="202">
        <v>189079188.53</v>
      </c>
      <c r="AD13" s="202">
        <v>216560178.52000001</v>
      </c>
      <c r="AE13" s="202">
        <v>144211016.88</v>
      </c>
      <c r="AF13" s="202">
        <v>52098792.939999998</v>
      </c>
      <c r="AG13" s="202">
        <v>156068852.72</v>
      </c>
      <c r="AH13" s="202">
        <v>117420567.38</v>
      </c>
      <c r="AI13" s="202">
        <v>94704915.730000004</v>
      </c>
      <c r="AJ13" s="202">
        <v>64957959.640000001</v>
      </c>
      <c r="AK13" s="202">
        <v>0</v>
      </c>
    </row>
    <row r="14" spans="1:37">
      <c r="A14" s="202" t="s">
        <v>230</v>
      </c>
    </row>
    <row r="15" spans="1:37">
      <c r="A15" s="202" t="s">
        <v>231</v>
      </c>
      <c r="B15" s="202">
        <v>0</v>
      </c>
      <c r="C15" s="202">
        <v>0</v>
      </c>
      <c r="D15" s="202">
        <v>0</v>
      </c>
      <c r="E15" s="202">
        <v>0</v>
      </c>
      <c r="F15" s="202">
        <v>0</v>
      </c>
      <c r="G15" s="202">
        <v>0</v>
      </c>
      <c r="H15" s="202">
        <v>0</v>
      </c>
      <c r="I15" s="202">
        <v>0</v>
      </c>
      <c r="J15" s="202">
        <v>3238347.51</v>
      </c>
      <c r="K15" s="202">
        <v>3211382.4</v>
      </c>
      <c r="L15" s="202">
        <v>0</v>
      </c>
      <c r="M15" s="202">
        <v>113300</v>
      </c>
      <c r="N15" s="202">
        <v>500113300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row>
    <row r="16" spans="1:37">
      <c r="A16" s="202" t="s">
        <v>232</v>
      </c>
      <c r="B16" s="202">
        <v>7418190.5300000003</v>
      </c>
      <c r="C16" s="202">
        <v>4773190.53</v>
      </c>
      <c r="D16" s="202">
        <v>2777250</v>
      </c>
      <c r="E16" s="202">
        <v>14938212.85</v>
      </c>
      <c r="F16" s="202">
        <v>11175712.85</v>
      </c>
      <c r="G16" s="202">
        <v>8165712.8499999996</v>
      </c>
      <c r="H16" s="202">
        <v>2796666.67</v>
      </c>
      <c r="I16" s="202">
        <v>21519281.039999999</v>
      </c>
      <c r="J16" s="202">
        <v>18224281.039999999</v>
      </c>
      <c r="K16" s="202">
        <v>14349281.039999999</v>
      </c>
      <c r="L16" s="202">
        <v>9125000</v>
      </c>
      <c r="M16" s="202">
        <v>7713408.6500000004</v>
      </c>
      <c r="N16" s="202">
        <v>7713408.6500000004</v>
      </c>
      <c r="O16" s="202">
        <v>1364093.58</v>
      </c>
      <c r="P16" s="202">
        <v>0</v>
      </c>
      <c r="Q16" s="202">
        <v>1034528.12</v>
      </c>
      <c r="R16" s="202">
        <v>1034528.12</v>
      </c>
      <c r="S16" s="202">
        <v>1034528.12</v>
      </c>
      <c r="T16" s="202">
        <v>0</v>
      </c>
      <c r="U16" s="202">
        <v>856247.79</v>
      </c>
      <c r="V16" s="202">
        <v>856247.79</v>
      </c>
      <c r="W16" s="202">
        <v>856247.79</v>
      </c>
      <c r="X16" s="202">
        <v>0</v>
      </c>
      <c r="Y16" s="202">
        <v>965977.34</v>
      </c>
      <c r="Z16" s="202">
        <v>965977.34</v>
      </c>
      <c r="AA16" s="202">
        <v>965977.34</v>
      </c>
      <c r="AB16" s="202">
        <v>0</v>
      </c>
      <c r="AC16" s="202">
        <v>1082643.8</v>
      </c>
      <c r="AD16" s="202">
        <v>373611.15</v>
      </c>
      <c r="AE16" s="202">
        <v>373611.15</v>
      </c>
      <c r="AF16" s="202">
        <v>0</v>
      </c>
      <c r="AG16" s="202">
        <v>963169.19</v>
      </c>
      <c r="AH16" s="202">
        <v>963169.19</v>
      </c>
      <c r="AI16" s="202">
        <v>1560755.28</v>
      </c>
      <c r="AJ16" s="202">
        <v>0</v>
      </c>
      <c r="AK16" s="202">
        <v>0</v>
      </c>
    </row>
    <row r="17" spans="1:37">
      <c r="A17" s="202" t="s">
        <v>233</v>
      </c>
      <c r="B17" s="202">
        <v>129388.2</v>
      </c>
      <c r="C17" s="202">
        <v>71940.2</v>
      </c>
      <c r="D17" s="202">
        <v>25253</v>
      </c>
      <c r="E17" s="202">
        <v>500821.88</v>
      </c>
      <c r="F17" s="202">
        <v>256335.39</v>
      </c>
      <c r="G17" s="202">
        <v>186055.39</v>
      </c>
      <c r="H17" s="202">
        <v>14831.3</v>
      </c>
      <c r="I17" s="202">
        <v>509414.36</v>
      </c>
      <c r="J17" s="202">
        <v>336576.14</v>
      </c>
      <c r="K17" s="202">
        <v>275103.32</v>
      </c>
      <c r="L17" s="202">
        <v>39875.42</v>
      </c>
      <c r="M17" s="202">
        <v>1327190.75</v>
      </c>
      <c r="N17" s="202">
        <v>232587.08</v>
      </c>
      <c r="O17" s="202">
        <v>118967.9</v>
      </c>
      <c r="P17" s="202">
        <v>55815.9</v>
      </c>
      <c r="Q17" s="202">
        <v>673654.08</v>
      </c>
      <c r="R17" s="202">
        <v>267127.71999999997</v>
      </c>
      <c r="S17" s="202">
        <v>130191.1</v>
      </c>
      <c r="T17" s="202">
        <v>35145.730000000003</v>
      </c>
      <c r="U17" s="202">
        <v>294821.3</v>
      </c>
      <c r="V17" s="202">
        <v>187875.19</v>
      </c>
      <c r="W17" s="202">
        <v>146367.4</v>
      </c>
      <c r="X17" s="202">
        <v>26896</v>
      </c>
      <c r="Y17" s="202">
        <v>240565.67</v>
      </c>
      <c r="Z17" s="202">
        <v>188909.4</v>
      </c>
      <c r="AA17" s="202">
        <v>161853.79999999999</v>
      </c>
      <c r="AB17" s="202">
        <v>40311</v>
      </c>
      <c r="AC17" s="202">
        <v>948399.81</v>
      </c>
      <c r="AD17" s="202">
        <v>409720.02</v>
      </c>
      <c r="AE17" s="202">
        <v>208457.01</v>
      </c>
      <c r="AF17" s="202">
        <v>40738.6</v>
      </c>
      <c r="AG17" s="202">
        <v>204761.65</v>
      </c>
      <c r="AH17" s="202">
        <v>117257.1</v>
      </c>
      <c r="AI17" s="202">
        <v>0</v>
      </c>
      <c r="AJ17" s="202">
        <v>1452357</v>
      </c>
      <c r="AK17" s="202">
        <v>0</v>
      </c>
    </row>
    <row r="18" spans="1:37">
      <c r="A18" s="202" t="s">
        <v>234</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c r="Y18" s="202">
        <v>0</v>
      </c>
      <c r="Z18" s="202">
        <v>0</v>
      </c>
      <c r="AA18" s="202">
        <v>0</v>
      </c>
      <c r="AB18" s="202">
        <v>0</v>
      </c>
      <c r="AC18" s="202">
        <v>0</v>
      </c>
      <c r="AD18" s="202">
        <v>0</v>
      </c>
      <c r="AE18" s="202">
        <v>0</v>
      </c>
      <c r="AF18" s="202">
        <v>0</v>
      </c>
      <c r="AG18" s="202">
        <v>0</v>
      </c>
      <c r="AH18" s="202">
        <v>0</v>
      </c>
      <c r="AI18" s="202">
        <v>0</v>
      </c>
      <c r="AJ18" s="202">
        <v>0</v>
      </c>
      <c r="AK18" s="202">
        <v>0</v>
      </c>
    </row>
    <row r="19" spans="1:37">
      <c r="A19" s="202" t="s">
        <v>235</v>
      </c>
      <c r="B19" s="202">
        <v>592000000</v>
      </c>
      <c r="C19" s="202">
        <v>350000000</v>
      </c>
      <c r="D19" s="202">
        <v>350000000</v>
      </c>
      <c r="E19" s="202">
        <v>1290000000</v>
      </c>
      <c r="F19" s="202">
        <v>940000000</v>
      </c>
      <c r="G19" s="202">
        <v>660000000</v>
      </c>
      <c r="H19" s="202">
        <v>380000000</v>
      </c>
      <c r="I19" s="202">
        <v>1825261600</v>
      </c>
      <c r="J19" s="202">
        <v>1395261600</v>
      </c>
      <c r="K19" s="202">
        <v>895261600</v>
      </c>
      <c r="L19" s="202">
        <v>500000000</v>
      </c>
      <c r="M19" s="202">
        <v>500000000</v>
      </c>
      <c r="N19" s="202">
        <v>0</v>
      </c>
      <c r="O19" s="202">
        <v>0</v>
      </c>
      <c r="P19" s="202">
        <v>0</v>
      </c>
      <c r="Q19" s="202">
        <v>0</v>
      </c>
      <c r="R19" s="202">
        <v>0</v>
      </c>
      <c r="S19" s="202">
        <v>0</v>
      </c>
      <c r="T19" s="202">
        <v>0</v>
      </c>
      <c r="U19" s="202">
        <v>0</v>
      </c>
      <c r="V19" s="202">
        <v>0</v>
      </c>
      <c r="W19" s="202">
        <v>0</v>
      </c>
      <c r="X19" s="202">
        <v>0</v>
      </c>
      <c r="Y19" s="202">
        <v>0</v>
      </c>
      <c r="Z19" s="202">
        <v>0</v>
      </c>
      <c r="AA19" s="202">
        <v>0</v>
      </c>
      <c r="AB19" s="202">
        <v>0</v>
      </c>
      <c r="AC19" s="202">
        <v>0</v>
      </c>
      <c r="AD19" s="202">
        <v>0</v>
      </c>
      <c r="AE19" s="202">
        <v>0</v>
      </c>
      <c r="AF19" s="202">
        <v>0</v>
      </c>
      <c r="AG19" s="202">
        <v>295909.3</v>
      </c>
      <c r="AH19" s="202">
        <v>0</v>
      </c>
      <c r="AI19" s="202">
        <v>0</v>
      </c>
      <c r="AJ19" s="202">
        <v>0</v>
      </c>
      <c r="AK19" s="202">
        <v>0</v>
      </c>
    </row>
    <row r="20" spans="1:37">
      <c r="A20" s="202" t="s">
        <v>236</v>
      </c>
      <c r="B20" s="202">
        <v>599547578.73000002</v>
      </c>
      <c r="C20" s="202">
        <v>354845130.73000002</v>
      </c>
      <c r="D20" s="202">
        <v>352802503</v>
      </c>
      <c r="E20" s="202">
        <v>1305439034.73</v>
      </c>
      <c r="F20" s="202">
        <v>951432048.24000001</v>
      </c>
      <c r="G20" s="202">
        <v>668351768.24000001</v>
      </c>
      <c r="H20" s="202">
        <v>382811497.97000003</v>
      </c>
      <c r="I20" s="202">
        <v>1847290295.4000001</v>
      </c>
      <c r="J20" s="202">
        <v>1417060804.6900001</v>
      </c>
      <c r="K20" s="202">
        <v>913097366.75999999</v>
      </c>
      <c r="L20" s="202">
        <v>509164875.42000002</v>
      </c>
      <c r="M20" s="202">
        <v>509153899.39999998</v>
      </c>
      <c r="N20" s="202">
        <v>508059295.73000002</v>
      </c>
      <c r="O20" s="202">
        <v>1483061.48</v>
      </c>
      <c r="P20" s="202">
        <v>55815.9</v>
      </c>
      <c r="Q20" s="202">
        <v>1708182.2</v>
      </c>
      <c r="R20" s="202">
        <v>1301655.8400000001</v>
      </c>
      <c r="S20" s="202">
        <v>1164719.22</v>
      </c>
      <c r="T20" s="202">
        <v>35145.730000000003</v>
      </c>
      <c r="U20" s="202">
        <v>1151069.0900000001</v>
      </c>
      <c r="V20" s="202">
        <v>1044122.98</v>
      </c>
      <c r="W20" s="202">
        <v>1002615.19</v>
      </c>
      <c r="X20" s="202">
        <v>26896</v>
      </c>
      <c r="Y20" s="202">
        <v>1206543.01</v>
      </c>
      <c r="Z20" s="202">
        <v>1154886.74</v>
      </c>
      <c r="AA20" s="202">
        <v>1127831.1399999999</v>
      </c>
      <c r="AB20" s="202">
        <v>40311</v>
      </c>
      <c r="AC20" s="202">
        <v>2031043.61</v>
      </c>
      <c r="AD20" s="202">
        <v>783331.17</v>
      </c>
      <c r="AE20" s="202">
        <v>582068.16</v>
      </c>
      <c r="AF20" s="202">
        <v>40738.6</v>
      </c>
      <c r="AG20" s="202">
        <v>1463840.14</v>
      </c>
      <c r="AH20" s="202">
        <v>1080426.29</v>
      </c>
      <c r="AI20" s="202">
        <v>1560755.28</v>
      </c>
      <c r="AJ20" s="202">
        <v>1452357</v>
      </c>
      <c r="AK20" s="202">
        <v>0</v>
      </c>
    </row>
    <row r="21" spans="1:37">
      <c r="A21" s="202" t="s">
        <v>237</v>
      </c>
      <c r="B21" s="202">
        <v>285538820.86000001</v>
      </c>
      <c r="C21" s="202">
        <v>209989508.33000001</v>
      </c>
      <c r="D21" s="202">
        <v>103997142.14</v>
      </c>
      <c r="E21" s="202">
        <v>383482606.77999997</v>
      </c>
      <c r="F21" s="202">
        <v>275734020.55000001</v>
      </c>
      <c r="G21" s="202">
        <v>216983104.25999999</v>
      </c>
      <c r="H21" s="202">
        <v>103896644.69</v>
      </c>
      <c r="I21" s="202">
        <v>444285488.91000003</v>
      </c>
      <c r="J21" s="202">
        <v>322844853.11000001</v>
      </c>
      <c r="K21" s="202">
        <v>164773450.24000001</v>
      </c>
      <c r="L21" s="202">
        <v>59555754.280000001</v>
      </c>
      <c r="M21" s="202">
        <v>356578634</v>
      </c>
      <c r="N21" s="202">
        <v>277935839.25</v>
      </c>
      <c r="O21" s="202">
        <v>202616698.78</v>
      </c>
      <c r="P21" s="202">
        <v>106473734.16</v>
      </c>
      <c r="Q21" s="202">
        <v>189462606.18000001</v>
      </c>
      <c r="R21" s="202">
        <v>130049784.45999999</v>
      </c>
      <c r="S21" s="202">
        <v>84986028.730000004</v>
      </c>
      <c r="T21" s="202">
        <v>42901551.719999999</v>
      </c>
      <c r="U21" s="202">
        <v>190463988.16999999</v>
      </c>
      <c r="V21" s="202">
        <v>129631786.98999999</v>
      </c>
      <c r="W21" s="202">
        <v>80028428.140000001</v>
      </c>
      <c r="X21" s="202">
        <v>50144035.409999996</v>
      </c>
      <c r="Y21" s="202">
        <v>244190255.53</v>
      </c>
      <c r="Z21" s="202">
        <v>172122744.43000001</v>
      </c>
      <c r="AA21" s="202">
        <v>90616778.060000002</v>
      </c>
      <c r="AB21" s="202">
        <v>26177655.390000001</v>
      </c>
      <c r="AC21" s="202">
        <v>127262489.27</v>
      </c>
      <c r="AD21" s="202">
        <v>101090715.77</v>
      </c>
      <c r="AE21" s="202">
        <v>75148807.060000002</v>
      </c>
      <c r="AF21" s="202">
        <v>37253138.159999996</v>
      </c>
      <c r="AG21" s="202">
        <v>82339064.920000002</v>
      </c>
      <c r="AH21" s="202">
        <v>57371568.490000002</v>
      </c>
      <c r="AI21" s="202">
        <v>39015549.149999999</v>
      </c>
      <c r="AJ21" s="202">
        <v>37084603.770000003</v>
      </c>
      <c r="AK21" s="202">
        <v>0</v>
      </c>
    </row>
    <row r="22" spans="1:37">
      <c r="A22" s="202" t="s">
        <v>238</v>
      </c>
      <c r="B22" s="202">
        <v>0</v>
      </c>
      <c r="C22" s="202">
        <v>0</v>
      </c>
      <c r="D22" s="202">
        <v>0</v>
      </c>
      <c r="E22" s="202">
        <v>0</v>
      </c>
      <c r="F22" s="202">
        <v>0</v>
      </c>
      <c r="G22" s="202">
        <v>0</v>
      </c>
      <c r="H22" s="202">
        <v>0</v>
      </c>
      <c r="I22" s="202">
        <v>0</v>
      </c>
      <c r="J22" s="202">
        <v>0</v>
      </c>
      <c r="K22" s="202">
        <v>0</v>
      </c>
      <c r="L22" s="202">
        <v>0</v>
      </c>
      <c r="M22" s="202">
        <v>7000000</v>
      </c>
      <c r="N22" s="202">
        <v>1007000000</v>
      </c>
      <c r="O22" s="202">
        <v>500000000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c r="AJ22" s="202">
        <v>0</v>
      </c>
      <c r="AK22" s="202">
        <v>0</v>
      </c>
    </row>
    <row r="23" spans="1:37">
      <c r="A23" s="202" t="s">
        <v>239</v>
      </c>
      <c r="B23" s="202">
        <v>0</v>
      </c>
      <c r="C23" s="202">
        <v>0</v>
      </c>
      <c r="D23" s="202">
        <v>0</v>
      </c>
      <c r="E23" s="202">
        <v>0</v>
      </c>
      <c r="F23" s="202">
        <v>0</v>
      </c>
      <c r="G23" s="202">
        <v>0</v>
      </c>
      <c r="H23" s="202">
        <v>0</v>
      </c>
      <c r="I23" s="202">
        <v>891869702.13</v>
      </c>
      <c r="J23" s="202">
        <v>891869702.51999998</v>
      </c>
      <c r="K23" s="202">
        <v>896988543.84000003</v>
      </c>
      <c r="L23" s="202">
        <v>906764353.39999998</v>
      </c>
      <c r="M23" s="202">
        <v>0</v>
      </c>
      <c r="N23" s="202">
        <v>0</v>
      </c>
      <c r="O23" s="202">
        <v>0</v>
      </c>
      <c r="P23" s="202">
        <v>0</v>
      </c>
      <c r="Q23" s="202">
        <v>0</v>
      </c>
      <c r="R23" s="202">
        <v>0</v>
      </c>
      <c r="S23" s="202">
        <v>0</v>
      </c>
      <c r="T23" s="202">
        <v>0</v>
      </c>
      <c r="U23" s="202">
        <v>0</v>
      </c>
      <c r="V23" s="202">
        <v>0</v>
      </c>
      <c r="W23" s="202">
        <v>0</v>
      </c>
      <c r="X23" s="202">
        <v>0</v>
      </c>
      <c r="Y23" s="202">
        <v>0</v>
      </c>
      <c r="Z23" s="202">
        <v>0</v>
      </c>
      <c r="AA23" s="202">
        <v>0</v>
      </c>
      <c r="AB23" s="202">
        <v>0</v>
      </c>
      <c r="AC23" s="202">
        <v>35607731.289999999</v>
      </c>
      <c r="AD23" s="202">
        <v>35607731.289999999</v>
      </c>
      <c r="AE23" s="202">
        <v>35607731.289999999</v>
      </c>
      <c r="AF23" s="202">
        <v>29547519.329999998</v>
      </c>
      <c r="AG23" s="202">
        <v>13414505.08</v>
      </c>
      <c r="AH23" s="202">
        <v>0</v>
      </c>
      <c r="AI23" s="202">
        <v>0</v>
      </c>
      <c r="AJ23" s="202">
        <v>0</v>
      </c>
      <c r="AK23" s="202">
        <v>0</v>
      </c>
    </row>
    <row r="24" spans="1:37">
      <c r="A24" s="202" t="s">
        <v>240</v>
      </c>
      <c r="B24" s="202">
        <v>416000000</v>
      </c>
      <c r="C24" s="202">
        <v>266000000</v>
      </c>
      <c r="D24" s="202">
        <v>0</v>
      </c>
      <c r="E24" s="202">
        <v>1260000000</v>
      </c>
      <c r="F24" s="202">
        <v>910000000</v>
      </c>
      <c r="G24" s="202">
        <v>560000000</v>
      </c>
      <c r="H24" s="202">
        <v>280000000</v>
      </c>
      <c r="I24" s="202">
        <v>1680000000</v>
      </c>
      <c r="J24" s="202">
        <v>1300031268</v>
      </c>
      <c r="K24" s="202">
        <v>870000000</v>
      </c>
      <c r="L24" s="202">
        <v>370000000</v>
      </c>
      <c r="M24" s="202">
        <v>1025261600</v>
      </c>
      <c r="N24" s="202">
        <v>0</v>
      </c>
      <c r="O24" s="202">
        <v>0</v>
      </c>
      <c r="P24" s="202">
        <v>0</v>
      </c>
      <c r="Q24" s="202">
        <v>0</v>
      </c>
      <c r="R24" s="202">
        <v>0</v>
      </c>
      <c r="S24" s="202">
        <v>0</v>
      </c>
      <c r="T24" s="202">
        <v>0</v>
      </c>
      <c r="U24" s="202">
        <v>0</v>
      </c>
      <c r="V24" s="202">
        <v>0</v>
      </c>
      <c r="W24" s="202">
        <v>0</v>
      </c>
      <c r="X24" s="202">
        <v>0</v>
      </c>
      <c r="Y24" s="202">
        <v>0</v>
      </c>
      <c r="Z24" s="202">
        <v>0</v>
      </c>
      <c r="AA24" s="202">
        <v>0</v>
      </c>
      <c r="AB24" s="202">
        <v>0</v>
      </c>
      <c r="AC24" s="202">
        <v>0</v>
      </c>
      <c r="AD24" s="202">
        <v>0</v>
      </c>
      <c r="AE24" s="202">
        <v>0</v>
      </c>
      <c r="AF24" s="202">
        <v>0</v>
      </c>
      <c r="AG24" s="202">
        <v>20295909.300000001</v>
      </c>
      <c r="AH24" s="202">
        <v>295909.3</v>
      </c>
      <c r="AI24" s="202">
        <v>0</v>
      </c>
      <c r="AJ24" s="202">
        <v>0</v>
      </c>
      <c r="AK24" s="202">
        <v>0</v>
      </c>
    </row>
    <row r="25" spans="1:37">
      <c r="A25" s="202" t="s">
        <v>241</v>
      </c>
      <c r="B25" s="202">
        <v>701538820.86000001</v>
      </c>
      <c r="C25" s="202">
        <v>475989508.32999998</v>
      </c>
      <c r="D25" s="202">
        <v>103997142.14</v>
      </c>
      <c r="E25" s="202">
        <v>1643482606.78</v>
      </c>
      <c r="F25" s="202">
        <v>1185734020.55</v>
      </c>
      <c r="G25" s="202">
        <v>776983104.25999999</v>
      </c>
      <c r="H25" s="202">
        <v>383896644.69</v>
      </c>
      <c r="I25" s="202">
        <v>3016155191.04</v>
      </c>
      <c r="J25" s="202">
        <v>2514745823.6300001</v>
      </c>
      <c r="K25" s="202">
        <v>1931761994.0799999</v>
      </c>
      <c r="L25" s="202">
        <v>1336320107.6800001</v>
      </c>
      <c r="M25" s="202">
        <v>1388840234</v>
      </c>
      <c r="N25" s="202">
        <v>1284935839.25</v>
      </c>
      <c r="O25" s="202">
        <v>702616698.77999997</v>
      </c>
      <c r="P25" s="202">
        <v>106473734.16</v>
      </c>
      <c r="Q25" s="202">
        <v>189462606.18000001</v>
      </c>
      <c r="R25" s="202">
        <v>130049784.45999999</v>
      </c>
      <c r="S25" s="202">
        <v>84986028.730000004</v>
      </c>
      <c r="T25" s="202">
        <v>42901551.719999999</v>
      </c>
      <c r="U25" s="202">
        <v>190463988.16999999</v>
      </c>
      <c r="V25" s="202">
        <v>129631786.98999999</v>
      </c>
      <c r="W25" s="202">
        <v>80028428.140000001</v>
      </c>
      <c r="X25" s="202">
        <v>50144035.409999996</v>
      </c>
      <c r="Y25" s="202">
        <v>244190255.53</v>
      </c>
      <c r="Z25" s="202">
        <v>172122744.43000001</v>
      </c>
      <c r="AA25" s="202">
        <v>90616778.060000002</v>
      </c>
      <c r="AB25" s="202">
        <v>26177655.390000001</v>
      </c>
      <c r="AC25" s="202">
        <v>162870220.56</v>
      </c>
      <c r="AD25" s="202">
        <v>136698447.06</v>
      </c>
      <c r="AE25" s="202">
        <v>110756538.34999999</v>
      </c>
      <c r="AF25" s="202">
        <v>66800657.490000002</v>
      </c>
      <c r="AG25" s="202">
        <v>116049479.3</v>
      </c>
      <c r="AH25" s="202">
        <v>57667477.789999999</v>
      </c>
      <c r="AI25" s="202">
        <v>39015549.149999999</v>
      </c>
      <c r="AJ25" s="202">
        <v>37084603.770000003</v>
      </c>
      <c r="AK25" s="202">
        <v>0</v>
      </c>
    </row>
    <row r="26" spans="1:37">
      <c r="A26" s="202" t="s">
        <v>242</v>
      </c>
      <c r="B26" s="202">
        <v>-101991242.13</v>
      </c>
      <c r="C26" s="202">
        <v>-121144377.59999999</v>
      </c>
      <c r="D26" s="202">
        <v>248805360.86000001</v>
      </c>
      <c r="E26" s="202">
        <v>-338043572.05000001</v>
      </c>
      <c r="F26" s="202">
        <v>-234301972.31</v>
      </c>
      <c r="G26" s="202">
        <v>-108631336.02</v>
      </c>
      <c r="H26" s="202">
        <v>-1085146.72</v>
      </c>
      <c r="I26" s="202">
        <v>-1168864895.6400001</v>
      </c>
      <c r="J26" s="202">
        <v>-1097685018.9400001</v>
      </c>
      <c r="K26" s="202">
        <v>-1018664627.3200001</v>
      </c>
      <c r="L26" s="202">
        <v>-827155232.25999999</v>
      </c>
      <c r="M26" s="202">
        <v>-879686334.60000002</v>
      </c>
      <c r="N26" s="202">
        <v>-776876543.51999998</v>
      </c>
      <c r="O26" s="202">
        <v>-701133637.29999995</v>
      </c>
      <c r="P26" s="202">
        <v>-106417918.26000001</v>
      </c>
      <c r="Q26" s="202">
        <v>-187754423.97999999</v>
      </c>
      <c r="R26" s="202">
        <v>-128748128.62</v>
      </c>
      <c r="S26" s="202">
        <v>-83821309.510000005</v>
      </c>
      <c r="T26" s="202">
        <v>-42866405.990000002</v>
      </c>
      <c r="U26" s="202">
        <v>-189312919.08000001</v>
      </c>
      <c r="V26" s="202">
        <v>-128587664.01000001</v>
      </c>
      <c r="W26" s="202">
        <v>-79025812.950000003</v>
      </c>
      <c r="X26" s="202">
        <v>-50117139.409999996</v>
      </c>
      <c r="Y26" s="202">
        <v>-242983712.52000001</v>
      </c>
      <c r="Z26" s="202">
        <v>-170967857.69</v>
      </c>
      <c r="AA26" s="202">
        <v>-89488946.920000002</v>
      </c>
      <c r="AB26" s="202">
        <v>-26137344.390000001</v>
      </c>
      <c r="AC26" s="202">
        <v>-160839176.94999999</v>
      </c>
      <c r="AD26" s="202">
        <v>-135915115.88999999</v>
      </c>
      <c r="AE26" s="202">
        <v>-110174470.19</v>
      </c>
      <c r="AF26" s="202">
        <v>-66759918.890000001</v>
      </c>
      <c r="AG26" s="202">
        <v>-114585639.16</v>
      </c>
      <c r="AH26" s="202">
        <v>-56587051.5</v>
      </c>
      <c r="AI26" s="202">
        <v>-37454793.869999997</v>
      </c>
      <c r="AJ26" s="202">
        <v>-35632246.770000003</v>
      </c>
      <c r="AK26" s="202">
        <v>0</v>
      </c>
    </row>
    <row r="27" spans="1:37">
      <c r="A27" s="202" t="s">
        <v>243</v>
      </c>
    </row>
    <row r="28" spans="1:37">
      <c r="A28" s="202" t="s">
        <v>244</v>
      </c>
      <c r="B28" s="202">
        <v>161600004</v>
      </c>
      <c r="C28" s="202">
        <v>161600004</v>
      </c>
      <c r="D28" s="202">
        <v>0</v>
      </c>
      <c r="E28" s="202">
        <v>0</v>
      </c>
      <c r="F28" s="202">
        <v>0</v>
      </c>
      <c r="G28" s="202">
        <v>0</v>
      </c>
      <c r="H28" s="202">
        <v>0</v>
      </c>
      <c r="I28" s="202">
        <v>1004999979.16</v>
      </c>
      <c r="J28" s="202">
        <v>1004999979.16</v>
      </c>
      <c r="K28" s="202">
        <v>0</v>
      </c>
      <c r="L28" s="202">
        <v>0</v>
      </c>
      <c r="M28" s="202">
        <v>1010229100</v>
      </c>
      <c r="N28" s="202">
        <v>1010229100</v>
      </c>
      <c r="O28" s="202">
        <v>1010229100</v>
      </c>
      <c r="P28" s="202">
        <v>1010229100</v>
      </c>
      <c r="Q28" s="202">
        <v>0</v>
      </c>
      <c r="R28" s="202">
        <v>0</v>
      </c>
      <c r="S28" s="202">
        <v>0</v>
      </c>
      <c r="T28" s="202">
        <v>0</v>
      </c>
      <c r="U28" s="202">
        <v>2367600</v>
      </c>
      <c r="V28" s="202">
        <v>2367600</v>
      </c>
      <c r="W28" s="202">
        <v>2367600</v>
      </c>
      <c r="X28" s="202">
        <v>0</v>
      </c>
      <c r="Y28" s="202">
        <v>0</v>
      </c>
      <c r="Z28" s="202">
        <v>0</v>
      </c>
      <c r="AA28" s="202">
        <v>0</v>
      </c>
      <c r="AB28" s="202">
        <v>0</v>
      </c>
      <c r="AC28" s="202">
        <v>815170000</v>
      </c>
      <c r="AD28" s="202">
        <v>0</v>
      </c>
      <c r="AE28" s="202">
        <v>0</v>
      </c>
      <c r="AF28" s="202">
        <v>0</v>
      </c>
      <c r="AG28" s="202">
        <v>0</v>
      </c>
      <c r="AH28" s="202">
        <v>0</v>
      </c>
      <c r="AI28" s="202">
        <v>0</v>
      </c>
      <c r="AJ28" s="202">
        <v>0</v>
      </c>
      <c r="AK28" s="202">
        <v>0</v>
      </c>
    </row>
    <row r="29" spans="1:37">
      <c r="A29" s="202" t="s">
        <v>245</v>
      </c>
      <c r="B29" s="202">
        <v>161600004</v>
      </c>
      <c r="C29" s="202">
        <v>161600004</v>
      </c>
      <c r="D29" s="202">
        <v>0</v>
      </c>
      <c r="E29" s="202">
        <v>0</v>
      </c>
      <c r="F29" s="202">
        <v>0</v>
      </c>
      <c r="G29" s="202">
        <v>0</v>
      </c>
      <c r="H29" s="202">
        <v>0</v>
      </c>
      <c r="I29" s="202">
        <v>0</v>
      </c>
      <c r="J29" s="202">
        <v>0</v>
      </c>
      <c r="K29" s="202">
        <v>0</v>
      </c>
      <c r="L29" s="202">
        <v>0</v>
      </c>
      <c r="M29" s="202">
        <v>0</v>
      </c>
      <c r="N29" s="202">
        <v>0</v>
      </c>
      <c r="O29" s="202">
        <v>0</v>
      </c>
      <c r="P29" s="202">
        <v>0</v>
      </c>
      <c r="Q29" s="202">
        <v>0</v>
      </c>
      <c r="R29" s="202">
        <v>0</v>
      </c>
      <c r="S29" s="202">
        <v>0</v>
      </c>
      <c r="T29" s="202">
        <v>0</v>
      </c>
      <c r="U29" s="202">
        <v>2367600</v>
      </c>
      <c r="V29" s="202">
        <v>2367600</v>
      </c>
      <c r="W29" s="202">
        <v>2367600</v>
      </c>
      <c r="X29" s="202">
        <v>0</v>
      </c>
      <c r="Y29" s="202">
        <v>0</v>
      </c>
      <c r="Z29" s="202">
        <v>0</v>
      </c>
      <c r="AA29" s="202">
        <v>0</v>
      </c>
      <c r="AB29" s="202">
        <v>0</v>
      </c>
      <c r="AC29" s="202">
        <v>0</v>
      </c>
      <c r="AD29" s="202">
        <v>0</v>
      </c>
      <c r="AE29" s="202">
        <v>0</v>
      </c>
      <c r="AF29" s="202">
        <v>0</v>
      </c>
      <c r="AG29" s="202">
        <v>0</v>
      </c>
      <c r="AH29" s="202">
        <v>0</v>
      </c>
      <c r="AI29" s="202">
        <v>0</v>
      </c>
      <c r="AJ29" s="202">
        <v>0</v>
      </c>
      <c r="AK29" s="202">
        <v>0</v>
      </c>
    </row>
    <row r="30" spans="1:37">
      <c r="A30" s="202" t="s">
        <v>246</v>
      </c>
      <c r="B30" s="202">
        <v>0</v>
      </c>
      <c r="C30" s="202">
        <v>0</v>
      </c>
      <c r="D30" s="202">
        <v>0</v>
      </c>
      <c r="E30" s="202">
        <v>0</v>
      </c>
      <c r="F30" s="202">
        <v>0</v>
      </c>
      <c r="G30" s="202">
        <v>0</v>
      </c>
      <c r="H30" s="202">
        <v>0</v>
      </c>
      <c r="I30" s="202">
        <v>888968300</v>
      </c>
      <c r="J30" s="202">
        <v>886671322.96000004</v>
      </c>
      <c r="K30" s="202">
        <v>778075600</v>
      </c>
      <c r="L30" s="202">
        <v>714938800</v>
      </c>
      <c r="M30" s="202">
        <v>0</v>
      </c>
      <c r="N30" s="202">
        <v>0</v>
      </c>
      <c r="O30" s="202">
        <v>0</v>
      </c>
      <c r="P30" s="202">
        <v>0</v>
      </c>
      <c r="Q30" s="202">
        <v>41820000</v>
      </c>
      <c r="R30" s="202">
        <v>34420000</v>
      </c>
      <c r="S30" s="202">
        <v>28420000</v>
      </c>
      <c r="T30" s="202">
        <v>12420000</v>
      </c>
      <c r="U30" s="202">
        <v>84989480</v>
      </c>
      <c r="V30" s="202">
        <v>66464900</v>
      </c>
      <c r="W30" s="202">
        <v>61464900</v>
      </c>
      <c r="X30" s="202">
        <v>50196000</v>
      </c>
      <c r="Y30" s="202">
        <v>88437836</v>
      </c>
      <c r="Z30" s="202">
        <v>0</v>
      </c>
      <c r="AA30" s="202">
        <v>0</v>
      </c>
      <c r="AB30" s="202">
        <v>0</v>
      </c>
      <c r="AC30" s="202">
        <v>333935853.41000003</v>
      </c>
      <c r="AD30" s="202">
        <v>199930237.41</v>
      </c>
      <c r="AE30" s="202">
        <v>138755646.87</v>
      </c>
      <c r="AF30" s="202">
        <v>81719313.329999998</v>
      </c>
      <c r="AG30" s="202">
        <v>220530859</v>
      </c>
      <c r="AH30" s="202">
        <v>104141968</v>
      </c>
      <c r="AI30" s="202">
        <v>256870000</v>
      </c>
      <c r="AJ30" s="202">
        <v>256770517.59999999</v>
      </c>
      <c r="AK30" s="202">
        <v>0</v>
      </c>
    </row>
    <row r="31" spans="1:37">
      <c r="A31" s="202" t="s">
        <v>247</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c r="Y31" s="202">
        <v>0</v>
      </c>
      <c r="Z31" s="202">
        <v>0</v>
      </c>
      <c r="AA31" s="202">
        <v>0</v>
      </c>
      <c r="AB31" s="202">
        <v>0</v>
      </c>
      <c r="AC31" s="202">
        <v>0</v>
      </c>
      <c r="AD31" s="202">
        <v>0</v>
      </c>
      <c r="AE31" s="202">
        <v>0</v>
      </c>
      <c r="AF31" s="202">
        <v>0</v>
      </c>
      <c r="AG31" s="202">
        <v>0</v>
      </c>
      <c r="AH31" s="202">
        <v>0</v>
      </c>
      <c r="AI31" s="202">
        <v>0</v>
      </c>
      <c r="AJ31" s="202">
        <v>0</v>
      </c>
      <c r="AK31" s="202">
        <v>0</v>
      </c>
    </row>
    <row r="32" spans="1:37">
      <c r="A32" s="202" t="s">
        <v>248</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c r="V32" s="202">
        <v>0</v>
      </c>
      <c r="W32" s="202">
        <v>0</v>
      </c>
      <c r="X32" s="202">
        <v>0</v>
      </c>
      <c r="Y32" s="202">
        <v>0</v>
      </c>
      <c r="Z32" s="202">
        <v>0</v>
      </c>
      <c r="AA32" s="202">
        <v>0</v>
      </c>
      <c r="AB32" s="202">
        <v>0</v>
      </c>
      <c r="AC32" s="202">
        <v>0</v>
      </c>
      <c r="AD32" s="202">
        <v>320800</v>
      </c>
      <c r="AE32" s="202">
        <v>0</v>
      </c>
      <c r="AF32" s="202">
        <v>0</v>
      </c>
      <c r="AG32" s="202">
        <v>0</v>
      </c>
      <c r="AH32" s="202">
        <v>0</v>
      </c>
      <c r="AI32" s="202">
        <v>0</v>
      </c>
      <c r="AJ32" s="202">
        <v>0</v>
      </c>
      <c r="AK32" s="202">
        <v>0</v>
      </c>
    </row>
    <row r="33" spans="1:37">
      <c r="A33" s="202" t="s">
        <v>249</v>
      </c>
      <c r="B33" s="202">
        <v>161600004</v>
      </c>
      <c r="C33" s="202">
        <v>161600004</v>
      </c>
      <c r="D33" s="202">
        <v>0</v>
      </c>
      <c r="E33" s="202">
        <v>0</v>
      </c>
      <c r="F33" s="202">
        <v>0</v>
      </c>
      <c r="G33" s="202">
        <v>0</v>
      </c>
      <c r="H33" s="202">
        <v>0</v>
      </c>
      <c r="I33" s="202">
        <v>1893968279.1600001</v>
      </c>
      <c r="J33" s="202">
        <v>1891671302.1199999</v>
      </c>
      <c r="K33" s="202">
        <v>778075600</v>
      </c>
      <c r="L33" s="202">
        <v>714938800</v>
      </c>
      <c r="M33" s="202">
        <v>1010229100</v>
      </c>
      <c r="N33" s="202">
        <v>1010229100</v>
      </c>
      <c r="O33" s="202">
        <v>1010229100</v>
      </c>
      <c r="P33" s="202">
        <v>1010229100</v>
      </c>
      <c r="Q33" s="202">
        <v>41820000</v>
      </c>
      <c r="R33" s="202">
        <v>34420000</v>
      </c>
      <c r="S33" s="202">
        <v>28420000</v>
      </c>
      <c r="T33" s="202">
        <v>12420000</v>
      </c>
      <c r="U33" s="202">
        <v>87357080</v>
      </c>
      <c r="V33" s="202">
        <v>68832500</v>
      </c>
      <c r="W33" s="202">
        <v>63832500</v>
      </c>
      <c r="X33" s="202">
        <v>50196000</v>
      </c>
      <c r="Y33" s="202">
        <v>88437836</v>
      </c>
      <c r="Z33" s="202">
        <v>0</v>
      </c>
      <c r="AA33" s="202">
        <v>0</v>
      </c>
      <c r="AB33" s="202">
        <v>0</v>
      </c>
      <c r="AC33" s="202">
        <v>1149105853.4100001</v>
      </c>
      <c r="AD33" s="202">
        <v>200251037.41</v>
      </c>
      <c r="AE33" s="202">
        <v>138755646.87</v>
      </c>
      <c r="AF33" s="202">
        <v>81719313.329999998</v>
      </c>
      <c r="AG33" s="202">
        <v>220530859</v>
      </c>
      <c r="AH33" s="202">
        <v>104141968</v>
      </c>
      <c r="AI33" s="202">
        <v>256870000</v>
      </c>
      <c r="AJ33" s="202">
        <v>256770517.59999999</v>
      </c>
      <c r="AK33" s="202">
        <v>0</v>
      </c>
    </row>
    <row r="34" spans="1:37">
      <c r="A34" s="202" t="s">
        <v>250</v>
      </c>
      <c r="B34" s="202">
        <v>1587899.24</v>
      </c>
      <c r="C34" s="202">
        <v>995962.21</v>
      </c>
      <c r="D34" s="202">
        <v>391254.89</v>
      </c>
      <c r="E34" s="202">
        <v>1153135.1000000001</v>
      </c>
      <c r="F34" s="202">
        <v>1788802.08</v>
      </c>
      <c r="G34" s="202">
        <v>1184532.03</v>
      </c>
      <c r="H34" s="202">
        <v>570558.6</v>
      </c>
      <c r="I34" s="202">
        <v>891343215.74000001</v>
      </c>
      <c r="J34" s="202">
        <v>423927036.30000001</v>
      </c>
      <c r="K34" s="202">
        <v>701674</v>
      </c>
      <c r="L34" s="202">
        <v>0</v>
      </c>
      <c r="M34" s="202">
        <v>22400000</v>
      </c>
      <c r="N34" s="202">
        <v>22400000</v>
      </c>
      <c r="O34" s="202">
        <v>22400000</v>
      </c>
      <c r="P34" s="202">
        <v>16000000</v>
      </c>
      <c r="Q34" s="202">
        <v>36983544</v>
      </c>
      <c r="R34" s="202">
        <v>31076160</v>
      </c>
      <c r="S34" s="202">
        <v>25076160</v>
      </c>
      <c r="T34" s="202">
        <v>6000000</v>
      </c>
      <c r="U34" s="202">
        <v>154078426.22999999</v>
      </c>
      <c r="V34" s="202">
        <v>144078426.22999999</v>
      </c>
      <c r="W34" s="202">
        <v>137928726.22999999</v>
      </c>
      <c r="X34" s="202">
        <v>38018328</v>
      </c>
      <c r="Y34" s="202">
        <v>253388464</v>
      </c>
      <c r="Z34" s="202">
        <v>253388464</v>
      </c>
      <c r="AA34" s="202">
        <v>253388464</v>
      </c>
      <c r="AB34" s="202">
        <v>217038464</v>
      </c>
      <c r="AC34" s="202">
        <v>316354604.79000002</v>
      </c>
      <c r="AD34" s="202">
        <v>249964604.78999999</v>
      </c>
      <c r="AE34" s="202">
        <v>132196434.7</v>
      </c>
      <c r="AF34" s="202">
        <v>68706483.799999997</v>
      </c>
      <c r="AG34" s="202">
        <v>227411447.61000001</v>
      </c>
      <c r="AH34" s="202">
        <v>154010250.13</v>
      </c>
      <c r="AI34" s="202">
        <v>210000000</v>
      </c>
      <c r="AJ34" s="202">
        <v>186700517.59999999</v>
      </c>
      <c r="AK34" s="202">
        <v>0</v>
      </c>
    </row>
    <row r="35" spans="1:37">
      <c r="A35" s="202" t="s">
        <v>557</v>
      </c>
      <c r="B35" s="202">
        <v>139255681.34999999</v>
      </c>
      <c r="C35" s="202">
        <v>139252065.52000001</v>
      </c>
      <c r="D35" s="202">
        <v>152990.75</v>
      </c>
      <c r="E35" s="202">
        <v>128860877.98</v>
      </c>
      <c r="F35" s="202">
        <v>127278650.09999999</v>
      </c>
      <c r="G35" s="202">
        <v>128182234.73</v>
      </c>
      <c r="H35" s="202">
        <v>211993.45</v>
      </c>
      <c r="I35" s="202">
        <v>131009363.17</v>
      </c>
      <c r="J35" s="202">
        <v>129627148.7</v>
      </c>
      <c r="K35" s="202">
        <v>120608760.58</v>
      </c>
      <c r="L35" s="202">
        <v>10933428.57</v>
      </c>
      <c r="M35" s="202">
        <v>61500538.759999998</v>
      </c>
      <c r="N35" s="202">
        <v>61500538.759999998</v>
      </c>
      <c r="O35" s="202">
        <v>61500538.759999998</v>
      </c>
      <c r="P35" s="202">
        <v>234333.32</v>
      </c>
      <c r="Q35" s="202">
        <v>51001114.409999996</v>
      </c>
      <c r="R35" s="202">
        <v>50527513.039999999</v>
      </c>
      <c r="S35" s="202">
        <v>50169309.310000002</v>
      </c>
      <c r="T35" s="202">
        <v>176825.59</v>
      </c>
      <c r="U35" s="202">
        <v>43043014.240000002</v>
      </c>
      <c r="V35" s="202">
        <v>42885879.799999997</v>
      </c>
      <c r="W35" s="202">
        <v>42679373.490000002</v>
      </c>
      <c r="X35" s="202">
        <v>371366.31</v>
      </c>
      <c r="Y35" s="202">
        <v>71819594.109999999</v>
      </c>
      <c r="Z35" s="202">
        <v>71819594.109999999</v>
      </c>
      <c r="AA35" s="202">
        <v>71819594.109999999</v>
      </c>
      <c r="AB35" s="202">
        <v>2529330.36</v>
      </c>
      <c r="AC35" s="202">
        <v>51964353.670000002</v>
      </c>
      <c r="AD35" s="202">
        <v>48425377.539999999</v>
      </c>
      <c r="AE35" s="202">
        <v>44452481.969999999</v>
      </c>
      <c r="AF35" s="202">
        <v>1705284.62</v>
      </c>
      <c r="AG35" s="202">
        <v>68961299.260000005</v>
      </c>
      <c r="AH35" s="202">
        <v>77101494.010000005</v>
      </c>
      <c r="AI35" s="202">
        <v>49426205.950000003</v>
      </c>
      <c r="AJ35" s="202">
        <v>59097105.920000002</v>
      </c>
      <c r="AK35" s="202">
        <v>0</v>
      </c>
    </row>
    <row r="36" spans="1:37">
      <c r="A36" s="202" t="s">
        <v>251</v>
      </c>
      <c r="B36" s="202">
        <v>0</v>
      </c>
      <c r="C36" s="202">
        <v>0</v>
      </c>
      <c r="D36" s="202">
        <v>0</v>
      </c>
      <c r="E36" s="202">
        <v>0</v>
      </c>
      <c r="F36" s="202">
        <v>0</v>
      </c>
      <c r="G36" s="202">
        <v>0</v>
      </c>
      <c r="H36" s="202">
        <v>0</v>
      </c>
      <c r="I36" s="202">
        <v>0</v>
      </c>
      <c r="J36" s="202">
        <v>0</v>
      </c>
      <c r="K36" s="202">
        <v>0</v>
      </c>
      <c r="L36" s="202">
        <v>0</v>
      </c>
      <c r="M36" s="202">
        <v>0</v>
      </c>
      <c r="N36" s="202">
        <v>0</v>
      </c>
      <c r="O36" s="202">
        <v>0</v>
      </c>
      <c r="P36" s="202">
        <v>0</v>
      </c>
      <c r="Q36" s="202">
        <v>0</v>
      </c>
      <c r="R36" s="202">
        <v>0</v>
      </c>
      <c r="S36" s="202">
        <v>0</v>
      </c>
      <c r="T36" s="202">
        <v>0</v>
      </c>
      <c r="U36" s="202">
        <v>0</v>
      </c>
      <c r="V36" s="202">
        <v>0</v>
      </c>
      <c r="W36" s="202">
        <v>0</v>
      </c>
      <c r="X36" s="202">
        <v>0</v>
      </c>
      <c r="Y36" s="202">
        <v>0</v>
      </c>
      <c r="Z36" s="202">
        <v>0</v>
      </c>
      <c r="AA36" s="202">
        <v>0</v>
      </c>
      <c r="AB36" s="202">
        <v>0</v>
      </c>
      <c r="AC36" s="202">
        <v>0</v>
      </c>
      <c r="AD36" s="202">
        <v>0</v>
      </c>
      <c r="AE36" s="202">
        <v>0</v>
      </c>
      <c r="AF36" s="202">
        <v>0</v>
      </c>
      <c r="AG36" s="202">
        <v>0</v>
      </c>
      <c r="AH36" s="202">
        <v>0</v>
      </c>
      <c r="AI36" s="202">
        <v>0</v>
      </c>
      <c r="AJ36" s="202">
        <v>0</v>
      </c>
      <c r="AK36" s="202">
        <v>0</v>
      </c>
    </row>
    <row r="37" spans="1:37">
      <c r="A37" s="202" t="s">
        <v>252</v>
      </c>
      <c r="B37" s="202">
        <v>0</v>
      </c>
      <c r="C37" s="202">
        <v>0</v>
      </c>
      <c r="D37" s="202">
        <v>0</v>
      </c>
      <c r="E37" s="202">
        <v>0</v>
      </c>
      <c r="F37" s="202">
        <v>0</v>
      </c>
      <c r="G37" s="202">
        <v>0</v>
      </c>
      <c r="H37" s="202">
        <v>0</v>
      </c>
      <c r="I37" s="202">
        <v>1507782.04</v>
      </c>
      <c r="J37" s="202">
        <v>1507782.04</v>
      </c>
      <c r="K37" s="202">
        <v>0</v>
      </c>
      <c r="L37" s="202">
        <v>0</v>
      </c>
      <c r="M37" s="202">
        <v>800000</v>
      </c>
      <c r="N37" s="202">
        <v>800000</v>
      </c>
      <c r="O37" s="202">
        <v>800000</v>
      </c>
      <c r="P37" s="202">
        <v>600000</v>
      </c>
      <c r="Q37" s="202">
        <v>0</v>
      </c>
      <c r="R37" s="202">
        <v>0</v>
      </c>
      <c r="S37" s="202">
        <v>0</v>
      </c>
      <c r="T37" s="202">
        <v>0</v>
      </c>
      <c r="U37" s="202">
        <v>0</v>
      </c>
      <c r="V37" s="202">
        <v>0</v>
      </c>
      <c r="W37" s="202">
        <v>0</v>
      </c>
      <c r="X37" s="202">
        <v>0</v>
      </c>
      <c r="Y37" s="202">
        <v>2319887.91</v>
      </c>
      <c r="Z37" s="202">
        <v>2319887.91</v>
      </c>
      <c r="AA37" s="202">
        <v>2319887.91</v>
      </c>
      <c r="AB37" s="202">
        <v>2319887.91</v>
      </c>
      <c r="AC37" s="202">
        <v>8926854.5299999993</v>
      </c>
      <c r="AD37" s="202">
        <v>407170.92</v>
      </c>
      <c r="AE37" s="202">
        <v>337763.91</v>
      </c>
      <c r="AF37" s="202">
        <v>158582.09</v>
      </c>
      <c r="AG37" s="202">
        <v>12658033.369999999</v>
      </c>
      <c r="AH37" s="202">
        <v>0</v>
      </c>
      <c r="AI37" s="202">
        <v>0</v>
      </c>
      <c r="AJ37" s="202">
        <v>0</v>
      </c>
      <c r="AK37" s="202">
        <v>0</v>
      </c>
    </row>
    <row r="38" spans="1:37">
      <c r="A38" s="202" t="s">
        <v>253</v>
      </c>
      <c r="B38" s="202">
        <v>140843580.59</v>
      </c>
      <c r="C38" s="202">
        <v>140248027.72999999</v>
      </c>
      <c r="D38" s="202">
        <v>544245.64</v>
      </c>
      <c r="E38" s="202">
        <v>130014013.08</v>
      </c>
      <c r="F38" s="202">
        <v>129067452.18000001</v>
      </c>
      <c r="G38" s="202">
        <v>129366766.76000001</v>
      </c>
      <c r="H38" s="202">
        <v>782552.05</v>
      </c>
      <c r="I38" s="202">
        <v>1023860360.95</v>
      </c>
      <c r="J38" s="202">
        <v>555061967.03999996</v>
      </c>
      <c r="K38" s="202">
        <v>121310434.58</v>
      </c>
      <c r="L38" s="202">
        <v>10933428.57</v>
      </c>
      <c r="M38" s="202">
        <v>84700538.760000005</v>
      </c>
      <c r="N38" s="202">
        <v>84700538.760000005</v>
      </c>
      <c r="O38" s="202">
        <v>84700538.760000005</v>
      </c>
      <c r="P38" s="202">
        <v>16834333.32</v>
      </c>
      <c r="Q38" s="202">
        <v>87984658.409999996</v>
      </c>
      <c r="R38" s="202">
        <v>81603673.040000007</v>
      </c>
      <c r="S38" s="202">
        <v>75245469.310000002</v>
      </c>
      <c r="T38" s="202">
        <v>6176825.5899999999</v>
      </c>
      <c r="U38" s="202">
        <v>197121440.47</v>
      </c>
      <c r="V38" s="202">
        <v>186964306.03</v>
      </c>
      <c r="W38" s="202">
        <v>180608099.72</v>
      </c>
      <c r="X38" s="202">
        <v>38389694.310000002</v>
      </c>
      <c r="Y38" s="202">
        <v>327527946.01999998</v>
      </c>
      <c r="Z38" s="202">
        <v>327527946.01999998</v>
      </c>
      <c r="AA38" s="202">
        <v>327527946.01999998</v>
      </c>
      <c r="AB38" s="202">
        <v>221887682.27000001</v>
      </c>
      <c r="AC38" s="202">
        <v>377245812.99000001</v>
      </c>
      <c r="AD38" s="202">
        <v>298797153.25</v>
      </c>
      <c r="AE38" s="202">
        <v>176986680.58000001</v>
      </c>
      <c r="AF38" s="202">
        <v>70570350.510000005</v>
      </c>
      <c r="AG38" s="202">
        <v>309030780.24000001</v>
      </c>
      <c r="AH38" s="202">
        <v>231111744.13999999</v>
      </c>
      <c r="AI38" s="202">
        <v>259426205.94999999</v>
      </c>
      <c r="AJ38" s="202">
        <v>245797623.52000001</v>
      </c>
      <c r="AK38" s="202">
        <v>0</v>
      </c>
    </row>
    <row r="39" spans="1:37">
      <c r="A39" s="202" t="s">
        <v>254</v>
      </c>
      <c r="B39" s="202">
        <v>20756423.41</v>
      </c>
      <c r="C39" s="202">
        <v>21351976.27</v>
      </c>
      <c r="D39" s="202">
        <v>-544245.64</v>
      </c>
      <c r="E39" s="202">
        <v>-130014013.08</v>
      </c>
      <c r="F39" s="202">
        <v>-129067452.18000001</v>
      </c>
      <c r="G39" s="202">
        <v>-129366766.76000001</v>
      </c>
      <c r="H39" s="202">
        <v>-782552.05</v>
      </c>
      <c r="I39" s="202">
        <v>870107918.21000004</v>
      </c>
      <c r="J39" s="202">
        <v>1336609335.0799999</v>
      </c>
      <c r="K39" s="202">
        <v>656765165.41999996</v>
      </c>
      <c r="L39" s="202">
        <v>704005371.42999995</v>
      </c>
      <c r="M39" s="202">
        <v>925528561.24000001</v>
      </c>
      <c r="N39" s="202">
        <v>925528561.24000001</v>
      </c>
      <c r="O39" s="202">
        <v>925528561.24000001</v>
      </c>
      <c r="P39" s="202">
        <v>993394766.67999995</v>
      </c>
      <c r="Q39" s="202">
        <v>-46164658.409999996</v>
      </c>
      <c r="R39" s="202">
        <v>-47183673.039999999</v>
      </c>
      <c r="S39" s="202">
        <v>-46825469.310000002</v>
      </c>
      <c r="T39" s="202">
        <v>6243174.4100000001</v>
      </c>
      <c r="U39" s="202">
        <v>-109764360.47</v>
      </c>
      <c r="V39" s="202">
        <v>-118131806.03</v>
      </c>
      <c r="W39" s="202">
        <v>-116775599.72</v>
      </c>
      <c r="X39" s="202">
        <v>11806305.689999999</v>
      </c>
      <c r="Y39" s="202">
        <v>-239090110.02000001</v>
      </c>
      <c r="Z39" s="202">
        <v>-327527946.01999998</v>
      </c>
      <c r="AA39" s="202">
        <v>-327527946.01999998</v>
      </c>
      <c r="AB39" s="202">
        <v>-221887682.27000001</v>
      </c>
      <c r="AC39" s="202">
        <v>771860040.41999996</v>
      </c>
      <c r="AD39" s="202">
        <v>-98546115.840000004</v>
      </c>
      <c r="AE39" s="202">
        <v>-38231033.710000001</v>
      </c>
      <c r="AF39" s="202">
        <v>11148962.82</v>
      </c>
      <c r="AG39" s="202">
        <v>-88499921.239999995</v>
      </c>
      <c r="AH39" s="202">
        <v>-126969776.14</v>
      </c>
      <c r="AI39" s="202">
        <v>-2556205.9500000002</v>
      </c>
      <c r="AJ39" s="202">
        <v>10972894.08</v>
      </c>
      <c r="AK39" s="202">
        <v>0</v>
      </c>
    </row>
    <row r="40" spans="1:37">
      <c r="A40" s="202" t="s">
        <v>255</v>
      </c>
      <c r="B40" s="202">
        <v>29330813.629999999</v>
      </c>
      <c r="C40" s="202">
        <v>12092184.609999999</v>
      </c>
      <c r="D40" s="202">
        <v>-11567890.369999999</v>
      </c>
      <c r="E40" s="202">
        <v>-10597132.619999999</v>
      </c>
      <c r="F40" s="202">
        <v>-7399732.8499999996</v>
      </c>
      <c r="G40" s="202">
        <v>-3696491.62</v>
      </c>
      <c r="H40" s="202">
        <v>-672242.67</v>
      </c>
      <c r="I40" s="202">
        <v>-29336375.050000001</v>
      </c>
      <c r="J40" s="202">
        <v>-11474080.949999999</v>
      </c>
      <c r="K40" s="202">
        <v>-4529793.42</v>
      </c>
      <c r="L40" s="202">
        <v>495921.11</v>
      </c>
      <c r="M40" s="202">
        <v>22149777.359999999</v>
      </c>
      <c r="N40" s="202">
        <v>6220041.7599999998</v>
      </c>
      <c r="O40" s="202">
        <v>6159463.7599999998</v>
      </c>
      <c r="P40" s="202">
        <v>201634.71</v>
      </c>
      <c r="Q40" s="202">
        <v>3193390.51</v>
      </c>
      <c r="R40" s="202">
        <v>1445815.77</v>
      </c>
      <c r="S40" s="202">
        <v>1346849.31</v>
      </c>
      <c r="T40" s="202">
        <v>218.23</v>
      </c>
      <c r="U40" s="202">
        <v>-6513064.46</v>
      </c>
      <c r="V40" s="202">
        <v>-4495833.12</v>
      </c>
      <c r="W40" s="202">
        <v>-3295471.39</v>
      </c>
      <c r="X40" s="202">
        <v>-50800.2</v>
      </c>
      <c r="Y40" s="202">
        <v>-2609212.09</v>
      </c>
      <c r="Z40" s="202">
        <v>959164.15</v>
      </c>
      <c r="AA40" s="202">
        <v>959164.15</v>
      </c>
      <c r="AB40" s="202">
        <v>0</v>
      </c>
      <c r="AC40" s="202">
        <v>-2228635.19</v>
      </c>
      <c r="AD40" s="202">
        <v>-2169278.58</v>
      </c>
      <c r="AE40" s="202">
        <v>-1358869.98</v>
      </c>
      <c r="AF40" s="202">
        <v>-400344.82</v>
      </c>
      <c r="AG40" s="202">
        <v>-2926983.43</v>
      </c>
      <c r="AH40" s="202">
        <v>-448911.57</v>
      </c>
      <c r="AI40" s="202">
        <v>-439945.58</v>
      </c>
      <c r="AJ40" s="202">
        <v>-1856558.51</v>
      </c>
      <c r="AK40" s="202">
        <v>0</v>
      </c>
    </row>
    <row r="41" spans="1:37">
      <c r="A41" s="202" t="s">
        <v>256</v>
      </c>
      <c r="B41" s="202">
        <v>284341145.72000003</v>
      </c>
      <c r="C41" s="202">
        <v>134463734.83000001</v>
      </c>
      <c r="D41" s="202">
        <v>332331359.99000001</v>
      </c>
      <c r="E41" s="202">
        <v>133625697.38</v>
      </c>
      <c r="F41" s="202">
        <v>153244528.22</v>
      </c>
      <c r="G41" s="202">
        <v>147052867.91999999</v>
      </c>
      <c r="H41" s="202">
        <v>254753879.53999999</v>
      </c>
      <c r="I41" s="202">
        <v>-175438889.31</v>
      </c>
      <c r="J41" s="202">
        <v>372804136.68000001</v>
      </c>
      <c r="K41" s="202">
        <v>-280316592.81</v>
      </c>
      <c r="L41" s="202">
        <v>-20314845.559999999</v>
      </c>
      <c r="M41" s="202">
        <v>434591555.26999998</v>
      </c>
      <c r="N41" s="202">
        <v>456270575.60000002</v>
      </c>
      <c r="O41" s="202">
        <v>406941518.69</v>
      </c>
      <c r="P41" s="202">
        <v>1020864723.77</v>
      </c>
      <c r="Q41" s="202">
        <v>-87350027.549999997</v>
      </c>
      <c r="R41" s="202">
        <v>-45166254.359999999</v>
      </c>
      <c r="S41" s="202">
        <v>-73194978.379999995</v>
      </c>
      <c r="T41" s="202">
        <v>-11621998.99</v>
      </c>
      <c r="U41" s="202">
        <v>-107447038.78</v>
      </c>
      <c r="V41" s="202">
        <v>-122343765.16</v>
      </c>
      <c r="W41" s="202">
        <v>-133705147.98999999</v>
      </c>
      <c r="X41" s="202">
        <v>-9958592.1999999993</v>
      </c>
      <c r="Y41" s="202">
        <v>-418268250.82999998</v>
      </c>
      <c r="Z41" s="202">
        <v>-433735103.76999998</v>
      </c>
      <c r="AA41" s="202">
        <v>-384720613.88</v>
      </c>
      <c r="AB41" s="202">
        <v>-247965642.97</v>
      </c>
      <c r="AC41" s="202">
        <v>797871416.80999994</v>
      </c>
      <c r="AD41" s="202">
        <v>-20070331.789999999</v>
      </c>
      <c r="AE41" s="202">
        <v>-5553357</v>
      </c>
      <c r="AF41" s="202">
        <v>-3912507.95</v>
      </c>
      <c r="AG41" s="202">
        <v>-49943691.109999999</v>
      </c>
      <c r="AH41" s="202">
        <v>-66585171.829999998</v>
      </c>
      <c r="AI41" s="202">
        <v>54253970.329999998</v>
      </c>
      <c r="AJ41" s="202">
        <v>38442048.439999998</v>
      </c>
      <c r="AK41" s="202">
        <v>0</v>
      </c>
    </row>
    <row r="42" spans="1:37">
      <c r="A42" s="202" t="s">
        <v>257</v>
      </c>
      <c r="B42" s="202">
        <v>627279567.75999999</v>
      </c>
      <c r="C42" s="202">
        <v>627279567.75999999</v>
      </c>
      <c r="D42" s="202">
        <v>627279567.75999999</v>
      </c>
      <c r="E42" s="202">
        <v>493653870.38</v>
      </c>
      <c r="F42" s="202">
        <v>493653870.38</v>
      </c>
      <c r="G42" s="202">
        <v>493653870.38</v>
      </c>
      <c r="H42" s="202">
        <v>493653870.38</v>
      </c>
      <c r="I42" s="202">
        <v>669092759.69000006</v>
      </c>
      <c r="J42" s="202">
        <v>669092759.69000006</v>
      </c>
      <c r="K42" s="202">
        <v>669092759.69000006</v>
      </c>
      <c r="L42" s="202">
        <v>696067859.69000006</v>
      </c>
      <c r="M42" s="202">
        <v>234501204.41999999</v>
      </c>
      <c r="N42" s="202">
        <v>234501204.41999999</v>
      </c>
      <c r="O42" s="202">
        <v>234501204.41999999</v>
      </c>
      <c r="P42" s="202">
        <v>234501204.41999999</v>
      </c>
      <c r="Q42" s="202">
        <v>321851231.97000003</v>
      </c>
      <c r="R42" s="202">
        <v>321851231.97000003</v>
      </c>
      <c r="S42" s="202">
        <v>321851231.97000003</v>
      </c>
      <c r="T42" s="202">
        <v>321851231.97000003</v>
      </c>
      <c r="U42" s="202">
        <v>429298270.75</v>
      </c>
      <c r="V42" s="202">
        <v>429298270.75</v>
      </c>
      <c r="W42" s="202">
        <v>429298270.75</v>
      </c>
      <c r="X42" s="202">
        <v>429298270.75</v>
      </c>
      <c r="Y42" s="202">
        <v>847566521.58000004</v>
      </c>
      <c r="Z42" s="202">
        <v>847566521.58000004</v>
      </c>
      <c r="AA42" s="202">
        <v>847566521.58000004</v>
      </c>
      <c r="AB42" s="202">
        <v>847566521.58000004</v>
      </c>
      <c r="AC42" s="202">
        <v>49695104.770000003</v>
      </c>
      <c r="AD42" s="202">
        <v>49695104.770000003</v>
      </c>
      <c r="AE42" s="202">
        <v>49695104.770000003</v>
      </c>
      <c r="AF42" s="202">
        <v>49695104.770000003</v>
      </c>
      <c r="AG42" s="202">
        <v>99638795.879999995</v>
      </c>
      <c r="AH42" s="202">
        <v>99638795.879999995</v>
      </c>
      <c r="AI42" s="202">
        <v>45384825.549999997</v>
      </c>
      <c r="AJ42" s="202">
        <v>6942777.1100000003</v>
      </c>
      <c r="AK42" s="202">
        <v>0</v>
      </c>
    </row>
    <row r="43" spans="1:37">
      <c r="A43" s="202" t="s">
        <v>258</v>
      </c>
      <c r="B43" s="202">
        <v>911620713.48000002</v>
      </c>
      <c r="C43" s="202">
        <v>761743302.59000003</v>
      </c>
      <c r="D43" s="202">
        <v>959610927.75</v>
      </c>
      <c r="E43" s="202">
        <v>627279567.75999999</v>
      </c>
      <c r="F43" s="202">
        <v>646898398.60000002</v>
      </c>
      <c r="G43" s="202">
        <v>640706738.29999995</v>
      </c>
      <c r="H43" s="202">
        <v>748407749.91999996</v>
      </c>
      <c r="I43" s="202">
        <v>493653870.38</v>
      </c>
      <c r="J43" s="202">
        <v>1041896896.37</v>
      </c>
      <c r="K43" s="202">
        <v>388776166.88</v>
      </c>
      <c r="L43" s="202">
        <v>675753014.13</v>
      </c>
      <c r="M43" s="202">
        <v>669092759.69000006</v>
      </c>
      <c r="N43" s="202">
        <v>690771780.01999998</v>
      </c>
      <c r="O43" s="202">
        <v>641442723.11000001</v>
      </c>
      <c r="P43" s="202">
        <v>1255365928.1900001</v>
      </c>
      <c r="Q43" s="202">
        <v>234501204.41999999</v>
      </c>
      <c r="R43" s="202">
        <v>276684977.61000001</v>
      </c>
      <c r="S43" s="202">
        <v>248656253.59</v>
      </c>
      <c r="T43" s="202">
        <v>310229232.98000002</v>
      </c>
      <c r="U43" s="202">
        <v>321851231.97000003</v>
      </c>
      <c r="V43" s="202">
        <v>306954505.58999997</v>
      </c>
      <c r="W43" s="202">
        <v>295593122.75999999</v>
      </c>
      <c r="X43" s="202">
        <v>419339678.55000001</v>
      </c>
      <c r="Y43" s="202">
        <v>429298270.75</v>
      </c>
      <c r="Z43" s="202">
        <v>413831417.81</v>
      </c>
      <c r="AA43" s="202">
        <v>462845907.69999999</v>
      </c>
      <c r="AB43" s="202">
        <v>599600878.61000001</v>
      </c>
      <c r="AC43" s="202">
        <v>847566521.58000004</v>
      </c>
      <c r="AD43" s="202">
        <v>29624772.98</v>
      </c>
      <c r="AE43" s="202">
        <v>44141747.770000003</v>
      </c>
      <c r="AF43" s="202">
        <v>45782596.82</v>
      </c>
      <c r="AG43" s="202">
        <v>49695104.770000003</v>
      </c>
      <c r="AH43" s="202">
        <v>33053624.050000001</v>
      </c>
      <c r="AI43" s="202">
        <v>99638795.879999995</v>
      </c>
      <c r="AJ43" s="202">
        <v>45384825.549999997</v>
      </c>
      <c r="AK43" s="202">
        <v>0</v>
      </c>
    </row>
    <row r="44" spans="1:37">
      <c r="A44" s="202" t="s">
        <v>259</v>
      </c>
    </row>
    <row r="45" spans="1:37">
      <c r="A45" s="202" t="s">
        <v>260</v>
      </c>
      <c r="B45" s="202">
        <v>0</v>
      </c>
      <c r="C45" s="202">
        <v>192757971.22999999</v>
      </c>
      <c r="D45" s="202">
        <v>0</v>
      </c>
      <c r="E45" s="202">
        <v>385321174.64999998</v>
      </c>
      <c r="F45" s="202">
        <v>0</v>
      </c>
      <c r="G45" s="202">
        <v>213688818.66</v>
      </c>
      <c r="H45" s="202">
        <v>0</v>
      </c>
      <c r="I45" s="202">
        <v>318696047.07999998</v>
      </c>
      <c r="J45" s="202">
        <v>0</v>
      </c>
      <c r="K45" s="202">
        <v>185281094.47</v>
      </c>
      <c r="L45" s="202">
        <v>0</v>
      </c>
      <c r="M45" s="202">
        <v>257920619.5</v>
      </c>
      <c r="N45" s="202">
        <v>0</v>
      </c>
      <c r="O45" s="202">
        <v>70088189.920000002</v>
      </c>
      <c r="P45" s="202">
        <v>0</v>
      </c>
      <c r="Q45" s="202">
        <v>96858879.390000001</v>
      </c>
      <c r="R45" s="202">
        <v>0</v>
      </c>
      <c r="S45" s="202">
        <v>36513669.350000001</v>
      </c>
      <c r="T45" s="202">
        <v>0</v>
      </c>
      <c r="U45" s="202">
        <v>123537328.15000001</v>
      </c>
      <c r="V45" s="202">
        <v>0</v>
      </c>
      <c r="W45" s="202">
        <v>62583672.939999998</v>
      </c>
      <c r="X45" s="202">
        <v>0</v>
      </c>
      <c r="Y45" s="202">
        <v>109249088.89</v>
      </c>
      <c r="Z45" s="202">
        <v>0</v>
      </c>
      <c r="AA45" s="202">
        <v>69439554.349999994</v>
      </c>
      <c r="AB45" s="202">
        <v>0</v>
      </c>
      <c r="AC45" s="202">
        <v>120241105.22</v>
      </c>
      <c r="AD45" s="202">
        <v>0</v>
      </c>
      <c r="AE45" s="202">
        <v>77141986.969999999</v>
      </c>
      <c r="AF45" s="202">
        <v>0</v>
      </c>
      <c r="AG45" s="202">
        <v>99802365.340000004</v>
      </c>
      <c r="AH45" s="202">
        <v>0</v>
      </c>
      <c r="AI45" s="202">
        <v>63399330.539999999</v>
      </c>
      <c r="AJ45" s="202">
        <v>93624269.390000001</v>
      </c>
      <c r="AK45" s="202">
        <v>0</v>
      </c>
    </row>
    <row r="46" spans="1:37">
      <c r="A46" s="202" t="s">
        <v>187</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c r="AJ46" s="202">
        <v>0</v>
      </c>
      <c r="AK46" s="202">
        <v>0</v>
      </c>
    </row>
    <row r="47" spans="1:37">
      <c r="A47" s="202" t="s">
        <v>261</v>
      </c>
      <c r="B47" s="202">
        <v>0</v>
      </c>
      <c r="C47" s="202">
        <v>0</v>
      </c>
      <c r="D47" s="202">
        <v>0</v>
      </c>
      <c r="E47" s="202">
        <v>0</v>
      </c>
      <c r="F47" s="202">
        <v>0</v>
      </c>
      <c r="G47" s="202">
        <v>0</v>
      </c>
      <c r="H47" s="202">
        <v>0</v>
      </c>
      <c r="I47" s="202">
        <v>0</v>
      </c>
      <c r="J47" s="202">
        <v>0</v>
      </c>
      <c r="K47" s="202">
        <v>0</v>
      </c>
      <c r="L47" s="202">
        <v>0</v>
      </c>
      <c r="M47" s="202">
        <v>0</v>
      </c>
      <c r="N47" s="202">
        <v>0</v>
      </c>
      <c r="O47" s="202">
        <v>0</v>
      </c>
      <c r="P47" s="202">
        <v>0</v>
      </c>
      <c r="Q47" s="202">
        <v>0</v>
      </c>
      <c r="R47" s="202">
        <v>0</v>
      </c>
      <c r="S47" s="202">
        <v>0</v>
      </c>
      <c r="T47" s="202">
        <v>0</v>
      </c>
      <c r="U47" s="202">
        <v>0</v>
      </c>
      <c r="V47" s="202">
        <v>0</v>
      </c>
      <c r="W47" s="202">
        <v>0</v>
      </c>
      <c r="X47" s="202">
        <v>0</v>
      </c>
      <c r="Y47" s="202">
        <v>0</v>
      </c>
      <c r="Z47" s="202">
        <v>0</v>
      </c>
      <c r="AA47" s="202">
        <v>0</v>
      </c>
      <c r="AB47" s="202">
        <v>0</v>
      </c>
      <c r="AC47" s="202">
        <v>0</v>
      </c>
      <c r="AD47" s="202">
        <v>0</v>
      </c>
      <c r="AE47" s="202">
        <v>0</v>
      </c>
      <c r="AF47" s="202">
        <v>0</v>
      </c>
      <c r="AG47" s="202">
        <v>0</v>
      </c>
      <c r="AH47" s="202">
        <v>0</v>
      </c>
      <c r="AI47" s="202">
        <v>0</v>
      </c>
      <c r="AJ47" s="202">
        <v>0</v>
      </c>
      <c r="AK47" s="202">
        <v>0</v>
      </c>
    </row>
    <row r="48" spans="1:37">
      <c r="A48" s="202" t="s">
        <v>262</v>
      </c>
      <c r="B48" s="202">
        <v>0</v>
      </c>
      <c r="C48" s="202">
        <v>8486941.0299999993</v>
      </c>
      <c r="D48" s="202">
        <v>0</v>
      </c>
      <c r="E48" s="202">
        <v>18676311.399999999</v>
      </c>
      <c r="F48" s="202">
        <v>0</v>
      </c>
      <c r="G48" s="202">
        <v>3804468.86</v>
      </c>
      <c r="H48" s="202">
        <v>0</v>
      </c>
      <c r="I48" s="202">
        <v>16123802.359999999</v>
      </c>
      <c r="J48" s="202">
        <v>0</v>
      </c>
      <c r="K48" s="202">
        <v>1581627.7</v>
      </c>
      <c r="L48" s="202">
        <v>0</v>
      </c>
      <c r="M48" s="202">
        <v>29378762.280000001</v>
      </c>
      <c r="N48" s="202">
        <v>0</v>
      </c>
      <c r="O48" s="202">
        <v>-4028430.7</v>
      </c>
      <c r="P48" s="202">
        <v>0</v>
      </c>
      <c r="Q48" s="202">
        <v>15117518.52</v>
      </c>
      <c r="R48" s="202">
        <v>0</v>
      </c>
      <c r="S48" s="202">
        <v>676735.04</v>
      </c>
      <c r="T48" s="202">
        <v>0</v>
      </c>
      <c r="U48" s="202">
        <v>5455016.3399999999</v>
      </c>
      <c r="V48" s="202">
        <v>0</v>
      </c>
      <c r="W48" s="202">
        <v>878118.94</v>
      </c>
      <c r="X48" s="202">
        <v>0</v>
      </c>
      <c r="Y48" s="202">
        <v>14104415.439999999</v>
      </c>
      <c r="Z48" s="202">
        <v>0</v>
      </c>
      <c r="AA48" s="202">
        <v>4612662.8600000003</v>
      </c>
      <c r="AB48" s="202">
        <v>0</v>
      </c>
      <c r="AC48" s="202">
        <v>16632824.51</v>
      </c>
      <c r="AD48" s="202">
        <v>0</v>
      </c>
      <c r="AE48" s="202">
        <v>9905317.9499999993</v>
      </c>
      <c r="AF48" s="202">
        <v>0</v>
      </c>
      <c r="AG48" s="202">
        <v>10951177.859999999</v>
      </c>
      <c r="AH48" s="202">
        <v>0</v>
      </c>
      <c r="AI48" s="202">
        <v>7466337.8700000001</v>
      </c>
      <c r="AJ48" s="202">
        <v>2619604.33</v>
      </c>
      <c r="AK48" s="202">
        <v>0</v>
      </c>
    </row>
    <row r="49" spans="1:37">
      <c r="A49" s="202" t="s">
        <v>263</v>
      </c>
      <c r="B49" s="202">
        <v>0</v>
      </c>
      <c r="C49" s="202">
        <v>102766484.88</v>
      </c>
      <c r="D49" s="202">
        <v>0</v>
      </c>
      <c r="E49" s="202">
        <v>173230418.30000001</v>
      </c>
      <c r="F49" s="202">
        <v>0</v>
      </c>
      <c r="G49" s="202">
        <v>79854733.640000001</v>
      </c>
      <c r="H49" s="202">
        <v>0</v>
      </c>
      <c r="I49" s="202">
        <v>150031056.47999999</v>
      </c>
      <c r="J49" s="202">
        <v>0</v>
      </c>
      <c r="K49" s="202">
        <v>67914415.5</v>
      </c>
      <c r="L49" s="202">
        <v>0</v>
      </c>
      <c r="M49" s="202">
        <v>96675925.170000002</v>
      </c>
      <c r="N49" s="202">
        <v>0</v>
      </c>
      <c r="O49" s="202">
        <v>44409696.719999999</v>
      </c>
      <c r="P49" s="202">
        <v>0</v>
      </c>
      <c r="Q49" s="202">
        <v>76072722.219999999</v>
      </c>
      <c r="R49" s="202">
        <v>0</v>
      </c>
      <c r="S49" s="202">
        <v>36401626.950000003</v>
      </c>
      <c r="T49" s="202">
        <v>0</v>
      </c>
      <c r="U49" s="202">
        <v>62226272.899999999</v>
      </c>
      <c r="V49" s="202">
        <v>0</v>
      </c>
      <c r="W49" s="202">
        <v>27338084.989999998</v>
      </c>
      <c r="X49" s="202">
        <v>0</v>
      </c>
      <c r="Y49" s="202">
        <v>45232711.859999999</v>
      </c>
      <c r="Z49" s="202">
        <v>0</v>
      </c>
      <c r="AA49" s="202">
        <v>20451241.800000001</v>
      </c>
      <c r="AB49" s="202">
        <v>0</v>
      </c>
      <c r="AC49" s="202">
        <v>35284248.549999997</v>
      </c>
      <c r="AD49" s="202">
        <v>0</v>
      </c>
      <c r="AE49" s="202">
        <v>16920517.710000001</v>
      </c>
      <c r="AF49" s="202">
        <v>0</v>
      </c>
      <c r="AG49" s="202">
        <v>22557386.629999999</v>
      </c>
      <c r="AH49" s="202">
        <v>0</v>
      </c>
      <c r="AI49" s="202">
        <v>18490294.390000001</v>
      </c>
      <c r="AJ49" s="202">
        <v>16791841.57</v>
      </c>
      <c r="AK49" s="202">
        <v>0</v>
      </c>
    </row>
    <row r="50" spans="1:37">
      <c r="A50" s="202" t="s">
        <v>264</v>
      </c>
      <c r="B50" s="202">
        <v>0</v>
      </c>
      <c r="C50" s="202">
        <v>6571291.8600000003</v>
      </c>
      <c r="D50" s="202">
        <v>0</v>
      </c>
      <c r="E50" s="202">
        <v>11700805.390000001</v>
      </c>
      <c r="F50" s="202">
        <v>0</v>
      </c>
      <c r="G50" s="202">
        <v>5321577.1900000004</v>
      </c>
      <c r="H50" s="202">
        <v>0</v>
      </c>
      <c r="I50" s="202">
        <v>8666877.9299999997</v>
      </c>
      <c r="J50" s="202">
        <v>0</v>
      </c>
      <c r="K50" s="202">
        <v>3284233.46</v>
      </c>
      <c r="L50" s="202">
        <v>0</v>
      </c>
      <c r="M50" s="202">
        <v>3584346.75</v>
      </c>
      <c r="N50" s="202">
        <v>0</v>
      </c>
      <c r="O50" s="202">
        <v>1593132.18</v>
      </c>
      <c r="P50" s="202">
        <v>0</v>
      </c>
      <c r="Q50" s="202">
        <v>3129421</v>
      </c>
      <c r="R50" s="202">
        <v>0</v>
      </c>
      <c r="S50" s="202">
        <v>1598201.93</v>
      </c>
      <c r="T50" s="202">
        <v>0</v>
      </c>
      <c r="U50" s="202">
        <v>2483597.77</v>
      </c>
      <c r="V50" s="202">
        <v>0</v>
      </c>
      <c r="W50" s="202">
        <v>914265.14</v>
      </c>
      <c r="X50" s="202">
        <v>0</v>
      </c>
      <c r="Y50" s="202">
        <v>1348313.89</v>
      </c>
      <c r="Z50" s="202">
        <v>0</v>
      </c>
      <c r="AA50" s="202">
        <v>535823.12</v>
      </c>
      <c r="AB50" s="202">
        <v>0</v>
      </c>
      <c r="AC50" s="202">
        <v>970913.64</v>
      </c>
      <c r="AD50" s="202">
        <v>0</v>
      </c>
      <c r="AE50" s="202">
        <v>466446.08000000002</v>
      </c>
      <c r="AF50" s="202">
        <v>0</v>
      </c>
      <c r="AG50" s="202">
        <v>570064.04</v>
      </c>
      <c r="AH50" s="202">
        <v>0</v>
      </c>
      <c r="AI50" s="202">
        <v>535006.5</v>
      </c>
      <c r="AJ50" s="202">
        <v>548148.18999999994</v>
      </c>
      <c r="AK50" s="202">
        <v>0</v>
      </c>
    </row>
    <row r="51" spans="1:37">
      <c r="A51" s="202" t="s">
        <v>265</v>
      </c>
      <c r="B51" s="202">
        <v>0</v>
      </c>
      <c r="C51" s="202">
        <v>842831.44</v>
      </c>
      <c r="D51" s="202">
        <v>0</v>
      </c>
      <c r="E51" s="202">
        <v>1626430.09</v>
      </c>
      <c r="F51" s="202">
        <v>0</v>
      </c>
      <c r="G51" s="202">
        <v>813215.04</v>
      </c>
      <c r="H51" s="202">
        <v>0</v>
      </c>
      <c r="I51" s="202">
        <v>1549161.68</v>
      </c>
      <c r="J51" s="202">
        <v>0</v>
      </c>
      <c r="K51" s="202">
        <v>937228.59</v>
      </c>
      <c r="L51" s="202">
        <v>0</v>
      </c>
      <c r="M51" s="202">
        <v>2792414.15</v>
      </c>
      <c r="N51" s="202">
        <v>0</v>
      </c>
      <c r="O51" s="202">
        <v>1379958.7</v>
      </c>
      <c r="P51" s="202">
        <v>0</v>
      </c>
      <c r="Q51" s="202">
        <v>762424.54</v>
      </c>
      <c r="R51" s="202">
        <v>0</v>
      </c>
      <c r="S51" s="202">
        <v>111778.8</v>
      </c>
      <c r="T51" s="202">
        <v>0</v>
      </c>
      <c r="U51" s="202">
        <v>195388.91</v>
      </c>
      <c r="V51" s="202">
        <v>0</v>
      </c>
      <c r="W51" s="202">
        <v>60000</v>
      </c>
      <c r="X51" s="202">
        <v>0</v>
      </c>
      <c r="Y51" s="202">
        <v>120000</v>
      </c>
      <c r="Z51" s="202">
        <v>0</v>
      </c>
      <c r="AA51" s="202">
        <v>60000</v>
      </c>
      <c r="AB51" s="202">
        <v>0</v>
      </c>
      <c r="AC51" s="202">
        <v>5168.66</v>
      </c>
      <c r="AD51" s="202">
        <v>0</v>
      </c>
      <c r="AE51" s="202">
        <v>5168.66</v>
      </c>
      <c r="AF51" s="202">
        <v>0</v>
      </c>
      <c r="AG51" s="202">
        <v>15506.76</v>
      </c>
      <c r="AH51" s="202">
        <v>0</v>
      </c>
      <c r="AI51" s="202">
        <v>15506.76</v>
      </c>
      <c r="AJ51" s="202">
        <v>15506.76</v>
      </c>
      <c r="AK51" s="202">
        <v>0</v>
      </c>
    </row>
    <row r="52" spans="1:37">
      <c r="A52" s="202" t="s">
        <v>266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c r="Y52" s="202">
        <v>0</v>
      </c>
      <c r="Z52" s="202">
        <v>0</v>
      </c>
      <c r="AA52" s="202">
        <v>0</v>
      </c>
      <c r="AB52" s="202">
        <v>0</v>
      </c>
      <c r="AC52" s="202">
        <v>0</v>
      </c>
      <c r="AD52" s="202">
        <v>0</v>
      </c>
      <c r="AE52" s="202">
        <v>0</v>
      </c>
      <c r="AF52" s="202">
        <v>0</v>
      </c>
      <c r="AG52" s="202">
        <v>0</v>
      </c>
      <c r="AH52" s="202">
        <v>0</v>
      </c>
      <c r="AI52" s="202">
        <v>0</v>
      </c>
      <c r="AJ52" s="202">
        <v>0</v>
      </c>
      <c r="AK52" s="202">
        <v>0</v>
      </c>
    </row>
    <row r="53" spans="1:37">
      <c r="A53" s="202" t="s">
        <v>267</v>
      </c>
      <c r="B53" s="202">
        <v>0</v>
      </c>
      <c r="C53" s="202">
        <v>0</v>
      </c>
      <c r="D53" s="202">
        <v>0</v>
      </c>
      <c r="E53" s="202">
        <v>0</v>
      </c>
      <c r="F53" s="202">
        <v>0</v>
      </c>
      <c r="G53" s="202">
        <v>0</v>
      </c>
      <c r="H53" s="202">
        <v>0</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c r="Y53" s="202">
        <v>0</v>
      </c>
      <c r="Z53" s="202">
        <v>0</v>
      </c>
      <c r="AA53" s="202">
        <v>0</v>
      </c>
      <c r="AB53" s="202">
        <v>0</v>
      </c>
      <c r="AC53" s="202">
        <v>0</v>
      </c>
      <c r="AD53" s="202">
        <v>0</v>
      </c>
      <c r="AE53" s="202">
        <v>0</v>
      </c>
      <c r="AF53" s="202">
        <v>0</v>
      </c>
      <c r="AG53" s="202">
        <v>0</v>
      </c>
      <c r="AH53" s="202">
        <v>0</v>
      </c>
      <c r="AI53" s="202">
        <v>0</v>
      </c>
      <c r="AJ53" s="202">
        <v>0</v>
      </c>
      <c r="AK53" s="202">
        <v>0</v>
      </c>
    </row>
    <row r="54" spans="1:37">
      <c r="A54" s="202" t="s">
        <v>268</v>
      </c>
      <c r="B54" s="202">
        <v>0</v>
      </c>
      <c r="C54" s="202">
        <v>-5047.3999999999996</v>
      </c>
      <c r="D54" s="202">
        <v>0</v>
      </c>
      <c r="E54" s="202">
        <v>-327151.37</v>
      </c>
      <c r="F54" s="202">
        <v>0</v>
      </c>
      <c r="G54" s="202">
        <v>388967.5</v>
      </c>
      <c r="H54" s="202">
        <v>0</v>
      </c>
      <c r="I54" s="202">
        <v>2556655.06</v>
      </c>
      <c r="J54" s="202">
        <v>0</v>
      </c>
      <c r="K54" s="202">
        <v>583822.57999999996</v>
      </c>
      <c r="L54" s="202">
        <v>0</v>
      </c>
      <c r="M54" s="202">
        <v>1641970.2</v>
      </c>
      <c r="N54" s="202">
        <v>0</v>
      </c>
      <c r="O54" s="202">
        <v>362534.43</v>
      </c>
      <c r="P54" s="202">
        <v>0</v>
      </c>
      <c r="Q54" s="202">
        <v>2632793.41</v>
      </c>
      <c r="R54" s="202">
        <v>0</v>
      </c>
      <c r="S54" s="202">
        <v>521158.62</v>
      </c>
      <c r="T54" s="202">
        <v>0</v>
      </c>
      <c r="U54" s="202">
        <v>738515.9</v>
      </c>
      <c r="V54" s="202">
        <v>0</v>
      </c>
      <c r="W54" s="202">
        <v>47657.3</v>
      </c>
      <c r="X54" s="202">
        <v>0</v>
      </c>
      <c r="Y54" s="202">
        <v>231372.54</v>
      </c>
      <c r="Z54" s="202">
        <v>0</v>
      </c>
      <c r="AA54" s="202">
        <v>148114.17000000001</v>
      </c>
      <c r="AB54" s="202">
        <v>0</v>
      </c>
      <c r="AC54" s="202">
        <v>458098.69</v>
      </c>
      <c r="AD54" s="202">
        <v>0</v>
      </c>
      <c r="AE54" s="202">
        <v>465390.72</v>
      </c>
      <c r="AF54" s="202">
        <v>0</v>
      </c>
      <c r="AG54" s="202">
        <v>319153.53000000003</v>
      </c>
      <c r="AH54" s="202">
        <v>0</v>
      </c>
      <c r="AI54" s="202">
        <v>3732.64</v>
      </c>
      <c r="AJ54" s="202">
        <v>144334.32999999999</v>
      </c>
      <c r="AK54" s="202">
        <v>0</v>
      </c>
    </row>
    <row r="55" spans="1:37">
      <c r="A55" s="202" t="s">
        <v>269</v>
      </c>
      <c r="B55" s="202">
        <v>0</v>
      </c>
      <c r="C55" s="202">
        <v>604355.14</v>
      </c>
      <c r="D55" s="202">
        <v>0</v>
      </c>
      <c r="E55" s="202">
        <v>1421535.04</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c r="AJ55" s="202">
        <v>0</v>
      </c>
      <c r="AK55" s="202">
        <v>0</v>
      </c>
    </row>
    <row r="56" spans="1:37">
      <c r="A56" s="202" t="s">
        <v>270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c r="AJ56" s="202">
        <v>0</v>
      </c>
      <c r="AK56" s="202">
        <v>0</v>
      </c>
    </row>
    <row r="57" spans="1:37">
      <c r="A57" s="202" t="s">
        <v>271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c r="AJ57" s="202">
        <v>0</v>
      </c>
      <c r="AK57" s="202">
        <v>0</v>
      </c>
    </row>
    <row r="58" spans="1:37">
      <c r="A58" s="202" t="s">
        <v>272</v>
      </c>
      <c r="B58" s="202">
        <v>0</v>
      </c>
      <c r="C58" s="202">
        <v>0</v>
      </c>
      <c r="D58" s="202">
        <v>0</v>
      </c>
      <c r="E58" s="202">
        <v>0</v>
      </c>
      <c r="F58" s="202">
        <v>0</v>
      </c>
      <c r="G58" s="202">
        <v>0</v>
      </c>
      <c r="H58" s="202">
        <v>0</v>
      </c>
      <c r="I58" s="202">
        <v>0</v>
      </c>
      <c r="J58" s="202">
        <v>0</v>
      </c>
      <c r="K58" s="202">
        <v>0</v>
      </c>
      <c r="L58" s="202">
        <v>0</v>
      </c>
      <c r="M58" s="202">
        <v>0</v>
      </c>
      <c r="N58" s="202">
        <v>0</v>
      </c>
      <c r="O58" s="202">
        <v>0</v>
      </c>
      <c r="P58" s="202">
        <v>0</v>
      </c>
      <c r="Q58" s="202">
        <v>0</v>
      </c>
      <c r="R58" s="202">
        <v>0</v>
      </c>
      <c r="S58" s="202">
        <v>0</v>
      </c>
      <c r="T58" s="202">
        <v>0</v>
      </c>
      <c r="U58" s="202">
        <v>0</v>
      </c>
      <c r="V58" s="202">
        <v>0</v>
      </c>
      <c r="W58" s="202">
        <v>0</v>
      </c>
      <c r="X58" s="202">
        <v>0</v>
      </c>
      <c r="Y58" s="202">
        <v>0</v>
      </c>
      <c r="Z58" s="202">
        <v>0</v>
      </c>
      <c r="AA58" s="202">
        <v>0</v>
      </c>
      <c r="AB58" s="202">
        <v>0</v>
      </c>
      <c r="AC58" s="202">
        <v>0</v>
      </c>
      <c r="AD58" s="202">
        <v>0</v>
      </c>
      <c r="AE58" s="202">
        <v>0</v>
      </c>
      <c r="AF58" s="202">
        <v>0</v>
      </c>
      <c r="AG58" s="202">
        <v>0</v>
      </c>
      <c r="AH58" s="202">
        <v>0</v>
      </c>
      <c r="AI58" s="202">
        <v>0</v>
      </c>
      <c r="AJ58" s="202">
        <v>0</v>
      </c>
      <c r="AK58" s="202">
        <v>0</v>
      </c>
    </row>
    <row r="59" spans="1:37">
      <c r="A59" s="202" t="s">
        <v>197</v>
      </c>
      <c r="B59" s="202">
        <v>0</v>
      </c>
      <c r="C59" s="202">
        <v>-10592937.93</v>
      </c>
      <c r="D59" s="202">
        <v>0</v>
      </c>
      <c r="E59" s="202">
        <v>6166195</v>
      </c>
      <c r="F59" s="202">
        <v>0</v>
      </c>
      <c r="G59" s="202">
        <v>1560488.71</v>
      </c>
      <c r="H59" s="202">
        <v>0</v>
      </c>
      <c r="I59" s="202">
        <v>22652354.219999999</v>
      </c>
      <c r="J59" s="202">
        <v>0</v>
      </c>
      <c r="K59" s="202">
        <v>10052786.15</v>
      </c>
      <c r="L59" s="202">
        <v>0</v>
      </c>
      <c r="M59" s="202">
        <v>-21905396.93</v>
      </c>
      <c r="N59" s="202">
        <v>0</v>
      </c>
      <c r="O59" s="202">
        <v>-5915083.3300000001</v>
      </c>
      <c r="P59" s="202">
        <v>0</v>
      </c>
      <c r="Q59" s="202">
        <v>-2233977.64</v>
      </c>
      <c r="R59" s="202">
        <v>0</v>
      </c>
      <c r="S59" s="202">
        <v>-653025.55000000005</v>
      </c>
      <c r="T59" s="202">
        <v>0</v>
      </c>
      <c r="U59" s="202">
        <v>7297185.9199999999</v>
      </c>
      <c r="V59" s="202">
        <v>0</v>
      </c>
      <c r="W59" s="202">
        <v>3956003.25</v>
      </c>
      <c r="X59" s="202">
        <v>0</v>
      </c>
      <c r="Y59" s="202">
        <v>4947429.59</v>
      </c>
      <c r="Z59" s="202">
        <v>0</v>
      </c>
      <c r="AA59" s="202">
        <v>1683139.85</v>
      </c>
      <c r="AB59" s="202">
        <v>0</v>
      </c>
      <c r="AC59" s="202">
        <v>11706100.68</v>
      </c>
      <c r="AD59" s="202">
        <v>0</v>
      </c>
      <c r="AE59" s="202">
        <v>6837293.7599999998</v>
      </c>
      <c r="AF59" s="202">
        <v>0</v>
      </c>
      <c r="AG59" s="202">
        <v>5320069.2300000004</v>
      </c>
      <c r="AH59" s="202">
        <v>0</v>
      </c>
      <c r="AI59" s="202">
        <v>15016555.880000001</v>
      </c>
      <c r="AJ59" s="202">
        <v>22059780.489999998</v>
      </c>
      <c r="AK59" s="202">
        <v>0</v>
      </c>
    </row>
    <row r="60" spans="1:37">
      <c r="A60" s="202" t="s">
        <v>273</v>
      </c>
      <c r="B60" s="202">
        <v>0</v>
      </c>
      <c r="C60" s="202">
        <v>-3985461.08</v>
      </c>
      <c r="D60" s="202">
        <v>0</v>
      </c>
      <c r="E60" s="202">
        <v>-11424551.82</v>
      </c>
      <c r="F60" s="202">
        <v>0</v>
      </c>
      <c r="G60" s="202">
        <v>-2948671.55</v>
      </c>
      <c r="H60" s="202">
        <v>0</v>
      </c>
      <c r="I60" s="202">
        <v>-16636609.83</v>
      </c>
      <c r="J60" s="202">
        <v>0</v>
      </c>
      <c r="K60" s="202">
        <v>-15160752.93</v>
      </c>
      <c r="L60" s="202">
        <v>0</v>
      </c>
      <c r="M60" s="202">
        <v>-17046857.07</v>
      </c>
      <c r="N60" s="202">
        <v>0</v>
      </c>
      <c r="O60" s="202">
        <v>-963291.36</v>
      </c>
      <c r="P60" s="202">
        <v>0</v>
      </c>
      <c r="Q60" s="202">
        <v>-2084177.5</v>
      </c>
      <c r="R60" s="202">
        <v>0</v>
      </c>
      <c r="S60" s="202">
        <v>-917949.38</v>
      </c>
      <c r="T60" s="202">
        <v>0</v>
      </c>
      <c r="U60" s="202">
        <v>-1109427.94</v>
      </c>
      <c r="V60" s="202">
        <v>0</v>
      </c>
      <c r="W60" s="202">
        <v>-685467.8</v>
      </c>
      <c r="X60" s="202">
        <v>0</v>
      </c>
      <c r="Y60" s="202">
        <v>-1641093.94</v>
      </c>
      <c r="Z60" s="202">
        <v>0</v>
      </c>
      <c r="AA60" s="202">
        <v>-97671.69</v>
      </c>
      <c r="AB60" s="202">
        <v>0</v>
      </c>
      <c r="AC60" s="202">
        <v>-1854065.85</v>
      </c>
      <c r="AD60" s="202">
        <v>0</v>
      </c>
      <c r="AE60" s="202">
        <v>-960699.51</v>
      </c>
      <c r="AF60" s="202">
        <v>0</v>
      </c>
      <c r="AG60" s="202">
        <v>-1618437.56</v>
      </c>
      <c r="AH60" s="202">
        <v>0</v>
      </c>
      <c r="AI60" s="202">
        <v>-529831.25</v>
      </c>
      <c r="AJ60" s="202">
        <v>-2975960.3</v>
      </c>
      <c r="AK60" s="202">
        <v>0</v>
      </c>
    </row>
    <row r="61" spans="1:37">
      <c r="A61" s="202" t="s">
        <v>274</v>
      </c>
      <c r="B61" s="202">
        <v>0</v>
      </c>
      <c r="C61" s="202">
        <v>-10376469.199999999</v>
      </c>
      <c r="D61" s="202">
        <v>0</v>
      </c>
      <c r="E61" s="202">
        <v>-3896384.11</v>
      </c>
      <c r="F61" s="202">
        <v>0</v>
      </c>
      <c r="G61" s="202">
        <v>-6953041.0199999996</v>
      </c>
      <c r="H61" s="202">
        <v>0</v>
      </c>
      <c r="I61" s="202">
        <v>-5825572.2999999998</v>
      </c>
      <c r="J61" s="202">
        <v>0</v>
      </c>
      <c r="K61" s="202">
        <v>-8812083.25</v>
      </c>
      <c r="L61" s="202">
        <v>0</v>
      </c>
      <c r="M61" s="202">
        <v>-8750375.3000000007</v>
      </c>
      <c r="N61" s="202">
        <v>0</v>
      </c>
      <c r="O61" s="202">
        <v>-11344501.67</v>
      </c>
      <c r="P61" s="202">
        <v>0</v>
      </c>
      <c r="Q61" s="202">
        <v>-2203823.2599999998</v>
      </c>
      <c r="R61" s="202">
        <v>0</v>
      </c>
      <c r="S61" s="202">
        <v>-426729.85</v>
      </c>
      <c r="T61" s="202">
        <v>0</v>
      </c>
      <c r="U61" s="202">
        <v>-240584.43</v>
      </c>
      <c r="V61" s="202">
        <v>0</v>
      </c>
      <c r="W61" s="202">
        <v>283027.46999999997</v>
      </c>
      <c r="X61" s="202">
        <v>0</v>
      </c>
      <c r="Y61" s="202">
        <v>1044695.67</v>
      </c>
      <c r="Z61" s="202">
        <v>0</v>
      </c>
      <c r="AA61" s="202">
        <v>2034126.77</v>
      </c>
      <c r="AB61" s="202">
        <v>0</v>
      </c>
      <c r="AC61" s="202">
        <v>-4491023.4000000004</v>
      </c>
      <c r="AD61" s="202">
        <v>0</v>
      </c>
      <c r="AE61" s="202">
        <v>-3343913.92</v>
      </c>
      <c r="AF61" s="202">
        <v>0</v>
      </c>
      <c r="AG61" s="202">
        <v>623422.14</v>
      </c>
      <c r="AH61" s="202">
        <v>0</v>
      </c>
      <c r="AI61" s="202">
        <v>-1458188.98</v>
      </c>
      <c r="AJ61" s="202">
        <v>1103989.32</v>
      </c>
      <c r="AK61" s="202">
        <v>0</v>
      </c>
    </row>
    <row r="62" spans="1:37">
      <c r="A62" s="202" t="s">
        <v>275</v>
      </c>
      <c r="B62" s="202">
        <v>0</v>
      </c>
      <c r="C62" s="202">
        <v>-994006.51</v>
      </c>
      <c r="D62" s="202">
        <v>0</v>
      </c>
      <c r="E62" s="202">
        <v>-3182712.51</v>
      </c>
      <c r="F62" s="202">
        <v>0</v>
      </c>
      <c r="G62" s="202">
        <v>-1740418.56</v>
      </c>
      <c r="H62" s="202">
        <v>0</v>
      </c>
      <c r="I62" s="202">
        <v>-2216696.38</v>
      </c>
      <c r="J62" s="202">
        <v>0</v>
      </c>
      <c r="K62" s="202">
        <v>273594.64</v>
      </c>
      <c r="L62" s="202">
        <v>0</v>
      </c>
      <c r="M62" s="202">
        <v>-74774.399999999994</v>
      </c>
      <c r="N62" s="202">
        <v>0</v>
      </c>
      <c r="O62" s="202">
        <v>-507176.03</v>
      </c>
      <c r="P62" s="202">
        <v>0</v>
      </c>
      <c r="Q62" s="202">
        <v>-429792.22</v>
      </c>
      <c r="R62" s="202">
        <v>0</v>
      </c>
      <c r="S62" s="202">
        <v>-210433.62</v>
      </c>
      <c r="T62" s="202">
        <v>0</v>
      </c>
      <c r="U62" s="202">
        <v>-193353.57</v>
      </c>
      <c r="V62" s="202">
        <v>0</v>
      </c>
      <c r="W62" s="202">
        <v>-44251.85</v>
      </c>
      <c r="X62" s="202">
        <v>0</v>
      </c>
      <c r="Y62" s="202">
        <v>24180.63</v>
      </c>
      <c r="Z62" s="202">
        <v>0</v>
      </c>
      <c r="AA62" s="202">
        <v>16446.87</v>
      </c>
      <c r="AB62" s="202">
        <v>0</v>
      </c>
      <c r="AC62" s="202">
        <v>-165395.60999999999</v>
      </c>
      <c r="AD62" s="202">
        <v>0</v>
      </c>
      <c r="AE62" s="202">
        <v>-42552.5</v>
      </c>
      <c r="AF62" s="202">
        <v>0</v>
      </c>
      <c r="AG62" s="202">
        <v>0</v>
      </c>
      <c r="AH62" s="202">
        <v>0</v>
      </c>
      <c r="AI62" s="202">
        <v>0</v>
      </c>
      <c r="AJ62" s="202">
        <v>0</v>
      </c>
      <c r="AK62" s="202">
        <v>0</v>
      </c>
    </row>
    <row r="63" spans="1:37">
      <c r="A63" s="202" t="s">
        <v>276</v>
      </c>
      <c r="B63" s="202">
        <v>0</v>
      </c>
      <c r="C63" s="202">
        <v>1873653.8</v>
      </c>
      <c r="D63" s="202">
        <v>0</v>
      </c>
      <c r="E63" s="202">
        <v>-13735896.41</v>
      </c>
      <c r="F63" s="202">
        <v>0</v>
      </c>
      <c r="G63" s="202">
        <v>58320439.399999999</v>
      </c>
      <c r="H63" s="202">
        <v>0</v>
      </c>
      <c r="I63" s="202">
        <v>-216990428.78999999</v>
      </c>
      <c r="J63" s="202">
        <v>0</v>
      </c>
      <c r="K63" s="202">
        <v>-102861343.3</v>
      </c>
      <c r="L63" s="202">
        <v>0</v>
      </c>
      <c r="M63" s="202">
        <v>-127424271.89</v>
      </c>
      <c r="N63" s="202">
        <v>0</v>
      </c>
      <c r="O63" s="202">
        <v>-97804618.109999999</v>
      </c>
      <c r="P63" s="202">
        <v>0</v>
      </c>
      <c r="Q63" s="202">
        <v>-17485690.140000001</v>
      </c>
      <c r="R63" s="202">
        <v>0</v>
      </c>
      <c r="S63" s="202">
        <v>-3600433.17</v>
      </c>
      <c r="T63" s="202">
        <v>0</v>
      </c>
      <c r="U63" s="202">
        <v>-33393919.210000001</v>
      </c>
      <c r="V63" s="202">
        <v>0</v>
      </c>
      <c r="W63" s="202">
        <v>-15802891.060000001</v>
      </c>
      <c r="X63" s="202">
        <v>0</v>
      </c>
      <c r="Y63" s="202">
        <v>-43268701.5</v>
      </c>
      <c r="Z63" s="202">
        <v>0</v>
      </c>
      <c r="AA63" s="202">
        <v>7306475.9800000004</v>
      </c>
      <c r="AB63" s="202">
        <v>0</v>
      </c>
      <c r="AC63" s="202">
        <v>-12765711.91</v>
      </c>
      <c r="AD63" s="202">
        <v>0</v>
      </c>
      <c r="AE63" s="202">
        <v>5662761.71</v>
      </c>
      <c r="AF63" s="202">
        <v>0</v>
      </c>
      <c r="AG63" s="202">
        <v>-15318460.800000001</v>
      </c>
      <c r="AH63" s="202">
        <v>0</v>
      </c>
      <c r="AI63" s="202">
        <v>23140395.559999999</v>
      </c>
      <c r="AJ63" s="202">
        <v>-22893193.93</v>
      </c>
      <c r="AK63" s="202">
        <v>0</v>
      </c>
    </row>
    <row r="64" spans="1:37">
      <c r="A64" s="202" t="s">
        <v>277</v>
      </c>
      <c r="B64" s="202">
        <v>0</v>
      </c>
      <c r="C64" s="202">
        <v>-139091608.19999999</v>
      </c>
      <c r="D64" s="202">
        <v>0</v>
      </c>
      <c r="E64" s="202">
        <v>-56395049.920000002</v>
      </c>
      <c r="F64" s="202">
        <v>0</v>
      </c>
      <c r="G64" s="202">
        <v>-107003276.56999999</v>
      </c>
      <c r="H64" s="202">
        <v>0</v>
      </c>
      <c r="I64" s="202">
        <v>-40371982.450000003</v>
      </c>
      <c r="J64" s="202">
        <v>0</v>
      </c>
      <c r="K64" s="202">
        <v>-37557249.560000002</v>
      </c>
      <c r="L64" s="202">
        <v>0</v>
      </c>
      <c r="M64" s="202">
        <v>-32451742.219999999</v>
      </c>
      <c r="N64" s="202">
        <v>0</v>
      </c>
      <c r="O64" s="202">
        <v>79191226.150000006</v>
      </c>
      <c r="P64" s="202">
        <v>0</v>
      </c>
      <c r="Q64" s="202">
        <v>-59408808.939999998</v>
      </c>
      <c r="R64" s="202">
        <v>0</v>
      </c>
      <c r="S64" s="202">
        <v>-33391381.379999999</v>
      </c>
      <c r="T64" s="202">
        <v>0</v>
      </c>
      <c r="U64" s="202">
        <v>-1221967.49</v>
      </c>
      <c r="V64" s="202">
        <v>0</v>
      </c>
      <c r="W64" s="202">
        <v>-12388605.939999999</v>
      </c>
      <c r="X64" s="202">
        <v>0</v>
      </c>
      <c r="Y64" s="202">
        <v>-67464248.379999995</v>
      </c>
      <c r="Z64" s="202">
        <v>0</v>
      </c>
      <c r="AA64" s="202">
        <v>-66690961.979999997</v>
      </c>
      <c r="AB64" s="202">
        <v>0</v>
      </c>
      <c r="AC64" s="202">
        <v>-15891290.779999999</v>
      </c>
      <c r="AD64" s="202">
        <v>0</v>
      </c>
      <c r="AE64" s="202">
        <v>-26081552.18</v>
      </c>
      <c r="AF64" s="202">
        <v>0</v>
      </c>
      <c r="AG64" s="202">
        <v>-18905707.390000001</v>
      </c>
      <c r="AH64" s="202">
        <v>0</v>
      </c>
      <c r="AI64" s="202">
        <v>-40279616.909999996</v>
      </c>
      <c r="AJ64" s="202">
        <v>4878523.7699999996</v>
      </c>
      <c r="AK64" s="202">
        <v>0</v>
      </c>
    </row>
    <row r="65" spans="1:37">
      <c r="A65" s="202" t="s">
        <v>278</v>
      </c>
      <c r="B65" s="202">
        <v>0</v>
      </c>
      <c r="C65" s="202">
        <v>73305952.489999995</v>
      </c>
      <c r="D65" s="202">
        <v>0</v>
      </c>
      <c r="E65" s="202">
        <v>103099291.40000001</v>
      </c>
      <c r="F65" s="202">
        <v>0</v>
      </c>
      <c r="G65" s="202">
        <v>143640161.02000001</v>
      </c>
      <c r="H65" s="202">
        <v>0</v>
      </c>
      <c r="I65" s="202">
        <v>-85580201.890000001</v>
      </c>
      <c r="J65" s="202">
        <v>0</v>
      </c>
      <c r="K65" s="202">
        <v>-19404711.539999999</v>
      </c>
      <c r="L65" s="202">
        <v>0</v>
      </c>
      <c r="M65" s="202">
        <v>182258931.03</v>
      </c>
      <c r="N65" s="202">
        <v>0</v>
      </c>
      <c r="O65" s="202">
        <v>99925494.090000004</v>
      </c>
      <c r="P65" s="202">
        <v>0</v>
      </c>
      <c r="Q65" s="202">
        <v>32648174.949999999</v>
      </c>
      <c r="R65" s="202">
        <v>0</v>
      </c>
      <c r="S65" s="202">
        <v>19481733.390000001</v>
      </c>
      <c r="T65" s="202">
        <v>0</v>
      </c>
      <c r="U65" s="202">
        <v>32369251.98</v>
      </c>
      <c r="V65" s="202">
        <v>0</v>
      </c>
      <c r="W65" s="202">
        <v>-1747877.31</v>
      </c>
      <c r="X65" s="202">
        <v>0</v>
      </c>
      <c r="Y65" s="202">
        <v>2949342.96</v>
      </c>
      <c r="Z65" s="202">
        <v>0</v>
      </c>
      <c r="AA65" s="202">
        <v>-8161837.1900000004</v>
      </c>
      <c r="AB65" s="202">
        <v>0</v>
      </c>
      <c r="AC65" s="202">
        <v>38948216.130000003</v>
      </c>
      <c r="AD65" s="202">
        <v>0</v>
      </c>
      <c r="AE65" s="202">
        <v>57234851.43</v>
      </c>
      <c r="AF65" s="202">
        <v>0</v>
      </c>
      <c r="AG65" s="202">
        <v>51752312.939999998</v>
      </c>
      <c r="AH65" s="202">
        <v>0</v>
      </c>
      <c r="AI65" s="202">
        <v>8905392.7300000004</v>
      </c>
      <c r="AJ65" s="202">
        <v>-50958884.280000001</v>
      </c>
      <c r="AK65" s="202">
        <v>0</v>
      </c>
    </row>
    <row r="66" spans="1:37">
      <c r="A66" s="202" t="s">
        <v>279</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202">
        <v>0</v>
      </c>
      <c r="Z66" s="202">
        <v>0</v>
      </c>
      <c r="AA66" s="202">
        <v>0</v>
      </c>
      <c r="AB66" s="202">
        <v>0</v>
      </c>
      <c r="AC66" s="202">
        <v>0</v>
      </c>
      <c r="AD66" s="202">
        <v>0</v>
      </c>
      <c r="AE66" s="202">
        <v>0</v>
      </c>
      <c r="AF66" s="202">
        <v>0</v>
      </c>
      <c r="AG66" s="202">
        <v>0</v>
      </c>
      <c r="AH66" s="202">
        <v>0</v>
      </c>
      <c r="AI66" s="202">
        <v>0</v>
      </c>
      <c r="AJ66" s="202">
        <v>0</v>
      </c>
      <c r="AK66" s="202">
        <v>0</v>
      </c>
    </row>
    <row r="67" spans="1:37">
      <c r="A67" s="202" t="s">
        <v>280</v>
      </c>
      <c r="B67" s="202">
        <v>0</v>
      </c>
      <c r="C67" s="202">
        <v>0</v>
      </c>
      <c r="D67" s="202">
        <v>0</v>
      </c>
      <c r="E67" s="202">
        <v>0</v>
      </c>
      <c r="F67" s="202">
        <v>0</v>
      </c>
      <c r="G67" s="202">
        <v>0</v>
      </c>
      <c r="H67" s="202">
        <v>0</v>
      </c>
      <c r="I67" s="202">
        <v>0</v>
      </c>
      <c r="J67" s="202">
        <v>0</v>
      </c>
      <c r="K67" s="202">
        <v>0</v>
      </c>
      <c r="L67" s="202">
        <v>0</v>
      </c>
      <c r="M67" s="202">
        <v>0</v>
      </c>
      <c r="N67" s="202">
        <v>0</v>
      </c>
      <c r="O67" s="202">
        <v>0</v>
      </c>
      <c r="P67" s="202">
        <v>0</v>
      </c>
      <c r="Q67" s="202">
        <v>0</v>
      </c>
      <c r="R67" s="202">
        <v>0</v>
      </c>
      <c r="S67" s="202">
        <v>0</v>
      </c>
      <c r="T67" s="202">
        <v>0</v>
      </c>
      <c r="U67" s="202">
        <v>0</v>
      </c>
      <c r="V67" s="202">
        <v>0</v>
      </c>
      <c r="W67" s="202">
        <v>0</v>
      </c>
      <c r="X67" s="202">
        <v>0</v>
      </c>
      <c r="Y67" s="202">
        <v>0</v>
      </c>
      <c r="Z67" s="202">
        <v>0</v>
      </c>
      <c r="AA67" s="202">
        <v>0</v>
      </c>
      <c r="AB67" s="202">
        <v>0</v>
      </c>
      <c r="AC67" s="202">
        <v>0</v>
      </c>
      <c r="AD67" s="202">
        <v>0</v>
      </c>
      <c r="AE67" s="202">
        <v>0</v>
      </c>
      <c r="AF67" s="202">
        <v>0</v>
      </c>
      <c r="AG67" s="202">
        <v>0</v>
      </c>
      <c r="AH67" s="202">
        <v>0</v>
      </c>
      <c r="AI67" s="202">
        <v>0</v>
      </c>
      <c r="AJ67" s="202">
        <v>0</v>
      </c>
      <c r="AK67" s="202">
        <v>0</v>
      </c>
    </row>
    <row r="68" spans="1:37">
      <c r="A68" s="202" t="s">
        <v>281</v>
      </c>
      <c r="B68" s="202">
        <v>0</v>
      </c>
      <c r="C68" s="202">
        <v>0</v>
      </c>
      <c r="D68" s="202">
        <v>0</v>
      </c>
      <c r="E68" s="202">
        <v>0</v>
      </c>
      <c r="F68" s="202">
        <v>0</v>
      </c>
      <c r="G68" s="202">
        <v>0</v>
      </c>
      <c r="H68" s="202">
        <v>0</v>
      </c>
      <c r="I68" s="202">
        <v>0</v>
      </c>
      <c r="J68" s="202">
        <v>0</v>
      </c>
      <c r="K68" s="202">
        <v>0</v>
      </c>
      <c r="L68" s="202">
        <v>0</v>
      </c>
      <c r="M68" s="202">
        <v>0</v>
      </c>
      <c r="N68" s="202">
        <v>0</v>
      </c>
      <c r="O68" s="202">
        <v>0</v>
      </c>
      <c r="P68" s="202">
        <v>0</v>
      </c>
      <c r="Q68" s="202">
        <v>0</v>
      </c>
      <c r="R68" s="202">
        <v>0</v>
      </c>
      <c r="S68" s="202">
        <v>0</v>
      </c>
      <c r="T68" s="202">
        <v>0</v>
      </c>
      <c r="U68" s="202">
        <v>0</v>
      </c>
      <c r="V68" s="202">
        <v>0</v>
      </c>
      <c r="W68" s="202">
        <v>0</v>
      </c>
      <c r="X68" s="202">
        <v>0</v>
      </c>
      <c r="Y68" s="202">
        <v>-462723.85</v>
      </c>
      <c r="Z68" s="202">
        <v>0</v>
      </c>
      <c r="AA68" s="202">
        <v>0</v>
      </c>
      <c r="AB68" s="202">
        <v>0</v>
      </c>
      <c r="AC68" s="202">
        <v>0</v>
      </c>
      <c r="AD68" s="202">
        <v>0</v>
      </c>
      <c r="AE68" s="202">
        <v>0</v>
      </c>
      <c r="AF68" s="202">
        <v>0</v>
      </c>
      <c r="AG68" s="202">
        <v>0</v>
      </c>
      <c r="AH68" s="202">
        <v>0</v>
      </c>
      <c r="AI68" s="202">
        <v>0</v>
      </c>
      <c r="AJ68" s="202">
        <v>0</v>
      </c>
      <c r="AK68" s="202">
        <v>0</v>
      </c>
    </row>
    <row r="69" spans="1:37">
      <c r="A69" s="202" t="s">
        <v>282</v>
      </c>
      <c r="B69" s="202">
        <v>0</v>
      </c>
      <c r="C69" s="202">
        <v>222163951.55000001</v>
      </c>
      <c r="D69" s="202">
        <v>0</v>
      </c>
      <c r="E69" s="202">
        <v>612280415.13</v>
      </c>
      <c r="F69" s="202">
        <v>0</v>
      </c>
      <c r="G69" s="202">
        <v>388747462.31999999</v>
      </c>
      <c r="H69" s="202">
        <v>0</v>
      </c>
      <c r="I69" s="202">
        <v>152654463.16999999</v>
      </c>
      <c r="J69" s="202">
        <v>0</v>
      </c>
      <c r="K69" s="202">
        <v>86112662.510000005</v>
      </c>
      <c r="L69" s="202">
        <v>0</v>
      </c>
      <c r="M69" s="202">
        <v>366599551.26999998</v>
      </c>
      <c r="N69" s="202">
        <v>0</v>
      </c>
      <c r="O69" s="202">
        <v>176387130.99000001</v>
      </c>
      <c r="P69" s="202">
        <v>0</v>
      </c>
      <c r="Q69" s="202">
        <v>143375664.33000001</v>
      </c>
      <c r="R69" s="202">
        <v>0</v>
      </c>
      <c r="S69" s="202">
        <v>56104951.130000003</v>
      </c>
      <c r="T69" s="202">
        <v>0</v>
      </c>
      <c r="U69" s="202">
        <v>198143305.22999999</v>
      </c>
      <c r="V69" s="202">
        <v>0</v>
      </c>
      <c r="W69" s="202">
        <v>65391736.07</v>
      </c>
      <c r="X69" s="202">
        <v>0</v>
      </c>
      <c r="Y69" s="202">
        <v>66414783.799999997</v>
      </c>
      <c r="Z69" s="202">
        <v>0</v>
      </c>
      <c r="AA69" s="202">
        <v>31337114.91</v>
      </c>
      <c r="AB69" s="202">
        <v>0</v>
      </c>
      <c r="AC69" s="202">
        <v>189079188.53</v>
      </c>
      <c r="AD69" s="202">
        <v>0</v>
      </c>
      <c r="AE69" s="202">
        <v>144211016.88</v>
      </c>
      <c r="AF69" s="202">
        <v>0</v>
      </c>
      <c r="AG69" s="202">
        <v>156068852.72</v>
      </c>
      <c r="AH69" s="202">
        <v>0</v>
      </c>
      <c r="AI69" s="202">
        <v>94704915.730000004</v>
      </c>
      <c r="AJ69" s="202">
        <v>64957959.640000001</v>
      </c>
      <c r="AK69" s="202">
        <v>0</v>
      </c>
    </row>
    <row r="70" spans="1:37">
      <c r="A70" s="202" t="s">
        <v>283</v>
      </c>
      <c r="B70" s="202">
        <v>0</v>
      </c>
      <c r="C70" s="202">
        <v>0</v>
      </c>
      <c r="D70" s="202">
        <v>0</v>
      </c>
      <c r="E70" s="202">
        <v>0</v>
      </c>
      <c r="F70" s="202">
        <v>0</v>
      </c>
      <c r="G70" s="202">
        <v>0</v>
      </c>
      <c r="H70" s="202">
        <v>0</v>
      </c>
      <c r="I70" s="202">
        <v>0</v>
      </c>
      <c r="J70" s="202">
        <v>0</v>
      </c>
      <c r="K70" s="202">
        <v>0</v>
      </c>
      <c r="L70" s="202">
        <v>0</v>
      </c>
      <c r="M70" s="202">
        <v>0</v>
      </c>
      <c r="N70" s="202">
        <v>0</v>
      </c>
      <c r="O70" s="202">
        <v>0</v>
      </c>
      <c r="P70" s="202">
        <v>0</v>
      </c>
      <c r="Q70" s="202">
        <v>0</v>
      </c>
      <c r="R70" s="202">
        <v>0</v>
      </c>
      <c r="S70" s="202">
        <v>0</v>
      </c>
      <c r="T70" s="202">
        <v>0</v>
      </c>
      <c r="U70" s="202">
        <v>0</v>
      </c>
      <c r="V70" s="202">
        <v>0</v>
      </c>
      <c r="W70" s="202">
        <v>0</v>
      </c>
      <c r="X70" s="202">
        <v>0</v>
      </c>
      <c r="Y70" s="202">
        <v>0</v>
      </c>
      <c r="Z70" s="202">
        <v>0</v>
      </c>
      <c r="AA70" s="202">
        <v>0</v>
      </c>
      <c r="AB70" s="202">
        <v>0</v>
      </c>
      <c r="AC70" s="202">
        <v>0</v>
      </c>
      <c r="AD70" s="202">
        <v>0</v>
      </c>
      <c r="AE70" s="202">
        <v>0</v>
      </c>
      <c r="AF70" s="202">
        <v>0</v>
      </c>
      <c r="AG70" s="202">
        <v>0</v>
      </c>
      <c r="AH70" s="202">
        <v>0</v>
      </c>
      <c r="AI70" s="202">
        <v>0</v>
      </c>
      <c r="AJ70" s="202">
        <v>0</v>
      </c>
      <c r="AK70" s="202">
        <v>0</v>
      </c>
    </row>
    <row r="71" spans="1:37">
      <c r="A71" s="202" t="s">
        <v>284</v>
      </c>
      <c r="B71" s="202">
        <v>0</v>
      </c>
      <c r="C71" s="202">
        <v>0</v>
      </c>
      <c r="D71" s="202">
        <v>0</v>
      </c>
      <c r="E71" s="202">
        <v>0</v>
      </c>
      <c r="F71" s="202">
        <v>0</v>
      </c>
      <c r="G71" s="202">
        <v>0</v>
      </c>
      <c r="H71" s="202">
        <v>0</v>
      </c>
      <c r="I71" s="202">
        <v>0</v>
      </c>
      <c r="J71" s="202">
        <v>0</v>
      </c>
      <c r="K71" s="202">
        <v>0</v>
      </c>
      <c r="L71" s="202">
        <v>0</v>
      </c>
      <c r="M71" s="202">
        <v>0</v>
      </c>
      <c r="N71" s="202">
        <v>0</v>
      </c>
      <c r="O71" s="202">
        <v>0</v>
      </c>
      <c r="P71" s="202">
        <v>0</v>
      </c>
      <c r="Q71" s="202">
        <v>0</v>
      </c>
      <c r="R71" s="202">
        <v>0</v>
      </c>
      <c r="S71" s="202">
        <v>0</v>
      </c>
      <c r="T71" s="202">
        <v>0</v>
      </c>
      <c r="U71" s="202">
        <v>0</v>
      </c>
      <c r="V71" s="202">
        <v>0</v>
      </c>
      <c r="W71" s="202">
        <v>0</v>
      </c>
      <c r="X71" s="202">
        <v>0</v>
      </c>
      <c r="Y71" s="202">
        <v>0</v>
      </c>
      <c r="Z71" s="202">
        <v>0</v>
      </c>
      <c r="AA71" s="202">
        <v>0</v>
      </c>
      <c r="AB71" s="202">
        <v>0</v>
      </c>
      <c r="AC71" s="202">
        <v>0</v>
      </c>
      <c r="AD71" s="202">
        <v>0</v>
      </c>
      <c r="AE71" s="202">
        <v>0</v>
      </c>
      <c r="AF71" s="202">
        <v>0</v>
      </c>
      <c r="AG71" s="202">
        <v>0</v>
      </c>
      <c r="AH71" s="202">
        <v>0</v>
      </c>
      <c r="AI71" s="202">
        <v>0</v>
      </c>
      <c r="AJ71" s="202">
        <v>0</v>
      </c>
      <c r="AK71" s="202">
        <v>0</v>
      </c>
    </row>
    <row r="72" spans="1:37">
      <c r="A72" s="202" t="s">
        <v>285</v>
      </c>
      <c r="B72" s="202">
        <v>0</v>
      </c>
      <c r="C72" s="202">
        <v>0</v>
      </c>
      <c r="D72" s="202">
        <v>0</v>
      </c>
      <c r="E72" s="202">
        <v>0</v>
      </c>
      <c r="F72" s="202">
        <v>0</v>
      </c>
      <c r="G72" s="202">
        <v>0</v>
      </c>
      <c r="H72" s="202">
        <v>0</v>
      </c>
      <c r="I72" s="202">
        <v>0</v>
      </c>
      <c r="J72" s="202">
        <v>0</v>
      </c>
      <c r="K72" s="202">
        <v>0</v>
      </c>
      <c r="L72" s="202">
        <v>0</v>
      </c>
      <c r="M72" s="202">
        <v>0</v>
      </c>
      <c r="N72" s="202">
        <v>0</v>
      </c>
      <c r="O72" s="202">
        <v>0</v>
      </c>
      <c r="P72" s="202">
        <v>0</v>
      </c>
      <c r="Q72" s="202">
        <v>0</v>
      </c>
      <c r="R72" s="202">
        <v>0</v>
      </c>
      <c r="S72" s="202">
        <v>0</v>
      </c>
      <c r="T72" s="202">
        <v>0</v>
      </c>
      <c r="U72" s="202">
        <v>0</v>
      </c>
      <c r="V72" s="202">
        <v>0</v>
      </c>
      <c r="W72" s="202">
        <v>0</v>
      </c>
      <c r="X72" s="202">
        <v>0</v>
      </c>
      <c r="Y72" s="202">
        <v>0</v>
      </c>
      <c r="Z72" s="202">
        <v>0</v>
      </c>
      <c r="AA72" s="202">
        <v>0</v>
      </c>
      <c r="AB72" s="202">
        <v>0</v>
      </c>
      <c r="AC72" s="202">
        <v>0</v>
      </c>
      <c r="AD72" s="202">
        <v>0</v>
      </c>
      <c r="AE72" s="202">
        <v>0</v>
      </c>
      <c r="AF72" s="202">
        <v>0</v>
      </c>
      <c r="AG72" s="202">
        <v>0</v>
      </c>
      <c r="AH72" s="202">
        <v>0</v>
      </c>
      <c r="AI72" s="202">
        <v>0</v>
      </c>
      <c r="AJ72" s="202">
        <v>0</v>
      </c>
      <c r="AK72" s="202">
        <v>0</v>
      </c>
    </row>
    <row r="73" spans="1:37">
      <c r="A73" s="202" t="s">
        <v>286</v>
      </c>
      <c r="B73" s="202">
        <v>0</v>
      </c>
      <c r="C73" s="202">
        <v>761743302.59000003</v>
      </c>
      <c r="D73" s="202">
        <v>0</v>
      </c>
      <c r="E73" s="202">
        <v>627279567.75999999</v>
      </c>
      <c r="F73" s="202">
        <v>0</v>
      </c>
      <c r="G73" s="202">
        <v>640706738.29999995</v>
      </c>
      <c r="H73" s="202">
        <v>0</v>
      </c>
      <c r="I73" s="202">
        <v>493653870.38</v>
      </c>
      <c r="J73" s="202">
        <v>0</v>
      </c>
      <c r="K73" s="202">
        <v>388776166.88</v>
      </c>
      <c r="L73" s="202">
        <v>0</v>
      </c>
      <c r="M73" s="202">
        <v>669092759.69000006</v>
      </c>
      <c r="N73" s="202">
        <v>0</v>
      </c>
      <c r="O73" s="202">
        <v>641442723.11000001</v>
      </c>
      <c r="P73" s="202">
        <v>0</v>
      </c>
      <c r="Q73" s="202">
        <v>234501204.41999999</v>
      </c>
      <c r="R73" s="202">
        <v>0</v>
      </c>
      <c r="S73" s="202">
        <v>248656253.59</v>
      </c>
      <c r="T73" s="202">
        <v>0</v>
      </c>
      <c r="U73" s="202">
        <v>321851231.97000003</v>
      </c>
      <c r="V73" s="202">
        <v>0</v>
      </c>
      <c r="W73" s="202">
        <v>295593122.75999999</v>
      </c>
      <c r="X73" s="202">
        <v>0</v>
      </c>
      <c r="Y73" s="202">
        <v>429298270.75</v>
      </c>
      <c r="Z73" s="202">
        <v>0</v>
      </c>
      <c r="AA73" s="202">
        <v>460824111.80000001</v>
      </c>
      <c r="AB73" s="202">
        <v>0</v>
      </c>
      <c r="AC73" s="202">
        <v>847566521.58000004</v>
      </c>
      <c r="AD73" s="202">
        <v>0</v>
      </c>
      <c r="AE73" s="202">
        <v>44141747.770000003</v>
      </c>
      <c r="AF73" s="202">
        <v>0</v>
      </c>
      <c r="AG73" s="202">
        <v>49695104.770000003</v>
      </c>
      <c r="AH73" s="202">
        <v>0</v>
      </c>
      <c r="AI73" s="202">
        <v>99638795.879999995</v>
      </c>
      <c r="AJ73" s="202">
        <v>45384825.549999997</v>
      </c>
      <c r="AK73" s="202">
        <v>0</v>
      </c>
    </row>
    <row r="74" spans="1:37">
      <c r="A74" s="202" t="s">
        <v>287</v>
      </c>
      <c r="B74" s="202">
        <v>0</v>
      </c>
      <c r="C74" s="202">
        <v>627279567.75999999</v>
      </c>
      <c r="D74" s="202">
        <v>0</v>
      </c>
      <c r="E74" s="202">
        <v>493653870.38</v>
      </c>
      <c r="F74" s="202">
        <v>0</v>
      </c>
      <c r="G74" s="202">
        <v>493653870.38</v>
      </c>
      <c r="H74" s="202">
        <v>0</v>
      </c>
      <c r="I74" s="202">
        <v>669092759.69000006</v>
      </c>
      <c r="J74" s="202">
        <v>0</v>
      </c>
      <c r="K74" s="202">
        <v>669092759.69000006</v>
      </c>
      <c r="L74" s="202">
        <v>0</v>
      </c>
      <c r="M74" s="202">
        <v>234501204.41999999</v>
      </c>
      <c r="N74" s="202">
        <v>0</v>
      </c>
      <c r="O74" s="202">
        <v>234501204.41999999</v>
      </c>
      <c r="P74" s="202">
        <v>0</v>
      </c>
      <c r="Q74" s="202">
        <v>321851231.97000003</v>
      </c>
      <c r="R74" s="202">
        <v>0</v>
      </c>
      <c r="S74" s="202">
        <v>321851231.97000003</v>
      </c>
      <c r="T74" s="202">
        <v>0</v>
      </c>
      <c r="U74" s="202">
        <v>429298270.75</v>
      </c>
      <c r="V74" s="202">
        <v>0</v>
      </c>
      <c r="W74" s="202">
        <v>429298270.75</v>
      </c>
      <c r="X74" s="202">
        <v>0</v>
      </c>
      <c r="Y74" s="202">
        <v>847566521.58000004</v>
      </c>
      <c r="Z74" s="202">
        <v>0</v>
      </c>
      <c r="AA74" s="202">
        <v>847566521.58000004</v>
      </c>
      <c r="AB74" s="202">
        <v>0</v>
      </c>
      <c r="AC74" s="202">
        <v>49695104.770000003</v>
      </c>
      <c r="AD74" s="202">
        <v>0</v>
      </c>
      <c r="AE74" s="202">
        <v>49695104.770000003</v>
      </c>
      <c r="AF74" s="202">
        <v>0</v>
      </c>
      <c r="AG74" s="202">
        <v>99638795.879999995</v>
      </c>
      <c r="AH74" s="202">
        <v>0</v>
      </c>
      <c r="AI74" s="202">
        <v>45384825.549999997</v>
      </c>
      <c r="AJ74" s="202">
        <v>6942777.1100000003</v>
      </c>
      <c r="AK74" s="202">
        <v>0</v>
      </c>
    </row>
    <row r="75" spans="1:37">
      <c r="A75" s="202" t="s">
        <v>288</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c r="Y75" s="202">
        <v>0</v>
      </c>
      <c r="Z75" s="202">
        <v>0</v>
      </c>
      <c r="AA75" s="202">
        <v>2021795.9</v>
      </c>
      <c r="AB75" s="202">
        <v>0</v>
      </c>
      <c r="AC75" s="202">
        <v>0</v>
      </c>
      <c r="AD75" s="202">
        <v>0</v>
      </c>
      <c r="AE75" s="202">
        <v>0</v>
      </c>
      <c r="AF75" s="202">
        <v>0</v>
      </c>
      <c r="AG75" s="202">
        <v>0</v>
      </c>
      <c r="AH75" s="202">
        <v>0</v>
      </c>
      <c r="AI75" s="202">
        <v>0</v>
      </c>
      <c r="AJ75" s="202">
        <v>0</v>
      </c>
      <c r="AK75" s="202">
        <v>0</v>
      </c>
    </row>
    <row r="76" spans="1:37">
      <c r="A76" s="202" t="s">
        <v>289</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c r="AJ76" s="202">
        <v>0</v>
      </c>
      <c r="AK76" s="202">
        <v>0</v>
      </c>
    </row>
    <row r="77" spans="1:37">
      <c r="A77" s="202" t="s">
        <v>290</v>
      </c>
      <c r="B77" s="202">
        <v>0</v>
      </c>
      <c r="C77" s="202">
        <v>134463734.83000001</v>
      </c>
      <c r="D77" s="202">
        <v>0</v>
      </c>
      <c r="E77" s="202">
        <v>133625697.38</v>
      </c>
      <c r="F77" s="202">
        <v>0</v>
      </c>
      <c r="G77" s="202">
        <v>147052867.91999999</v>
      </c>
      <c r="H77" s="202">
        <v>0</v>
      </c>
      <c r="I77" s="202">
        <v>-175438889.31</v>
      </c>
      <c r="J77" s="202">
        <v>0</v>
      </c>
      <c r="K77" s="202">
        <v>-280316592.81</v>
      </c>
      <c r="L77" s="202">
        <v>0</v>
      </c>
      <c r="M77" s="202">
        <v>434591555.26999998</v>
      </c>
      <c r="N77" s="202">
        <v>0</v>
      </c>
      <c r="O77" s="202">
        <v>406941518.69</v>
      </c>
      <c r="P77" s="202">
        <v>0</v>
      </c>
      <c r="Q77" s="202">
        <v>-87350027.549999997</v>
      </c>
      <c r="R77" s="202">
        <v>0</v>
      </c>
      <c r="S77" s="202">
        <v>-73194978.379999995</v>
      </c>
      <c r="T77" s="202">
        <v>0</v>
      </c>
      <c r="U77" s="202">
        <v>-107447038.78</v>
      </c>
      <c r="V77" s="202">
        <v>0</v>
      </c>
      <c r="W77" s="202">
        <v>-133705147.98999999</v>
      </c>
      <c r="X77" s="202">
        <v>0</v>
      </c>
      <c r="Y77" s="202">
        <v>-418268250.82999998</v>
      </c>
      <c r="Z77" s="202">
        <v>0</v>
      </c>
      <c r="AA77" s="202">
        <v>-384720613.88</v>
      </c>
      <c r="AB77" s="202">
        <v>0</v>
      </c>
      <c r="AC77" s="202">
        <v>797871416.80999994</v>
      </c>
      <c r="AD77" s="202">
        <v>0</v>
      </c>
      <c r="AE77" s="202">
        <v>-5553357</v>
      </c>
      <c r="AF77" s="202">
        <v>0</v>
      </c>
      <c r="AG77" s="202">
        <v>-49943691.109999999</v>
      </c>
      <c r="AH77" s="202">
        <v>0</v>
      </c>
      <c r="AI77" s="202">
        <v>54253970.329999998</v>
      </c>
      <c r="AJ77" s="202">
        <v>38442048.439999998</v>
      </c>
      <c r="AK77" s="20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表"/>
  <dimension ref="A1:CL110"/>
  <sheetViews>
    <sheetView workbookViewId="0">
      <selection activeCell="I4" sqref="I4"/>
    </sheetView>
  </sheetViews>
  <sheetFormatPr defaultRowHeight="13.5"/>
  <cols>
    <col min="1" max="1" width="31.875" style="17" bestFit="1" customWidth="1"/>
    <col min="2" max="4" width="19.375" hidden="1" customWidth="1"/>
    <col min="5" max="5" width="19.375" bestFit="1" customWidth="1"/>
    <col min="6" max="8" width="19.375" hidden="1" customWidth="1"/>
    <col min="9" max="9" width="19.375" bestFit="1" customWidth="1"/>
    <col min="10" max="12" width="19.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3" width="19.375" hidden="1" customWidth="1"/>
    <col min="24" max="24" width="19.5" hidden="1" customWidth="1"/>
    <col min="25" max="25" width="19.375" bestFit="1" customWidth="1"/>
    <col min="26" max="28" width="19.375" hidden="1" customWidth="1"/>
    <col min="29" max="29" width="19.5" bestFit="1" customWidth="1"/>
    <col min="30" max="31" width="19.5" hidden="1" customWidth="1"/>
    <col min="32" max="34" width="19.5" bestFit="1" customWidth="1"/>
    <col min="35" max="35" width="9.5" hidden="1" customWidth="1"/>
    <col min="36" max="38" width="17.25" bestFit="1" customWidth="1"/>
    <col min="39" max="39" width="7.375" bestFit="1" customWidth="1"/>
    <col min="40" max="42" width="17.25" bestFit="1" customWidth="1"/>
    <col min="43" max="43" width="7.375" bestFit="1" customWidth="1"/>
    <col min="44" max="84" width="19.375" bestFit="1" customWidth="1"/>
    <col min="85" max="87" width="17.25" bestFit="1" customWidth="1"/>
    <col min="88" max="89" width="16.125" bestFit="1" customWidth="1"/>
    <col min="90" max="90" width="7.375" bestFit="1" customWidth="1"/>
  </cols>
  <sheetData>
    <row r="1" spans="1:90" s="41" customFormat="1">
      <c r="A1" s="41">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20101231</v>
      </c>
      <c r="AG1" s="202">
        <v>20091231</v>
      </c>
      <c r="AH1" s="202">
        <v>20081231</v>
      </c>
      <c r="AI1" s="202">
        <v>19700101</v>
      </c>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c r="A2" s="20" t="s">
        <v>0</v>
      </c>
      <c r="B2" s="26"/>
      <c r="C2" s="26"/>
      <c r="D2" s="26"/>
      <c r="E2" s="26"/>
      <c r="F2" s="26"/>
      <c r="G2" s="26"/>
      <c r="H2" s="26"/>
      <c r="I2" s="26"/>
      <c r="J2" s="26"/>
      <c r="K2" s="26"/>
      <c r="L2" s="23"/>
    </row>
    <row r="3" spans="1:90">
      <c r="A3" s="20" t="s">
        <v>316</v>
      </c>
      <c r="B3" s="26"/>
      <c r="C3" s="26"/>
      <c r="D3" s="26"/>
      <c r="E3" s="26"/>
      <c r="F3" s="26"/>
      <c r="G3" s="26"/>
      <c r="H3" s="26"/>
      <c r="I3" s="26"/>
      <c r="J3" s="26"/>
      <c r="K3" s="26"/>
      <c r="L3" s="23"/>
    </row>
    <row r="4" spans="1:90">
      <c r="A4" s="17" t="s">
        <v>1</v>
      </c>
      <c r="B4" s="202">
        <v>911620713.48000002</v>
      </c>
      <c r="C4" s="202">
        <v>762603460.59000003</v>
      </c>
      <c r="D4" s="202">
        <v>959610927.75</v>
      </c>
      <c r="E4" s="202">
        <v>627279567.75999999</v>
      </c>
      <c r="F4" s="202">
        <v>646898398.60000002</v>
      </c>
      <c r="G4" s="202">
        <v>640706738.29999995</v>
      </c>
      <c r="H4" s="202">
        <v>748407749.91999996</v>
      </c>
      <c r="I4" s="202">
        <v>497200922.38</v>
      </c>
      <c r="J4" s="202">
        <v>1041896896.37</v>
      </c>
      <c r="K4" s="202">
        <v>388776166.88</v>
      </c>
      <c r="L4" s="202">
        <v>675753014.13</v>
      </c>
      <c r="M4" s="202">
        <v>696067859.69000006</v>
      </c>
      <c r="N4" s="202">
        <v>690771780.01999998</v>
      </c>
      <c r="O4" s="202">
        <v>641442723.11000001</v>
      </c>
      <c r="P4" s="202">
        <v>1255365928.1900001</v>
      </c>
      <c r="Q4" s="202">
        <v>234501204.41999999</v>
      </c>
      <c r="R4" s="202">
        <v>276684977.61000001</v>
      </c>
      <c r="S4" s="202">
        <v>248656253.59</v>
      </c>
      <c r="T4" s="202">
        <v>310229232.98000002</v>
      </c>
      <c r="U4" s="202">
        <v>321851231.97000003</v>
      </c>
      <c r="V4" s="202">
        <v>306954505.58999997</v>
      </c>
      <c r="W4" s="202">
        <v>295593122.75999999</v>
      </c>
      <c r="X4" s="202">
        <v>419339678.55000001</v>
      </c>
      <c r="Y4" s="202">
        <v>429298270.75</v>
      </c>
      <c r="Z4" s="202">
        <v>413831417.81</v>
      </c>
      <c r="AA4" s="202">
        <v>460824111.80000001</v>
      </c>
      <c r="AB4" s="202">
        <v>596710534.11000001</v>
      </c>
      <c r="AC4" s="202">
        <v>847566521.58000004</v>
      </c>
      <c r="AD4" s="202">
        <v>29624772.98</v>
      </c>
      <c r="AE4" s="202">
        <v>44141747.770000003</v>
      </c>
      <c r="AF4" s="202">
        <v>49695104.770000003</v>
      </c>
      <c r="AG4" s="202">
        <v>99638795.879999995</v>
      </c>
      <c r="AH4" s="202">
        <v>45384825.549999997</v>
      </c>
      <c r="AI4" s="202">
        <v>0</v>
      </c>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c r="A5" s="17" t="s">
        <v>2</v>
      </c>
      <c r="B5" s="202">
        <v>0</v>
      </c>
      <c r="C5" s="202">
        <v>0</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202">
        <v>0</v>
      </c>
      <c r="W5" s="202">
        <v>0</v>
      </c>
      <c r="X5" s="202">
        <v>0</v>
      </c>
      <c r="Y5" s="202">
        <v>0</v>
      </c>
      <c r="Z5" s="202">
        <v>0</v>
      </c>
      <c r="AA5" s="202">
        <v>0</v>
      </c>
      <c r="AB5" s="202">
        <v>0</v>
      </c>
      <c r="AC5" s="202">
        <v>0</v>
      </c>
      <c r="AD5" s="202">
        <v>0</v>
      </c>
      <c r="AE5" s="202">
        <v>0</v>
      </c>
      <c r="AF5" s="202">
        <v>0</v>
      </c>
      <c r="AG5" s="202">
        <v>0</v>
      </c>
      <c r="AH5" s="202">
        <v>0</v>
      </c>
      <c r="AI5" s="202">
        <v>0</v>
      </c>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c r="A6" s="17" t="s">
        <v>13</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202">
        <v>0</v>
      </c>
      <c r="W6" s="202">
        <v>0</v>
      </c>
      <c r="X6" s="202">
        <v>0</v>
      </c>
      <c r="Y6" s="202">
        <v>0</v>
      </c>
      <c r="Z6" s="202">
        <v>0</v>
      </c>
      <c r="AA6" s="202">
        <v>0</v>
      </c>
      <c r="AB6" s="202">
        <v>0</v>
      </c>
      <c r="AC6" s="202">
        <v>0</v>
      </c>
      <c r="AD6" s="202">
        <v>0</v>
      </c>
      <c r="AE6" s="202">
        <v>0</v>
      </c>
      <c r="AF6" s="202">
        <v>0</v>
      </c>
      <c r="AG6" s="202">
        <v>0</v>
      </c>
      <c r="AH6" s="202">
        <v>0</v>
      </c>
      <c r="AI6" s="202">
        <v>0</v>
      </c>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c r="A7" s="17" t="s">
        <v>4</v>
      </c>
      <c r="B7" s="202">
        <v>0</v>
      </c>
      <c r="C7" s="202">
        <v>0</v>
      </c>
      <c r="D7" s="202">
        <v>0</v>
      </c>
      <c r="E7" s="202">
        <v>0</v>
      </c>
      <c r="F7" s="202">
        <v>0</v>
      </c>
      <c r="G7" s="202">
        <v>0</v>
      </c>
      <c r="H7" s="202">
        <v>0</v>
      </c>
      <c r="I7" s="202">
        <v>0</v>
      </c>
      <c r="J7" s="202">
        <v>0</v>
      </c>
      <c r="K7" s="202">
        <v>0</v>
      </c>
      <c r="L7" s="202">
        <v>0</v>
      </c>
      <c r="M7" s="202">
        <v>0</v>
      </c>
      <c r="N7" s="202">
        <v>0</v>
      </c>
      <c r="O7" s="202">
        <v>0</v>
      </c>
      <c r="P7" s="202">
        <v>0</v>
      </c>
      <c r="Q7" s="202">
        <v>0</v>
      </c>
      <c r="R7" s="202">
        <v>0</v>
      </c>
      <c r="S7" s="202">
        <v>0</v>
      </c>
      <c r="T7" s="202">
        <v>0</v>
      </c>
      <c r="U7" s="202">
        <v>0</v>
      </c>
      <c r="V7" s="202">
        <v>0</v>
      </c>
      <c r="W7" s="202">
        <v>0</v>
      </c>
      <c r="X7" s="202">
        <v>0</v>
      </c>
      <c r="Y7" s="202">
        <v>0</v>
      </c>
      <c r="Z7" s="202">
        <v>0</v>
      </c>
      <c r="AA7" s="202">
        <v>0</v>
      </c>
      <c r="AB7" s="202">
        <v>0</v>
      </c>
      <c r="AC7" s="202">
        <v>0</v>
      </c>
      <c r="AD7" s="202">
        <v>0</v>
      </c>
      <c r="AE7" s="202">
        <v>0</v>
      </c>
      <c r="AF7" s="202">
        <v>0</v>
      </c>
      <c r="AG7" s="202">
        <v>0</v>
      </c>
      <c r="AH7" s="202">
        <v>0</v>
      </c>
      <c r="AI7" s="202">
        <v>0</v>
      </c>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c r="A8" s="17" t="s">
        <v>5</v>
      </c>
      <c r="B8" s="202">
        <v>0</v>
      </c>
      <c r="C8" s="202">
        <v>0</v>
      </c>
      <c r="D8" s="202">
        <v>0</v>
      </c>
      <c r="E8" s="202">
        <v>0</v>
      </c>
      <c r="F8" s="202">
        <v>0</v>
      </c>
      <c r="G8" s="202">
        <v>0</v>
      </c>
      <c r="H8" s="202">
        <v>0</v>
      </c>
      <c r="I8" s="202">
        <v>0</v>
      </c>
      <c r="J8" s="202">
        <v>0</v>
      </c>
      <c r="K8" s="202">
        <v>0</v>
      </c>
      <c r="L8" s="202">
        <v>0</v>
      </c>
      <c r="M8" s="202">
        <v>0</v>
      </c>
      <c r="N8" s="202">
        <v>0</v>
      </c>
      <c r="O8" s="202">
        <v>0</v>
      </c>
      <c r="P8" s="202">
        <v>0</v>
      </c>
      <c r="Q8" s="202">
        <v>0</v>
      </c>
      <c r="R8" s="202">
        <v>0</v>
      </c>
      <c r="S8" s="202">
        <v>0</v>
      </c>
      <c r="T8" s="202">
        <v>0</v>
      </c>
      <c r="U8" s="202">
        <v>0</v>
      </c>
      <c r="V8" s="202">
        <v>0</v>
      </c>
      <c r="W8" s="202">
        <v>0</v>
      </c>
      <c r="X8" s="202">
        <v>0</v>
      </c>
      <c r="Y8" s="202">
        <v>0</v>
      </c>
      <c r="Z8" s="202">
        <v>0</v>
      </c>
      <c r="AA8" s="202">
        <v>0</v>
      </c>
      <c r="AB8" s="202">
        <v>0</v>
      </c>
      <c r="AC8" s="202">
        <v>0</v>
      </c>
      <c r="AD8" s="202">
        <v>0</v>
      </c>
      <c r="AE8" s="202">
        <v>0</v>
      </c>
      <c r="AF8" s="202">
        <v>0</v>
      </c>
      <c r="AG8" s="202">
        <v>0</v>
      </c>
      <c r="AH8" s="202">
        <v>0</v>
      </c>
      <c r="AI8" s="202">
        <v>0</v>
      </c>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c r="A9" s="17" t="s">
        <v>6</v>
      </c>
      <c r="B9" s="202">
        <v>0</v>
      </c>
      <c r="C9" s="202">
        <v>0</v>
      </c>
      <c r="D9" s="202">
        <v>0</v>
      </c>
      <c r="E9" s="202">
        <v>0</v>
      </c>
      <c r="F9" s="202">
        <v>0</v>
      </c>
      <c r="G9" s="202">
        <v>0</v>
      </c>
      <c r="H9" s="202">
        <v>0</v>
      </c>
      <c r="I9" s="202">
        <v>0</v>
      </c>
      <c r="J9" s="202">
        <v>0</v>
      </c>
      <c r="K9" s="202">
        <v>0</v>
      </c>
      <c r="L9" s="202">
        <v>0</v>
      </c>
      <c r="M9" s="202">
        <v>0</v>
      </c>
      <c r="N9" s="202">
        <v>0</v>
      </c>
      <c r="O9" s="202">
        <v>0</v>
      </c>
      <c r="P9" s="202">
        <v>0</v>
      </c>
      <c r="Q9" s="202">
        <v>0</v>
      </c>
      <c r="R9" s="202">
        <v>0</v>
      </c>
      <c r="S9" s="202">
        <v>0</v>
      </c>
      <c r="T9" s="202">
        <v>0</v>
      </c>
      <c r="U9" s="202">
        <v>0</v>
      </c>
      <c r="V9" s="202">
        <v>0</v>
      </c>
      <c r="W9" s="202">
        <v>0</v>
      </c>
      <c r="X9" s="202">
        <v>0</v>
      </c>
      <c r="Y9" s="202">
        <v>0</v>
      </c>
      <c r="Z9" s="202">
        <v>0</v>
      </c>
      <c r="AA9" s="202">
        <v>0</v>
      </c>
      <c r="AB9" s="202">
        <v>0</v>
      </c>
      <c r="AC9" s="202">
        <v>0</v>
      </c>
      <c r="AD9" s="202">
        <v>0</v>
      </c>
      <c r="AE9" s="202">
        <v>0</v>
      </c>
      <c r="AF9" s="202">
        <v>0</v>
      </c>
      <c r="AG9" s="202">
        <v>0</v>
      </c>
      <c r="AH9" s="202">
        <v>0</v>
      </c>
      <c r="AI9" s="202">
        <v>0</v>
      </c>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c r="A10" s="19" t="s">
        <v>7</v>
      </c>
      <c r="B10" s="202">
        <v>0</v>
      </c>
      <c r="C10" s="202">
        <v>0</v>
      </c>
      <c r="D10" s="202">
        <v>0</v>
      </c>
      <c r="E10" s="202">
        <v>0</v>
      </c>
      <c r="F10" s="202">
        <v>0</v>
      </c>
      <c r="G10" s="202">
        <v>0</v>
      </c>
      <c r="H10" s="202">
        <v>0</v>
      </c>
      <c r="I10" s="202">
        <v>0</v>
      </c>
      <c r="J10" s="202">
        <v>0</v>
      </c>
      <c r="K10" s="202">
        <v>0</v>
      </c>
      <c r="L10" s="202">
        <v>4837055.33</v>
      </c>
      <c r="M10" s="202">
        <v>0</v>
      </c>
      <c r="N10" s="202">
        <v>0</v>
      </c>
      <c r="O10" s="202">
        <v>0</v>
      </c>
      <c r="P10" s="202">
        <v>0</v>
      </c>
      <c r="Q10" s="202">
        <v>0</v>
      </c>
      <c r="R10" s="202">
        <v>0</v>
      </c>
      <c r="S10" s="202">
        <v>0</v>
      </c>
      <c r="T10" s="202">
        <v>0</v>
      </c>
      <c r="U10" s="202">
        <v>0</v>
      </c>
      <c r="V10" s="202">
        <v>0</v>
      </c>
      <c r="W10" s="202">
        <v>0</v>
      </c>
      <c r="X10" s="202">
        <v>0</v>
      </c>
      <c r="Y10" s="202">
        <v>0</v>
      </c>
      <c r="Z10" s="202">
        <v>0</v>
      </c>
      <c r="AA10" s="202">
        <v>0</v>
      </c>
      <c r="AB10" s="202">
        <v>0</v>
      </c>
      <c r="AC10" s="202">
        <v>0</v>
      </c>
      <c r="AD10" s="202">
        <v>0</v>
      </c>
      <c r="AE10" s="202">
        <v>0</v>
      </c>
      <c r="AF10" s="202">
        <v>0</v>
      </c>
      <c r="AG10" s="202">
        <v>0</v>
      </c>
      <c r="AH10" s="202">
        <v>2426856.9700000002</v>
      </c>
      <c r="AI10" s="202">
        <v>0</v>
      </c>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c r="A11" s="17" t="s">
        <v>8</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202">
        <v>0</v>
      </c>
      <c r="W11" s="202">
        <v>0</v>
      </c>
      <c r="X11" s="202">
        <v>0</v>
      </c>
      <c r="Y11" s="202">
        <v>0</v>
      </c>
      <c r="Z11" s="202">
        <v>0</v>
      </c>
      <c r="AA11" s="202">
        <v>0</v>
      </c>
      <c r="AB11" s="202">
        <v>0</v>
      </c>
      <c r="AC11" s="202">
        <v>0</v>
      </c>
      <c r="AD11" s="202">
        <v>0</v>
      </c>
      <c r="AE11" s="202">
        <v>0</v>
      </c>
      <c r="AF11" s="202">
        <v>0</v>
      </c>
      <c r="AG11" s="202">
        <v>0</v>
      </c>
      <c r="AH11" s="202">
        <v>0</v>
      </c>
      <c r="AI11" s="202">
        <v>0</v>
      </c>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c r="A12" s="17" t="s">
        <v>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c r="Y12" s="202">
        <v>0</v>
      </c>
      <c r="Z12" s="202">
        <v>0</v>
      </c>
      <c r="AA12" s="202">
        <v>0</v>
      </c>
      <c r="AB12" s="202">
        <v>0</v>
      </c>
      <c r="AC12" s="202">
        <v>0</v>
      </c>
      <c r="AD12" s="202">
        <v>0</v>
      </c>
      <c r="AE12" s="202">
        <v>0</v>
      </c>
      <c r="AF12" s="202">
        <v>0</v>
      </c>
      <c r="AG12" s="202">
        <v>0</v>
      </c>
      <c r="AH12" s="202">
        <v>0</v>
      </c>
      <c r="AI12" s="202">
        <v>0</v>
      </c>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c r="A13" s="17" t="s">
        <v>10</v>
      </c>
      <c r="B13" s="202">
        <v>0</v>
      </c>
      <c r="C13" s="202">
        <v>0</v>
      </c>
      <c r="D13" s="202">
        <v>0</v>
      </c>
      <c r="E13" s="202">
        <v>0</v>
      </c>
      <c r="F13" s="202">
        <v>10830.97</v>
      </c>
      <c r="G13" s="202">
        <v>0</v>
      </c>
      <c r="H13" s="202">
        <v>0</v>
      </c>
      <c r="I13" s="202">
        <v>193750</v>
      </c>
      <c r="J13" s="202">
        <v>0</v>
      </c>
      <c r="K13" s="202">
        <v>0</v>
      </c>
      <c r="L13" s="202">
        <v>8306.99</v>
      </c>
      <c r="M13" s="202">
        <v>129925.53</v>
      </c>
      <c r="N13" s="202">
        <v>18955.82</v>
      </c>
      <c r="O13" s="202">
        <v>82599.98</v>
      </c>
      <c r="P13" s="202">
        <v>0</v>
      </c>
      <c r="Q13" s="202">
        <v>131048.02</v>
      </c>
      <c r="R13" s="202">
        <v>0</v>
      </c>
      <c r="S13" s="202">
        <v>522726.33</v>
      </c>
      <c r="T13" s="202">
        <v>0</v>
      </c>
      <c r="U13" s="202">
        <v>609629.63</v>
      </c>
      <c r="V13" s="202">
        <v>0</v>
      </c>
      <c r="W13" s="202">
        <v>716588.88</v>
      </c>
      <c r="X13" s="202">
        <v>0</v>
      </c>
      <c r="Y13" s="202">
        <v>4121250.02</v>
      </c>
      <c r="Z13" s="202">
        <v>0</v>
      </c>
      <c r="AA13" s="202">
        <v>0</v>
      </c>
      <c r="AB13" s="202">
        <v>0</v>
      </c>
      <c r="AC13" s="202">
        <v>0</v>
      </c>
      <c r="AD13" s="202">
        <v>0</v>
      </c>
      <c r="AE13" s="202">
        <v>0</v>
      </c>
      <c r="AF13" s="202">
        <v>0</v>
      </c>
      <c r="AG13" s="202">
        <v>0</v>
      </c>
      <c r="AH13" s="202">
        <v>0</v>
      </c>
      <c r="AI13" s="202">
        <v>0</v>
      </c>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c r="B14" s="26"/>
      <c r="C14" s="26"/>
      <c r="D14" s="26"/>
      <c r="E14" s="26"/>
      <c r="F14" s="26"/>
      <c r="G14" s="26"/>
      <c r="H14" s="26"/>
      <c r="I14" s="26"/>
      <c r="J14" s="26"/>
      <c r="K14" s="26"/>
      <c r="L14" s="23"/>
    </row>
    <row r="15" spans="1:90" hidden="1">
      <c r="B15" s="26"/>
      <c r="C15" s="26"/>
      <c r="D15" s="26"/>
      <c r="E15" s="26"/>
      <c r="F15" s="26"/>
      <c r="G15" s="26"/>
      <c r="H15" s="26"/>
      <c r="I15" s="26"/>
      <c r="J15" s="26"/>
      <c r="K15" s="26"/>
      <c r="L15" s="23"/>
    </row>
    <row r="16" spans="1:90" hidden="1">
      <c r="B16" s="26"/>
      <c r="C16" s="26"/>
      <c r="D16" s="26"/>
      <c r="E16" s="26"/>
      <c r="F16" s="26"/>
      <c r="G16" s="26"/>
      <c r="H16" s="26"/>
      <c r="I16" s="26"/>
      <c r="J16" s="26"/>
      <c r="K16" s="26"/>
      <c r="L16" s="23"/>
    </row>
    <row r="17" spans="1:90" s="5" customFormat="1">
      <c r="A17" s="125"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c r="A18" s="126" t="s">
        <v>79</v>
      </c>
      <c r="B18" s="34"/>
      <c r="C18" s="34"/>
      <c r="D18" s="34"/>
      <c r="E18" s="34"/>
      <c r="F18" s="34"/>
      <c r="G18" s="34"/>
      <c r="H18" s="34"/>
      <c r="I18" s="34"/>
      <c r="J18" s="34"/>
      <c r="K18" s="34"/>
      <c r="L18" s="32"/>
      <c r="M18" s="14"/>
      <c r="N18" s="14"/>
    </row>
    <row r="19" spans="1:90" s="5" customFormat="1">
      <c r="A19" s="125" t="s">
        <v>78</v>
      </c>
      <c r="B19" s="202">
        <v>18798751.239999998</v>
      </c>
      <c r="C19" s="202">
        <v>18798751.239999998</v>
      </c>
      <c r="D19" s="202">
        <v>19416080.27</v>
      </c>
      <c r="E19" s="202">
        <v>19416080.27</v>
      </c>
      <c r="F19" s="202">
        <v>17743024.609999999</v>
      </c>
      <c r="G19" s="202">
        <v>17743024.609999999</v>
      </c>
      <c r="H19" s="202">
        <v>22731749.920000002</v>
      </c>
      <c r="I19" s="202">
        <v>22731749.920000002</v>
      </c>
      <c r="J19" s="202">
        <v>28084982.890000001</v>
      </c>
      <c r="K19" s="202">
        <v>28084982.890000001</v>
      </c>
      <c r="L19" s="202">
        <v>27152779.940000001</v>
      </c>
      <c r="M19" s="202">
        <v>27152779.940000001</v>
      </c>
      <c r="N19" s="202">
        <v>17383078.079999998</v>
      </c>
      <c r="O19" s="202">
        <v>10543582.140000001</v>
      </c>
      <c r="P19" s="202">
        <v>10874322.380000001</v>
      </c>
      <c r="Q19" s="202">
        <v>10874322.380000001</v>
      </c>
      <c r="R19" s="202">
        <v>9729124.8499999996</v>
      </c>
      <c r="S19" s="202">
        <v>9729124.8499999996</v>
      </c>
      <c r="T19" s="202">
        <v>9757413.4000000004</v>
      </c>
      <c r="U19" s="202">
        <v>9757413.4000000004</v>
      </c>
      <c r="V19" s="202">
        <v>9452578.0399999991</v>
      </c>
      <c r="W19" s="202">
        <v>9452578.0399999991</v>
      </c>
      <c r="X19" s="202">
        <v>9569252.8100000005</v>
      </c>
      <c r="Y19" s="202">
        <v>9569252.8100000005</v>
      </c>
      <c r="Z19" s="202">
        <v>7757046</v>
      </c>
      <c r="AA19" s="202">
        <v>7757046</v>
      </c>
      <c r="AB19" s="202">
        <v>8770793.0600000005</v>
      </c>
      <c r="AC19" s="202">
        <v>8770793.0600000005</v>
      </c>
      <c r="AD19" s="202">
        <v>8652923.2200000007</v>
      </c>
      <c r="AE19" s="202">
        <v>8652923.2200000007</v>
      </c>
      <c r="AF19" s="202">
        <v>8086976.54</v>
      </c>
      <c r="AG19" s="202">
        <v>7235745.2300000004</v>
      </c>
      <c r="AH19" s="202">
        <v>8140066.6500000004</v>
      </c>
      <c r="AI19" s="202">
        <v>0</v>
      </c>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c r="A20" s="20" t="s">
        <v>12</v>
      </c>
      <c r="B20" s="26"/>
      <c r="C20" s="26"/>
      <c r="D20" s="26"/>
      <c r="E20" s="26"/>
      <c r="F20" s="26"/>
      <c r="G20" s="26"/>
      <c r="H20" s="26"/>
      <c r="I20" s="26"/>
      <c r="J20" s="26"/>
      <c r="K20" s="26"/>
      <c r="L20" s="23"/>
      <c r="M20" s="13"/>
      <c r="N20" s="13"/>
    </row>
    <row r="21" spans="1:90">
      <c r="A21" s="20" t="s">
        <v>80</v>
      </c>
      <c r="B21" s="26"/>
      <c r="C21" s="26"/>
      <c r="D21" s="26"/>
      <c r="E21" s="26"/>
      <c r="F21" s="26"/>
      <c r="G21" s="26"/>
      <c r="H21" s="26"/>
      <c r="I21" s="26"/>
      <c r="J21" s="26"/>
      <c r="K21" s="26"/>
      <c r="L21" s="23"/>
      <c r="M21" s="13"/>
      <c r="N21" s="13"/>
    </row>
    <row r="22" spans="1:90">
      <c r="A22" s="17" t="s">
        <v>14</v>
      </c>
      <c r="B22" s="202">
        <v>200000</v>
      </c>
      <c r="C22" s="202">
        <v>245995.03</v>
      </c>
      <c r="D22" s="202">
        <v>215924</v>
      </c>
      <c r="E22" s="202">
        <v>150000</v>
      </c>
      <c r="F22" s="202">
        <v>150000</v>
      </c>
      <c r="G22" s="202">
        <v>200000</v>
      </c>
      <c r="H22" s="202">
        <v>50000</v>
      </c>
      <c r="I22" s="202">
        <v>0</v>
      </c>
      <c r="J22" s="202">
        <v>0</v>
      </c>
      <c r="K22" s="202">
        <v>0</v>
      </c>
      <c r="L22" s="202">
        <v>300000</v>
      </c>
      <c r="M22" s="202">
        <v>0</v>
      </c>
      <c r="N22" s="202">
        <v>0</v>
      </c>
      <c r="O22" s="202">
        <v>250000</v>
      </c>
      <c r="P22" s="202">
        <v>0</v>
      </c>
      <c r="Q22" s="202">
        <v>0</v>
      </c>
      <c r="R22" s="202">
        <v>0</v>
      </c>
      <c r="S22" s="202">
        <v>0</v>
      </c>
      <c r="T22" s="202">
        <v>0</v>
      </c>
      <c r="U22" s="202">
        <v>0</v>
      </c>
      <c r="V22" s="202">
        <v>0</v>
      </c>
      <c r="W22" s="202">
        <v>0</v>
      </c>
      <c r="X22" s="202">
        <v>0</v>
      </c>
      <c r="Y22" s="202">
        <v>0</v>
      </c>
      <c r="Z22" s="202">
        <v>0</v>
      </c>
      <c r="AA22" s="202">
        <v>2021795.9</v>
      </c>
      <c r="AB22" s="202">
        <v>2890344.5</v>
      </c>
      <c r="AC22" s="202">
        <v>0</v>
      </c>
      <c r="AD22" s="202">
        <v>0</v>
      </c>
      <c r="AE22" s="202">
        <v>0</v>
      </c>
      <c r="AF22" s="202">
        <v>700000</v>
      </c>
      <c r="AG22" s="202">
        <v>0</v>
      </c>
      <c r="AH22" s="202">
        <v>0</v>
      </c>
      <c r="AI22" s="202">
        <v>0</v>
      </c>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c r="A23" s="17" t="s">
        <v>15</v>
      </c>
      <c r="B23" s="202">
        <v>457190186.55000001</v>
      </c>
      <c r="C23" s="202">
        <v>474913355.95999998</v>
      </c>
      <c r="D23" s="202">
        <v>410902234.14999998</v>
      </c>
      <c r="E23" s="202">
        <v>373451431.31</v>
      </c>
      <c r="F23" s="202">
        <v>347931994.82999998</v>
      </c>
      <c r="G23" s="202">
        <v>405676474.32999998</v>
      </c>
      <c r="H23" s="202">
        <v>313810139.07999998</v>
      </c>
      <c r="I23" s="202">
        <v>307783204.54000002</v>
      </c>
      <c r="J23" s="202">
        <v>260242607.81</v>
      </c>
      <c r="K23" s="202">
        <v>296398356.31999999</v>
      </c>
      <c r="L23" s="202">
        <v>269991616.93000001</v>
      </c>
      <c r="M23" s="202">
        <v>222867349.44</v>
      </c>
      <c r="N23" s="202">
        <v>88412590.75</v>
      </c>
      <c r="O23" s="202">
        <v>103816020.16</v>
      </c>
      <c r="P23" s="202">
        <v>64141687.369999997</v>
      </c>
      <c r="Q23" s="202">
        <v>187564063.86000001</v>
      </c>
      <c r="R23" s="202">
        <v>134053584.65000001</v>
      </c>
      <c r="S23" s="202">
        <v>150050878.96000001</v>
      </c>
      <c r="T23" s="202">
        <v>128964561.05</v>
      </c>
      <c r="U23" s="202">
        <v>139562369.38</v>
      </c>
      <c r="V23" s="202">
        <v>139746153.44</v>
      </c>
      <c r="W23" s="202">
        <v>142377419.00999999</v>
      </c>
      <c r="X23" s="202">
        <v>137417365.5</v>
      </c>
      <c r="Y23" s="202">
        <v>129806174.02</v>
      </c>
      <c r="Z23" s="202">
        <v>93912473.459999993</v>
      </c>
      <c r="AA23" s="202">
        <v>130530903.56</v>
      </c>
      <c r="AB23" s="202">
        <v>108929604.27</v>
      </c>
      <c r="AC23" s="202">
        <v>69329634.230000004</v>
      </c>
      <c r="AD23" s="202">
        <v>26735843.48</v>
      </c>
      <c r="AE23" s="202">
        <v>73948032.310000002</v>
      </c>
      <c r="AF23" s="202">
        <v>56862294.119999997</v>
      </c>
      <c r="AG23" s="202">
        <v>63810060.219999999</v>
      </c>
      <c r="AH23" s="202">
        <v>28635847.510000002</v>
      </c>
      <c r="AI23" s="202">
        <v>0</v>
      </c>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c r="A24" s="17" t="s">
        <v>16</v>
      </c>
      <c r="B24" s="202">
        <v>27989384.73</v>
      </c>
      <c r="C24" s="202">
        <v>28174278.510000002</v>
      </c>
      <c r="D24" s="202">
        <v>35750698.869999997</v>
      </c>
      <c r="E24" s="202">
        <v>16430807.369999999</v>
      </c>
      <c r="F24" s="202">
        <v>26347563.100000001</v>
      </c>
      <c r="G24" s="202">
        <v>17028922.52</v>
      </c>
      <c r="H24" s="202">
        <v>20455038.829999998</v>
      </c>
      <c r="I24" s="202">
        <v>9276964.5700000003</v>
      </c>
      <c r="J24" s="202">
        <v>13217972</v>
      </c>
      <c r="K24" s="202">
        <v>15560880.02</v>
      </c>
      <c r="L24" s="202">
        <v>14278129.439999999</v>
      </c>
      <c r="M24" s="202">
        <v>7496965.7300000004</v>
      </c>
      <c r="N24" s="202">
        <v>16994138.399999999</v>
      </c>
      <c r="O24" s="202">
        <v>11305014.26</v>
      </c>
      <c r="P24" s="202">
        <v>8490318.7899999991</v>
      </c>
      <c r="Q24" s="202">
        <v>8104557.8399999999</v>
      </c>
      <c r="R24" s="202">
        <v>30787904.620000001</v>
      </c>
      <c r="S24" s="202">
        <v>17307519.850000001</v>
      </c>
      <c r="T24" s="202">
        <v>20586311.920000002</v>
      </c>
      <c r="U24" s="202">
        <v>11808182.1</v>
      </c>
      <c r="V24" s="202">
        <v>15424653.300000001</v>
      </c>
      <c r="W24" s="202">
        <v>19715557.359999999</v>
      </c>
      <c r="X24" s="202">
        <v>21883154.760000002</v>
      </c>
      <c r="Y24" s="202">
        <v>19571910.260000002</v>
      </c>
      <c r="Z24" s="202">
        <v>22571122.300000001</v>
      </c>
      <c r="AA24" s="202">
        <v>39704930.030000001</v>
      </c>
      <c r="AB24" s="202">
        <v>21889293.039999999</v>
      </c>
      <c r="AC24" s="202">
        <v>14169699.310000001</v>
      </c>
      <c r="AD24" s="202">
        <v>17268750.989999998</v>
      </c>
      <c r="AE24" s="202">
        <v>16816626.960000001</v>
      </c>
      <c r="AF24" s="202">
        <v>8472559.4700000007</v>
      </c>
      <c r="AG24" s="202">
        <v>6859299.8099999996</v>
      </c>
      <c r="AH24" s="202">
        <v>3387968.79</v>
      </c>
      <c r="AI24" s="202">
        <v>0</v>
      </c>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c r="A25" s="17" t="s">
        <v>17</v>
      </c>
      <c r="B25" s="202">
        <v>19937282.710000001</v>
      </c>
      <c r="C25" s="202">
        <v>37125081.630000003</v>
      </c>
      <c r="D25" s="202">
        <v>35043837.350000001</v>
      </c>
      <c r="E25" s="202">
        <v>20183993.539999999</v>
      </c>
      <c r="F25" s="202">
        <v>19551545.969999999</v>
      </c>
      <c r="G25" s="202">
        <v>19769029.32</v>
      </c>
      <c r="H25" s="202">
        <v>20214448.02</v>
      </c>
      <c r="I25" s="202">
        <v>22495177.010000002</v>
      </c>
      <c r="J25" s="202">
        <v>12955267.68</v>
      </c>
      <c r="K25" s="202">
        <v>10682420.949999999</v>
      </c>
      <c r="L25" s="202">
        <v>37340759.840000004</v>
      </c>
      <c r="M25" s="202">
        <v>5812950.0099999998</v>
      </c>
      <c r="N25" s="202">
        <v>8009865.1900000004</v>
      </c>
      <c r="O25" s="202">
        <v>6727090.9699999997</v>
      </c>
      <c r="P25" s="202">
        <v>7434514.1600000001</v>
      </c>
      <c r="Q25" s="202">
        <v>5572281.7999999998</v>
      </c>
      <c r="R25" s="202">
        <v>13651129.630000001</v>
      </c>
      <c r="S25" s="202">
        <v>6774735.7800000003</v>
      </c>
      <c r="T25" s="202">
        <v>6429637.2400000002</v>
      </c>
      <c r="U25" s="202">
        <v>6586460.2800000003</v>
      </c>
      <c r="V25" s="202">
        <v>6255076.7300000004</v>
      </c>
      <c r="W25" s="202">
        <v>6106708.0099999998</v>
      </c>
      <c r="X25" s="202">
        <v>6493551.2699999996</v>
      </c>
      <c r="Y25" s="202">
        <v>3459452.6</v>
      </c>
      <c r="Z25" s="202">
        <v>7525596.2000000002</v>
      </c>
      <c r="AA25" s="202">
        <v>4907998.07</v>
      </c>
      <c r="AB25" s="202">
        <v>6183559.4299999997</v>
      </c>
      <c r="AC25" s="202">
        <v>6151751.8700000001</v>
      </c>
      <c r="AD25" s="202">
        <v>6434584.7300000004</v>
      </c>
      <c r="AE25" s="202">
        <v>7853661.7699999996</v>
      </c>
      <c r="AF25" s="202">
        <v>3474200.07</v>
      </c>
      <c r="AG25" s="202">
        <v>1846889.36</v>
      </c>
      <c r="AH25" s="202">
        <v>1502403.77</v>
      </c>
      <c r="AI25" s="202">
        <v>0</v>
      </c>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c r="A26" s="17" t="s">
        <v>18</v>
      </c>
      <c r="B26" s="202">
        <v>800982418.14999998</v>
      </c>
      <c r="C26" s="202">
        <v>692097814.60000002</v>
      </c>
      <c r="D26" s="202">
        <v>664238165.96000004</v>
      </c>
      <c r="E26" s="202">
        <v>693441799.19000006</v>
      </c>
      <c r="F26" s="202">
        <v>664605855.32000005</v>
      </c>
      <c r="G26" s="202">
        <v>638743101.07000005</v>
      </c>
      <c r="H26" s="202">
        <v>644547802.22000003</v>
      </c>
      <c r="I26" s="202">
        <v>697079591.05999994</v>
      </c>
      <c r="J26" s="202">
        <v>681821488.59000003</v>
      </c>
      <c r="K26" s="202">
        <v>592297432.84000003</v>
      </c>
      <c r="L26" s="202">
        <v>521266645.61000001</v>
      </c>
      <c r="M26" s="202">
        <v>390328020.83999997</v>
      </c>
      <c r="N26" s="202">
        <v>441613151.01999998</v>
      </c>
      <c r="O26" s="202">
        <v>387700988.93000001</v>
      </c>
      <c r="P26" s="202">
        <v>342844806.60000002</v>
      </c>
      <c r="Q26" s="202">
        <v>289896370.81999999</v>
      </c>
      <c r="R26" s="202">
        <v>312193074.07999998</v>
      </c>
      <c r="S26" s="202">
        <v>288874923.70999998</v>
      </c>
      <c r="T26" s="202">
        <v>306601886.50999999</v>
      </c>
      <c r="U26" s="202">
        <v>285245447.89999998</v>
      </c>
      <c r="V26" s="202">
        <v>272899559.27999997</v>
      </c>
      <c r="W26" s="202">
        <v>272276630.54000002</v>
      </c>
      <c r="X26" s="202">
        <v>273104736.24000001</v>
      </c>
      <c r="Y26" s="202">
        <v>256470646.41</v>
      </c>
      <c r="Z26" s="202">
        <v>234456271.97</v>
      </c>
      <c r="AA26" s="202">
        <v>215824597.50999999</v>
      </c>
      <c r="AB26" s="202">
        <v>224156467.27000001</v>
      </c>
      <c r="AC26" s="202">
        <v>224490389.49000001</v>
      </c>
      <c r="AD26" s="202">
        <v>227799281.63</v>
      </c>
      <c r="AE26" s="202">
        <v>213187752.13</v>
      </c>
      <c r="AF26" s="202">
        <v>227794263.31</v>
      </c>
      <c r="AG26" s="202">
        <v>196151344.22</v>
      </c>
      <c r="AH26" s="202">
        <v>223636319.30000001</v>
      </c>
      <c r="AI26" s="202">
        <v>0</v>
      </c>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c r="A27" s="17" t="s">
        <v>19</v>
      </c>
      <c r="B27" s="202">
        <v>184126598.31</v>
      </c>
      <c r="C27" s="202">
        <v>276214511.33999997</v>
      </c>
      <c r="D27" s="202">
        <v>6675989.5800000001</v>
      </c>
      <c r="E27" s="202">
        <v>362063244.63999999</v>
      </c>
      <c r="F27" s="202">
        <v>358072392.25</v>
      </c>
      <c r="G27" s="202">
        <v>287386955.77999997</v>
      </c>
      <c r="H27" s="202">
        <v>287183944.5</v>
      </c>
      <c r="I27" s="202">
        <v>402490320.44999999</v>
      </c>
      <c r="J27" s="202">
        <v>434195085.63999999</v>
      </c>
      <c r="K27" s="202">
        <v>506344099.74000001</v>
      </c>
      <c r="L27" s="202">
        <v>371923683.51999998</v>
      </c>
      <c r="M27" s="202">
        <v>510909151.82999998</v>
      </c>
      <c r="N27" s="202">
        <v>513344472.51999998</v>
      </c>
      <c r="O27" s="202">
        <v>513708534.76999998</v>
      </c>
      <c r="P27" s="202">
        <v>3529610.76</v>
      </c>
      <c r="Q27" s="202">
        <v>2498093.12</v>
      </c>
      <c r="R27" s="202">
        <v>0</v>
      </c>
      <c r="S27" s="202">
        <v>0</v>
      </c>
      <c r="T27" s="202">
        <v>0</v>
      </c>
      <c r="U27" s="202">
        <v>0</v>
      </c>
      <c r="V27" s="202">
        <v>0</v>
      </c>
      <c r="W27" s="202">
        <v>0</v>
      </c>
      <c r="X27" s="202">
        <v>0</v>
      </c>
      <c r="Y27" s="202">
        <v>0</v>
      </c>
      <c r="Z27" s="202">
        <v>0</v>
      </c>
      <c r="AA27" s="202">
        <v>0</v>
      </c>
      <c r="AB27" s="202">
        <v>0</v>
      </c>
      <c r="AC27" s="202">
        <v>0</v>
      </c>
      <c r="AD27" s="202">
        <v>0</v>
      </c>
      <c r="AE27" s="202">
        <v>0</v>
      </c>
      <c r="AF27" s="202">
        <v>0</v>
      </c>
      <c r="AG27" s="202">
        <v>0</v>
      </c>
      <c r="AH27" s="202">
        <v>0</v>
      </c>
      <c r="AI27" s="202">
        <v>0</v>
      </c>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c r="A28" s="17" t="s">
        <v>76</v>
      </c>
      <c r="B28" s="202">
        <v>0</v>
      </c>
      <c r="C28" s="202">
        <v>0</v>
      </c>
      <c r="D28" s="202">
        <v>0</v>
      </c>
      <c r="E28" s="202">
        <v>0</v>
      </c>
      <c r="F28" s="202">
        <v>0</v>
      </c>
      <c r="G28" s="202">
        <v>0</v>
      </c>
      <c r="H28" s="202">
        <v>0</v>
      </c>
      <c r="I28" s="202">
        <v>0</v>
      </c>
      <c r="J28" s="202">
        <v>0</v>
      </c>
      <c r="K28" s="202">
        <v>0</v>
      </c>
      <c r="L28" s="202">
        <v>0</v>
      </c>
      <c r="M28" s="202">
        <v>0</v>
      </c>
      <c r="N28" s="202">
        <v>0</v>
      </c>
      <c r="O28" s="202">
        <v>0</v>
      </c>
      <c r="P28" s="202">
        <v>0</v>
      </c>
      <c r="Q28" s="202">
        <v>0</v>
      </c>
      <c r="R28" s="202">
        <v>0</v>
      </c>
      <c r="S28" s="202">
        <v>0</v>
      </c>
      <c r="T28" s="202">
        <v>0</v>
      </c>
      <c r="U28" s="202">
        <v>0</v>
      </c>
      <c r="V28" s="202">
        <v>0</v>
      </c>
      <c r="W28" s="202">
        <v>0</v>
      </c>
      <c r="X28" s="202">
        <v>0</v>
      </c>
      <c r="Y28" s="202">
        <v>0</v>
      </c>
      <c r="Z28" s="202">
        <v>0</v>
      </c>
      <c r="AA28" s="202">
        <v>0</v>
      </c>
      <c r="AB28" s="202">
        <v>0</v>
      </c>
      <c r="AC28" s="202">
        <v>0</v>
      </c>
      <c r="AD28" s="202">
        <v>0</v>
      </c>
      <c r="AE28" s="202">
        <v>0</v>
      </c>
      <c r="AF28" s="202">
        <v>0</v>
      </c>
      <c r="AG28" s="202">
        <v>0</v>
      </c>
      <c r="AH28" s="202">
        <v>0</v>
      </c>
      <c r="AI28" s="202">
        <v>0</v>
      </c>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c r="A29" s="17" t="s">
        <v>3</v>
      </c>
      <c r="B29" s="202">
        <v>0</v>
      </c>
      <c r="C29" s="202">
        <v>0</v>
      </c>
      <c r="D29" s="202">
        <v>0</v>
      </c>
      <c r="E29" s="202">
        <v>0</v>
      </c>
      <c r="F29" s="202">
        <v>0</v>
      </c>
      <c r="G29" s="202">
        <v>0</v>
      </c>
      <c r="H29" s="202">
        <v>0</v>
      </c>
      <c r="I29" s="202">
        <v>0</v>
      </c>
      <c r="J29" s="202">
        <v>0</v>
      </c>
      <c r="K29" s="202">
        <v>0</v>
      </c>
      <c r="L29" s="202">
        <v>0</v>
      </c>
      <c r="M29" s="202">
        <v>0</v>
      </c>
      <c r="N29" s="202">
        <v>0</v>
      </c>
      <c r="O29" s="202">
        <v>0</v>
      </c>
      <c r="P29" s="202">
        <v>0</v>
      </c>
      <c r="Q29" s="202">
        <v>0</v>
      </c>
      <c r="R29" s="202">
        <v>0</v>
      </c>
      <c r="S29" s="202">
        <v>0</v>
      </c>
      <c r="T29" s="202">
        <v>0</v>
      </c>
      <c r="U29" s="202">
        <v>0</v>
      </c>
      <c r="V29" s="202">
        <v>0</v>
      </c>
      <c r="W29" s="202">
        <v>0</v>
      </c>
      <c r="X29" s="202">
        <v>0</v>
      </c>
      <c r="Y29" s="202">
        <v>0</v>
      </c>
      <c r="Z29" s="202">
        <v>0</v>
      </c>
      <c r="AA29" s="202">
        <v>0</v>
      </c>
      <c r="AB29" s="202">
        <v>0</v>
      </c>
      <c r="AC29" s="202">
        <v>0</v>
      </c>
      <c r="AD29" s="202">
        <v>0</v>
      </c>
      <c r="AE29" s="202">
        <v>0</v>
      </c>
      <c r="AF29" s="202">
        <v>0</v>
      </c>
      <c r="AG29" s="202">
        <v>0</v>
      </c>
      <c r="AH29" s="202">
        <v>0</v>
      </c>
      <c r="AI29" s="202">
        <v>0</v>
      </c>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c r="B30" s="26"/>
      <c r="C30" s="26"/>
      <c r="D30" s="26"/>
      <c r="E30" s="26"/>
      <c r="F30" s="26"/>
      <c r="G30" s="26"/>
      <c r="H30" s="26"/>
      <c r="I30" s="26"/>
      <c r="J30" s="26"/>
      <c r="K30" s="26"/>
      <c r="L30" s="23"/>
    </row>
    <row r="31" spans="1:90" hidden="1">
      <c r="B31" s="26"/>
      <c r="C31" s="26"/>
      <c r="D31" s="26"/>
      <c r="E31" s="26"/>
      <c r="F31" s="26"/>
      <c r="G31" s="26"/>
      <c r="H31" s="26"/>
      <c r="I31" s="26"/>
      <c r="J31" s="26"/>
      <c r="K31" s="26"/>
      <c r="L31" s="23"/>
    </row>
    <row r="32" spans="1:90" hidden="1">
      <c r="B32" s="26"/>
      <c r="C32" s="26"/>
      <c r="D32" s="26"/>
      <c r="E32" s="26"/>
      <c r="F32" s="26"/>
      <c r="G32" s="26"/>
      <c r="H32" s="26"/>
      <c r="I32" s="26"/>
      <c r="J32" s="26"/>
      <c r="K32" s="26"/>
      <c r="L32" s="23"/>
    </row>
    <row r="33" spans="1:90" s="10" customFormat="1">
      <c r="A33" s="127"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c r="A34" s="126" t="s">
        <v>82</v>
      </c>
      <c r="B34" s="34"/>
      <c r="C34" s="34"/>
      <c r="D34" s="34"/>
      <c r="E34" s="34"/>
      <c r="F34" s="34"/>
      <c r="G34" s="34"/>
      <c r="H34" s="34"/>
      <c r="I34" s="34"/>
      <c r="J34" s="34"/>
      <c r="K34" s="34"/>
      <c r="L34" s="32"/>
      <c r="M34" s="14"/>
      <c r="N34" s="14"/>
    </row>
    <row r="35" spans="1:90">
      <c r="A35" s="17" t="s">
        <v>21</v>
      </c>
      <c r="B35" s="202">
        <v>0</v>
      </c>
      <c r="C35" s="202">
        <v>0</v>
      </c>
      <c r="D35" s="202">
        <v>0</v>
      </c>
      <c r="E35" s="202">
        <v>0</v>
      </c>
      <c r="F35" s="202">
        <v>0</v>
      </c>
      <c r="G35" s="202">
        <v>0</v>
      </c>
      <c r="H35" s="202">
        <v>0</v>
      </c>
      <c r="I35" s="202">
        <v>0</v>
      </c>
      <c r="J35" s="202">
        <v>0</v>
      </c>
      <c r="K35" s="202">
        <v>0</v>
      </c>
      <c r="L35" s="202">
        <v>0</v>
      </c>
      <c r="M35" s="202">
        <v>0</v>
      </c>
      <c r="N35" s="202">
        <v>0</v>
      </c>
      <c r="O35" s="202">
        <v>0</v>
      </c>
      <c r="P35" s="202">
        <v>0</v>
      </c>
      <c r="Q35" s="202">
        <v>0</v>
      </c>
      <c r="R35" s="202">
        <v>0</v>
      </c>
      <c r="S35" s="202">
        <v>0</v>
      </c>
      <c r="T35" s="202">
        <v>0</v>
      </c>
      <c r="U35" s="202">
        <v>0</v>
      </c>
      <c r="V35" s="202">
        <v>0</v>
      </c>
      <c r="W35" s="202">
        <v>0</v>
      </c>
      <c r="X35" s="202">
        <v>0</v>
      </c>
      <c r="Y35" s="202">
        <v>0</v>
      </c>
      <c r="Z35" s="202">
        <v>0</v>
      </c>
      <c r="AA35" s="202">
        <v>0</v>
      </c>
      <c r="AB35" s="202">
        <v>0</v>
      </c>
      <c r="AC35" s="202">
        <v>0</v>
      </c>
      <c r="AD35" s="202">
        <v>0</v>
      </c>
      <c r="AE35" s="202">
        <v>0</v>
      </c>
      <c r="AF35" s="202">
        <v>0</v>
      </c>
      <c r="AG35" s="202">
        <v>0</v>
      </c>
      <c r="AH35" s="202">
        <v>0</v>
      </c>
      <c r="AI35" s="202">
        <v>0</v>
      </c>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c r="A36" s="17" t="s">
        <v>22</v>
      </c>
      <c r="B36" s="202">
        <v>0</v>
      </c>
      <c r="C36" s="202">
        <v>217506390.21000001</v>
      </c>
      <c r="D36" s="202">
        <v>205786252.25999999</v>
      </c>
      <c r="E36" s="202">
        <v>259242594.13999999</v>
      </c>
      <c r="F36" s="202">
        <v>251602181.19999999</v>
      </c>
      <c r="G36" s="202">
        <v>269053636.76999998</v>
      </c>
      <c r="H36" s="202">
        <v>235753116.55000001</v>
      </c>
      <c r="I36" s="202">
        <v>259842770.03</v>
      </c>
      <c r="J36" s="202">
        <v>236441117.68000001</v>
      </c>
      <c r="K36" s="202">
        <v>260548703.13999999</v>
      </c>
      <c r="L36" s="202">
        <v>280918166.41000003</v>
      </c>
      <c r="M36" s="202">
        <v>318922914.27999997</v>
      </c>
      <c r="N36" s="202">
        <v>225404975.72</v>
      </c>
      <c r="O36" s="202">
        <v>180706111.16</v>
      </c>
      <c r="P36" s="202">
        <v>140315224.65000001</v>
      </c>
      <c r="Q36" s="202">
        <v>148483465.80000001</v>
      </c>
      <c r="R36" s="202">
        <v>153736434.63999999</v>
      </c>
      <c r="S36" s="202">
        <v>136140102.69999999</v>
      </c>
      <c r="T36" s="202">
        <v>143567111.81999999</v>
      </c>
      <c r="U36" s="202">
        <v>149029418.02000001</v>
      </c>
      <c r="V36" s="202">
        <v>127096063.15000001</v>
      </c>
      <c r="W36" s="202">
        <v>129330219.93000001</v>
      </c>
      <c r="X36" s="202">
        <v>141333030.47</v>
      </c>
      <c r="Y36" s="202">
        <v>144768187.38</v>
      </c>
      <c r="Z36" s="202">
        <v>90962137.049999997</v>
      </c>
      <c r="AA36" s="202">
        <v>86833174.109999999</v>
      </c>
      <c r="AB36" s="202">
        <v>89647964.659999996</v>
      </c>
      <c r="AC36" s="202">
        <v>89376649.379999995</v>
      </c>
      <c r="AD36" s="202">
        <v>89927590.230000004</v>
      </c>
      <c r="AE36" s="202">
        <v>95645357.810000002</v>
      </c>
      <c r="AF36" s="202">
        <v>77977867.230000004</v>
      </c>
      <c r="AG36" s="202">
        <v>28273560.960000001</v>
      </c>
      <c r="AH36" s="202">
        <v>34648761.43</v>
      </c>
      <c r="AI36" s="202">
        <v>0</v>
      </c>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c r="A37" s="17" t="s">
        <v>23</v>
      </c>
      <c r="B37" s="202">
        <v>37677413.530000001</v>
      </c>
      <c r="C37" s="202">
        <v>15834630.83</v>
      </c>
      <c r="D37" s="202">
        <v>19213908.489999998</v>
      </c>
      <c r="E37" s="202">
        <v>2206717.0099999998</v>
      </c>
      <c r="F37" s="202">
        <v>18761336.550000001</v>
      </c>
      <c r="G37" s="202">
        <v>20081627.260000002</v>
      </c>
      <c r="H37" s="202">
        <v>19320789.170000002</v>
      </c>
      <c r="I37" s="202">
        <v>1799513.57</v>
      </c>
      <c r="J37" s="202">
        <v>10312673.84</v>
      </c>
      <c r="K37" s="202">
        <v>8869768.8699999992</v>
      </c>
      <c r="L37" s="202">
        <v>788083.11</v>
      </c>
      <c r="M37" s="202">
        <v>476642.49</v>
      </c>
      <c r="N37" s="202">
        <v>6478353.0499999998</v>
      </c>
      <c r="O37" s="202">
        <v>1486485.68</v>
      </c>
      <c r="P37" s="202">
        <v>924314.22</v>
      </c>
      <c r="Q37" s="202">
        <v>757140.96</v>
      </c>
      <c r="R37" s="202">
        <v>430707.16</v>
      </c>
      <c r="S37" s="202">
        <v>54015.94</v>
      </c>
      <c r="T37" s="202">
        <v>287329.27</v>
      </c>
      <c r="U37" s="202">
        <v>280507.63</v>
      </c>
      <c r="V37" s="202">
        <v>674364.47</v>
      </c>
      <c r="W37" s="202">
        <v>11145.9</v>
      </c>
      <c r="X37" s="202">
        <v>232807.01</v>
      </c>
      <c r="Y37" s="202">
        <v>85151.15</v>
      </c>
      <c r="Z37" s="202">
        <v>397181.59</v>
      </c>
      <c r="AA37" s="202">
        <v>344580</v>
      </c>
      <c r="AB37" s="202">
        <v>591708.96</v>
      </c>
      <c r="AC37" s="202">
        <v>1200</v>
      </c>
      <c r="AD37" s="202">
        <v>120600</v>
      </c>
      <c r="AE37" s="202">
        <v>139838.96</v>
      </c>
      <c r="AF37" s="202">
        <v>192762.5</v>
      </c>
      <c r="AG37" s="202">
        <v>73642.14</v>
      </c>
      <c r="AH37" s="202">
        <v>1537.79</v>
      </c>
      <c r="AI37" s="202">
        <v>0</v>
      </c>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c r="A38" s="17" t="s">
        <v>24</v>
      </c>
      <c r="B38" s="202">
        <v>0</v>
      </c>
      <c r="C38" s="202">
        <v>0</v>
      </c>
      <c r="D38" s="202">
        <v>0</v>
      </c>
      <c r="E38" s="202">
        <v>0</v>
      </c>
      <c r="F38" s="202">
        <v>0</v>
      </c>
      <c r="G38" s="202">
        <v>0</v>
      </c>
      <c r="H38" s="202">
        <v>0</v>
      </c>
      <c r="I38" s="202">
        <v>0</v>
      </c>
      <c r="J38" s="202">
        <v>0</v>
      </c>
      <c r="K38" s="202">
        <v>0</v>
      </c>
      <c r="L38" s="202">
        <v>0</v>
      </c>
      <c r="M38" s="202">
        <v>0</v>
      </c>
      <c r="N38" s="202">
        <v>0</v>
      </c>
      <c r="O38" s="202">
        <v>0</v>
      </c>
      <c r="P38" s="202">
        <v>0</v>
      </c>
      <c r="Q38" s="202">
        <v>0</v>
      </c>
      <c r="R38" s="202">
        <v>0</v>
      </c>
      <c r="S38" s="202">
        <v>0</v>
      </c>
      <c r="T38" s="202">
        <v>0</v>
      </c>
      <c r="U38" s="202">
        <v>0</v>
      </c>
      <c r="V38" s="202">
        <v>0</v>
      </c>
      <c r="W38" s="202">
        <v>0</v>
      </c>
      <c r="X38" s="202">
        <v>0</v>
      </c>
      <c r="Y38" s="202">
        <v>0</v>
      </c>
      <c r="Z38" s="202">
        <v>0</v>
      </c>
      <c r="AA38" s="202">
        <v>0</v>
      </c>
      <c r="AB38" s="202">
        <v>0</v>
      </c>
      <c r="AC38" s="202">
        <v>0</v>
      </c>
      <c r="AD38" s="202">
        <v>0</v>
      </c>
      <c r="AE38" s="202">
        <v>0</v>
      </c>
      <c r="AF38" s="202">
        <v>0</v>
      </c>
      <c r="AG38" s="202">
        <v>0</v>
      </c>
      <c r="AH38" s="202">
        <v>0</v>
      </c>
      <c r="AI38" s="202">
        <v>0</v>
      </c>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c r="A39" s="17" t="s">
        <v>25</v>
      </c>
      <c r="B39" s="202">
        <v>135036785.02000001</v>
      </c>
      <c r="C39" s="202">
        <v>106756961.06</v>
      </c>
      <c r="D39" s="202">
        <v>80365403</v>
      </c>
      <c r="E39" s="202">
        <v>63918111.630000003</v>
      </c>
      <c r="F39" s="202">
        <v>129581960.88</v>
      </c>
      <c r="G39" s="202">
        <v>116698588.29000001</v>
      </c>
      <c r="H39" s="202">
        <v>92374449.599999994</v>
      </c>
      <c r="I39" s="202">
        <v>64856152.950000003</v>
      </c>
      <c r="J39" s="202">
        <v>120912330.94</v>
      </c>
      <c r="K39" s="202">
        <v>97266394.200000003</v>
      </c>
      <c r="L39" s="202">
        <v>83004254.370000005</v>
      </c>
      <c r="M39" s="202">
        <v>43766813.350000001</v>
      </c>
      <c r="N39" s="202">
        <v>103510981.95</v>
      </c>
      <c r="O39" s="202">
        <v>74591803</v>
      </c>
      <c r="P39" s="202">
        <v>24883752.760000002</v>
      </c>
      <c r="Q39" s="202">
        <v>6282587.7000000002</v>
      </c>
      <c r="R39" s="202">
        <v>25869982.940000001</v>
      </c>
      <c r="S39" s="202">
        <v>7456532.8499999996</v>
      </c>
      <c r="T39" s="202">
        <v>5650061.4900000002</v>
      </c>
      <c r="U39" s="202">
        <v>4920040.33</v>
      </c>
      <c r="V39" s="202">
        <v>13360432.4</v>
      </c>
      <c r="W39" s="202">
        <v>5498201.9500000002</v>
      </c>
      <c r="X39" s="202">
        <v>5567430.1699999999</v>
      </c>
      <c r="Y39" s="202">
        <v>8756933.1699999999</v>
      </c>
      <c r="Z39" s="202">
        <v>8378516.6299999999</v>
      </c>
      <c r="AA39" s="202">
        <v>2331725.9</v>
      </c>
      <c r="AB39" s="202">
        <v>2399002.98</v>
      </c>
      <c r="AC39" s="202">
        <v>7035607.9299999997</v>
      </c>
      <c r="AD39" s="202">
        <v>22772314.920000002</v>
      </c>
      <c r="AE39" s="202">
        <v>15126699.18</v>
      </c>
      <c r="AF39" s="202">
        <v>3917707.93</v>
      </c>
      <c r="AG39" s="202">
        <v>4023756.41</v>
      </c>
      <c r="AH39" s="202">
        <v>245862.98</v>
      </c>
      <c r="AI39" s="202">
        <v>0</v>
      </c>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c r="A40" s="17" t="s">
        <v>26</v>
      </c>
      <c r="B40" s="202">
        <v>36906676.75</v>
      </c>
      <c r="C40" s="202">
        <v>35794490.649999999</v>
      </c>
      <c r="D40" s="202">
        <v>33765926.899999999</v>
      </c>
      <c r="E40" s="202">
        <v>52377299.350000001</v>
      </c>
      <c r="F40" s="202">
        <v>28546918.670000002</v>
      </c>
      <c r="G40" s="202">
        <v>41313036.990000002</v>
      </c>
      <c r="H40" s="202">
        <v>36481306.869999997</v>
      </c>
      <c r="I40" s="202">
        <v>35506760.590000004</v>
      </c>
      <c r="J40" s="202">
        <v>22994252.32</v>
      </c>
      <c r="K40" s="202">
        <v>31619847.280000001</v>
      </c>
      <c r="L40" s="202">
        <v>41348909.740000002</v>
      </c>
      <c r="M40" s="202">
        <v>32181720.289999999</v>
      </c>
      <c r="N40" s="202">
        <v>27305566.800000001</v>
      </c>
      <c r="O40" s="202">
        <v>21879832.41</v>
      </c>
      <c r="P40" s="202">
        <v>12744614.720000001</v>
      </c>
      <c r="Q40" s="202">
        <v>12911863.550000001</v>
      </c>
      <c r="R40" s="202">
        <v>10303285.699999999</v>
      </c>
      <c r="S40" s="202">
        <v>7712606.5700000003</v>
      </c>
      <c r="T40" s="202">
        <v>11825309.9</v>
      </c>
      <c r="U40" s="202">
        <v>12765222.02</v>
      </c>
      <c r="V40" s="202">
        <v>6622124.5999999996</v>
      </c>
      <c r="W40" s="202">
        <v>6054883.4100000001</v>
      </c>
      <c r="X40" s="202">
        <v>8956041.3399999999</v>
      </c>
      <c r="Y40" s="202">
        <v>-3620664.85</v>
      </c>
      <c r="Z40" s="202">
        <v>-1883970.67</v>
      </c>
      <c r="AA40" s="202">
        <v>9523213.6199999992</v>
      </c>
      <c r="AB40" s="202">
        <v>12378361.49</v>
      </c>
      <c r="AC40" s="202">
        <v>6386685.2699999996</v>
      </c>
      <c r="AD40" s="202">
        <v>5463987.1799999997</v>
      </c>
      <c r="AE40" s="202">
        <v>13633343.34</v>
      </c>
      <c r="AF40" s="202">
        <v>10580653.16</v>
      </c>
      <c r="AG40" s="202">
        <v>2413439.2000000002</v>
      </c>
      <c r="AH40" s="202">
        <v>-7498325.1100000003</v>
      </c>
      <c r="AI40" s="202">
        <v>0</v>
      </c>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c r="A41" s="17" t="s">
        <v>27</v>
      </c>
      <c r="B41" s="202">
        <v>50604709.75</v>
      </c>
      <c r="C41" s="202">
        <v>40924383.149999999</v>
      </c>
      <c r="D41" s="202">
        <v>45024679.939999998</v>
      </c>
      <c r="E41" s="202">
        <v>49709791.909999996</v>
      </c>
      <c r="F41" s="202">
        <v>39500557.920000002</v>
      </c>
      <c r="G41" s="202">
        <v>41473895.990000002</v>
      </c>
      <c r="H41" s="202">
        <v>40860629.090000004</v>
      </c>
      <c r="I41" s="202">
        <v>30798743.030000001</v>
      </c>
      <c r="J41" s="202">
        <v>20067764.870000001</v>
      </c>
      <c r="K41" s="202">
        <v>13419661.65</v>
      </c>
      <c r="L41" s="202">
        <v>21577432.829999998</v>
      </c>
      <c r="M41" s="202">
        <v>9123735.5299999993</v>
      </c>
      <c r="N41" s="202">
        <v>6831941.9699999997</v>
      </c>
      <c r="O41" s="202">
        <v>6565746.4199999999</v>
      </c>
      <c r="P41" s="202">
        <v>5142971.21</v>
      </c>
      <c r="Q41" s="202">
        <v>4730151.87</v>
      </c>
      <c r="R41" s="202">
        <v>5763638</v>
      </c>
      <c r="S41" s="202">
        <v>4961341.53</v>
      </c>
      <c r="T41" s="202">
        <v>5009273.68</v>
      </c>
      <c r="U41" s="202">
        <v>4179207.81</v>
      </c>
      <c r="V41" s="202">
        <v>5126698.3600000003</v>
      </c>
      <c r="W41" s="202">
        <v>3674119.02</v>
      </c>
      <c r="X41" s="202">
        <v>4002852.99</v>
      </c>
      <c r="Y41" s="202">
        <v>3669565.98</v>
      </c>
      <c r="Z41" s="202">
        <v>4255449.8600000003</v>
      </c>
      <c r="AA41" s="202">
        <v>3703248.8</v>
      </c>
      <c r="AB41" s="202">
        <v>5047021.34</v>
      </c>
      <c r="AC41" s="202">
        <v>7289628.1699999999</v>
      </c>
      <c r="AD41" s="202">
        <v>18023160.82</v>
      </c>
      <c r="AE41" s="202">
        <v>16513163.5</v>
      </c>
      <c r="AF41" s="202">
        <v>41932081.890000001</v>
      </c>
      <c r="AG41" s="202">
        <v>37738663.57</v>
      </c>
      <c r="AH41" s="202">
        <v>32569373.59</v>
      </c>
      <c r="AI41" s="202">
        <v>0</v>
      </c>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c r="A42" s="128" t="s">
        <v>28</v>
      </c>
      <c r="B42" s="202">
        <v>5053705.47</v>
      </c>
      <c r="C42" s="202">
        <v>4632268.43</v>
      </c>
      <c r="D42" s="202">
        <v>4121516.28</v>
      </c>
      <c r="E42" s="202">
        <v>3763588.12</v>
      </c>
      <c r="F42" s="202">
        <v>2339701.42</v>
      </c>
      <c r="G42" s="202">
        <v>1692346.74</v>
      </c>
      <c r="H42" s="202">
        <v>1636044.86</v>
      </c>
      <c r="I42" s="202">
        <v>1544183.14</v>
      </c>
      <c r="J42" s="202">
        <v>1665363.19</v>
      </c>
      <c r="K42" s="202">
        <v>1575082.41</v>
      </c>
      <c r="L42" s="202">
        <v>0</v>
      </c>
      <c r="M42" s="202">
        <v>0</v>
      </c>
      <c r="N42" s="202">
        <v>0</v>
      </c>
      <c r="O42" s="202">
        <v>0</v>
      </c>
      <c r="P42" s="202">
        <v>0</v>
      </c>
      <c r="Q42" s="202">
        <v>0</v>
      </c>
      <c r="R42" s="202">
        <v>0</v>
      </c>
      <c r="S42" s="202">
        <v>0</v>
      </c>
      <c r="T42" s="202">
        <v>0</v>
      </c>
      <c r="U42" s="202">
        <v>0</v>
      </c>
      <c r="V42" s="202">
        <v>0</v>
      </c>
      <c r="W42" s="202">
        <v>0</v>
      </c>
      <c r="X42" s="202">
        <v>0</v>
      </c>
      <c r="Y42" s="202">
        <v>0</v>
      </c>
      <c r="Z42" s="202">
        <v>0</v>
      </c>
      <c r="AA42" s="202">
        <v>0</v>
      </c>
      <c r="AB42" s="202">
        <v>0</v>
      </c>
      <c r="AC42" s="202">
        <v>0</v>
      </c>
      <c r="AD42" s="202">
        <v>0</v>
      </c>
      <c r="AE42" s="202">
        <v>0</v>
      </c>
      <c r="AF42" s="202">
        <v>0</v>
      </c>
      <c r="AG42" s="202">
        <v>0</v>
      </c>
      <c r="AH42" s="202">
        <v>0</v>
      </c>
      <c r="AI42" s="202">
        <v>0</v>
      </c>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c r="A43" s="17" t="s">
        <v>29</v>
      </c>
      <c r="B43" s="202">
        <v>16897350.030000001</v>
      </c>
      <c r="C43" s="202">
        <v>16780432</v>
      </c>
      <c r="D43" s="202">
        <v>17897878.629999999</v>
      </c>
      <c r="E43" s="202">
        <v>18265936.760000002</v>
      </c>
      <c r="F43" s="202">
        <v>15408994.99</v>
      </c>
      <c r="G43" s="202">
        <v>11208303.119999999</v>
      </c>
      <c r="H43" s="202">
        <v>12102611.34</v>
      </c>
      <c r="I43" s="202">
        <v>9686919.4800000004</v>
      </c>
      <c r="J43" s="202">
        <v>10029561.029999999</v>
      </c>
      <c r="K43" s="202">
        <v>11688869.17</v>
      </c>
      <c r="L43" s="202">
        <v>14348177.390000001</v>
      </c>
      <c r="M43" s="202">
        <v>14042485.529999999</v>
      </c>
      <c r="N43" s="202">
        <v>8468192.8699999992</v>
      </c>
      <c r="O43" s="202">
        <v>9359628.9399999995</v>
      </c>
      <c r="P43" s="202">
        <v>10304398.380000001</v>
      </c>
      <c r="Q43" s="202">
        <v>11249167.800000001</v>
      </c>
      <c r="R43" s="202">
        <v>0</v>
      </c>
      <c r="S43" s="202">
        <v>0</v>
      </c>
      <c r="T43" s="202">
        <v>0</v>
      </c>
      <c r="U43" s="202">
        <v>0</v>
      </c>
      <c r="V43" s="202">
        <v>0</v>
      </c>
      <c r="W43" s="202">
        <v>0</v>
      </c>
      <c r="X43" s="202">
        <v>0</v>
      </c>
      <c r="Y43" s="202">
        <v>0</v>
      </c>
      <c r="Z43" s="202">
        <v>0</v>
      </c>
      <c r="AA43" s="202">
        <v>0</v>
      </c>
      <c r="AB43" s="202">
        <v>0</v>
      </c>
      <c r="AC43" s="202">
        <v>0</v>
      </c>
      <c r="AD43" s="202">
        <v>0</v>
      </c>
      <c r="AE43" s="202">
        <v>0</v>
      </c>
      <c r="AF43" s="202">
        <v>0</v>
      </c>
      <c r="AG43" s="202">
        <v>0</v>
      </c>
      <c r="AH43" s="202">
        <v>0</v>
      </c>
      <c r="AI43" s="202">
        <v>0</v>
      </c>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c r="A44" s="17" t="s">
        <v>30</v>
      </c>
      <c r="B44" s="202">
        <v>0</v>
      </c>
      <c r="C44" s="202">
        <v>0</v>
      </c>
      <c r="D44" s="202">
        <v>0</v>
      </c>
      <c r="E44" s="202">
        <v>0</v>
      </c>
      <c r="F44" s="202">
        <v>0</v>
      </c>
      <c r="G44" s="202">
        <v>0</v>
      </c>
      <c r="H44" s="202">
        <v>0</v>
      </c>
      <c r="I44" s="202">
        <v>0</v>
      </c>
      <c r="J44" s="202">
        <v>0</v>
      </c>
      <c r="K44" s="202">
        <v>0</v>
      </c>
      <c r="L44" s="202">
        <v>0</v>
      </c>
      <c r="M44" s="202">
        <v>0</v>
      </c>
      <c r="N44" s="202">
        <v>0</v>
      </c>
      <c r="O44" s="202">
        <v>0</v>
      </c>
      <c r="P44" s="202">
        <v>0</v>
      </c>
      <c r="Q44" s="202">
        <v>0</v>
      </c>
      <c r="R44" s="202">
        <v>0</v>
      </c>
      <c r="S44" s="202">
        <v>0</v>
      </c>
      <c r="T44" s="202">
        <v>0</v>
      </c>
      <c r="U44" s="202">
        <v>0</v>
      </c>
      <c r="V44" s="202">
        <v>0</v>
      </c>
      <c r="W44" s="202">
        <v>0</v>
      </c>
      <c r="X44" s="202">
        <v>0</v>
      </c>
      <c r="Y44" s="202">
        <v>0</v>
      </c>
      <c r="Z44" s="202">
        <v>0</v>
      </c>
      <c r="AA44" s="202">
        <v>0</v>
      </c>
      <c r="AB44" s="202">
        <v>0</v>
      </c>
      <c r="AC44" s="202">
        <v>0</v>
      </c>
      <c r="AD44" s="202">
        <v>0</v>
      </c>
      <c r="AE44" s="202">
        <v>0</v>
      </c>
      <c r="AF44" s="202">
        <v>0</v>
      </c>
      <c r="AG44" s="202">
        <v>0</v>
      </c>
      <c r="AH44" s="202">
        <v>0</v>
      </c>
      <c r="AI44" s="202">
        <v>0</v>
      </c>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c r="A45" s="17" t="s">
        <v>31</v>
      </c>
      <c r="B45" s="202">
        <v>0</v>
      </c>
      <c r="C45" s="202">
        <v>0</v>
      </c>
      <c r="D45" s="202">
        <v>0</v>
      </c>
      <c r="E45" s="202">
        <v>0</v>
      </c>
      <c r="F45" s="202">
        <v>0</v>
      </c>
      <c r="G45" s="202">
        <v>0</v>
      </c>
      <c r="H45" s="202">
        <v>0</v>
      </c>
      <c r="I45" s="202">
        <v>0</v>
      </c>
      <c r="J45" s="202">
        <v>0</v>
      </c>
      <c r="K45" s="202">
        <v>0</v>
      </c>
      <c r="L45" s="202">
        <v>2123367.7999999998</v>
      </c>
      <c r="M45" s="202">
        <v>0</v>
      </c>
      <c r="N45" s="202">
        <v>0</v>
      </c>
      <c r="O45" s="202">
        <v>0</v>
      </c>
      <c r="P45" s="202">
        <v>0</v>
      </c>
      <c r="Q45" s="202">
        <v>0</v>
      </c>
      <c r="R45" s="202">
        <v>0</v>
      </c>
      <c r="S45" s="202">
        <v>0</v>
      </c>
      <c r="T45" s="202">
        <v>0</v>
      </c>
      <c r="U45" s="202">
        <v>0</v>
      </c>
      <c r="V45" s="202">
        <v>0</v>
      </c>
      <c r="W45" s="202">
        <v>0</v>
      </c>
      <c r="X45" s="202">
        <v>0</v>
      </c>
      <c r="Y45" s="202">
        <v>0</v>
      </c>
      <c r="Z45" s="202">
        <v>0</v>
      </c>
      <c r="AA45" s="202">
        <v>0</v>
      </c>
      <c r="AB45" s="202">
        <v>0</v>
      </c>
      <c r="AC45" s="202">
        <v>0</v>
      </c>
      <c r="AD45" s="202">
        <v>0</v>
      </c>
      <c r="AE45" s="202">
        <v>0</v>
      </c>
      <c r="AF45" s="202">
        <v>0</v>
      </c>
      <c r="AG45" s="202">
        <v>0</v>
      </c>
      <c r="AH45" s="202">
        <v>0</v>
      </c>
      <c r="AI45" s="202">
        <v>0</v>
      </c>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c r="B46" s="26"/>
      <c r="C46" s="26"/>
      <c r="D46" s="26"/>
      <c r="E46" s="26"/>
      <c r="F46" s="26"/>
      <c r="G46" s="26"/>
      <c r="H46" s="26"/>
      <c r="I46" s="26"/>
      <c r="J46" s="26"/>
      <c r="K46" s="26"/>
      <c r="L46" s="23"/>
    </row>
    <row r="47" spans="1:90" hidden="1">
      <c r="B47" s="26"/>
      <c r="C47" s="26"/>
      <c r="D47" s="26"/>
      <c r="E47" s="26"/>
      <c r="F47" s="26"/>
      <c r="G47" s="26"/>
      <c r="H47" s="26"/>
      <c r="I47" s="26"/>
      <c r="J47" s="26"/>
      <c r="K47" s="26"/>
      <c r="L47" s="23"/>
    </row>
    <row r="48" spans="1:90" hidden="1">
      <c r="B48" s="26"/>
      <c r="C48" s="26"/>
      <c r="D48" s="26"/>
      <c r="E48" s="26"/>
      <c r="F48" s="26"/>
      <c r="G48" s="26"/>
      <c r="H48" s="26"/>
      <c r="I48" s="26"/>
      <c r="J48" s="26"/>
      <c r="K48" s="26"/>
      <c r="L48" s="23"/>
    </row>
    <row r="49" spans="1:90" s="10" customFormat="1">
      <c r="A49" s="127"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c r="A50" s="129"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c r="A51" s="17" t="s">
        <v>33</v>
      </c>
      <c r="B51" s="26"/>
      <c r="C51" s="26"/>
      <c r="D51" s="26"/>
      <c r="E51" s="26"/>
      <c r="F51" s="26"/>
      <c r="G51" s="26"/>
      <c r="H51" s="26"/>
      <c r="I51" s="26"/>
      <c r="J51" s="26"/>
      <c r="K51" s="26"/>
      <c r="L51" s="23"/>
      <c r="M51" s="13"/>
      <c r="N51" s="13"/>
    </row>
    <row r="52" spans="1:90">
      <c r="A52" s="17" t="s">
        <v>34</v>
      </c>
      <c r="B52" s="202">
        <v>1386880640.49</v>
      </c>
      <c r="C52" s="202">
        <v>1342375708.76</v>
      </c>
      <c r="D52" s="202">
        <v>1358276837.48</v>
      </c>
      <c r="E52" s="202">
        <v>1407808329.28</v>
      </c>
      <c r="F52" s="202">
        <v>1327994325.1099999</v>
      </c>
      <c r="G52" s="202">
        <v>1090765616.02</v>
      </c>
      <c r="H52" s="202">
        <v>1096346620.8399999</v>
      </c>
      <c r="I52" s="202">
        <v>1147109480.9400001</v>
      </c>
      <c r="J52" s="202">
        <v>1028537189.73</v>
      </c>
      <c r="K52" s="202">
        <v>1032903264.25</v>
      </c>
      <c r="L52" s="202">
        <v>999829416.71000004</v>
      </c>
      <c r="M52" s="202">
        <v>971427872.14999998</v>
      </c>
      <c r="N52" s="202">
        <v>765150815.38999999</v>
      </c>
      <c r="O52" s="202">
        <v>605585717.96000004</v>
      </c>
      <c r="P52" s="202">
        <v>611232503.77999997</v>
      </c>
      <c r="Q52" s="202">
        <v>626050201.67999995</v>
      </c>
      <c r="R52" s="202">
        <v>492930704.68000001</v>
      </c>
      <c r="S52" s="202">
        <v>495337929.56999999</v>
      </c>
      <c r="T52" s="202">
        <v>505294519.75999999</v>
      </c>
      <c r="U52" s="202">
        <v>518069504.48000002</v>
      </c>
      <c r="V52" s="202">
        <v>498491588.25</v>
      </c>
      <c r="W52" s="202">
        <v>462358764.74000001</v>
      </c>
      <c r="X52" s="202">
        <v>361594285.97000003</v>
      </c>
      <c r="Y52" s="202">
        <v>368967236.35000002</v>
      </c>
      <c r="Z52" s="202">
        <v>371912158.13999999</v>
      </c>
      <c r="AA52" s="202">
        <v>286541051.58999997</v>
      </c>
      <c r="AB52" s="202">
        <v>286771606.66000003</v>
      </c>
      <c r="AC52" s="202">
        <v>289698829.98000002</v>
      </c>
      <c r="AD52" s="202">
        <v>267423996.31999999</v>
      </c>
      <c r="AE52" s="202">
        <v>262304981.87</v>
      </c>
      <c r="AF52" s="202">
        <v>262306611.97999999</v>
      </c>
      <c r="AG52" s="202">
        <v>150708089.31999999</v>
      </c>
      <c r="AH52" s="202">
        <v>146235755.78999999</v>
      </c>
      <c r="AI52" s="202">
        <v>0</v>
      </c>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c r="A53" s="17" t="s">
        <v>35</v>
      </c>
      <c r="B53" s="202">
        <v>162696744.75999999</v>
      </c>
      <c r="C53" s="202">
        <v>180966472.41</v>
      </c>
      <c r="D53" s="202">
        <v>134231764.31999999</v>
      </c>
      <c r="E53" s="202">
        <v>113091733.05</v>
      </c>
      <c r="F53" s="202">
        <v>169915391.47</v>
      </c>
      <c r="G53" s="202">
        <v>390738533.88</v>
      </c>
      <c r="H53" s="202">
        <v>333097545.00999999</v>
      </c>
      <c r="I53" s="202">
        <v>279409961.33999997</v>
      </c>
      <c r="J53" s="202">
        <v>204331825.59</v>
      </c>
      <c r="K53" s="202">
        <v>102336399.09999999</v>
      </c>
      <c r="L53" s="202">
        <v>73660922.420000002</v>
      </c>
      <c r="M53" s="202">
        <v>48434821.799999997</v>
      </c>
      <c r="N53" s="202">
        <v>178745125.09</v>
      </c>
      <c r="O53" s="202">
        <v>287680029.07999998</v>
      </c>
      <c r="P53" s="202">
        <v>188489303.34</v>
      </c>
      <c r="Q53" s="202">
        <v>127767775.13</v>
      </c>
      <c r="R53" s="202">
        <v>231456132.97999999</v>
      </c>
      <c r="S53" s="202">
        <v>220190018.83000001</v>
      </c>
      <c r="T53" s="202">
        <v>193467042.68000001</v>
      </c>
      <c r="U53" s="202">
        <v>169380379.22</v>
      </c>
      <c r="V53" s="202">
        <v>153432736.44999999</v>
      </c>
      <c r="W53" s="202">
        <v>161499658.41</v>
      </c>
      <c r="X53" s="202">
        <v>253325619.31</v>
      </c>
      <c r="Y53" s="202">
        <v>210487489.62</v>
      </c>
      <c r="Z53" s="202">
        <v>113785816.63</v>
      </c>
      <c r="AA53" s="202">
        <v>132100748.42</v>
      </c>
      <c r="AB53" s="202">
        <v>94106720.329999998</v>
      </c>
      <c r="AC53" s="202">
        <v>79082365.659999996</v>
      </c>
      <c r="AD53" s="202">
        <v>82365259.859999999</v>
      </c>
      <c r="AE53" s="202">
        <v>75953231.200000003</v>
      </c>
      <c r="AF53" s="202">
        <v>36679712.399999999</v>
      </c>
      <c r="AG53" s="202">
        <v>23729794.98</v>
      </c>
      <c r="AH53" s="202">
        <v>5634372.7300000004</v>
      </c>
      <c r="AI53" s="202">
        <v>0</v>
      </c>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c r="A54" s="17" t="s">
        <v>36</v>
      </c>
      <c r="B54" s="202">
        <v>0</v>
      </c>
      <c r="C54" s="202">
        <v>0</v>
      </c>
      <c r="D54" s="202">
        <v>0</v>
      </c>
      <c r="E54" s="202">
        <v>0</v>
      </c>
      <c r="F54" s="202">
        <v>0</v>
      </c>
      <c r="G54" s="202">
        <v>0</v>
      </c>
      <c r="H54" s="202">
        <v>0</v>
      </c>
      <c r="I54" s="202">
        <v>0</v>
      </c>
      <c r="J54" s="202">
        <v>0</v>
      </c>
      <c r="K54" s="202">
        <v>0</v>
      </c>
      <c r="L54" s="202">
        <v>0</v>
      </c>
      <c r="M54" s="202">
        <v>0</v>
      </c>
      <c r="N54" s="202">
        <v>0</v>
      </c>
      <c r="O54" s="202">
        <v>0</v>
      </c>
      <c r="P54" s="202">
        <v>0</v>
      </c>
      <c r="Q54" s="202">
        <v>0</v>
      </c>
      <c r="R54" s="202">
        <v>0</v>
      </c>
      <c r="S54" s="202">
        <v>0</v>
      </c>
      <c r="T54" s="202">
        <v>0</v>
      </c>
      <c r="U54" s="202">
        <v>0</v>
      </c>
      <c r="V54" s="202">
        <v>0</v>
      </c>
      <c r="W54" s="202">
        <v>0</v>
      </c>
      <c r="X54" s="202">
        <v>0</v>
      </c>
      <c r="Y54" s="202">
        <v>0</v>
      </c>
      <c r="Z54" s="202">
        <v>0</v>
      </c>
      <c r="AA54" s="202">
        <v>0</v>
      </c>
      <c r="AB54" s="202">
        <v>0</v>
      </c>
      <c r="AC54" s="202">
        <v>0</v>
      </c>
      <c r="AD54" s="202">
        <v>0</v>
      </c>
      <c r="AE54" s="202">
        <v>0</v>
      </c>
      <c r="AF54" s="202">
        <v>0</v>
      </c>
      <c r="AG54" s="202">
        <v>0</v>
      </c>
      <c r="AH54" s="202">
        <v>0</v>
      </c>
      <c r="AI54" s="202">
        <v>0</v>
      </c>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c r="A55" s="17" t="s">
        <v>37</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c r="A56" s="17" t="s">
        <v>38</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c r="A57" s="17" t="s">
        <v>39</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c r="A58" s="17" t="s">
        <v>40</v>
      </c>
      <c r="B58" s="202">
        <v>162503693.96000001</v>
      </c>
      <c r="C58" s="202">
        <v>162378448.84</v>
      </c>
      <c r="D58" s="202">
        <v>162991156.59</v>
      </c>
      <c r="E58" s="202">
        <v>165162064.53</v>
      </c>
      <c r="F58" s="202">
        <v>168385646.59</v>
      </c>
      <c r="G58" s="202">
        <v>171513331.06999999</v>
      </c>
      <c r="H58" s="202">
        <v>109591307.73999999</v>
      </c>
      <c r="I58" s="202">
        <v>111793887.12</v>
      </c>
      <c r="J58" s="202">
        <v>94067777.439999998</v>
      </c>
      <c r="K58" s="202">
        <v>95582655.099999994</v>
      </c>
      <c r="L58" s="202">
        <v>95745261.209999993</v>
      </c>
      <c r="M58" s="202">
        <v>91038152.359999999</v>
      </c>
      <c r="N58" s="202">
        <v>68400431.640000001</v>
      </c>
      <c r="O58" s="202">
        <v>69035022.489999995</v>
      </c>
      <c r="P58" s="202">
        <v>69762489.5</v>
      </c>
      <c r="Q58" s="202">
        <v>70515173.469999999</v>
      </c>
      <c r="R58" s="202">
        <v>71258656.549999997</v>
      </c>
      <c r="S58" s="202">
        <v>72043936.469999999</v>
      </c>
      <c r="T58" s="202">
        <v>71935028.560000002</v>
      </c>
      <c r="U58" s="202">
        <v>72591405.75</v>
      </c>
      <c r="V58" s="202">
        <v>73342903.370000005</v>
      </c>
      <c r="W58" s="202">
        <v>69982986.569999993</v>
      </c>
      <c r="X58" s="202">
        <v>55853402.700000003</v>
      </c>
      <c r="Y58" s="202">
        <v>56236552.57</v>
      </c>
      <c r="Z58" s="202">
        <v>56140966</v>
      </c>
      <c r="AA58" s="202">
        <v>30553867.210000001</v>
      </c>
      <c r="AB58" s="202">
        <v>30784611.100000001</v>
      </c>
      <c r="AC58" s="202">
        <v>30883998.02</v>
      </c>
      <c r="AD58" s="202">
        <v>31327306.539999999</v>
      </c>
      <c r="AE58" s="202">
        <v>31520155.059999999</v>
      </c>
      <c r="AF58" s="202">
        <v>31275028.030000001</v>
      </c>
      <c r="AG58" s="202">
        <v>17688197.780000001</v>
      </c>
      <c r="AH58" s="202">
        <v>17250697.210000001</v>
      </c>
      <c r="AI58" s="202">
        <v>0</v>
      </c>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c r="A59" s="17" t="s">
        <v>41</v>
      </c>
      <c r="B59" s="202">
        <v>0</v>
      </c>
      <c r="C59" s="202">
        <v>0</v>
      </c>
      <c r="D59" s="202">
        <v>0</v>
      </c>
      <c r="E59" s="202">
        <v>0</v>
      </c>
      <c r="F59" s="202">
        <v>0</v>
      </c>
      <c r="G59" s="202">
        <v>0</v>
      </c>
      <c r="H59" s="202">
        <v>0</v>
      </c>
      <c r="I59" s="202">
        <v>0</v>
      </c>
      <c r="J59" s="202">
        <v>0</v>
      </c>
      <c r="K59" s="202">
        <v>0</v>
      </c>
      <c r="L59" s="202">
        <v>409921.75</v>
      </c>
      <c r="M59" s="202">
        <v>447143.41</v>
      </c>
      <c r="N59" s="202">
        <v>995781.95</v>
      </c>
      <c r="O59" s="202">
        <v>0</v>
      </c>
      <c r="P59" s="202">
        <v>0</v>
      </c>
      <c r="Q59" s="202">
        <v>0</v>
      </c>
      <c r="R59" s="202">
        <v>0</v>
      </c>
      <c r="S59" s="202">
        <v>0</v>
      </c>
      <c r="T59" s="202">
        <v>0</v>
      </c>
      <c r="U59" s="202">
        <v>0</v>
      </c>
      <c r="V59" s="202">
        <v>0</v>
      </c>
      <c r="W59" s="202">
        <v>0</v>
      </c>
      <c r="X59" s="202">
        <v>0</v>
      </c>
      <c r="Y59" s="202">
        <v>0</v>
      </c>
      <c r="Z59" s="202">
        <v>0</v>
      </c>
      <c r="AA59" s="202">
        <v>0</v>
      </c>
      <c r="AB59" s="202">
        <v>0</v>
      </c>
      <c r="AC59" s="202">
        <v>0</v>
      </c>
      <c r="AD59" s="202">
        <v>0</v>
      </c>
      <c r="AE59" s="202">
        <v>0</v>
      </c>
      <c r="AF59" s="202">
        <v>0</v>
      </c>
      <c r="AG59" s="202">
        <v>0</v>
      </c>
      <c r="AH59" s="202">
        <v>0</v>
      </c>
      <c r="AI59" s="202">
        <v>0</v>
      </c>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c r="A60" s="17" t="s">
        <v>42</v>
      </c>
      <c r="B60" s="202">
        <v>730261957.53999996</v>
      </c>
      <c r="C60" s="202">
        <v>704026030.13999999</v>
      </c>
      <c r="D60" s="202">
        <v>669217863.13</v>
      </c>
      <c r="E60" s="202">
        <v>695294849.13</v>
      </c>
      <c r="F60" s="202">
        <v>705286965.25999999</v>
      </c>
      <c r="G60" s="202">
        <v>720746665.62</v>
      </c>
      <c r="H60" s="202">
        <v>732879192.63</v>
      </c>
      <c r="I60" s="202">
        <v>737975913.58000004</v>
      </c>
      <c r="J60" s="202">
        <v>802931740.98000002</v>
      </c>
      <c r="K60" s="202">
        <v>803665866.40999997</v>
      </c>
      <c r="L60" s="202">
        <v>726580468.24000001</v>
      </c>
      <c r="M60" s="202">
        <v>2924910.33</v>
      </c>
      <c r="N60" s="202">
        <v>2924910.33</v>
      </c>
      <c r="O60" s="202">
        <v>2924910.33</v>
      </c>
      <c r="P60" s="202">
        <v>2924910.33</v>
      </c>
      <c r="Q60" s="202">
        <v>2924910.33</v>
      </c>
      <c r="R60" s="202">
        <v>2924910.33</v>
      </c>
      <c r="S60" s="202">
        <v>2924910.33</v>
      </c>
      <c r="T60" s="202">
        <v>2924910.33</v>
      </c>
      <c r="U60" s="202">
        <v>2924910.33</v>
      </c>
      <c r="V60" s="202">
        <v>2924910.33</v>
      </c>
      <c r="W60" s="202">
        <v>2924910.33</v>
      </c>
      <c r="X60" s="202">
        <v>2924910.33</v>
      </c>
      <c r="Y60" s="202">
        <v>2924910.33</v>
      </c>
      <c r="Z60" s="202">
        <v>2924910.33</v>
      </c>
      <c r="AA60" s="202">
        <v>2924910.33</v>
      </c>
      <c r="AB60" s="202">
        <v>2924910.33</v>
      </c>
      <c r="AC60" s="202">
        <v>2924910.33</v>
      </c>
      <c r="AD60" s="202">
        <v>2924910.33</v>
      </c>
      <c r="AE60" s="202">
        <v>2924910.33</v>
      </c>
      <c r="AF60" s="202">
        <v>2924910.33</v>
      </c>
      <c r="AG60" s="202">
        <v>0</v>
      </c>
      <c r="AH60" s="202">
        <v>0</v>
      </c>
      <c r="AI60" s="202">
        <v>0</v>
      </c>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c r="A61" s="17" t="s">
        <v>43</v>
      </c>
      <c r="B61" s="202">
        <v>8050031.1699999999</v>
      </c>
      <c r="C61" s="202">
        <v>8497675.0600000005</v>
      </c>
      <c r="D61" s="202">
        <v>8014804.5599999996</v>
      </c>
      <c r="E61" s="202">
        <v>8245160.0999999996</v>
      </c>
      <c r="F61" s="202">
        <v>8651767.6300000008</v>
      </c>
      <c r="G61" s="202">
        <v>9058375.1500000004</v>
      </c>
      <c r="H61" s="202">
        <v>9464982.6699999999</v>
      </c>
      <c r="I61" s="202">
        <v>8673391.9900000002</v>
      </c>
      <c r="J61" s="202">
        <v>8071096.2000000002</v>
      </c>
      <c r="K61" s="202">
        <v>8377229.4000000004</v>
      </c>
      <c r="L61" s="202">
        <v>8583029.2699999996</v>
      </c>
      <c r="M61" s="202">
        <v>9202457.9900000002</v>
      </c>
      <c r="N61" s="202">
        <v>6822996.5199999996</v>
      </c>
      <c r="O61" s="202">
        <v>7323084.8899999997</v>
      </c>
      <c r="P61" s="202">
        <v>7966314.2400000002</v>
      </c>
      <c r="Q61" s="202">
        <v>8653543.5899999999</v>
      </c>
      <c r="R61" s="202">
        <v>2902453.48</v>
      </c>
      <c r="S61" s="202">
        <v>516232.29</v>
      </c>
      <c r="T61" s="202">
        <v>503394.42</v>
      </c>
      <c r="U61" s="202">
        <v>556011.09</v>
      </c>
      <c r="V61" s="202">
        <v>390000</v>
      </c>
      <c r="W61" s="202">
        <v>420000</v>
      </c>
      <c r="X61" s="202">
        <v>450000</v>
      </c>
      <c r="Y61" s="202">
        <v>480000</v>
      </c>
      <c r="Z61" s="202">
        <v>510660</v>
      </c>
      <c r="AA61" s="202">
        <v>540000</v>
      </c>
      <c r="AB61" s="202">
        <v>0</v>
      </c>
      <c r="AC61" s="202">
        <v>0</v>
      </c>
      <c r="AD61" s="202">
        <v>0</v>
      </c>
      <c r="AE61" s="202">
        <v>0</v>
      </c>
      <c r="AF61" s="202">
        <v>5168.66</v>
      </c>
      <c r="AG61" s="202">
        <v>20675.419999999998</v>
      </c>
      <c r="AH61" s="202">
        <v>36182.18</v>
      </c>
      <c r="AI61" s="202">
        <v>0</v>
      </c>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c r="A62" s="17" t="s">
        <v>44</v>
      </c>
      <c r="B62" s="202">
        <v>38307971.640000001</v>
      </c>
      <c r="C62" s="202">
        <v>38414270.829999998</v>
      </c>
      <c r="D62" s="202">
        <v>28257639.469999999</v>
      </c>
      <c r="E62" s="202">
        <v>28037801.629999999</v>
      </c>
      <c r="F62" s="202">
        <v>32173124.289999999</v>
      </c>
      <c r="G62" s="202">
        <v>31366998.219999999</v>
      </c>
      <c r="H62" s="202">
        <v>25533525.23</v>
      </c>
      <c r="I62" s="202">
        <v>24413957.199999999</v>
      </c>
      <c r="J62" s="202">
        <v>26745370.379999999</v>
      </c>
      <c r="K62" s="202">
        <v>27100437.719999999</v>
      </c>
      <c r="L62" s="202">
        <v>18620868.879999999</v>
      </c>
      <c r="M62" s="202">
        <v>17811897.559999999</v>
      </c>
      <c r="N62" s="202">
        <v>20198829.399999999</v>
      </c>
      <c r="O62" s="202">
        <v>20406023.93</v>
      </c>
      <c r="P62" s="202">
        <v>10097838.279999999</v>
      </c>
      <c r="Q62" s="202">
        <v>9061522.2599999998</v>
      </c>
      <c r="R62" s="202">
        <v>7484148.6900000004</v>
      </c>
      <c r="S62" s="202">
        <v>7284428.8499999996</v>
      </c>
      <c r="T62" s="202">
        <v>6859802.29</v>
      </c>
      <c r="U62" s="202">
        <v>6857699</v>
      </c>
      <c r="V62" s="202">
        <v>6396743.4100000001</v>
      </c>
      <c r="W62" s="202">
        <v>6334087.0999999996</v>
      </c>
      <c r="X62" s="202">
        <v>6458028.4000000004</v>
      </c>
      <c r="Y62" s="202">
        <v>6617114.5700000003</v>
      </c>
      <c r="Z62" s="202">
        <v>5636416.8300000001</v>
      </c>
      <c r="AA62" s="202">
        <v>5627683.4699999997</v>
      </c>
      <c r="AB62" s="202">
        <v>7381636.0599999996</v>
      </c>
      <c r="AC62" s="202">
        <v>7661810.2400000002</v>
      </c>
      <c r="AD62" s="202">
        <v>6784044.75</v>
      </c>
      <c r="AE62" s="202">
        <v>6514700.7599999998</v>
      </c>
      <c r="AF62" s="202">
        <v>3170786.84</v>
      </c>
      <c r="AG62" s="202">
        <v>3335824.8</v>
      </c>
      <c r="AH62" s="202">
        <v>1877635.82</v>
      </c>
      <c r="AI62" s="202">
        <v>0</v>
      </c>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c r="A63" s="17" t="s">
        <v>45</v>
      </c>
      <c r="B63" s="202">
        <v>17087625.390000001</v>
      </c>
      <c r="C63" s="202">
        <v>17144366.41</v>
      </c>
      <c r="D63" s="202">
        <v>16926068.27</v>
      </c>
      <c r="E63" s="202">
        <v>18138372.920000002</v>
      </c>
      <c r="F63" s="202">
        <v>19811568.440000001</v>
      </c>
      <c r="G63" s="202">
        <v>20705994.91</v>
      </c>
      <c r="H63" s="202">
        <v>21661369.27</v>
      </c>
      <c r="I63" s="202">
        <v>22446413.469999999</v>
      </c>
      <c r="J63" s="202">
        <v>1982752.91</v>
      </c>
      <c r="K63" s="202">
        <v>2507088.25</v>
      </c>
      <c r="L63" s="202">
        <v>2605456.25</v>
      </c>
      <c r="M63" s="202">
        <v>987697.31</v>
      </c>
      <c r="N63" s="202">
        <v>555295.68000000005</v>
      </c>
      <c r="O63" s="202">
        <v>555295.68000000005</v>
      </c>
      <c r="P63" s="202">
        <v>1062471.71</v>
      </c>
      <c r="Q63" s="202">
        <v>1062471.71</v>
      </c>
      <c r="R63" s="202">
        <v>1281830.31</v>
      </c>
      <c r="S63" s="202">
        <v>1281830.31</v>
      </c>
      <c r="T63" s="202">
        <v>1492263.93</v>
      </c>
      <c r="U63" s="202">
        <v>1492263.93</v>
      </c>
      <c r="V63" s="202">
        <v>1641365.65</v>
      </c>
      <c r="W63" s="202">
        <v>1641365.65</v>
      </c>
      <c r="X63" s="202">
        <v>1685617.5</v>
      </c>
      <c r="Y63" s="202">
        <v>1685617.5</v>
      </c>
      <c r="Z63" s="202">
        <v>1677883.74</v>
      </c>
      <c r="AA63" s="202">
        <v>1677883.74</v>
      </c>
      <c r="AB63" s="202">
        <v>1661436.87</v>
      </c>
      <c r="AC63" s="202">
        <v>1661436.87</v>
      </c>
      <c r="AD63" s="202">
        <v>1784279.98</v>
      </c>
      <c r="AE63" s="202">
        <v>1784279.98</v>
      </c>
      <c r="AF63" s="202">
        <v>1826832.48</v>
      </c>
      <c r="AG63" s="202">
        <v>0</v>
      </c>
      <c r="AH63" s="202">
        <v>0</v>
      </c>
      <c r="AI63" s="202">
        <v>0</v>
      </c>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c r="A64" s="17" t="s">
        <v>46</v>
      </c>
      <c r="B64" s="202">
        <v>38552141.280000001</v>
      </c>
      <c r="C64" s="202">
        <v>34097842.149999999</v>
      </c>
      <c r="D64" s="202">
        <v>33887055.579999998</v>
      </c>
      <c r="E64" s="202">
        <v>21979229.539999999</v>
      </c>
      <c r="F64" s="202">
        <v>21731047.059999999</v>
      </c>
      <c r="G64" s="202">
        <v>22660234.050000001</v>
      </c>
      <c r="H64" s="202">
        <v>63046315.130000003</v>
      </c>
      <c r="I64" s="202">
        <v>31268924.77</v>
      </c>
      <c r="J64" s="202">
        <v>38720182.329999998</v>
      </c>
      <c r="K64" s="202">
        <v>18941406.050000001</v>
      </c>
      <c r="L64" s="202">
        <v>14697602.710000001</v>
      </c>
      <c r="M64" s="202">
        <v>16756097.619999999</v>
      </c>
      <c r="N64" s="202">
        <v>46334351.979999997</v>
      </c>
      <c r="O64" s="202">
        <v>37812519.68</v>
      </c>
      <c r="P64" s="202">
        <v>44119372.049999997</v>
      </c>
      <c r="Q64" s="202">
        <v>15603863.970000001</v>
      </c>
      <c r="R64" s="202">
        <v>0</v>
      </c>
      <c r="S64" s="202">
        <v>0</v>
      </c>
      <c r="T64" s="202">
        <v>0</v>
      </c>
      <c r="U64" s="202">
        <v>0</v>
      </c>
      <c r="V64" s="202">
        <v>0</v>
      </c>
      <c r="W64" s="202">
        <v>0</v>
      </c>
      <c r="X64" s="202">
        <v>0</v>
      </c>
      <c r="Y64" s="202">
        <v>0</v>
      </c>
      <c r="Z64" s="202">
        <v>0</v>
      </c>
      <c r="AA64" s="202">
        <v>0</v>
      </c>
      <c r="AB64" s="202">
        <v>0</v>
      </c>
      <c r="AC64" s="202">
        <v>0</v>
      </c>
      <c r="AD64" s="202">
        <v>0</v>
      </c>
      <c r="AE64" s="202">
        <v>0</v>
      </c>
      <c r="AF64" s="202">
        <v>0</v>
      </c>
      <c r="AG64" s="202">
        <v>0</v>
      </c>
      <c r="AH64" s="202">
        <v>0</v>
      </c>
      <c r="AI64" s="202">
        <v>0</v>
      </c>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c r="B65" s="26"/>
      <c r="C65" s="26"/>
      <c r="D65" s="26"/>
      <c r="E65" s="26"/>
      <c r="F65" s="26"/>
      <c r="G65" s="26"/>
      <c r="H65" s="26"/>
      <c r="I65" s="26"/>
      <c r="J65" s="26"/>
      <c r="K65" s="26"/>
      <c r="L65" s="23"/>
    </row>
    <row r="66" spans="1:90" hidden="1">
      <c r="B66" s="26"/>
      <c r="C66" s="26"/>
      <c r="D66" s="26"/>
      <c r="E66" s="26"/>
      <c r="F66" s="26"/>
      <c r="G66" s="26"/>
      <c r="H66" s="26"/>
      <c r="I66" s="26"/>
      <c r="J66" s="26"/>
      <c r="K66" s="26"/>
      <c r="L66" s="23"/>
    </row>
    <row r="67" spans="1:90" hidden="1">
      <c r="B67" s="26"/>
      <c r="C67" s="26"/>
      <c r="D67" s="26"/>
      <c r="E67" s="26"/>
      <c r="F67" s="26"/>
      <c r="G67" s="26"/>
      <c r="H67" s="26"/>
      <c r="I67" s="26"/>
      <c r="J67" s="26"/>
      <c r="K67" s="26"/>
      <c r="L67" s="23"/>
    </row>
    <row r="68" spans="1:90" s="12" customFormat="1">
      <c r="A68" s="129"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c r="A69" s="130"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c r="A70" s="131"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c r="A71" s="20" t="s">
        <v>50</v>
      </c>
      <c r="B71" s="26"/>
      <c r="C71" s="26"/>
      <c r="D71" s="26"/>
      <c r="E71" s="26"/>
      <c r="F71" s="26"/>
      <c r="G71" s="26"/>
      <c r="H71" s="26"/>
      <c r="I71" s="26"/>
      <c r="J71" s="26"/>
      <c r="K71" s="26"/>
      <c r="L71" s="23"/>
      <c r="M71" s="13"/>
      <c r="N71" s="13"/>
    </row>
    <row r="72" spans="1:90" s="2" customFormat="1">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c r="A73" s="132" t="s">
        <v>52</v>
      </c>
      <c r="B73" s="202">
        <v>0</v>
      </c>
      <c r="C73" s="202">
        <v>0</v>
      </c>
      <c r="D73" s="202">
        <v>0</v>
      </c>
      <c r="E73" s="202">
        <v>0</v>
      </c>
      <c r="F73" s="202">
        <v>0</v>
      </c>
      <c r="G73" s="202">
        <v>0</v>
      </c>
      <c r="H73" s="202">
        <v>0</v>
      </c>
      <c r="I73" s="202">
        <v>0</v>
      </c>
      <c r="J73" s="202">
        <v>100000000</v>
      </c>
      <c r="K73" s="202">
        <v>220000000</v>
      </c>
      <c r="L73" s="202">
        <v>157000000</v>
      </c>
      <c r="M73" s="202">
        <v>0</v>
      </c>
      <c r="N73" s="202">
        <v>0</v>
      </c>
      <c r="O73" s="202">
        <v>0</v>
      </c>
      <c r="P73" s="202">
        <v>6400000</v>
      </c>
      <c r="Q73" s="202">
        <v>12400000</v>
      </c>
      <c r="R73" s="202">
        <v>12000000</v>
      </c>
      <c r="S73" s="202">
        <v>12000000</v>
      </c>
      <c r="T73" s="202">
        <v>24857676</v>
      </c>
      <c r="U73" s="202">
        <v>18437676</v>
      </c>
      <c r="V73" s="202">
        <v>10000000</v>
      </c>
      <c r="W73" s="202">
        <v>11178700</v>
      </c>
      <c r="X73" s="202">
        <v>100551802</v>
      </c>
      <c r="Y73" s="202">
        <v>88374130</v>
      </c>
      <c r="Z73" s="202">
        <v>0</v>
      </c>
      <c r="AA73" s="202">
        <v>0</v>
      </c>
      <c r="AB73" s="202">
        <v>36350000</v>
      </c>
      <c r="AC73" s="202">
        <v>153094962</v>
      </c>
      <c r="AD73" s="202">
        <v>73613130</v>
      </c>
      <c r="AE73" s="202">
        <v>118135472.91</v>
      </c>
      <c r="AF73" s="202">
        <v>137571048</v>
      </c>
      <c r="AG73" s="202">
        <v>70000000</v>
      </c>
      <c r="AH73" s="202">
        <v>180000000</v>
      </c>
      <c r="AI73" s="202">
        <v>0</v>
      </c>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c r="A74" s="132" t="s">
        <v>77</v>
      </c>
      <c r="B74" s="202">
        <v>0</v>
      </c>
      <c r="C74" s="202">
        <v>0</v>
      </c>
      <c r="D74" s="202">
        <v>0</v>
      </c>
      <c r="E74" s="202">
        <v>0</v>
      </c>
      <c r="F74" s="202">
        <v>0</v>
      </c>
      <c r="G74" s="202">
        <v>0</v>
      </c>
      <c r="H74" s="202">
        <v>0</v>
      </c>
      <c r="I74" s="202">
        <v>0</v>
      </c>
      <c r="J74" s="202">
        <v>0</v>
      </c>
      <c r="K74" s="202">
        <v>0</v>
      </c>
      <c r="L74" s="202">
        <v>0</v>
      </c>
      <c r="M74" s="202">
        <v>0</v>
      </c>
      <c r="N74" s="202">
        <v>0</v>
      </c>
      <c r="O74" s="202">
        <v>0</v>
      </c>
      <c r="P74" s="202">
        <v>0</v>
      </c>
      <c r="Q74" s="202">
        <v>0</v>
      </c>
      <c r="R74" s="202">
        <v>0</v>
      </c>
      <c r="S74" s="202">
        <v>0</v>
      </c>
      <c r="T74" s="202">
        <v>0</v>
      </c>
      <c r="U74" s="202">
        <v>0</v>
      </c>
      <c r="V74" s="202">
        <v>0</v>
      </c>
      <c r="W74" s="202">
        <v>0</v>
      </c>
      <c r="X74" s="202">
        <v>0</v>
      </c>
      <c r="Y74" s="202">
        <v>0</v>
      </c>
      <c r="Z74" s="202">
        <v>0</v>
      </c>
      <c r="AA74" s="202">
        <v>0</v>
      </c>
      <c r="AB74" s="202">
        <v>0</v>
      </c>
      <c r="AC74" s="202">
        <v>0</v>
      </c>
      <c r="AD74" s="202">
        <v>0</v>
      </c>
      <c r="AE74" s="202">
        <v>0</v>
      </c>
      <c r="AF74" s="202">
        <v>0</v>
      </c>
      <c r="AG74" s="202">
        <v>0</v>
      </c>
      <c r="AH74" s="202">
        <v>0</v>
      </c>
      <c r="AI74" s="202">
        <v>0</v>
      </c>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c r="A75" s="132" t="s">
        <v>53</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c r="Y75" s="202">
        <v>0</v>
      </c>
      <c r="Z75" s="202">
        <v>0</v>
      </c>
      <c r="AA75" s="202">
        <v>0</v>
      </c>
      <c r="AB75" s="202">
        <v>0</v>
      </c>
      <c r="AC75" s="202">
        <v>0</v>
      </c>
      <c r="AD75" s="202">
        <v>0</v>
      </c>
      <c r="AE75" s="202">
        <v>0</v>
      </c>
      <c r="AF75" s="202">
        <v>0</v>
      </c>
      <c r="AG75" s="202">
        <v>0</v>
      </c>
      <c r="AH75" s="202">
        <v>0</v>
      </c>
      <c r="AI75" s="202">
        <v>0</v>
      </c>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c r="A76" s="132" t="s">
        <v>54</v>
      </c>
      <c r="B76" s="202">
        <v>1993398</v>
      </c>
      <c r="C76" s="202">
        <v>1940966.38</v>
      </c>
      <c r="D76" s="202">
        <v>1901131.58</v>
      </c>
      <c r="E76" s="202">
        <v>1931470.31</v>
      </c>
      <c r="F76" s="202">
        <v>1948951.34</v>
      </c>
      <c r="G76" s="202">
        <v>1603764.68</v>
      </c>
      <c r="H76" s="202">
        <v>1610046.15</v>
      </c>
      <c r="I76" s="202">
        <v>1785316.59</v>
      </c>
      <c r="J76" s="202">
        <v>1604314.74</v>
      </c>
      <c r="K76" s="202">
        <v>2038338.04</v>
      </c>
      <c r="L76" s="202">
        <v>1562478.14</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c r="A77" s="132" t="s">
        <v>55</v>
      </c>
      <c r="B77" s="202">
        <v>0</v>
      </c>
      <c r="C77" s="202">
        <v>0</v>
      </c>
      <c r="D77" s="202">
        <v>0</v>
      </c>
      <c r="E77" s="202">
        <v>0</v>
      </c>
      <c r="F77" s="202">
        <v>0</v>
      </c>
      <c r="G77" s="202">
        <v>0</v>
      </c>
      <c r="H77" s="202">
        <v>0</v>
      </c>
      <c r="I77" s="202">
        <v>0</v>
      </c>
      <c r="J77" s="202">
        <v>0</v>
      </c>
      <c r="K77" s="202">
        <v>0</v>
      </c>
      <c r="L77" s="202">
        <v>0</v>
      </c>
      <c r="M77" s="202">
        <v>0</v>
      </c>
      <c r="N77" s="202">
        <v>0</v>
      </c>
      <c r="O77" s="202">
        <v>0</v>
      </c>
      <c r="P77" s="202">
        <v>0</v>
      </c>
      <c r="Q77" s="202">
        <v>0</v>
      </c>
      <c r="R77" s="202">
        <v>0</v>
      </c>
      <c r="S77" s="202">
        <v>0</v>
      </c>
      <c r="T77" s="202">
        <v>0</v>
      </c>
      <c r="U77" s="202">
        <v>0</v>
      </c>
      <c r="V77" s="202">
        <v>0</v>
      </c>
      <c r="W77" s="202">
        <v>0</v>
      </c>
      <c r="X77" s="202">
        <v>0</v>
      </c>
      <c r="Y77" s="202">
        <v>0</v>
      </c>
      <c r="Z77" s="202">
        <v>0</v>
      </c>
      <c r="AA77" s="202">
        <v>0</v>
      </c>
      <c r="AB77" s="202">
        <v>0</v>
      </c>
      <c r="AC77" s="202">
        <v>0</v>
      </c>
      <c r="AD77" s="202">
        <v>0</v>
      </c>
      <c r="AE77" s="202">
        <v>0</v>
      </c>
      <c r="AF77" s="202">
        <v>0</v>
      </c>
      <c r="AG77" s="202">
        <v>0</v>
      </c>
      <c r="AH77" s="202">
        <v>0</v>
      </c>
      <c r="AI77" s="202">
        <v>0</v>
      </c>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c r="A78" s="132"/>
      <c r="B78" s="26"/>
      <c r="C78" s="26"/>
      <c r="D78" s="26"/>
      <c r="E78" s="26"/>
      <c r="F78" s="26"/>
      <c r="G78" s="26"/>
      <c r="H78" s="26"/>
      <c r="I78" s="26"/>
      <c r="J78" s="26"/>
      <c r="K78" s="26"/>
      <c r="L78" s="23"/>
    </row>
    <row r="79" spans="1:90" hidden="1">
      <c r="A79" s="132"/>
      <c r="B79" s="26"/>
      <c r="C79" s="26"/>
      <c r="D79" s="26"/>
      <c r="E79" s="26"/>
      <c r="F79" s="26"/>
      <c r="G79" s="26"/>
      <c r="H79" s="26"/>
      <c r="I79" s="26"/>
      <c r="J79" s="26"/>
      <c r="K79" s="26"/>
      <c r="L79" s="23"/>
    </row>
    <row r="80" spans="1:90" hidden="1">
      <c r="A80" s="132"/>
      <c r="B80" s="26"/>
      <c r="C80" s="26"/>
      <c r="D80" s="26"/>
      <c r="E80" s="26"/>
      <c r="F80" s="26"/>
      <c r="G80" s="26"/>
      <c r="H80" s="26"/>
      <c r="I80" s="26"/>
      <c r="J80" s="26"/>
      <c r="K80" s="26"/>
      <c r="L80" s="23"/>
    </row>
    <row r="81" spans="1:90" s="2" customFormat="1">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c r="A82" s="132" t="s">
        <v>57</v>
      </c>
      <c r="B82" s="202">
        <v>6593688.7400000002</v>
      </c>
      <c r="C82" s="202">
        <v>6941726.4900000002</v>
      </c>
      <c r="D82" s="202">
        <v>7275665.4100000001</v>
      </c>
      <c r="E82" s="202">
        <v>7863236.6100000003</v>
      </c>
      <c r="F82" s="202">
        <v>8388960.0700000003</v>
      </c>
      <c r="G82" s="202">
        <v>9278738.7200000007</v>
      </c>
      <c r="H82" s="202">
        <v>9803851.9199999999</v>
      </c>
      <c r="I82" s="202">
        <v>9799618.5399999991</v>
      </c>
      <c r="J82" s="202">
        <v>380150325.94</v>
      </c>
      <c r="K82" s="202">
        <v>578364955.11000001</v>
      </c>
      <c r="L82" s="202">
        <v>567460890.89999998</v>
      </c>
      <c r="M82" s="202">
        <v>0</v>
      </c>
      <c r="N82" s="202">
        <v>0</v>
      </c>
      <c r="O82" s="202">
        <v>0</v>
      </c>
      <c r="P82" s="202">
        <v>0</v>
      </c>
      <c r="Q82" s="202">
        <v>10000000</v>
      </c>
      <c r="R82" s="202">
        <v>10000000</v>
      </c>
      <c r="S82" s="202">
        <v>10000000</v>
      </c>
      <c r="T82" s="202">
        <v>0</v>
      </c>
      <c r="U82" s="202">
        <v>0</v>
      </c>
      <c r="V82" s="202">
        <v>0</v>
      </c>
      <c r="W82" s="202">
        <v>0</v>
      </c>
      <c r="X82" s="202">
        <v>0</v>
      </c>
      <c r="Y82" s="202">
        <v>0</v>
      </c>
      <c r="Z82" s="202">
        <v>0</v>
      </c>
      <c r="AA82" s="202">
        <v>0</v>
      </c>
      <c r="AB82" s="202">
        <v>0</v>
      </c>
      <c r="AC82" s="202">
        <v>100000000</v>
      </c>
      <c r="AD82" s="202">
        <v>112500000</v>
      </c>
      <c r="AE82" s="202">
        <v>125000000</v>
      </c>
      <c r="AF82" s="202">
        <v>99870000</v>
      </c>
      <c r="AG82" s="202">
        <v>156870000</v>
      </c>
      <c r="AH82" s="202">
        <v>0</v>
      </c>
      <c r="AI82" s="202">
        <v>0</v>
      </c>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c r="A83" s="132" t="s">
        <v>58</v>
      </c>
      <c r="B83" s="202">
        <v>0</v>
      </c>
      <c r="C83" s="202">
        <v>0</v>
      </c>
      <c r="D83" s="202">
        <v>0</v>
      </c>
      <c r="E83" s="202">
        <v>0</v>
      </c>
      <c r="F83" s="202">
        <v>0</v>
      </c>
      <c r="G83" s="202">
        <v>0</v>
      </c>
      <c r="H83" s="202">
        <v>0</v>
      </c>
      <c r="I83" s="202">
        <v>0</v>
      </c>
      <c r="J83" s="202">
        <v>0</v>
      </c>
      <c r="K83" s="202">
        <v>0</v>
      </c>
      <c r="L83" s="202">
        <v>0</v>
      </c>
      <c r="M83" s="202">
        <v>0</v>
      </c>
      <c r="N83" s="202">
        <v>0</v>
      </c>
      <c r="O83" s="202">
        <v>0</v>
      </c>
      <c r="P83" s="202">
        <v>0</v>
      </c>
      <c r="Q83" s="202">
        <v>0</v>
      </c>
      <c r="R83" s="202">
        <v>0</v>
      </c>
      <c r="S83" s="202">
        <v>0</v>
      </c>
      <c r="T83" s="202">
        <v>0</v>
      </c>
      <c r="U83" s="202">
        <v>0</v>
      </c>
      <c r="V83" s="202">
        <v>0</v>
      </c>
      <c r="W83" s="202">
        <v>0</v>
      </c>
      <c r="X83" s="202">
        <v>0</v>
      </c>
      <c r="Y83" s="202">
        <v>0</v>
      </c>
      <c r="Z83" s="202">
        <v>0</v>
      </c>
      <c r="AA83" s="202">
        <v>0</v>
      </c>
      <c r="AB83" s="202">
        <v>0</v>
      </c>
      <c r="AC83" s="202">
        <v>0</v>
      </c>
      <c r="AD83" s="202">
        <v>0</v>
      </c>
      <c r="AE83" s="202">
        <v>0</v>
      </c>
      <c r="AF83" s="202">
        <v>0</v>
      </c>
      <c r="AG83" s="202">
        <v>0</v>
      </c>
      <c r="AH83" s="202">
        <v>0</v>
      </c>
      <c r="AI83" s="202">
        <v>0</v>
      </c>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c r="A84" s="132" t="s">
        <v>59</v>
      </c>
      <c r="B84" s="202">
        <v>0</v>
      </c>
      <c r="C84" s="202">
        <v>0</v>
      </c>
      <c r="D84" s="202">
        <v>0</v>
      </c>
      <c r="E84" s="202">
        <v>0</v>
      </c>
      <c r="F84" s="202">
        <v>0</v>
      </c>
      <c r="G84" s="202">
        <v>0</v>
      </c>
      <c r="H84" s="202">
        <v>0</v>
      </c>
      <c r="I84" s="202">
        <v>0</v>
      </c>
      <c r="J84" s="202">
        <v>0</v>
      </c>
      <c r="K84" s="202">
        <v>0</v>
      </c>
      <c r="L84" s="202">
        <v>0</v>
      </c>
      <c r="M84" s="202">
        <v>0</v>
      </c>
      <c r="N84" s="202">
        <v>0</v>
      </c>
      <c r="O84" s="202">
        <v>0</v>
      </c>
      <c r="P84" s="202">
        <v>0</v>
      </c>
      <c r="Q84" s="202">
        <v>0</v>
      </c>
      <c r="R84" s="202">
        <v>0</v>
      </c>
      <c r="S84" s="202">
        <v>0</v>
      </c>
      <c r="T84" s="202">
        <v>0</v>
      </c>
      <c r="U84" s="202">
        <v>0</v>
      </c>
      <c r="V84" s="202">
        <v>0</v>
      </c>
      <c r="W84" s="202">
        <v>0</v>
      </c>
      <c r="X84" s="202">
        <v>0</v>
      </c>
      <c r="Y84" s="202">
        <v>0</v>
      </c>
      <c r="Z84" s="202">
        <v>0</v>
      </c>
      <c r="AA84" s="202">
        <v>0</v>
      </c>
      <c r="AB84" s="202">
        <v>0</v>
      </c>
      <c r="AC84" s="202">
        <v>0</v>
      </c>
      <c r="AD84" s="202">
        <v>0</v>
      </c>
      <c r="AE84" s="202">
        <v>0</v>
      </c>
      <c r="AF84" s="202">
        <v>0</v>
      </c>
      <c r="AG84" s="202">
        <v>0</v>
      </c>
      <c r="AH84" s="202">
        <v>0</v>
      </c>
      <c r="AI84" s="202">
        <v>0</v>
      </c>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c r="A85" s="132" t="s">
        <v>83</v>
      </c>
      <c r="B85" s="202">
        <v>20269.98</v>
      </c>
      <c r="C85" s="202">
        <v>19757.169999999998</v>
      </c>
      <c r="D85" s="202">
        <v>22044.880000000001</v>
      </c>
      <c r="E85" s="202">
        <v>19792.09</v>
      </c>
      <c r="F85" s="202">
        <v>65183.34</v>
      </c>
      <c r="G85" s="202">
        <v>65554.45</v>
      </c>
      <c r="H85" s="202">
        <v>65809.66</v>
      </c>
      <c r="I85" s="202">
        <v>561892.91</v>
      </c>
      <c r="J85" s="202">
        <v>0</v>
      </c>
      <c r="K85" s="202">
        <v>0</v>
      </c>
      <c r="L85" s="202">
        <v>1543512.32</v>
      </c>
      <c r="M85" s="202">
        <v>0</v>
      </c>
      <c r="N85" s="202">
        <v>0</v>
      </c>
      <c r="O85" s="202">
        <v>0</v>
      </c>
      <c r="P85" s="202">
        <v>0</v>
      </c>
      <c r="Q85" s="202">
        <v>0</v>
      </c>
      <c r="R85" s="202">
        <v>8139770.5199999996</v>
      </c>
      <c r="S85" s="202">
        <v>8922039.9600000009</v>
      </c>
      <c r="T85" s="202">
        <v>9704309.4000000004</v>
      </c>
      <c r="U85" s="202">
        <v>10404068.43</v>
      </c>
      <c r="V85" s="202">
        <v>10343556.58</v>
      </c>
      <c r="W85" s="202">
        <v>8879678.1199999992</v>
      </c>
      <c r="X85" s="202">
        <v>9525266.2699999996</v>
      </c>
      <c r="Y85" s="202">
        <v>9833354.4800000004</v>
      </c>
      <c r="Z85" s="202">
        <v>10294880.039999999</v>
      </c>
      <c r="AA85" s="202">
        <v>10646405.76</v>
      </c>
      <c r="AB85" s="202">
        <v>11252931.48</v>
      </c>
      <c r="AC85" s="202">
        <v>11859457.199999999</v>
      </c>
      <c r="AD85" s="202">
        <v>826666.61</v>
      </c>
      <c r="AE85" s="202">
        <v>881666.63</v>
      </c>
      <c r="AF85" s="202">
        <v>991666.67</v>
      </c>
      <c r="AG85" s="202">
        <v>100000</v>
      </c>
      <c r="AH85" s="202">
        <v>0</v>
      </c>
      <c r="AI85" s="202">
        <v>0</v>
      </c>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c r="A86" s="132"/>
      <c r="B86" s="26"/>
      <c r="C86" s="26"/>
      <c r="D86" s="26"/>
      <c r="E86" s="26"/>
      <c r="F86" s="26"/>
      <c r="G86" s="26"/>
      <c r="H86" s="26"/>
      <c r="I86" s="26"/>
      <c r="J86" s="26"/>
      <c r="K86" s="26"/>
      <c r="L86" s="23"/>
    </row>
    <row r="87" spans="1:90" hidden="1">
      <c r="A87" s="132"/>
      <c r="B87" s="26"/>
      <c r="C87" s="26"/>
      <c r="D87" s="26"/>
      <c r="E87" s="26"/>
      <c r="F87" s="26"/>
      <c r="G87" s="26"/>
      <c r="H87" s="26"/>
      <c r="I87" s="26"/>
      <c r="J87" s="26"/>
      <c r="K87" s="26"/>
      <c r="L87" s="23"/>
    </row>
    <row r="88" spans="1:90" hidden="1">
      <c r="A88" s="132"/>
      <c r="B88" s="26"/>
      <c r="C88" s="26"/>
      <c r="D88" s="26"/>
      <c r="E88" s="26"/>
      <c r="F88" s="26"/>
      <c r="G88" s="26"/>
      <c r="H88" s="26"/>
      <c r="I88" s="26"/>
      <c r="J88" s="26"/>
      <c r="K88" s="26"/>
      <c r="L88" s="23"/>
    </row>
    <row r="89" spans="1:90" s="5" customFormat="1">
      <c r="A89" s="133"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c r="A90" s="20" t="s">
        <v>61</v>
      </c>
      <c r="B90" s="26"/>
      <c r="C90" s="26"/>
      <c r="D90" s="26"/>
      <c r="E90" s="26"/>
      <c r="F90" s="26"/>
      <c r="G90" s="26"/>
      <c r="H90" s="26"/>
      <c r="I90" s="26"/>
      <c r="J90" s="26"/>
      <c r="K90" s="26"/>
      <c r="L90" s="23"/>
      <c r="M90" s="13"/>
      <c r="N90" s="13"/>
    </row>
    <row r="91" spans="1:90">
      <c r="A91" s="132" t="s">
        <v>62</v>
      </c>
      <c r="B91" s="202">
        <v>909133215</v>
      </c>
      <c r="C91" s="202">
        <v>909133215</v>
      </c>
      <c r="D91" s="202">
        <v>909133215</v>
      </c>
      <c r="E91" s="202">
        <v>909133215</v>
      </c>
      <c r="F91" s="202">
        <v>909133215</v>
      </c>
      <c r="G91" s="202">
        <v>909133215</v>
      </c>
      <c r="H91" s="202">
        <v>363653286</v>
      </c>
      <c r="I91" s="202">
        <v>363653286</v>
      </c>
      <c r="J91" s="202">
        <v>363653286</v>
      </c>
      <c r="K91" s="202">
        <v>339871250</v>
      </c>
      <c r="L91" s="202">
        <v>339871250</v>
      </c>
      <c r="M91" s="202">
        <v>339871250</v>
      </c>
      <c r="N91" s="202">
        <v>339871250</v>
      </c>
      <c r="O91" s="202">
        <v>339871250</v>
      </c>
      <c r="P91" s="202">
        <v>339871250</v>
      </c>
      <c r="Q91" s="202">
        <v>275640000</v>
      </c>
      <c r="R91" s="202">
        <v>275640000</v>
      </c>
      <c r="S91" s="202">
        <v>275640000</v>
      </c>
      <c r="T91" s="202">
        <v>275640000</v>
      </c>
      <c r="U91" s="202">
        <v>275640000</v>
      </c>
      <c r="V91" s="202">
        <v>275640000</v>
      </c>
      <c r="W91" s="202">
        <v>275640000</v>
      </c>
      <c r="X91" s="202">
        <v>137820000</v>
      </c>
      <c r="Y91" s="202">
        <v>137820000</v>
      </c>
      <c r="Z91" s="202">
        <v>137820000</v>
      </c>
      <c r="AA91" s="202">
        <v>137820000</v>
      </c>
      <c r="AB91" s="202">
        <v>137820000</v>
      </c>
      <c r="AC91" s="202">
        <v>137820000</v>
      </c>
      <c r="AD91" s="202">
        <v>103360000</v>
      </c>
      <c r="AE91" s="202">
        <v>103360000</v>
      </c>
      <c r="AF91" s="202">
        <v>103360000</v>
      </c>
      <c r="AG91" s="202">
        <v>103360000</v>
      </c>
      <c r="AH91" s="202">
        <v>103360000</v>
      </c>
      <c r="AI91" s="202">
        <v>0</v>
      </c>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c r="A92" s="132" t="s">
        <v>63</v>
      </c>
      <c r="B92" s="202">
        <v>2078935908.6500001</v>
      </c>
      <c r="C92" s="202">
        <v>2078935908.6500001</v>
      </c>
      <c r="D92" s="202">
        <v>2065597354.03</v>
      </c>
      <c r="E92" s="202">
        <v>2065597354.03</v>
      </c>
      <c r="F92" s="202">
        <v>2065597354.03</v>
      </c>
      <c r="G92" s="202">
        <v>2065597354.03</v>
      </c>
      <c r="H92" s="202">
        <v>2611077283.0300002</v>
      </c>
      <c r="I92" s="202">
        <v>2611077283.0300002</v>
      </c>
      <c r="J92" s="202">
        <v>2611071295.29</v>
      </c>
      <c r="K92" s="202">
        <v>1629860693.6600001</v>
      </c>
      <c r="L92" s="202">
        <v>1629860693.6600001</v>
      </c>
      <c r="M92" s="202">
        <v>1629860693.6600001</v>
      </c>
      <c r="N92" s="202">
        <v>1629860693.6600001</v>
      </c>
      <c r="O92" s="202">
        <v>1629860693.6600001</v>
      </c>
      <c r="P92" s="202">
        <v>1621654522.49</v>
      </c>
      <c r="Q92" s="202">
        <v>676456672.49000001</v>
      </c>
      <c r="R92" s="202">
        <v>676456672.49000001</v>
      </c>
      <c r="S92" s="202">
        <v>676456672.49000001</v>
      </c>
      <c r="T92" s="202">
        <v>675760670.57000005</v>
      </c>
      <c r="U92" s="202">
        <v>675760670.57000005</v>
      </c>
      <c r="V92" s="202">
        <v>675760670.57000005</v>
      </c>
      <c r="W92" s="202">
        <v>675760670.57000005</v>
      </c>
      <c r="X92" s="202">
        <v>813580670.57000005</v>
      </c>
      <c r="Y92" s="202">
        <v>813580670.57000005</v>
      </c>
      <c r="Z92" s="202">
        <v>813580670.57000005</v>
      </c>
      <c r="AA92" s="202">
        <v>813580670.57000005</v>
      </c>
      <c r="AB92" s="202">
        <v>813580670.57000005</v>
      </c>
      <c r="AC92" s="202">
        <v>813580670.57000005</v>
      </c>
      <c r="AD92" s="202">
        <v>43730242.100000001</v>
      </c>
      <c r="AE92" s="202">
        <v>43730242.100000001</v>
      </c>
      <c r="AF92" s="202">
        <v>43730242.100000001</v>
      </c>
      <c r="AG92" s="202">
        <v>43730242.100000001</v>
      </c>
      <c r="AH92" s="202">
        <v>43730242.100000001</v>
      </c>
      <c r="AI92" s="202">
        <v>0</v>
      </c>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c r="A93" s="132" t="s">
        <v>64</v>
      </c>
      <c r="B93" s="202">
        <v>0</v>
      </c>
      <c r="C93" s="202">
        <v>0</v>
      </c>
      <c r="D93" s="202">
        <v>0</v>
      </c>
      <c r="E93" s="202">
        <v>0</v>
      </c>
      <c r="F93" s="202">
        <v>0</v>
      </c>
      <c r="G93" s="202">
        <v>0</v>
      </c>
      <c r="H93" s="202">
        <v>0</v>
      </c>
      <c r="I93" s="202">
        <v>0</v>
      </c>
      <c r="J93" s="202">
        <v>0</v>
      </c>
      <c r="K93" s="202">
        <v>0</v>
      </c>
      <c r="L93" s="202">
        <v>0</v>
      </c>
      <c r="M93" s="202">
        <v>0</v>
      </c>
      <c r="N93" s="202">
        <v>0</v>
      </c>
      <c r="O93" s="202">
        <v>0</v>
      </c>
      <c r="P93" s="202">
        <v>0</v>
      </c>
      <c r="Q93" s="202">
        <v>0</v>
      </c>
      <c r="R93" s="202">
        <v>0</v>
      </c>
      <c r="S93" s="202">
        <v>0</v>
      </c>
      <c r="T93" s="202">
        <v>0</v>
      </c>
      <c r="U93" s="202">
        <v>0</v>
      </c>
      <c r="V93" s="202">
        <v>0</v>
      </c>
      <c r="W93" s="202">
        <v>0</v>
      </c>
      <c r="X93" s="202">
        <v>0</v>
      </c>
      <c r="Y93" s="202">
        <v>0</v>
      </c>
      <c r="Z93" s="202">
        <v>0</v>
      </c>
      <c r="AA93" s="202">
        <v>0</v>
      </c>
      <c r="AB93" s="202">
        <v>0</v>
      </c>
      <c r="AC93" s="202">
        <v>0</v>
      </c>
      <c r="AD93" s="202">
        <v>0</v>
      </c>
      <c r="AE93" s="202">
        <v>0</v>
      </c>
      <c r="AF93" s="202">
        <v>0</v>
      </c>
      <c r="AG93" s="202">
        <v>0</v>
      </c>
      <c r="AH93" s="202">
        <v>0</v>
      </c>
      <c r="AI93" s="202">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c r="A94" s="132" t="s">
        <v>65</v>
      </c>
      <c r="B94" s="202">
        <v>28734213.379999999</v>
      </c>
      <c r="C94" s="202">
        <v>-8405130.3800000008</v>
      </c>
      <c r="D94" s="202">
        <v>-58214299.530000001</v>
      </c>
      <c r="E94" s="202">
        <v>-14266876.52</v>
      </c>
      <c r="F94" s="202">
        <v>-5767056.8099999996</v>
      </c>
      <c r="G94" s="202">
        <v>14682218.48</v>
      </c>
      <c r="H94" s="202">
        <v>26828215.25</v>
      </c>
      <c r="I94" s="202">
        <v>33807458.079999998</v>
      </c>
      <c r="J94" s="202">
        <v>14133959.609999999</v>
      </c>
      <c r="K94" s="202">
        <v>13835549.17</v>
      </c>
      <c r="L94" s="202">
        <v>-2968605.04</v>
      </c>
      <c r="M94" s="202">
        <v>0</v>
      </c>
      <c r="N94" s="202">
        <v>0</v>
      </c>
      <c r="O94" s="202">
        <v>0</v>
      </c>
      <c r="P94" s="202">
        <v>0</v>
      </c>
      <c r="Q94" s="202">
        <v>0</v>
      </c>
      <c r="R94" s="202">
        <v>0</v>
      </c>
      <c r="S94" s="202">
        <v>0</v>
      </c>
      <c r="T94" s="202">
        <v>0</v>
      </c>
      <c r="U94" s="202">
        <v>0</v>
      </c>
      <c r="V94" s="202">
        <v>0</v>
      </c>
      <c r="W94" s="202">
        <v>0</v>
      </c>
      <c r="X94" s="202">
        <v>0</v>
      </c>
      <c r="Y94" s="202">
        <v>0</v>
      </c>
      <c r="Z94" s="202">
        <v>0</v>
      </c>
      <c r="AA94" s="202">
        <v>0</v>
      </c>
      <c r="AB94" s="202">
        <v>0</v>
      </c>
      <c r="AC94" s="202">
        <v>0</v>
      </c>
      <c r="AD94" s="202">
        <v>0</v>
      </c>
      <c r="AE94" s="202">
        <v>0</v>
      </c>
      <c r="AF94" s="202">
        <v>0</v>
      </c>
      <c r="AG94" s="202">
        <v>0</v>
      </c>
      <c r="AH94" s="202">
        <v>0</v>
      </c>
      <c r="AI94" s="202">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c r="A95" s="132" t="s">
        <v>66</v>
      </c>
      <c r="B95" s="202">
        <v>10880684.65</v>
      </c>
      <c r="C95" s="202">
        <v>10817820.359999999</v>
      </c>
      <c r="D95" s="202">
        <v>10441557.57</v>
      </c>
      <c r="E95" s="202">
        <v>9733305.5</v>
      </c>
      <c r="F95" s="202">
        <v>9335935.6899999995</v>
      </c>
      <c r="G95" s="202">
        <v>8675013.8900000006</v>
      </c>
      <c r="H95" s="202">
        <v>7834061.1200000001</v>
      </c>
      <c r="I95" s="202">
        <v>7018189.1799999997</v>
      </c>
      <c r="J95" s="202">
        <v>6292139.9500000002</v>
      </c>
      <c r="K95" s="202">
        <v>5552340.3200000003</v>
      </c>
      <c r="L95" s="202">
        <v>4892179.5999999996</v>
      </c>
      <c r="M95" s="202">
        <v>4194707.28</v>
      </c>
      <c r="N95" s="202">
        <v>4426762.9000000004</v>
      </c>
      <c r="O95" s="202">
        <v>3919748.8</v>
      </c>
      <c r="P95" s="202">
        <v>3492215.75</v>
      </c>
      <c r="Q95" s="202">
        <v>2948620.67</v>
      </c>
      <c r="R95" s="202">
        <v>3351809.25</v>
      </c>
      <c r="S95" s="202">
        <v>3136896.96</v>
      </c>
      <c r="T95" s="202">
        <v>2934096.78</v>
      </c>
      <c r="U95" s="202">
        <v>2642457.12</v>
      </c>
      <c r="V95" s="202">
        <v>2793494.74</v>
      </c>
      <c r="W95" s="202">
        <v>2794569.74</v>
      </c>
      <c r="X95" s="202">
        <v>3326676.61</v>
      </c>
      <c r="Y95" s="202">
        <v>1869530.41</v>
      </c>
      <c r="Z95" s="202">
        <v>1805099.27</v>
      </c>
      <c r="AA95" s="202">
        <v>2020491.41</v>
      </c>
      <c r="AB95" s="202">
        <v>2070928.67</v>
      </c>
      <c r="AC95" s="202">
        <v>1775710.75</v>
      </c>
      <c r="AD95" s="202">
        <v>2560766.17</v>
      </c>
      <c r="AE95" s="202">
        <v>2119081.59</v>
      </c>
      <c r="AF95" s="202">
        <v>2713164.15</v>
      </c>
      <c r="AG95" s="202">
        <v>612187.56999999995</v>
      </c>
      <c r="AH95" s="202">
        <v>485584.96</v>
      </c>
      <c r="AI95" s="202">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c r="A96" s="132" t="s">
        <v>67</v>
      </c>
      <c r="B96" s="202">
        <v>161678313.06</v>
      </c>
      <c r="C96" s="202">
        <v>161678313.06</v>
      </c>
      <c r="D96" s="202">
        <v>161678313.06</v>
      </c>
      <c r="E96" s="202">
        <v>161678313.06</v>
      </c>
      <c r="F96" s="202">
        <v>125608622.54000001</v>
      </c>
      <c r="G96" s="202">
        <v>125608622.54000001</v>
      </c>
      <c r="H96" s="202">
        <v>125608622.54000001</v>
      </c>
      <c r="I96" s="202">
        <v>125608622.54000001</v>
      </c>
      <c r="J96" s="202">
        <v>93526769.629999995</v>
      </c>
      <c r="K96" s="202">
        <v>93526769.629999995</v>
      </c>
      <c r="L96" s="202">
        <v>93526769.629999995</v>
      </c>
      <c r="M96" s="202">
        <v>93526769.629999995</v>
      </c>
      <c r="N96" s="202">
        <v>69903721.870000005</v>
      </c>
      <c r="O96" s="202">
        <v>69903721.870000005</v>
      </c>
      <c r="P96" s="202">
        <v>69903721.870000005</v>
      </c>
      <c r="Q96" s="202">
        <v>69903721.870000005</v>
      </c>
      <c r="R96" s="202">
        <v>60512913.909999996</v>
      </c>
      <c r="S96" s="202">
        <v>60512913.909999996</v>
      </c>
      <c r="T96" s="202">
        <v>60512913.909999996</v>
      </c>
      <c r="U96" s="202">
        <v>60512913.909999996</v>
      </c>
      <c r="V96" s="202">
        <v>49229942.700000003</v>
      </c>
      <c r="W96" s="202">
        <v>49229942.700000003</v>
      </c>
      <c r="X96" s="202">
        <v>49229942.700000003</v>
      </c>
      <c r="Y96" s="202">
        <v>49229942.700000003</v>
      </c>
      <c r="Z96" s="202">
        <v>38763344.090000004</v>
      </c>
      <c r="AA96" s="202">
        <v>38763344.090000004</v>
      </c>
      <c r="AB96" s="202">
        <v>38763344.090000004</v>
      </c>
      <c r="AC96" s="202">
        <v>38763344.090000004</v>
      </c>
      <c r="AD96" s="202">
        <v>26018756.809999999</v>
      </c>
      <c r="AE96" s="202">
        <v>26018756.809999999</v>
      </c>
      <c r="AF96" s="202">
        <v>26018756.809999999</v>
      </c>
      <c r="AG96" s="202">
        <v>16038520.279999999</v>
      </c>
      <c r="AH96" s="202">
        <v>9698587.2300000004</v>
      </c>
      <c r="AI96" s="202">
        <v>0</v>
      </c>
      <c r="AJ96" s="40">
        <v>19739193.870000001</v>
      </c>
      <c r="AK96" s="40">
        <v>13375640.85</v>
      </c>
      <c r="AL96" s="40">
        <v>10051039.23</v>
      </c>
      <c r="AM96" s="40">
        <v>0</v>
      </c>
      <c r="AN96" s="40">
        <v>13520932.119999999</v>
      </c>
      <c r="AO96" s="40">
        <v>5003489.68</v>
      </c>
      <c r="AP96" s="40">
        <v>24758542.620000001</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c r="A97" s="132" t="s">
        <v>68</v>
      </c>
      <c r="B97" s="202">
        <v>0</v>
      </c>
      <c r="C97" s="202">
        <v>0</v>
      </c>
      <c r="D97" s="202">
        <v>0</v>
      </c>
      <c r="E97" s="202">
        <v>0</v>
      </c>
      <c r="F97" s="202">
        <v>0</v>
      </c>
      <c r="G97" s="202">
        <v>0</v>
      </c>
      <c r="H97" s="202">
        <v>0</v>
      </c>
      <c r="I97" s="202">
        <v>0</v>
      </c>
      <c r="J97" s="202">
        <v>0</v>
      </c>
      <c r="K97" s="202">
        <v>0</v>
      </c>
      <c r="L97" s="202">
        <v>0</v>
      </c>
      <c r="M97" s="202">
        <v>0</v>
      </c>
      <c r="N97" s="202">
        <v>0</v>
      </c>
      <c r="O97" s="202">
        <v>0</v>
      </c>
      <c r="P97" s="202">
        <v>0</v>
      </c>
      <c r="Q97" s="202">
        <v>0</v>
      </c>
      <c r="R97" s="202">
        <v>0</v>
      </c>
      <c r="S97" s="202">
        <v>0</v>
      </c>
      <c r="T97" s="202">
        <v>0</v>
      </c>
      <c r="U97" s="202">
        <v>0</v>
      </c>
      <c r="V97" s="202">
        <v>0</v>
      </c>
      <c r="W97" s="202">
        <v>0</v>
      </c>
      <c r="X97" s="202">
        <v>0</v>
      </c>
      <c r="Y97" s="202">
        <v>0</v>
      </c>
      <c r="Z97" s="202">
        <v>0</v>
      </c>
      <c r="AA97" s="202">
        <v>0</v>
      </c>
      <c r="AB97" s="202">
        <v>0</v>
      </c>
      <c r="AC97" s="202">
        <v>0</v>
      </c>
      <c r="AD97" s="202">
        <v>0</v>
      </c>
      <c r="AE97" s="202">
        <v>0</v>
      </c>
      <c r="AF97" s="202">
        <v>0</v>
      </c>
      <c r="AG97" s="202">
        <v>0</v>
      </c>
      <c r="AH97" s="202">
        <v>0</v>
      </c>
      <c r="AI97" s="202">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c r="A98" s="132" t="s">
        <v>69</v>
      </c>
      <c r="B98" s="202">
        <v>1097514459.0899999</v>
      </c>
      <c r="C98" s="202">
        <v>984120596.15999997</v>
      </c>
      <c r="D98" s="202">
        <v>994508543.42999995</v>
      </c>
      <c r="E98" s="202">
        <v>930383872.50999999</v>
      </c>
      <c r="F98" s="202">
        <v>883341124.33000004</v>
      </c>
      <c r="G98" s="202">
        <v>794838261.96000004</v>
      </c>
      <c r="H98" s="202">
        <v>680663307.17999995</v>
      </c>
      <c r="I98" s="202">
        <v>708453778.74000001</v>
      </c>
      <c r="J98" s="202">
        <v>672413569.78999996</v>
      </c>
      <c r="K98" s="202">
        <v>607155082.14999998</v>
      </c>
      <c r="L98" s="202">
        <v>613506795.20000005</v>
      </c>
      <c r="M98" s="202">
        <v>523844312.26999998</v>
      </c>
      <c r="N98" s="202">
        <v>435408006.12</v>
      </c>
      <c r="O98" s="202">
        <v>359669148.26999998</v>
      </c>
      <c r="P98" s="202">
        <v>374415448.94</v>
      </c>
      <c r="Q98" s="202">
        <v>350796697.31999999</v>
      </c>
      <c r="R98" s="202">
        <v>326814331.75</v>
      </c>
      <c r="S98" s="202">
        <v>300552893.77999997</v>
      </c>
      <c r="T98" s="202">
        <v>330254116.07999998</v>
      </c>
      <c r="U98" s="202">
        <v>313270464.06</v>
      </c>
      <c r="V98" s="202">
        <v>290944104.58999997</v>
      </c>
      <c r="W98" s="202">
        <v>263332878.65000001</v>
      </c>
      <c r="X98" s="202">
        <v>272601848.20999998</v>
      </c>
      <c r="Y98" s="202">
        <v>241957841.81999999</v>
      </c>
      <c r="Z98" s="202">
        <v>224913663.5</v>
      </c>
      <c r="AA98" s="202">
        <v>212614905.88999999</v>
      </c>
      <c r="AB98" s="202">
        <v>171026709.05000001</v>
      </c>
      <c r="AC98" s="202">
        <v>212085351.53999999</v>
      </c>
      <c r="AD98" s="202">
        <v>206640180.00999999</v>
      </c>
      <c r="AE98" s="202">
        <v>181730820.56999999</v>
      </c>
      <c r="AF98" s="202">
        <v>140764833.59999999</v>
      </c>
      <c r="AG98" s="202">
        <v>107790704.79000001</v>
      </c>
      <c r="AH98" s="202">
        <v>86907307.299999997</v>
      </c>
      <c r="AI98" s="202">
        <v>0</v>
      </c>
      <c r="AJ98" s="40">
        <v>96012747.620000005</v>
      </c>
      <c r="AK98" s="40">
        <v>90381231.090000004</v>
      </c>
      <c r="AL98" s="40">
        <v>50541111.759999998</v>
      </c>
      <c r="AM98" s="40">
        <v>0</v>
      </c>
      <c r="AN98" s="40">
        <v>112038259.65000001</v>
      </c>
      <c r="AO98" s="40">
        <v>54339534.890000001</v>
      </c>
      <c r="AP98" s="40">
        <v>62410895.600000001</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c r="A99" s="132" t="s">
        <v>70</v>
      </c>
      <c r="B99" s="202">
        <v>0</v>
      </c>
      <c r="C99" s="202">
        <v>0</v>
      </c>
      <c r="D99" s="202">
        <v>0</v>
      </c>
      <c r="E99" s="202">
        <v>0</v>
      </c>
      <c r="F99" s="202">
        <v>0</v>
      </c>
      <c r="G99" s="202">
        <v>0</v>
      </c>
      <c r="H99" s="202">
        <v>127278650.09999999</v>
      </c>
      <c r="I99" s="202">
        <v>0</v>
      </c>
      <c r="J99" s="202">
        <v>0</v>
      </c>
      <c r="K99" s="202">
        <v>0</v>
      </c>
      <c r="L99" s="202">
        <v>0</v>
      </c>
      <c r="M99" s="202">
        <v>0</v>
      </c>
      <c r="N99" s="202">
        <v>0</v>
      </c>
      <c r="O99" s="202">
        <v>0</v>
      </c>
      <c r="P99" s="202">
        <v>0</v>
      </c>
      <c r="Q99" s="202">
        <v>0</v>
      </c>
      <c r="R99" s="202">
        <v>0</v>
      </c>
      <c r="S99" s="202">
        <v>0</v>
      </c>
      <c r="T99" s="202">
        <v>0</v>
      </c>
      <c r="U99" s="202">
        <v>0</v>
      </c>
      <c r="V99" s="202">
        <v>0</v>
      </c>
      <c r="W99" s="202">
        <v>0</v>
      </c>
      <c r="X99" s="202">
        <v>0</v>
      </c>
      <c r="Y99" s="202">
        <v>0</v>
      </c>
      <c r="Z99" s="202">
        <v>0</v>
      </c>
      <c r="AA99" s="202">
        <v>0</v>
      </c>
      <c r="AB99" s="202">
        <v>68910000</v>
      </c>
      <c r="AC99" s="202">
        <v>0</v>
      </c>
      <c r="AD99" s="202">
        <v>0</v>
      </c>
      <c r="AE99" s="202">
        <v>0</v>
      </c>
      <c r="AF99" s="202">
        <v>0</v>
      </c>
      <c r="AG99" s="202">
        <v>0</v>
      </c>
      <c r="AH99" s="202">
        <v>0</v>
      </c>
      <c r="AI99" s="202">
        <v>0</v>
      </c>
      <c r="AJ99" s="40">
        <v>0</v>
      </c>
      <c r="AK99" s="40">
        <v>3150000</v>
      </c>
      <c r="AL99" s="40">
        <v>7287500</v>
      </c>
      <c r="AM99" s="40">
        <v>0</v>
      </c>
      <c r="AN99" s="40">
        <v>4131556.94</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c r="A100" s="13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c r="A101" s="132" t="s">
        <v>71</v>
      </c>
      <c r="B101" s="202">
        <v>0</v>
      </c>
      <c r="C101" s="202">
        <v>0</v>
      </c>
      <c r="D101" s="202">
        <v>0</v>
      </c>
      <c r="E101" s="202">
        <v>0</v>
      </c>
      <c r="F101" s="202">
        <v>0</v>
      </c>
      <c r="G101" s="202">
        <v>0</v>
      </c>
      <c r="H101" s="202">
        <v>0</v>
      </c>
      <c r="I101" s="202">
        <v>0</v>
      </c>
      <c r="J101" s="202">
        <v>0</v>
      </c>
      <c r="K101" s="202">
        <v>0</v>
      </c>
      <c r="L101" s="202">
        <v>0</v>
      </c>
      <c r="M101" s="202">
        <v>0</v>
      </c>
      <c r="N101" s="202">
        <v>0</v>
      </c>
      <c r="O101" s="202">
        <v>0</v>
      </c>
      <c r="P101" s="202">
        <v>0</v>
      </c>
      <c r="Q101" s="202">
        <v>0</v>
      </c>
      <c r="R101" s="202">
        <v>0</v>
      </c>
      <c r="S101" s="202">
        <v>0</v>
      </c>
      <c r="T101" s="202">
        <v>0</v>
      </c>
      <c r="U101" s="202">
        <v>0</v>
      </c>
      <c r="V101" s="202">
        <v>0</v>
      </c>
      <c r="W101" s="202">
        <v>0</v>
      </c>
      <c r="X101" s="202">
        <v>0</v>
      </c>
      <c r="Y101" s="202">
        <v>0</v>
      </c>
      <c r="Z101" s="202">
        <v>0</v>
      </c>
      <c r="AA101" s="202">
        <v>0</v>
      </c>
      <c r="AB101" s="202">
        <v>0</v>
      </c>
      <c r="AC101" s="202">
        <v>0</v>
      </c>
      <c r="AD101" s="202">
        <v>0</v>
      </c>
      <c r="AE101" s="202">
        <v>0</v>
      </c>
      <c r="AF101" s="202">
        <v>0</v>
      </c>
      <c r="AG101" s="202">
        <v>0</v>
      </c>
      <c r="AH101" s="202">
        <v>0</v>
      </c>
      <c r="AI101" s="202">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c r="A102" s="132" t="s">
        <v>72</v>
      </c>
      <c r="B102" s="202">
        <v>4286876793.8299999</v>
      </c>
      <c r="C102" s="202">
        <v>4136280722.8499999</v>
      </c>
      <c r="D102" s="202">
        <v>4083144683.5599999</v>
      </c>
      <c r="E102" s="202">
        <v>4062259183.5799999</v>
      </c>
      <c r="F102" s="202">
        <v>3987249194.7800002</v>
      </c>
      <c r="G102" s="202">
        <v>3918534685.9000001</v>
      </c>
      <c r="H102" s="202">
        <v>3815664775.1199999</v>
      </c>
      <c r="I102" s="202">
        <v>3849618617.5700002</v>
      </c>
      <c r="J102" s="202">
        <v>3761091020.27</v>
      </c>
      <c r="K102" s="202">
        <v>2689801684.9299998</v>
      </c>
      <c r="L102" s="202">
        <v>2678689083.0500002</v>
      </c>
      <c r="M102" s="202">
        <v>2591297732.8400002</v>
      </c>
      <c r="N102" s="202">
        <v>2479470434.5500002</v>
      </c>
      <c r="O102" s="202">
        <v>2403224562.5999999</v>
      </c>
      <c r="P102" s="202">
        <v>2409337159.0500002</v>
      </c>
      <c r="Q102" s="202">
        <v>1375745712.3499999</v>
      </c>
      <c r="R102" s="202">
        <v>1342775727.4000001</v>
      </c>
      <c r="S102" s="202">
        <v>1316299377.1400001</v>
      </c>
      <c r="T102" s="202">
        <v>1345101797.3399999</v>
      </c>
      <c r="U102" s="202">
        <v>1327826505.6600001</v>
      </c>
      <c r="V102" s="202">
        <v>1294368212.5999999</v>
      </c>
      <c r="W102" s="202">
        <v>1266758061.6600001</v>
      </c>
      <c r="X102" s="202">
        <v>1276559138.0899999</v>
      </c>
      <c r="Y102" s="202">
        <v>1244457985.5</v>
      </c>
      <c r="Z102" s="202">
        <v>1216882777.4300001</v>
      </c>
      <c r="AA102" s="202">
        <v>1204799411.96</v>
      </c>
      <c r="AB102" s="202">
        <v>1163261652.3800001</v>
      </c>
      <c r="AC102" s="202">
        <v>1204025076.95</v>
      </c>
      <c r="AD102" s="202">
        <v>382309945.08999997</v>
      </c>
      <c r="AE102" s="202">
        <v>356958901.06999999</v>
      </c>
      <c r="AF102" s="202">
        <v>316586996.66000003</v>
      </c>
      <c r="AG102" s="202">
        <v>271531654.74000001</v>
      </c>
      <c r="AH102" s="202">
        <v>244181721.59</v>
      </c>
      <c r="AI102" s="202">
        <v>0</v>
      </c>
      <c r="AJ102" s="40">
        <v>266080793.58000001</v>
      </c>
      <c r="AK102" s="40">
        <v>164106871.94</v>
      </c>
      <c r="AL102" s="40">
        <v>120942150.98999999</v>
      </c>
      <c r="AM102" s="40">
        <v>0</v>
      </c>
      <c r="AN102" s="40">
        <v>233767245.90000001</v>
      </c>
      <c r="AO102" s="40">
        <v>156685426.28</v>
      </c>
      <c r="AP102" s="40">
        <v>104809883.55</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c r="A103" s="132" t="s">
        <v>73</v>
      </c>
      <c r="B103" s="202">
        <v>158917577.05000001</v>
      </c>
      <c r="C103" s="202">
        <v>156280022.63</v>
      </c>
      <c r="D103" s="202">
        <v>7301521.1100000003</v>
      </c>
      <c r="E103" s="202">
        <v>8094707.5700000003</v>
      </c>
      <c r="F103" s="202">
        <v>8059771.5199999996</v>
      </c>
      <c r="G103" s="202">
        <v>8077652.6500000004</v>
      </c>
      <c r="H103" s="202">
        <v>8053972.9199999999</v>
      </c>
      <c r="I103" s="202">
        <v>8051967.3099999996</v>
      </c>
      <c r="J103" s="202">
        <v>8060633.3300000001</v>
      </c>
      <c r="K103" s="202">
        <v>8017564.2000000002</v>
      </c>
      <c r="L103" s="202">
        <v>8009670.6100000003</v>
      </c>
      <c r="M103" s="202">
        <v>8008614.6100000003</v>
      </c>
      <c r="N103" s="202">
        <v>8095531.5099999998</v>
      </c>
      <c r="O103" s="202">
        <v>7974396.79</v>
      </c>
      <c r="P103" s="202">
        <v>16159013.07</v>
      </c>
      <c r="Q103" s="202">
        <v>16096370.949999999</v>
      </c>
      <c r="R103" s="202">
        <v>15755425.48</v>
      </c>
      <c r="S103" s="202">
        <v>15385772.41</v>
      </c>
      <c r="T103" s="202">
        <v>16058608.310000001</v>
      </c>
      <c r="U103" s="202">
        <v>16465734.699999999</v>
      </c>
      <c r="V103" s="202">
        <v>16478590.380000001</v>
      </c>
      <c r="W103" s="202">
        <v>16732636.109999999</v>
      </c>
      <c r="X103" s="202">
        <v>0</v>
      </c>
      <c r="Y103" s="202">
        <v>0</v>
      </c>
      <c r="Z103" s="202">
        <v>0</v>
      </c>
      <c r="AA103" s="202">
        <v>0</v>
      </c>
      <c r="AB103" s="202">
        <v>0</v>
      </c>
      <c r="AC103" s="202">
        <v>0</v>
      </c>
      <c r="AD103" s="202">
        <v>0</v>
      </c>
      <c r="AE103" s="202">
        <v>0</v>
      </c>
      <c r="AF103" s="202">
        <v>0</v>
      </c>
      <c r="AG103" s="202">
        <v>0</v>
      </c>
      <c r="AH103" s="202">
        <v>0</v>
      </c>
      <c r="AI103" s="202">
        <v>0</v>
      </c>
      <c r="AJ103" s="40">
        <v>0</v>
      </c>
      <c r="AK103" s="40">
        <v>11453094.58</v>
      </c>
      <c r="AL103" s="40">
        <v>8587693.6500000004</v>
      </c>
      <c r="AM103" s="40">
        <v>0</v>
      </c>
      <c r="AN103" s="40">
        <v>4969470.03</v>
      </c>
      <c r="AO103" s="40">
        <v>17453819.5</v>
      </c>
      <c r="AP103" s="40">
        <v>1702092.78</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c r="A104" s="132"/>
      <c r="B104" s="26"/>
      <c r="C104" s="26"/>
      <c r="D104" s="26"/>
      <c r="E104" s="26"/>
      <c r="F104" s="26"/>
      <c r="G104" s="26"/>
      <c r="H104" s="26"/>
      <c r="I104" s="26"/>
      <c r="J104" s="26"/>
      <c r="K104" s="26"/>
      <c r="L104" s="23"/>
    </row>
    <row r="105" spans="1:90" hidden="1">
      <c r="A105" s="132"/>
      <c r="B105" s="26"/>
      <c r="C105" s="26"/>
      <c r="D105" s="26"/>
      <c r="E105" s="26"/>
      <c r="F105" s="26"/>
      <c r="G105" s="26"/>
      <c r="H105" s="26"/>
      <c r="I105" s="26"/>
      <c r="J105" s="26"/>
      <c r="K105" s="26"/>
      <c r="L105" s="23"/>
    </row>
    <row r="106" spans="1:90" hidden="1">
      <c r="A106" s="132"/>
      <c r="B106" s="26"/>
      <c r="C106" s="26"/>
      <c r="D106" s="26"/>
      <c r="E106" s="26"/>
      <c r="F106" s="26"/>
      <c r="G106" s="26"/>
      <c r="H106" s="26"/>
      <c r="I106" s="26"/>
      <c r="J106" s="26"/>
      <c r="K106" s="26"/>
      <c r="L106" s="23"/>
    </row>
    <row r="107" spans="1:90" s="5" customFormat="1">
      <c r="A107" s="133"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266080793.58000001</v>
      </c>
      <c r="AK107" s="33">
        <f t="shared" si="20"/>
        <v>175559966.52000001</v>
      </c>
      <c r="AL107" s="33">
        <f t="shared" si="20"/>
        <v>129529844.64</v>
      </c>
      <c r="AM107" s="33">
        <f t="shared" si="20"/>
        <v>0</v>
      </c>
      <c r="AN107" s="33">
        <f t="shared" si="20"/>
        <v>238736715.93000001</v>
      </c>
      <c r="AO107" s="33">
        <f t="shared" si="20"/>
        <v>174139245.78</v>
      </c>
      <c r="AP107" s="33">
        <f t="shared" si="20"/>
        <v>106511976.33</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c r="A108" s="134" t="s">
        <v>75</v>
      </c>
      <c r="B108" s="38">
        <f>SUM(B89+B107)</f>
        <v>4454401727.6000004</v>
      </c>
      <c r="C108" s="38">
        <f t="shared" ref="C108:BN108" si="22">SUM(C89+C107)</f>
        <v>4301463195.5200005</v>
      </c>
      <c r="D108" s="38">
        <f t="shared" si="22"/>
        <v>4099645046.54</v>
      </c>
      <c r="E108" s="38">
        <f>E107-E89</f>
        <v>4060539392.1399999</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266080793.58000001</v>
      </c>
      <c r="AK108" s="38">
        <f t="shared" si="22"/>
        <v>175559966.52000001</v>
      </c>
      <c r="AL108" s="38">
        <f t="shared" si="22"/>
        <v>129529844.64</v>
      </c>
      <c r="AM108" s="38">
        <f t="shared" si="22"/>
        <v>0</v>
      </c>
      <c r="AN108" s="38">
        <f t="shared" si="22"/>
        <v>238736715.93000001</v>
      </c>
      <c r="AO108" s="38">
        <f t="shared" si="22"/>
        <v>174139245.78</v>
      </c>
      <c r="AP108" s="38">
        <f t="shared" si="22"/>
        <v>106511976.33</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表"/>
  <dimension ref="A1:CK70"/>
  <sheetViews>
    <sheetView topLeftCell="A40" workbookViewId="0">
      <selection activeCell="Y74" sqref="Y74"/>
    </sheetView>
  </sheetViews>
  <sheetFormatPr defaultRowHeight="13.5"/>
  <cols>
    <col min="1" max="1" width="56" style="17" bestFit="1" customWidth="1"/>
    <col min="2" max="2" width="19.5" hidden="1" customWidth="1"/>
    <col min="3" max="4" width="20.75" hidden="1" customWidth="1"/>
    <col min="5" max="5" width="19.5" bestFit="1" customWidth="1"/>
    <col min="6" max="6" width="19.5" hidden="1" customWidth="1"/>
    <col min="7" max="8" width="20.75" hidden="1" customWidth="1"/>
    <col min="9" max="9" width="19.5" bestFit="1" customWidth="1"/>
    <col min="10" max="11" width="19.5" hidden="1" customWidth="1"/>
    <col min="12" max="12" width="20.75" hidden="1" customWidth="1"/>
    <col min="13" max="13" width="19.5" bestFit="1" customWidth="1"/>
    <col min="14" max="14" width="19.5" hidden="1" customWidth="1"/>
    <col min="15" max="16" width="20.75" hidden="1" customWidth="1"/>
    <col min="17" max="17" width="19.5" bestFit="1" customWidth="1"/>
    <col min="18" max="20" width="19.5" hidden="1" customWidth="1"/>
    <col min="21" max="21" width="19.5" bestFit="1" customWidth="1"/>
    <col min="22" max="24" width="19.5" hidden="1" customWidth="1"/>
    <col min="25" max="25" width="19.5" bestFit="1" customWidth="1"/>
    <col min="26" max="28" width="19.5" hidden="1" customWidth="1"/>
    <col min="29" max="29" width="19.5" bestFit="1" customWidth="1"/>
    <col min="30" max="30" width="19.5" hidden="1" customWidth="1"/>
    <col min="31" max="32" width="18.25" hidden="1" customWidth="1"/>
    <col min="33" max="33" width="19.5" bestFit="1" customWidth="1"/>
    <col min="34" max="34" width="18.25" hidden="1" customWidth="1"/>
    <col min="35" max="35" width="18.25" bestFit="1" customWidth="1"/>
    <col min="36" max="36" width="19.5" bestFit="1" customWidth="1"/>
    <col min="37" max="37" width="17" hidden="1" customWidth="1"/>
    <col min="38" max="40" width="19.5" bestFit="1" customWidth="1"/>
    <col min="41" max="41" width="17" bestFit="1" customWidth="1"/>
    <col min="42" max="44" width="19.5" bestFit="1" customWidth="1"/>
    <col min="45" max="45" width="9.625" bestFit="1" customWidth="1"/>
    <col min="46" max="76" width="20.75" bestFit="1" customWidth="1"/>
    <col min="77" max="78" width="19.5" bestFit="1" customWidth="1"/>
    <col min="79" max="83" width="20.75" bestFit="1" customWidth="1"/>
    <col min="84" max="85" width="19.5" bestFit="1" customWidth="1"/>
    <col min="86" max="86" width="18.25" bestFit="1" customWidth="1"/>
    <col min="87" max="87" width="19.5" bestFit="1" customWidth="1"/>
    <col min="88" max="88" width="18.25" bestFit="1" customWidth="1"/>
    <col min="89" max="89" width="9.625" bestFit="1" customWidth="1"/>
  </cols>
  <sheetData>
    <row r="1" spans="1:89">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c r="A2" s="17" t="s">
        <v>84</v>
      </c>
    </row>
    <row r="3" spans="1:89" s="6" customFormat="1">
      <c r="A3" s="18" t="s">
        <v>85</v>
      </c>
    </row>
    <row r="4" spans="1:89">
      <c r="A4" s="17" t="s">
        <v>389</v>
      </c>
      <c r="B4" s="202">
        <v>1849934355.4400001</v>
      </c>
      <c r="C4" s="202">
        <v>1277996624.8399999</v>
      </c>
      <c r="D4" s="202">
        <v>657642184.55999994</v>
      </c>
      <c r="E4" s="202">
        <v>2456391218.1599998</v>
      </c>
      <c r="F4" s="202">
        <v>1797303663.71</v>
      </c>
      <c r="G4" s="202">
        <v>1262280095.75</v>
      </c>
      <c r="H4" s="202">
        <v>612156580.71000004</v>
      </c>
      <c r="I4" s="202">
        <v>1847391081.8399999</v>
      </c>
      <c r="J4" s="202">
        <v>1324775375.3399999</v>
      </c>
      <c r="K4" s="202">
        <v>888376461.49000001</v>
      </c>
      <c r="L4" s="202">
        <v>423001389.69</v>
      </c>
      <c r="M4" s="202">
        <v>1631042560</v>
      </c>
      <c r="N4" s="202">
        <v>1022711562.04</v>
      </c>
      <c r="O4" s="202">
        <v>615138524.07000005</v>
      </c>
      <c r="P4" s="202">
        <v>265749041.91</v>
      </c>
      <c r="Q4" s="202">
        <v>1068796191.5700001</v>
      </c>
      <c r="R4" s="202">
        <v>705098562.99000001</v>
      </c>
      <c r="S4" s="202">
        <v>433011175.55000001</v>
      </c>
      <c r="T4" s="202">
        <v>196981639.65000001</v>
      </c>
      <c r="U4" s="202">
        <v>965382340.42999995</v>
      </c>
      <c r="V4" s="202">
        <v>705638264.82000005</v>
      </c>
      <c r="W4" s="202">
        <v>483178236.35000002</v>
      </c>
      <c r="X4" s="202">
        <v>221315195.03</v>
      </c>
      <c r="Y4" s="202">
        <v>789577816.87</v>
      </c>
      <c r="Z4" s="202">
        <v>539360672.49000001</v>
      </c>
      <c r="AA4" s="202">
        <v>394771497.57999998</v>
      </c>
      <c r="AB4" s="202">
        <v>177632246.53</v>
      </c>
      <c r="AC4" s="202">
        <v>820090562.65999997</v>
      </c>
      <c r="AD4" s="202">
        <v>640951585.91999996</v>
      </c>
      <c r="AE4" s="202">
        <v>469202622.25999999</v>
      </c>
      <c r="AF4" s="202">
        <v>205970417.91999999</v>
      </c>
      <c r="AG4" s="202">
        <v>731662751.10000002</v>
      </c>
      <c r="AH4" s="202">
        <v>538217516.25999999</v>
      </c>
      <c r="AI4" s="202">
        <v>404874884.06999999</v>
      </c>
      <c r="AJ4" s="202">
        <v>639478592.48000002</v>
      </c>
      <c r="AK4" s="202">
        <v>0</v>
      </c>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c r="A5" s="19" t="s">
        <v>390</v>
      </c>
      <c r="B5" s="202">
        <v>1135658201.5899999</v>
      </c>
      <c r="C5" s="202">
        <v>804497078.79999995</v>
      </c>
      <c r="D5" s="202">
        <v>437269597.19999999</v>
      </c>
      <c r="E5" s="202">
        <v>1483217632.6600001</v>
      </c>
      <c r="F5" s="202">
        <v>1076327673.26</v>
      </c>
      <c r="G5" s="202">
        <v>763209419.25999999</v>
      </c>
      <c r="H5" s="202">
        <v>379066624.18000001</v>
      </c>
      <c r="I5" s="202">
        <v>1093192340.75</v>
      </c>
      <c r="J5" s="202">
        <v>774816435.69000006</v>
      </c>
      <c r="K5" s="202">
        <v>523069803.54000002</v>
      </c>
      <c r="L5" s="202">
        <v>261347307.03</v>
      </c>
      <c r="M5" s="202">
        <v>1072076772.12</v>
      </c>
      <c r="N5" s="202">
        <v>666132747.07000005</v>
      </c>
      <c r="O5" s="202">
        <v>408201899.26999998</v>
      </c>
      <c r="P5" s="202">
        <v>177861626.05000001</v>
      </c>
      <c r="Q5" s="202">
        <v>768038724.02999997</v>
      </c>
      <c r="R5" s="202">
        <v>507051456.85000002</v>
      </c>
      <c r="S5" s="202">
        <v>315018885.75999999</v>
      </c>
      <c r="T5" s="202">
        <v>139161166.72</v>
      </c>
      <c r="U5" s="202">
        <v>670813034.48000002</v>
      </c>
      <c r="V5" s="202">
        <v>496650507.01999998</v>
      </c>
      <c r="W5" s="202">
        <v>341931917.73000002</v>
      </c>
      <c r="X5" s="202">
        <v>156289971.44999999</v>
      </c>
      <c r="Y5" s="202">
        <v>521890826.97000003</v>
      </c>
      <c r="Z5" s="202">
        <v>355153963.38</v>
      </c>
      <c r="AA5" s="202">
        <v>254538342.21000001</v>
      </c>
      <c r="AB5" s="202">
        <v>119441195.91</v>
      </c>
      <c r="AC5" s="202">
        <v>531176597.10000002</v>
      </c>
      <c r="AD5" s="202">
        <v>402979000.42000002</v>
      </c>
      <c r="AE5" s="202">
        <v>294317658.50999999</v>
      </c>
      <c r="AF5" s="202">
        <v>134954397.66</v>
      </c>
      <c r="AG5" s="202">
        <v>498840802.37</v>
      </c>
      <c r="AH5" s="202">
        <v>366482751.81999999</v>
      </c>
      <c r="AI5" s="202">
        <v>249155678</v>
      </c>
      <c r="AJ5" s="202">
        <v>447889209.37</v>
      </c>
      <c r="AK5" s="202">
        <v>0</v>
      </c>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c r="A6" s="20" t="s">
        <v>391</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c r="A7" s="57" t="s">
        <v>392</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c r="A8" s="17" t="s">
        <v>393</v>
      </c>
      <c r="B8" s="202">
        <v>23191224.52</v>
      </c>
      <c r="C8" s="202">
        <v>16542253.810000001</v>
      </c>
      <c r="D8" s="202">
        <v>8779622.5099999998</v>
      </c>
      <c r="E8" s="202">
        <v>29290483.289999999</v>
      </c>
      <c r="F8" s="202">
        <v>20515098.809999999</v>
      </c>
      <c r="G8" s="202">
        <v>14190798.9</v>
      </c>
      <c r="H8" s="202">
        <v>7259068.7199999997</v>
      </c>
      <c r="I8" s="202">
        <v>19407331.18</v>
      </c>
      <c r="J8" s="202">
        <v>7888050.0099999998</v>
      </c>
      <c r="K8" s="202">
        <v>5589750.1100000003</v>
      </c>
      <c r="L8" s="202">
        <v>1931265.36</v>
      </c>
      <c r="M8" s="202">
        <v>13891686.960000001</v>
      </c>
      <c r="N8" s="202">
        <v>11091047.01</v>
      </c>
      <c r="O8" s="202">
        <v>7469738.3899999997</v>
      </c>
      <c r="P8" s="202">
        <v>3557840.46</v>
      </c>
      <c r="Q8" s="202">
        <v>9556522.0099999998</v>
      </c>
      <c r="R8" s="202">
        <v>6871760.4199999999</v>
      </c>
      <c r="S8" s="202">
        <v>4342226.78</v>
      </c>
      <c r="T8" s="202">
        <v>2075024.7</v>
      </c>
      <c r="U8" s="202">
        <v>7449893.2199999997</v>
      </c>
      <c r="V8" s="202">
        <v>4833119.1500000004</v>
      </c>
      <c r="W8" s="202">
        <v>2868816.48</v>
      </c>
      <c r="X8" s="202">
        <v>591991.57999999996</v>
      </c>
      <c r="Y8" s="202">
        <v>6498688.8600000003</v>
      </c>
      <c r="Z8" s="202">
        <v>5460486.7300000004</v>
      </c>
      <c r="AA8" s="202">
        <v>3884074.67</v>
      </c>
      <c r="AB8" s="202">
        <v>1261607.6399999999</v>
      </c>
      <c r="AC8" s="202">
        <v>7563965.7599999998</v>
      </c>
      <c r="AD8" s="202">
        <v>6183916.9900000002</v>
      </c>
      <c r="AE8" s="202">
        <v>3394963.58</v>
      </c>
      <c r="AF8" s="202">
        <v>1168668.52</v>
      </c>
      <c r="AG8" s="202">
        <v>5622497.25</v>
      </c>
      <c r="AH8" s="202">
        <v>4295612.0999999996</v>
      </c>
      <c r="AI8" s="202">
        <v>4126801.4</v>
      </c>
      <c r="AJ8" s="202">
        <v>4576691.03</v>
      </c>
      <c r="AK8" s="202">
        <v>0</v>
      </c>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c r="A9" s="17" t="s">
        <v>394</v>
      </c>
      <c r="B9" s="202">
        <v>110648258.59999999</v>
      </c>
      <c r="C9" s="202">
        <v>72758768.090000004</v>
      </c>
      <c r="D9" s="202">
        <v>28654047.329999998</v>
      </c>
      <c r="E9" s="202">
        <v>161946615.94</v>
      </c>
      <c r="F9" s="202">
        <v>115835567.73999999</v>
      </c>
      <c r="G9" s="202">
        <v>79063494.579999998</v>
      </c>
      <c r="H9" s="202">
        <v>38085936.170000002</v>
      </c>
      <c r="I9" s="202">
        <v>127782137.45999999</v>
      </c>
      <c r="J9" s="202">
        <v>79823343.730000004</v>
      </c>
      <c r="K9" s="202">
        <v>44739353.159999996</v>
      </c>
      <c r="L9" s="202">
        <v>4311945.47</v>
      </c>
      <c r="M9" s="202">
        <v>38193258.799999997</v>
      </c>
      <c r="N9" s="202">
        <v>30523308.300000001</v>
      </c>
      <c r="O9" s="202">
        <v>16053033.359999999</v>
      </c>
      <c r="P9" s="202">
        <v>7590713.0899999999</v>
      </c>
      <c r="Q9" s="202">
        <v>24163207.609999999</v>
      </c>
      <c r="R9" s="202">
        <v>15881130.720000001</v>
      </c>
      <c r="S9" s="202">
        <v>11730498.82</v>
      </c>
      <c r="T9" s="202">
        <v>5135968.8099999996</v>
      </c>
      <c r="U9" s="202">
        <v>16340221.83</v>
      </c>
      <c r="V9" s="202">
        <v>12802972.93</v>
      </c>
      <c r="W9" s="202">
        <v>7576609.4900000002</v>
      </c>
      <c r="X9" s="202">
        <v>2902536.7</v>
      </c>
      <c r="Y9" s="202">
        <v>17382391.079999998</v>
      </c>
      <c r="Z9" s="202">
        <v>10896233.470000001</v>
      </c>
      <c r="AA9" s="202">
        <v>7025899.1500000004</v>
      </c>
      <c r="AB9" s="202">
        <v>4075108.68</v>
      </c>
      <c r="AC9" s="202">
        <v>18337717.219999999</v>
      </c>
      <c r="AD9" s="202">
        <v>16095605.960000001</v>
      </c>
      <c r="AE9" s="202">
        <v>11738887.710000001</v>
      </c>
      <c r="AF9" s="202">
        <v>3767219.08</v>
      </c>
      <c r="AG9" s="202">
        <v>10156455.640000001</v>
      </c>
      <c r="AH9" s="202">
        <v>7771348.21</v>
      </c>
      <c r="AI9" s="202">
        <v>6459453.6500000004</v>
      </c>
      <c r="AJ9" s="202">
        <v>6710158.71</v>
      </c>
      <c r="AK9" s="202">
        <v>0</v>
      </c>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c r="A10" s="17" t="s">
        <v>395</v>
      </c>
      <c r="B10" s="202">
        <v>145536471.53999999</v>
      </c>
      <c r="C10" s="202">
        <v>181401307.44999999</v>
      </c>
      <c r="D10" s="202">
        <v>91954482.650000006</v>
      </c>
      <c r="E10" s="202">
        <v>322376512.32999998</v>
      </c>
      <c r="F10" s="202">
        <v>227571290.36000001</v>
      </c>
      <c r="G10" s="202">
        <v>149051947.09</v>
      </c>
      <c r="H10" s="202">
        <v>70210928.969999999</v>
      </c>
      <c r="I10" s="202">
        <v>248517248.97</v>
      </c>
      <c r="J10" s="202">
        <v>179481284.69999999</v>
      </c>
      <c r="K10" s="202">
        <v>114411910.42</v>
      </c>
      <c r="L10" s="202">
        <v>50658210.920000002</v>
      </c>
      <c r="M10" s="202">
        <v>251304890.34999999</v>
      </c>
      <c r="N10" s="202">
        <v>172162246.28</v>
      </c>
      <c r="O10" s="202">
        <v>121462995.86</v>
      </c>
      <c r="P10" s="202">
        <v>51106501.609999999</v>
      </c>
      <c r="Q10" s="202">
        <v>159983783.44</v>
      </c>
      <c r="R10" s="202">
        <v>111377146.03</v>
      </c>
      <c r="S10" s="202">
        <v>65725165.530000001</v>
      </c>
      <c r="T10" s="202">
        <v>31816342.18</v>
      </c>
      <c r="U10" s="202">
        <v>122575848.34999999</v>
      </c>
      <c r="V10" s="202">
        <v>86828470.189999998</v>
      </c>
      <c r="W10" s="202">
        <v>53964969.229999997</v>
      </c>
      <c r="X10" s="202">
        <v>25488351.719999999</v>
      </c>
      <c r="Y10" s="202">
        <v>116980991.06999999</v>
      </c>
      <c r="Z10" s="202">
        <v>78100978.640000001</v>
      </c>
      <c r="AA10" s="202">
        <v>49409278.43</v>
      </c>
      <c r="AB10" s="202">
        <v>23011740.16</v>
      </c>
      <c r="AC10" s="202">
        <v>102116537.31</v>
      </c>
      <c r="AD10" s="202">
        <v>82818317.629999995</v>
      </c>
      <c r="AE10" s="202">
        <v>57192219.799999997</v>
      </c>
      <c r="AF10" s="202">
        <v>26394348.949999999</v>
      </c>
      <c r="AG10" s="202">
        <v>80905786.969999999</v>
      </c>
      <c r="AH10" s="202">
        <v>58116124.539999999</v>
      </c>
      <c r="AI10" s="202">
        <v>49034496.270000003</v>
      </c>
      <c r="AJ10" s="202">
        <v>47734088.259999998</v>
      </c>
      <c r="AK10" s="202">
        <v>0</v>
      </c>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c r="A11" s="17" t="s">
        <v>396</v>
      </c>
      <c r="B11" s="202">
        <v>8686952.8499999996</v>
      </c>
      <c r="C11" s="202">
        <v>8486941.0299999993</v>
      </c>
      <c r="D11" s="202">
        <v>517458.93</v>
      </c>
      <c r="E11" s="202">
        <v>18676311.399999999</v>
      </c>
      <c r="F11" s="202">
        <v>4048475.53</v>
      </c>
      <c r="G11" s="202">
        <v>3804468.86</v>
      </c>
      <c r="H11" s="202">
        <v>-29469.7</v>
      </c>
      <c r="I11" s="202">
        <v>16123802.359999999</v>
      </c>
      <c r="J11" s="202">
        <v>2895422.65</v>
      </c>
      <c r="K11" s="202">
        <v>1581627.7</v>
      </c>
      <c r="L11" s="202">
        <v>-337282.13</v>
      </c>
      <c r="M11" s="202">
        <v>29378762.280000001</v>
      </c>
      <c r="N11" s="202">
        <v>-4028430.7</v>
      </c>
      <c r="O11" s="202">
        <v>-4028430.7</v>
      </c>
      <c r="P11" s="202">
        <v>0</v>
      </c>
      <c r="Q11" s="202">
        <v>15117518.52</v>
      </c>
      <c r="R11" s="202">
        <v>676735.04</v>
      </c>
      <c r="S11" s="202">
        <v>676735.04</v>
      </c>
      <c r="T11" s="202">
        <v>0</v>
      </c>
      <c r="U11" s="202">
        <v>5455016.3399999999</v>
      </c>
      <c r="V11" s="202">
        <v>878118.94</v>
      </c>
      <c r="W11" s="202">
        <v>878118.94</v>
      </c>
      <c r="X11" s="202">
        <v>0</v>
      </c>
      <c r="Y11" s="202">
        <v>14104415.439999999</v>
      </c>
      <c r="Z11" s="202">
        <v>2658839.17</v>
      </c>
      <c r="AA11" s="202">
        <v>4612662.8600000003</v>
      </c>
      <c r="AB11" s="202">
        <v>0</v>
      </c>
      <c r="AC11" s="202">
        <v>16632824.51</v>
      </c>
      <c r="AD11" s="202">
        <v>9905317.9499999993</v>
      </c>
      <c r="AE11" s="202">
        <v>9905317.9499999993</v>
      </c>
      <c r="AF11" s="202">
        <v>632790.14</v>
      </c>
      <c r="AG11" s="202">
        <v>10951177.859999999</v>
      </c>
      <c r="AH11" s="202">
        <v>8545607.7699999996</v>
      </c>
      <c r="AI11" s="202">
        <v>7466337.8700000001</v>
      </c>
      <c r="AJ11" s="202">
        <v>2619604.33</v>
      </c>
      <c r="AK11" s="202">
        <v>0</v>
      </c>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c r="A12" s="21" t="s">
        <v>397</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c r="A13" s="17" t="s">
        <v>398</v>
      </c>
      <c r="B13" s="202">
        <v>2706759.17</v>
      </c>
      <c r="C13" s="202">
        <v>2392385.86</v>
      </c>
      <c r="D13" s="202">
        <v>819230.38</v>
      </c>
      <c r="E13" s="202">
        <v>4132920.46</v>
      </c>
      <c r="F13" s="202">
        <v>7197083.2400000002</v>
      </c>
      <c r="G13" s="202">
        <v>3270422.03</v>
      </c>
      <c r="H13" s="202">
        <v>907992.32</v>
      </c>
      <c r="I13" s="202">
        <v>10882263.08</v>
      </c>
      <c r="J13" s="202">
        <v>8499527.3699999992</v>
      </c>
      <c r="K13" s="202">
        <v>5445432.7999999998</v>
      </c>
      <c r="L13" s="202">
        <v>951099.03</v>
      </c>
      <c r="M13" s="202">
        <v>5967218.29</v>
      </c>
      <c r="N13" s="202">
        <v>3446853.7</v>
      </c>
      <c r="O13" s="202">
        <v>2166220.73</v>
      </c>
      <c r="P13" s="202">
        <v>1043398.09</v>
      </c>
      <c r="Q13" s="202">
        <v>14535979.99</v>
      </c>
      <c r="R13" s="202">
        <v>6270270.7699999996</v>
      </c>
      <c r="S13" s="202">
        <v>2107251.66</v>
      </c>
      <c r="T13" s="202">
        <v>1008542.13</v>
      </c>
      <c r="U13" s="202">
        <v>9922765.7899999991</v>
      </c>
      <c r="V13" s="202">
        <v>8009245.6500000004</v>
      </c>
      <c r="W13" s="202">
        <v>2068378.58</v>
      </c>
      <c r="X13" s="202">
        <v>780628.21</v>
      </c>
      <c r="Y13" s="202">
        <v>9537453.9399999995</v>
      </c>
      <c r="Z13" s="202">
        <v>6208491.6500000004</v>
      </c>
      <c r="AA13" s="202">
        <v>4951952.37</v>
      </c>
      <c r="AB13" s="202">
        <v>4191715.87</v>
      </c>
      <c r="AC13" s="202">
        <v>10576468.130000001</v>
      </c>
      <c r="AD13" s="202">
        <v>8574065.5999999996</v>
      </c>
      <c r="AE13" s="202">
        <v>5185333.8</v>
      </c>
      <c r="AF13" s="202">
        <v>319680.62</v>
      </c>
      <c r="AG13" s="202">
        <v>768060.65</v>
      </c>
      <c r="AH13" s="202">
        <v>474871.71</v>
      </c>
      <c r="AI13" s="202">
        <v>445565.69</v>
      </c>
      <c r="AJ13" s="202">
        <v>627227.28</v>
      </c>
      <c r="AK13" s="202">
        <v>0</v>
      </c>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c r="A14" s="17" t="s">
        <v>399</v>
      </c>
      <c r="B14" s="202">
        <v>1053240.6399999999</v>
      </c>
      <c r="C14" s="202">
        <v>706097.36</v>
      </c>
      <c r="D14" s="202">
        <v>234495.82</v>
      </c>
      <c r="E14" s="202">
        <v>1488939.12</v>
      </c>
      <c r="F14" s="202">
        <v>1215204.83</v>
      </c>
      <c r="G14" s="202">
        <v>477646.97</v>
      </c>
      <c r="H14" s="202">
        <v>170917.41</v>
      </c>
      <c r="I14" s="202">
        <v>3371951.22</v>
      </c>
      <c r="J14" s="202">
        <v>1955593.33</v>
      </c>
      <c r="K14" s="202">
        <v>1072725.5900000001</v>
      </c>
      <c r="L14" s="202">
        <v>410638.17</v>
      </c>
      <c r="M14" s="202">
        <v>1775061.59</v>
      </c>
      <c r="N14" s="202">
        <v>777840.97</v>
      </c>
      <c r="O14" s="202">
        <v>411840.47</v>
      </c>
      <c r="P14" s="202">
        <v>277119.46999999997</v>
      </c>
      <c r="Q14" s="202">
        <v>2698975.3</v>
      </c>
      <c r="R14" s="202">
        <v>1162569.75</v>
      </c>
      <c r="S14" s="202">
        <v>524424.22</v>
      </c>
      <c r="T14" s="202">
        <v>372603.87</v>
      </c>
      <c r="U14" s="202">
        <v>923645.96</v>
      </c>
      <c r="V14" s="202">
        <v>328291.57</v>
      </c>
      <c r="W14" s="202">
        <v>267917.84000000003</v>
      </c>
      <c r="X14" s="202">
        <v>62001.53</v>
      </c>
      <c r="Y14" s="202">
        <v>319454.45</v>
      </c>
      <c r="Z14" s="202">
        <v>293894.90000000002</v>
      </c>
      <c r="AA14" s="202">
        <v>140250.95000000001</v>
      </c>
      <c r="AB14" s="202">
        <v>40974.43</v>
      </c>
      <c r="AC14" s="202">
        <v>592960.87</v>
      </c>
      <c r="AD14" s="202">
        <v>585080.53</v>
      </c>
      <c r="AE14" s="202">
        <v>486783.88</v>
      </c>
      <c r="AF14" s="202">
        <v>191011.66</v>
      </c>
      <c r="AG14" s="202">
        <v>483767.13</v>
      </c>
      <c r="AH14" s="202">
        <v>296715.90999999997</v>
      </c>
      <c r="AI14" s="202">
        <v>23732.639999999999</v>
      </c>
      <c r="AJ14" s="202">
        <v>351518.25</v>
      </c>
      <c r="AK14" s="202">
        <v>0</v>
      </c>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c r="A15" s="20" t="s">
        <v>402</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-350489.64</v>
      </c>
      <c r="AL15" s="28">
        <f t="shared" si="7"/>
        <v>0</v>
      </c>
      <c r="AM15" s="28">
        <f t="shared" si="7"/>
        <v>0</v>
      </c>
      <c r="AN15" s="28">
        <f t="shared" si="7"/>
        <v>0</v>
      </c>
      <c r="AO15" s="28">
        <f t="shared" si="7"/>
        <v>-286174.01</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c r="A16" s="17" t="s">
        <v>400</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0</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c r="A17" s="20" t="s">
        <v>401</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-350489.64</v>
      </c>
      <c r="AL17" s="27">
        <f t="shared" si="11"/>
        <v>0</v>
      </c>
      <c r="AM17" s="27">
        <f t="shared" si="11"/>
        <v>0</v>
      </c>
      <c r="AN17" s="27">
        <f t="shared" si="11"/>
        <v>0</v>
      </c>
      <c r="AO17" s="27">
        <f t="shared" si="11"/>
        <v>-286174.01</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c r="A18" s="57" t="s">
        <v>403</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c r="A19" s="18" t="s">
        <v>86</v>
      </c>
      <c r="B19" s="30"/>
      <c r="C19" s="30"/>
      <c r="D19" s="30"/>
      <c r="E19" s="30"/>
      <c r="F19" s="30"/>
      <c r="G19" s="30"/>
      <c r="H19" s="30"/>
      <c r="I19" s="30"/>
      <c r="J19" s="30"/>
      <c r="K19" s="30"/>
    </row>
    <row r="20" spans="1:89">
      <c r="A20" s="17" t="s">
        <v>404</v>
      </c>
      <c r="B20" s="202">
        <v>1208211.08</v>
      </c>
      <c r="C20" s="202">
        <v>1208211.08</v>
      </c>
      <c r="D20" s="202">
        <v>0</v>
      </c>
      <c r="E20" s="202">
        <v>-734614.85</v>
      </c>
      <c r="F20" s="202">
        <v>-2437995.12</v>
      </c>
      <c r="G20" s="202">
        <v>-2437995.12</v>
      </c>
      <c r="H20" s="202">
        <v>0</v>
      </c>
      <c r="I20" s="202">
        <v>-2525890.17</v>
      </c>
      <c r="J20" s="202">
        <v>3168252.93</v>
      </c>
      <c r="K20" s="202">
        <v>3168252.93</v>
      </c>
      <c r="L20" s="202">
        <v>0</v>
      </c>
      <c r="M20" s="202">
        <v>10697542</v>
      </c>
      <c r="N20" s="202">
        <v>921630.25</v>
      </c>
      <c r="O20" s="202">
        <v>963291.36</v>
      </c>
      <c r="P20" s="202">
        <v>0</v>
      </c>
      <c r="Q20" s="202">
        <v>2084177.5</v>
      </c>
      <c r="R20" s="202">
        <v>917949.38</v>
      </c>
      <c r="S20" s="202">
        <v>917949.38</v>
      </c>
      <c r="T20" s="202">
        <v>0</v>
      </c>
      <c r="U20" s="202">
        <v>1109427.94</v>
      </c>
      <c r="V20" s="202">
        <v>685467.8</v>
      </c>
      <c r="W20" s="202">
        <v>685467.8</v>
      </c>
      <c r="X20" s="202">
        <v>0</v>
      </c>
      <c r="Y20" s="202">
        <v>1641093.94</v>
      </c>
      <c r="Z20" s="202">
        <v>0</v>
      </c>
      <c r="AA20" s="202">
        <v>97671.69</v>
      </c>
      <c r="AB20" s="202">
        <v>0</v>
      </c>
      <c r="AC20" s="202">
        <v>1854065.85</v>
      </c>
      <c r="AD20" s="202">
        <v>0</v>
      </c>
      <c r="AE20" s="202">
        <v>960699.51</v>
      </c>
      <c r="AF20" s="202">
        <v>0</v>
      </c>
      <c r="AG20" s="202">
        <v>1618437.56</v>
      </c>
      <c r="AH20" s="202">
        <v>0</v>
      </c>
      <c r="AI20" s="202">
        <v>529831.25</v>
      </c>
      <c r="AJ20" s="202">
        <v>2975960.3</v>
      </c>
      <c r="AK20" s="202">
        <v>0</v>
      </c>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c r="A21" s="18" t="s">
        <v>87</v>
      </c>
      <c r="B21" s="30"/>
      <c r="C21" s="30"/>
      <c r="D21" s="30"/>
      <c r="E21" s="30"/>
      <c r="F21" s="30"/>
      <c r="G21" s="30"/>
      <c r="H21" s="30"/>
      <c r="I21" s="30"/>
      <c r="J21" s="30"/>
      <c r="K21" s="30"/>
    </row>
    <row r="22" spans="1:89">
      <c r="A22" s="17" t="s">
        <v>405</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c r="AJ22" s="202">
        <v>0</v>
      </c>
      <c r="AK22" s="202">
        <v>0</v>
      </c>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c r="A23" s="21" t="s">
        <v>406</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c r="A24" s="17" t="s">
        <v>407</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666438.85</v>
      </c>
      <c r="AM24" s="26">
        <f t="shared" si="18"/>
        <v>0</v>
      </c>
      <c r="AN24" s="26">
        <f t="shared" si="18"/>
        <v>987723.72</v>
      </c>
      <c r="AO24" s="26">
        <f t="shared" si="18"/>
        <v>0</v>
      </c>
      <c r="AP24" s="26">
        <f t="shared" si="18"/>
        <v>0</v>
      </c>
      <c r="AQ24" s="26">
        <f t="shared" si="18"/>
        <v>0</v>
      </c>
      <c r="AR24" s="26">
        <f t="shared" si="18"/>
        <v>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c r="A25" s="21" t="s">
        <v>408</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c r="A26" s="17" t="s">
        <v>409</v>
      </c>
      <c r="B26" s="202">
        <v>43001089.899999999</v>
      </c>
      <c r="C26" s="202">
        <v>5861746.1399999997</v>
      </c>
      <c r="D26" s="202">
        <v>-43947423.009999998</v>
      </c>
      <c r="E26" s="202">
        <v>-48074334.600000001</v>
      </c>
      <c r="F26" s="202">
        <v>-39574514.890000001</v>
      </c>
      <c r="G26" s="202">
        <v>-19125239.600000001</v>
      </c>
      <c r="H26" s="202">
        <v>-6979242.8300000001</v>
      </c>
      <c r="I26" s="202">
        <v>33807458.079999998</v>
      </c>
      <c r="J26" s="202">
        <v>14133959.609999999</v>
      </c>
      <c r="K26" s="202">
        <v>13835549.17</v>
      </c>
      <c r="L26" s="202">
        <v>-2968605.04</v>
      </c>
      <c r="M26" s="202">
        <v>0</v>
      </c>
      <c r="N26" s="202">
        <v>0</v>
      </c>
      <c r="O26" s="202">
        <v>0</v>
      </c>
      <c r="P26" s="202">
        <v>0</v>
      </c>
      <c r="Q26" s="202">
        <v>0</v>
      </c>
      <c r="R26" s="202">
        <v>0</v>
      </c>
      <c r="S26" s="202">
        <v>0</v>
      </c>
      <c r="T26" s="202">
        <v>0</v>
      </c>
      <c r="U26" s="202">
        <v>0</v>
      </c>
      <c r="V26" s="202">
        <v>0</v>
      </c>
      <c r="W26" s="202">
        <v>0</v>
      </c>
      <c r="X26" s="202">
        <v>0</v>
      </c>
      <c r="Y26" s="202">
        <v>0</v>
      </c>
      <c r="Z26" s="202">
        <v>0</v>
      </c>
      <c r="AA26" s="202">
        <v>0</v>
      </c>
      <c r="AB26" s="202">
        <v>0</v>
      </c>
      <c r="AC26" s="202">
        <v>0</v>
      </c>
      <c r="AD26" s="202">
        <v>0</v>
      </c>
      <c r="AE26" s="202">
        <v>0</v>
      </c>
      <c r="AF26" s="202">
        <v>0</v>
      </c>
      <c r="AG26" s="202">
        <v>0</v>
      </c>
      <c r="AH26" s="202">
        <v>0</v>
      </c>
      <c r="AI26" s="202">
        <v>0</v>
      </c>
      <c r="AJ26" s="202">
        <v>45000</v>
      </c>
      <c r="AK26" s="202">
        <v>0</v>
      </c>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c r="A27" s="17" t="s">
        <v>410</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3365547.64</v>
      </c>
      <c r="AL27" s="26">
        <f t="shared" si="22"/>
        <v>666438.85</v>
      </c>
      <c r="AM27" s="26">
        <f t="shared" si="22"/>
        <v>0</v>
      </c>
      <c r="AN27" s="26">
        <f t="shared" si="22"/>
        <v>987723.72</v>
      </c>
      <c r="AO27" s="26">
        <f t="shared" si="22"/>
        <v>1254231</v>
      </c>
      <c r="AP27" s="26">
        <f t="shared" si="22"/>
        <v>0</v>
      </c>
      <c r="AQ27" s="26">
        <f t="shared" si="22"/>
        <v>0</v>
      </c>
      <c r="AR27" s="26">
        <f t="shared" si="22"/>
        <v>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c r="A28" s="17" t="s">
        <v>411</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-1355677.4671779533</v>
      </c>
      <c r="AM28" s="26">
        <f t="shared" si="24"/>
        <v>0</v>
      </c>
      <c r="AN28" s="26">
        <f t="shared" si="24"/>
        <v>-1209962.3525476858</v>
      </c>
      <c r="AO28" s="26">
        <f t="shared" si="24"/>
        <v>0</v>
      </c>
      <c r="AP28" s="26">
        <f t="shared" si="24"/>
        <v>0</v>
      </c>
      <c r="AQ28" s="26">
        <f t="shared" si="24"/>
        <v>0</v>
      </c>
      <c r="AR28" s="26">
        <f t="shared" si="24"/>
        <v>0</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c r="A29" s="20" t="s">
        <v>412</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3365547.64</v>
      </c>
      <c r="AL29" s="28">
        <f t="shared" si="26"/>
        <v>2022116.3171779532</v>
      </c>
      <c r="AM29" s="28">
        <f t="shared" si="26"/>
        <v>0</v>
      </c>
      <c r="AN29" s="28">
        <f t="shared" si="26"/>
        <v>2197686.0725476858</v>
      </c>
      <c r="AO29" s="28">
        <f t="shared" si="26"/>
        <v>1254231</v>
      </c>
      <c r="AP29" s="28">
        <f t="shared" si="26"/>
        <v>0</v>
      </c>
      <c r="AQ29" s="28">
        <f t="shared" si="26"/>
        <v>0</v>
      </c>
      <c r="AR29" s="28">
        <f t="shared" si="26"/>
        <v>0</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c r="A30" s="18" t="s">
        <v>88</v>
      </c>
      <c r="B30" s="30"/>
      <c r="C30" s="30"/>
      <c r="D30" s="30"/>
      <c r="E30" s="30"/>
      <c r="F30" s="30"/>
      <c r="G30" s="30"/>
      <c r="H30" s="30"/>
      <c r="I30" s="30"/>
      <c r="J30" s="30"/>
      <c r="K30" s="30"/>
    </row>
    <row r="31" spans="1:89">
      <c r="A31" s="17" t="s">
        <v>413</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3015058</v>
      </c>
      <c r="AL31" s="26">
        <f t="shared" si="28"/>
        <v>666438.85</v>
      </c>
      <c r="AM31" s="26">
        <f t="shared" si="28"/>
        <v>0</v>
      </c>
      <c r="AN31" s="26">
        <f t="shared" si="28"/>
        <v>987723.72</v>
      </c>
      <c r="AO31" s="26">
        <f t="shared" si="28"/>
        <v>968056.99</v>
      </c>
      <c r="AP31" s="26">
        <f t="shared" si="28"/>
        <v>0</v>
      </c>
      <c r="AQ31" s="26">
        <f t="shared" si="28"/>
        <v>0</v>
      </c>
      <c r="AR31" s="26">
        <f t="shared" si="28"/>
        <v>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c r="A32" s="57" t="s">
        <v>414</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c r="A33" s="17" t="s">
        <v>415</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3015058</v>
      </c>
      <c r="AL33" s="26">
        <f t="shared" si="33"/>
        <v>2022116.3171779532</v>
      </c>
      <c r="AM33" s="26">
        <f t="shared" si="33"/>
        <v>0</v>
      </c>
      <c r="AN33" s="26">
        <f t="shared" si="33"/>
        <v>2197686.0725476858</v>
      </c>
      <c r="AO33" s="26">
        <f t="shared" si="33"/>
        <v>968056.99</v>
      </c>
      <c r="AP33" s="26">
        <f t="shared" si="33"/>
        <v>0</v>
      </c>
      <c r="AQ33" s="26">
        <f t="shared" si="33"/>
        <v>0</v>
      </c>
      <c r="AR33" s="26">
        <f t="shared" si="33"/>
        <v>0</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c r="A34" s="57" t="s">
        <v>416</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c r="A35" s="17" t="s">
        <v>417</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3365474.92</v>
      </c>
      <c r="AL35" s="26">
        <f t="shared" si="38"/>
        <v>12472883.75</v>
      </c>
      <c r="AM35" s="26">
        <f t="shared" si="38"/>
        <v>12428777.24</v>
      </c>
      <c r="AN35" s="26">
        <f t="shared" si="38"/>
        <v>9772412.9399999995</v>
      </c>
      <c r="AO35" s="26">
        <f t="shared" si="38"/>
        <v>1255234.32</v>
      </c>
      <c r="AP35" s="26">
        <f t="shared" si="38"/>
        <v>989032.06</v>
      </c>
      <c r="AQ35" s="26">
        <f t="shared" si="38"/>
        <v>342462.79</v>
      </c>
      <c r="AR35" s="26">
        <f t="shared" si="38"/>
        <v>-229725.21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c r="A36" s="17" t="s">
        <v>418</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-25372481.587177955</v>
      </c>
      <c r="AM36" s="26">
        <f t="shared" si="40"/>
        <v>-23304500.23</v>
      </c>
      <c r="AN36" s="26">
        <f t="shared" si="40"/>
        <v>-11971213.722547686</v>
      </c>
      <c r="AO36" s="26">
        <f t="shared" si="40"/>
        <v>0</v>
      </c>
      <c r="AP36" s="26">
        <f t="shared" si="40"/>
        <v>-26626139.120000001</v>
      </c>
      <c r="AQ36" s="26">
        <f t="shared" si="40"/>
        <v>-30777710.170000002</v>
      </c>
      <c r="AR36" s="26">
        <f t="shared" si="40"/>
        <v>-17015148.760000002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c r="A37" s="17" t="s">
        <v>419</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3365474.92</v>
      </c>
      <c r="AL37" s="26">
        <f t="shared" si="42"/>
        <v>37845365.337177955</v>
      </c>
      <c r="AM37" s="26">
        <f t="shared" si="42"/>
        <v>35733277.469999999</v>
      </c>
      <c r="AN37" s="26">
        <f t="shared" si="42"/>
        <v>21743626.662547685</v>
      </c>
      <c r="AO37" s="26">
        <f t="shared" si="42"/>
        <v>1255234.32</v>
      </c>
      <c r="AP37" s="26">
        <f t="shared" si="42"/>
        <v>27615171.18</v>
      </c>
      <c r="AQ37" s="26">
        <f t="shared" si="42"/>
        <v>31120172.960000001</v>
      </c>
      <c r="AR37" s="26">
        <f t="shared" si="42"/>
        <v>16785423.550000001</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c r="A38" s="20" t="s">
        <v>420</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-350416.91999999993</v>
      </c>
      <c r="AL38" s="28">
        <f t="shared" si="44"/>
        <v>-11806444.9</v>
      </c>
      <c r="AM38" s="28">
        <f t="shared" si="44"/>
        <v>-12428777.24</v>
      </c>
      <c r="AN38" s="28">
        <f t="shared" si="44"/>
        <v>-8784689.2199999988</v>
      </c>
      <c r="AO38" s="28">
        <f t="shared" si="44"/>
        <v>-287177.33000000007</v>
      </c>
      <c r="AP38" s="28">
        <f t="shared" si="44"/>
        <v>-989032.06</v>
      </c>
      <c r="AQ38" s="28">
        <f t="shared" si="44"/>
        <v>-342462.79</v>
      </c>
      <c r="AR38" s="28">
        <f t="shared" si="44"/>
        <v>229725.21</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c r="A39" s="57" t="s">
        <v>421</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c r="A40" s="17" t="s">
        <v>422</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24016804.120000001</v>
      </c>
      <c r="AM40" s="26">
        <f t="shared" si="49"/>
        <v>23304500.23</v>
      </c>
      <c r="AN40" s="26">
        <f t="shared" si="49"/>
        <v>10761251.369999999</v>
      </c>
      <c r="AO40" s="26">
        <f t="shared" si="49"/>
        <v>0</v>
      </c>
      <c r="AP40" s="26">
        <f t="shared" si="49"/>
        <v>26626139.120000001</v>
      </c>
      <c r="AQ40" s="26">
        <f t="shared" si="49"/>
        <v>30777710.170000002</v>
      </c>
      <c r="AR40" s="26">
        <f t="shared" si="49"/>
        <v>17015148.760000002</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c r="A41" s="57" t="s">
        <v>617</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-2.034211341637651</v>
      </c>
      <c r="AM41" s="57">
        <f t="shared" si="51"/>
        <v>-1.8750436812881521</v>
      </c>
      <c r="AN41" s="57">
        <f t="shared" si="51"/>
        <v>-1.2250008054354369</v>
      </c>
      <c r="AO41" s="57">
        <f t="shared" si="51"/>
        <v>0</v>
      </c>
      <c r="AP41" s="57">
        <f t="shared" si="51"/>
        <v>-26.921411546557955</v>
      </c>
      <c r="AQ41" s="57">
        <f t="shared" si="51"/>
        <v>-89.871691374119806</v>
      </c>
      <c r="AR41" s="57">
        <f t="shared" si="51"/>
        <v>74.067398871895691</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c r="A42" s="20" t="s">
        <v>424</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-350416.91999999993</v>
      </c>
      <c r="AL42" s="28">
        <f t="shared" si="53"/>
        <v>-35823249.020000003</v>
      </c>
      <c r="AM42" s="28">
        <f t="shared" si="53"/>
        <v>-35733277.469999999</v>
      </c>
      <c r="AN42" s="28">
        <f t="shared" si="53"/>
        <v>-19545940.589999996</v>
      </c>
      <c r="AO42" s="28">
        <f t="shared" si="53"/>
        <v>-287177.33000000007</v>
      </c>
      <c r="AP42" s="28">
        <f t="shared" si="53"/>
        <v>-27615171.18</v>
      </c>
      <c r="AQ42" s="28">
        <f t="shared" si="53"/>
        <v>-31120172.960000001</v>
      </c>
      <c r="AR42" s="28">
        <f t="shared" si="53"/>
        <v>-16785423.550000001</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c r="A43" s="57" t="s">
        <v>423</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c r="A44" s="18" t="s">
        <v>89</v>
      </c>
      <c r="B44" s="30"/>
      <c r="C44" s="30"/>
      <c r="D44" s="30"/>
      <c r="E44" s="30"/>
      <c r="F44" s="30"/>
      <c r="G44" s="30"/>
      <c r="H44" s="30"/>
      <c r="I44" s="30"/>
      <c r="J44" s="30"/>
      <c r="K44" s="30"/>
    </row>
    <row r="45" spans="1:89">
      <c r="A45" s="17" t="s">
        <v>425</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10362387.5712</v>
      </c>
      <c r="AM45" s="26">
        <f t="shared" si="58"/>
        <v>0</v>
      </c>
      <c r="AN45" s="26">
        <f t="shared" si="58"/>
        <v>0</v>
      </c>
      <c r="AO45" s="26">
        <f t="shared" si="58"/>
        <v>0</v>
      </c>
      <c r="AP45" s="26">
        <f t="shared" si="58"/>
        <v>8520958.1063999999</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c r="A47" s="20" t="s">
        <v>427</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-350416.91999999993</v>
      </c>
      <c r="AL47" s="28">
        <f t="shared" si="62"/>
        <v>-46185636.591200002</v>
      </c>
      <c r="AM47" s="28">
        <f t="shared" si="62"/>
        <v>-35733277.469999999</v>
      </c>
      <c r="AN47" s="28">
        <f t="shared" si="62"/>
        <v>-19545940.589999996</v>
      </c>
      <c r="AO47" s="28">
        <f t="shared" si="62"/>
        <v>-287177.33000000007</v>
      </c>
      <c r="AP47" s="28">
        <f t="shared" si="62"/>
        <v>-36136129.286399998</v>
      </c>
      <c r="AQ47" s="28">
        <f t="shared" si="62"/>
        <v>-31120172.960000001</v>
      </c>
      <c r="AR47" s="28">
        <f t="shared" si="62"/>
        <v>-16785423.550000001</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row r="50" spans="1:89" s="2" customFormat="1" ht="14.25" thickBot="1">
      <c r="A50" s="17"/>
      <c r="B50" s="1"/>
      <c r="C50" s="1"/>
      <c r="D50" s="1"/>
      <c r="E50" s="1"/>
      <c r="F50" s="1"/>
      <c r="G50" s="1"/>
      <c r="H50" s="1"/>
      <c r="I50" s="1"/>
      <c r="J50" s="1"/>
      <c r="K50"/>
    </row>
    <row r="51" spans="1:89" s="56" customFormat="1">
      <c r="A51" s="55" t="s">
        <v>104</v>
      </c>
      <c r="B51" s="202">
        <v>20180930</v>
      </c>
      <c r="C51" s="202">
        <v>20180630</v>
      </c>
      <c r="D51" s="202">
        <v>20180331</v>
      </c>
      <c r="E51" s="202">
        <v>20171231</v>
      </c>
      <c r="F51" s="202">
        <v>20170930</v>
      </c>
      <c r="G51" s="202">
        <v>20170630</v>
      </c>
      <c r="H51" s="202">
        <v>20170331</v>
      </c>
      <c r="I51" s="202">
        <v>20161231</v>
      </c>
      <c r="J51" s="202">
        <v>20160930</v>
      </c>
      <c r="K51" s="202">
        <v>20160630</v>
      </c>
      <c r="L51" s="202">
        <v>20160331</v>
      </c>
      <c r="M51" s="202">
        <v>20151231</v>
      </c>
      <c r="N51" s="202">
        <v>20150930</v>
      </c>
      <c r="O51" s="202">
        <v>20150630</v>
      </c>
      <c r="P51" s="202">
        <v>20150331</v>
      </c>
      <c r="Q51" s="202">
        <v>20141231</v>
      </c>
      <c r="R51" s="202">
        <v>20140930</v>
      </c>
      <c r="S51" s="202">
        <v>20140630</v>
      </c>
      <c r="T51" s="202">
        <v>20140331</v>
      </c>
      <c r="U51" s="202">
        <v>20131231</v>
      </c>
      <c r="V51" s="202">
        <v>20130930</v>
      </c>
      <c r="W51" s="202">
        <v>20130630</v>
      </c>
      <c r="X51" s="202">
        <v>20130331</v>
      </c>
      <c r="Y51" s="202">
        <v>20121231</v>
      </c>
      <c r="Z51" s="202">
        <v>20120930</v>
      </c>
      <c r="AA51" s="202">
        <v>20120630</v>
      </c>
      <c r="AB51" s="202">
        <v>20120331</v>
      </c>
      <c r="AC51" s="202">
        <v>20111231</v>
      </c>
      <c r="AD51" s="202">
        <v>20110930</v>
      </c>
      <c r="AE51" s="202">
        <v>20110630</v>
      </c>
      <c r="AF51" s="202">
        <v>20110331</v>
      </c>
      <c r="AG51" s="202">
        <v>20101231</v>
      </c>
      <c r="AH51" s="202">
        <v>20100930</v>
      </c>
      <c r="AI51" s="202">
        <v>20091231</v>
      </c>
      <c r="AJ51" s="202">
        <v>20081231</v>
      </c>
      <c r="AK51" s="202">
        <v>19700101</v>
      </c>
      <c r="AL51" s="40">
        <v>20090930</v>
      </c>
      <c r="AM51" s="40">
        <v>20081231</v>
      </c>
      <c r="AN51" s="40">
        <v>20071231</v>
      </c>
      <c r="AO51" s="40">
        <v>19700101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c r="A52" s="135" t="s">
        <v>578</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-3365474.92</v>
      </c>
      <c r="AO52" s="43">
        <v>-1255234.32</v>
      </c>
    </row>
    <row r="53" spans="1:89" s="43" customFormat="1">
      <c r="A53" s="136"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c r="A54" s="136"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f>166.46-239.18</f>
        <v>-72.72</v>
      </c>
      <c r="AO54" s="43">
        <v>1003.32</v>
      </c>
    </row>
    <row r="55" spans="1:89" s="43" customFormat="1">
      <c r="A55" s="136" t="s">
        <v>92</v>
      </c>
      <c r="B55" s="42">
        <v>463</v>
      </c>
      <c r="C55" s="42">
        <v>603</v>
      </c>
      <c r="D55" s="42">
        <v>653</v>
      </c>
      <c r="E55" s="42">
        <v>3026262.43</v>
      </c>
      <c r="F55" s="42"/>
      <c r="G55" s="42"/>
      <c r="H55" s="42"/>
      <c r="I55" s="42">
        <v>2421047.4300000002</v>
      </c>
      <c r="J55" s="42"/>
      <c r="K55" s="42"/>
      <c r="M55" s="156">
        <v>270013.73</v>
      </c>
      <c r="Q55" s="43">
        <v>283627.51</v>
      </c>
      <c r="U55" s="43">
        <v>545832.66</v>
      </c>
      <c r="Y55" s="43">
        <v>132352.54</v>
      </c>
      <c r="AC55" s="43">
        <v>660384.18000000005</v>
      </c>
      <c r="AG55" s="43">
        <v>2420249.7999999998</v>
      </c>
      <c r="AK55" s="43">
        <v>350489.64</v>
      </c>
      <c r="AO55" s="43">
        <v>286174.01</v>
      </c>
    </row>
    <row r="56" spans="1:89" s="26" customFormat="1">
      <c r="A56" s="137"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row r="58" spans="1:89" ht="27">
      <c r="A58" s="138" t="s">
        <v>97</v>
      </c>
    </row>
    <row r="59" spans="1:89">
      <c r="A59" s="22" t="s">
        <v>96</v>
      </c>
      <c r="B59" s="202">
        <v>308789388.57999998</v>
      </c>
      <c r="C59" s="202">
        <v>192757971.22999999</v>
      </c>
      <c r="D59" s="202">
        <v>63331484.460000001</v>
      </c>
      <c r="E59" s="202">
        <v>385321174.64999998</v>
      </c>
      <c r="F59" s="202">
        <v>302173799.89999998</v>
      </c>
      <c r="G59" s="202">
        <v>213688818.66</v>
      </c>
      <c r="H59" s="202">
        <v>99490184.150000006</v>
      </c>
      <c r="I59" s="202">
        <v>318696047.07999998</v>
      </c>
      <c r="J59" s="202">
        <v>250582651.24000001</v>
      </c>
      <c r="K59" s="202">
        <v>185281094.47</v>
      </c>
      <c r="L59" s="202">
        <v>89663538.930000007</v>
      </c>
      <c r="M59" s="202">
        <v>257920619.5</v>
      </c>
      <c r="N59" s="202">
        <v>145948182.49000001</v>
      </c>
      <c r="O59" s="202">
        <v>70088189.920000002</v>
      </c>
      <c r="P59" s="202">
        <v>23681393.739999998</v>
      </c>
      <c r="Q59" s="202">
        <v>96858879.390000001</v>
      </c>
      <c r="R59" s="202">
        <v>63144760.390000001</v>
      </c>
      <c r="S59" s="202">
        <v>36513669.350000001</v>
      </c>
      <c r="T59" s="202">
        <v>16576525.630000001</v>
      </c>
      <c r="U59" s="202">
        <v>123537328.15000001</v>
      </c>
      <c r="V59" s="202">
        <v>89940853.150000006</v>
      </c>
      <c r="W59" s="202">
        <v>62583672.939999998</v>
      </c>
      <c r="X59" s="202">
        <v>30644006.390000001</v>
      </c>
      <c r="Y59" s="202">
        <v>109249088.89</v>
      </c>
      <c r="Z59" s="202">
        <v>81738311.959999993</v>
      </c>
      <c r="AA59" s="202">
        <v>69439554.349999994</v>
      </c>
      <c r="AB59" s="202">
        <v>27851357.510000002</v>
      </c>
      <c r="AC59" s="202">
        <v>120241105.22</v>
      </c>
      <c r="AD59" s="202">
        <v>102051346.41</v>
      </c>
      <c r="AE59" s="202">
        <v>77141986.969999999</v>
      </c>
      <c r="AF59" s="202">
        <v>29629487.050000001</v>
      </c>
      <c r="AG59" s="202">
        <v>99802365.340000004</v>
      </c>
      <c r="AH59" s="202">
        <v>74696193.409999996</v>
      </c>
      <c r="AI59" s="202">
        <v>63399330.539999999</v>
      </c>
      <c r="AJ59" s="202">
        <v>93624269.390000001</v>
      </c>
      <c r="AK59" s="202">
        <v>0</v>
      </c>
      <c r="AL59" s="40">
        <v>73158587.060000002</v>
      </c>
      <c r="AM59" s="40">
        <v>67030121.880000003</v>
      </c>
      <c r="AN59" s="40">
        <v>44566733.869999997</v>
      </c>
      <c r="AO59" s="40">
        <v>0</v>
      </c>
      <c r="AP59" s="40">
        <v>65541740.990000002</v>
      </c>
      <c r="AQ59" s="40">
        <v>94048767.510000005</v>
      </c>
      <c r="AR59" s="40">
        <v>74119782.959999993</v>
      </c>
      <c r="AS59" s="40">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c r="A60" s="22" t="s">
        <v>95</v>
      </c>
      <c r="B60" s="202">
        <v>47822442.520000003</v>
      </c>
      <c r="C60" s="202">
        <v>25852572.77</v>
      </c>
      <c r="D60" s="202">
        <v>13340096.42</v>
      </c>
      <c r="E60" s="202">
        <v>58461449.439999998</v>
      </c>
      <c r="F60" s="202">
        <v>49960616.659999996</v>
      </c>
      <c r="G60" s="202">
        <v>38671111.640000001</v>
      </c>
      <c r="H60" s="202">
        <v>19283882.32</v>
      </c>
      <c r="I60" s="202">
        <v>49548211.950000003</v>
      </c>
      <c r="J60" s="202">
        <v>44767093.07</v>
      </c>
      <c r="K60" s="202">
        <v>31350059.300000001</v>
      </c>
      <c r="L60" s="202">
        <v>16365612.5</v>
      </c>
      <c r="M60" s="202">
        <v>39930961.119999997</v>
      </c>
      <c r="N60" s="202">
        <v>25553398.93</v>
      </c>
      <c r="O60" s="202">
        <v>11106068.199999999</v>
      </c>
      <c r="P60" s="202">
        <v>4593427.93</v>
      </c>
      <c r="Q60" s="202">
        <v>14829152.789999999</v>
      </c>
      <c r="R60" s="202">
        <v>10946479.800000001</v>
      </c>
      <c r="S60" s="202">
        <v>5747909.9000000004</v>
      </c>
      <c r="T60" s="202">
        <v>3424188.29</v>
      </c>
      <c r="U60" s="202">
        <v>21556230.449999999</v>
      </c>
      <c r="V60" s="202">
        <v>15817797.880000001</v>
      </c>
      <c r="W60" s="202">
        <v>10462077.630000001</v>
      </c>
      <c r="X60" s="202">
        <v>5669772.0599999996</v>
      </c>
      <c r="Y60" s="202">
        <v>17578632.559999999</v>
      </c>
      <c r="Z60" s="202">
        <v>13803070.57</v>
      </c>
      <c r="AA60" s="202">
        <v>11597955.220000001</v>
      </c>
      <c r="AB60" s="202">
        <v>4935014.95</v>
      </c>
      <c r="AC60" s="202">
        <v>20155089.870000001</v>
      </c>
      <c r="AD60" s="202">
        <v>16940534.489999998</v>
      </c>
      <c r="AE60" s="202">
        <v>11850246.35</v>
      </c>
      <c r="AF60" s="202">
        <v>5659989.3600000003</v>
      </c>
      <c r="AG60" s="202">
        <v>14129841.76</v>
      </c>
      <c r="AH60" s="202">
        <v>11796294.48</v>
      </c>
      <c r="AI60" s="202">
        <v>11354428.32</v>
      </c>
      <c r="AJ60" s="202">
        <v>12598035.869999999</v>
      </c>
      <c r="AK60" s="202">
        <v>0</v>
      </c>
      <c r="AL60" s="40">
        <v>24016804.120000001</v>
      </c>
      <c r="AM60" s="40">
        <v>23304500.23</v>
      </c>
      <c r="AN60" s="40">
        <v>10761251.369999999</v>
      </c>
      <c r="AO60" s="40">
        <v>0</v>
      </c>
      <c r="AP60" s="40">
        <v>26626139.120000001</v>
      </c>
      <c r="AQ60" s="40">
        <v>30777710.170000002</v>
      </c>
      <c r="AR60" s="40">
        <v>17015148.760000002</v>
      </c>
      <c r="AS60" s="40">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c r="A61" s="22" t="s">
        <v>94</v>
      </c>
      <c r="B61" s="202">
        <v>356611831.10000002</v>
      </c>
      <c r="C61" s="202">
        <v>218610544</v>
      </c>
      <c r="D61" s="202">
        <v>76671580.879999995</v>
      </c>
      <c r="E61" s="202">
        <v>443782624.08999997</v>
      </c>
      <c r="F61" s="202">
        <v>352134416.56</v>
      </c>
      <c r="G61" s="202">
        <v>252359930.30000001</v>
      </c>
      <c r="H61" s="202">
        <v>118774066.47</v>
      </c>
      <c r="I61" s="202">
        <v>368244259.02999997</v>
      </c>
      <c r="J61" s="202">
        <v>295349744.31</v>
      </c>
      <c r="K61" s="202">
        <v>216631153.77000001</v>
      </c>
      <c r="L61" s="202">
        <v>106029151.43000001</v>
      </c>
      <c r="M61" s="202">
        <v>297851580.62</v>
      </c>
      <c r="N61" s="202">
        <v>171501581.41999999</v>
      </c>
      <c r="O61" s="202">
        <v>81194258.120000005</v>
      </c>
      <c r="P61" s="202">
        <v>28274821.670000002</v>
      </c>
      <c r="Q61" s="202">
        <v>111688032.18000001</v>
      </c>
      <c r="R61" s="202">
        <v>74091240.189999998</v>
      </c>
      <c r="S61" s="202">
        <v>42261579.25</v>
      </c>
      <c r="T61" s="202">
        <v>20000713.920000002</v>
      </c>
      <c r="U61" s="202">
        <v>145093558.59999999</v>
      </c>
      <c r="V61" s="202">
        <v>105758651.03</v>
      </c>
      <c r="W61" s="202">
        <v>73045750.569999993</v>
      </c>
      <c r="X61" s="202">
        <v>36313778.450000003</v>
      </c>
      <c r="Y61" s="202">
        <v>126827721.45</v>
      </c>
      <c r="Z61" s="202">
        <v>95541382.530000001</v>
      </c>
      <c r="AA61" s="202">
        <v>81037509.569999993</v>
      </c>
      <c r="AB61" s="202">
        <v>32786372.460000001</v>
      </c>
      <c r="AC61" s="202">
        <v>140396195.09</v>
      </c>
      <c r="AD61" s="202">
        <v>118991880.90000001</v>
      </c>
      <c r="AE61" s="202">
        <v>88992233.319999993</v>
      </c>
      <c r="AF61" s="202">
        <v>35289476.409999996</v>
      </c>
      <c r="AG61" s="202">
        <v>113932207.09999999</v>
      </c>
      <c r="AH61" s="202">
        <v>86492487.890000001</v>
      </c>
      <c r="AI61" s="202">
        <v>74753758.859999999</v>
      </c>
      <c r="AJ61" s="202">
        <v>106222305.26000001</v>
      </c>
      <c r="AK61" s="202">
        <v>0</v>
      </c>
      <c r="AL61" s="40">
        <v>97175391.180000007</v>
      </c>
      <c r="AM61" s="40">
        <v>90334622.109999999</v>
      </c>
      <c r="AN61" s="40">
        <v>55327985.240000002</v>
      </c>
      <c r="AO61" s="40">
        <v>0</v>
      </c>
      <c r="AP61" s="40">
        <v>92167880.109999999</v>
      </c>
      <c r="AQ61" s="40">
        <v>124826477.68000001</v>
      </c>
      <c r="AR61" s="40">
        <v>91134931.719999999</v>
      </c>
      <c r="AS61" s="40">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c r="A62" s="22"/>
      <c r="B62" s="4"/>
      <c r="C62" s="4"/>
      <c r="D62" s="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row>
    <row r="65" spans="1:89">
      <c r="A65" s="22" t="s">
        <v>98</v>
      </c>
      <c r="B65" s="202">
        <v>6630461.0800000001</v>
      </c>
      <c r="C65" s="202">
        <v>3985461.08</v>
      </c>
      <c r="D65" s="202">
        <v>2777250</v>
      </c>
      <c r="E65" s="202">
        <v>11424551.82</v>
      </c>
      <c r="F65" s="202">
        <v>5958671.5499999998</v>
      </c>
      <c r="G65" s="202">
        <v>2948671.55</v>
      </c>
      <c r="H65" s="202">
        <v>2796666.67</v>
      </c>
      <c r="I65" s="202">
        <v>16636609.83</v>
      </c>
      <c r="J65" s="202">
        <v>19035752.93</v>
      </c>
      <c r="K65" s="202">
        <v>15160752.93</v>
      </c>
      <c r="L65" s="202">
        <v>9125000</v>
      </c>
      <c r="M65" s="202">
        <v>17046857.07</v>
      </c>
      <c r="N65" s="202">
        <v>921630.25</v>
      </c>
      <c r="O65" s="202">
        <v>963291.36</v>
      </c>
      <c r="P65" s="202">
        <v>0</v>
      </c>
      <c r="Q65" s="202">
        <v>2084177.5</v>
      </c>
      <c r="R65" s="202">
        <v>917949.38</v>
      </c>
      <c r="S65" s="202">
        <v>917949.38</v>
      </c>
      <c r="T65" s="202">
        <v>0</v>
      </c>
      <c r="U65" s="202">
        <v>1109427.94</v>
      </c>
      <c r="V65" s="202">
        <v>685467.8</v>
      </c>
      <c r="W65" s="202">
        <v>685467.8</v>
      </c>
      <c r="X65" s="202">
        <v>0</v>
      </c>
      <c r="Y65" s="202">
        <v>1641093.94</v>
      </c>
      <c r="Z65" s="202">
        <v>97671.69</v>
      </c>
      <c r="AA65" s="202">
        <v>97671.69</v>
      </c>
      <c r="AB65" s="202">
        <v>0</v>
      </c>
      <c r="AC65" s="202">
        <v>1854065.85</v>
      </c>
      <c r="AD65" s="202">
        <v>960699.51</v>
      </c>
      <c r="AE65" s="202">
        <v>960699.51</v>
      </c>
      <c r="AF65" s="202">
        <v>0</v>
      </c>
      <c r="AG65" s="202">
        <v>1618437.56</v>
      </c>
      <c r="AH65" s="202">
        <v>461717.08</v>
      </c>
      <c r="AI65" s="202">
        <v>529831.25</v>
      </c>
      <c r="AJ65" s="202">
        <v>2975960.3</v>
      </c>
      <c r="AK65" s="202">
        <v>0</v>
      </c>
      <c r="AL65" s="40">
        <v>666438.85</v>
      </c>
      <c r="AM65" s="40">
        <v>85706.81</v>
      </c>
      <c r="AN65" s="40">
        <v>709086.76</v>
      </c>
      <c r="AO65" s="40">
        <v>0</v>
      </c>
      <c r="AP65" s="40">
        <v>0</v>
      </c>
      <c r="AQ65" s="40">
        <v>0</v>
      </c>
      <c r="AR65" s="40">
        <v>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c r="A66" s="22" t="s">
        <v>99</v>
      </c>
      <c r="B66" s="202">
        <v>1208211.08</v>
      </c>
      <c r="C66" s="202">
        <v>1208211.08</v>
      </c>
      <c r="D66" s="202">
        <v>0</v>
      </c>
      <c r="E66" s="202">
        <v>-734614.85</v>
      </c>
      <c r="F66" s="202">
        <v>-2437995.12</v>
      </c>
      <c r="G66" s="202">
        <v>-2437995.12</v>
      </c>
      <c r="H66" s="202">
        <v>0</v>
      </c>
      <c r="I66" s="202">
        <v>-2525890.17</v>
      </c>
      <c r="J66" s="202">
        <v>3168252.93</v>
      </c>
      <c r="K66" s="202">
        <v>3168252.93</v>
      </c>
      <c r="L66" s="202">
        <v>0</v>
      </c>
      <c r="M66" s="202">
        <v>10697542</v>
      </c>
      <c r="N66" s="202">
        <v>921630.25</v>
      </c>
      <c r="O66" s="202">
        <v>963291.36</v>
      </c>
      <c r="P66" s="202">
        <v>0</v>
      </c>
      <c r="Q66" s="202">
        <v>2084177.5</v>
      </c>
      <c r="R66" s="202">
        <v>917949.38</v>
      </c>
      <c r="S66" s="202">
        <v>917949.38</v>
      </c>
      <c r="T66" s="202">
        <v>0</v>
      </c>
      <c r="U66" s="202">
        <v>1109427.94</v>
      </c>
      <c r="V66" s="202">
        <v>685467.8</v>
      </c>
      <c r="W66" s="202">
        <v>685467.8</v>
      </c>
      <c r="X66" s="202">
        <v>0</v>
      </c>
      <c r="Y66" s="202">
        <v>1641093.94</v>
      </c>
      <c r="Z66" s="202">
        <v>0</v>
      </c>
      <c r="AA66" s="202">
        <v>97671.69</v>
      </c>
      <c r="AB66" s="202">
        <v>0</v>
      </c>
      <c r="AC66" s="202">
        <v>1854065.85</v>
      </c>
      <c r="AD66" s="202">
        <v>0</v>
      </c>
      <c r="AE66" s="202">
        <v>960699.51</v>
      </c>
      <c r="AF66" s="202">
        <v>0</v>
      </c>
      <c r="AG66" s="202">
        <v>1618437.56</v>
      </c>
      <c r="AH66" s="202">
        <v>0</v>
      </c>
      <c r="AI66" s="202">
        <v>529831.25</v>
      </c>
      <c r="AJ66" s="202">
        <v>2975960.3</v>
      </c>
      <c r="AK66" s="202">
        <v>0</v>
      </c>
      <c r="AL66" s="40">
        <v>0</v>
      </c>
      <c r="AM66" s="40">
        <v>85706.81</v>
      </c>
      <c r="AN66" s="40">
        <v>-278636.96000000002</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666438.85</v>
      </c>
      <c r="AM67" s="4">
        <f t="shared" si="67"/>
        <v>0</v>
      </c>
      <c r="AN67" s="4">
        <f t="shared" si="67"/>
        <v>987723.72</v>
      </c>
      <c r="AO67" s="4">
        <f t="shared" si="67"/>
        <v>0</v>
      </c>
      <c r="AP67" s="4">
        <f t="shared" si="67"/>
        <v>0</v>
      </c>
      <c r="AQ67" s="4">
        <f t="shared" si="67"/>
        <v>0</v>
      </c>
      <c r="AR67" s="4">
        <f t="shared" si="67"/>
        <v>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c r="A68" s="22" t="s">
        <v>101</v>
      </c>
      <c r="B68" s="202">
        <v>-41517260.700000003</v>
      </c>
      <c r="C68" s="202">
        <v>-16547966.6</v>
      </c>
      <c r="D68" s="202">
        <v>18019538.379999999</v>
      </c>
      <c r="E68" s="202">
        <v>18774405.699999999</v>
      </c>
      <c r="F68" s="202">
        <v>12811691.41</v>
      </c>
      <c r="G68" s="202">
        <v>6341483.3700000001</v>
      </c>
      <c r="H68" s="202">
        <v>2323167.48</v>
      </c>
      <c r="I68" s="202">
        <v>-1729116.22</v>
      </c>
      <c r="J68" s="202">
        <v>10100781.220000001</v>
      </c>
      <c r="K68" s="202">
        <v>1886322.93</v>
      </c>
      <c r="L68" s="202">
        <v>8726252.4700000007</v>
      </c>
      <c r="M68" s="202">
        <v>-50415377.359999999</v>
      </c>
      <c r="N68" s="202">
        <v>-21080294.359999999</v>
      </c>
      <c r="O68" s="202">
        <v>-12497298.609999999</v>
      </c>
      <c r="P68" s="202">
        <v>-1876182.35</v>
      </c>
      <c r="Q68" s="202">
        <v>-5830414.0300000003</v>
      </c>
      <c r="R68" s="202">
        <v>-4825255.8600000003</v>
      </c>
      <c r="S68" s="202">
        <v>-4243138.8099999996</v>
      </c>
      <c r="T68" s="202">
        <v>-571638.42000000004</v>
      </c>
      <c r="U68" s="202">
        <v>7763315.3799999999</v>
      </c>
      <c r="V68" s="202">
        <v>6252847.4400000004</v>
      </c>
      <c r="W68" s="202">
        <v>5397982.4500000002</v>
      </c>
      <c r="X68" s="202">
        <v>447191.81</v>
      </c>
      <c r="Y68" s="202">
        <v>-3248124.57</v>
      </c>
      <c r="Z68" s="202">
        <v>-2438942.9900000002</v>
      </c>
      <c r="AA68" s="202">
        <v>-826896.2</v>
      </c>
      <c r="AB68" s="202">
        <v>1206963.1200000001</v>
      </c>
      <c r="AC68" s="202">
        <v>15704298.779999999</v>
      </c>
      <c r="AD68" s="202">
        <v>12927230.65</v>
      </c>
      <c r="AE68" s="202">
        <v>9320590.8200000003</v>
      </c>
      <c r="AF68" s="202">
        <v>3892186.12</v>
      </c>
      <c r="AG68" s="202">
        <v>13156554.99</v>
      </c>
      <c r="AH68" s="202">
        <v>7153456.8099999996</v>
      </c>
      <c r="AI68" s="202">
        <v>14830022.32</v>
      </c>
      <c r="AJ68" s="202">
        <v>26978204.850000001</v>
      </c>
      <c r="AK68" s="202">
        <v>0</v>
      </c>
      <c r="AL68" s="40">
        <v>12472883.75</v>
      </c>
      <c r="AM68" s="40">
        <v>12428777.24</v>
      </c>
      <c r="AN68" s="40">
        <v>9772412.9399999995</v>
      </c>
      <c r="AO68" s="40">
        <v>0</v>
      </c>
      <c r="AP68" s="40">
        <v>989032.06</v>
      </c>
      <c r="AQ68" s="40">
        <v>342462.79</v>
      </c>
      <c r="AR68" s="40">
        <v>-229725.21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c r="A70" s="22" t="s">
        <v>103</v>
      </c>
      <c r="B70" s="202">
        <v>4445794370.8800001</v>
      </c>
      <c r="C70" s="202">
        <v>4292560745.48</v>
      </c>
      <c r="D70" s="202">
        <v>4090446204.6700001</v>
      </c>
      <c r="E70" s="202">
        <v>4070353891.1500001</v>
      </c>
      <c r="F70" s="202">
        <v>3995308966.3000002</v>
      </c>
      <c r="G70" s="202">
        <v>3926612338.5500002</v>
      </c>
      <c r="H70" s="202">
        <v>3823718748.04</v>
      </c>
      <c r="I70" s="202">
        <v>3857670584.8800001</v>
      </c>
      <c r="J70" s="202">
        <v>3769151653.5999999</v>
      </c>
      <c r="K70" s="202">
        <v>2697819249.1300001</v>
      </c>
      <c r="L70" s="202">
        <v>2686698753.6599998</v>
      </c>
      <c r="M70" s="202">
        <v>2599306347.4499998</v>
      </c>
      <c r="N70" s="202">
        <v>2487565966.0599999</v>
      </c>
      <c r="O70" s="202">
        <v>2411198959.3899999</v>
      </c>
      <c r="P70" s="202">
        <v>2425496172.1199999</v>
      </c>
      <c r="Q70" s="202">
        <v>1391842083.3</v>
      </c>
      <c r="R70" s="202">
        <v>1358531152.8800001</v>
      </c>
      <c r="S70" s="202">
        <v>1331685149.55</v>
      </c>
      <c r="T70" s="202">
        <v>1361160405.6500001</v>
      </c>
      <c r="U70" s="202">
        <v>1344292240.3599999</v>
      </c>
      <c r="V70" s="202">
        <v>1310846802.98</v>
      </c>
      <c r="W70" s="202">
        <v>1283490697.77</v>
      </c>
      <c r="X70" s="202">
        <v>1276559138.0899999</v>
      </c>
      <c r="Y70" s="202">
        <v>1244457985.5</v>
      </c>
      <c r="Z70" s="202">
        <v>1216882777.4300001</v>
      </c>
      <c r="AA70" s="202">
        <v>1204799411.96</v>
      </c>
      <c r="AB70" s="202">
        <v>1163261652.3800001</v>
      </c>
      <c r="AC70" s="202">
        <v>1204025076.95</v>
      </c>
      <c r="AD70" s="202">
        <v>382309945.08999997</v>
      </c>
      <c r="AE70" s="202">
        <v>356958901.06999999</v>
      </c>
      <c r="AF70" s="202">
        <v>316586996.66000003</v>
      </c>
      <c r="AG70" s="202">
        <v>271531654.74000001</v>
      </c>
      <c r="AH70" s="202">
        <v>244181721.59</v>
      </c>
      <c r="AI70" s="202">
        <v>0</v>
      </c>
      <c r="AJ70" s="202"/>
      <c r="AK70" s="202"/>
      <c r="AL70" s="40">
        <v>129529844.64</v>
      </c>
      <c r="AM70" s="40">
        <v>0</v>
      </c>
      <c r="AN70" s="40"/>
      <c r="AO70" s="40"/>
      <c r="AP70" s="40">
        <v>106511976.33</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投资和筹资活动现金流表"/>
  <dimension ref="A1:BV51"/>
  <sheetViews>
    <sheetView tabSelected="1" topLeftCell="A28" workbookViewId="0">
      <selection activeCell="Y55" sqref="Y55"/>
    </sheetView>
  </sheetViews>
  <sheetFormatPr defaultRowHeight="13.5"/>
  <cols>
    <col min="1" max="1" width="74.625" style="17" bestFit="1" customWidth="1"/>
    <col min="2" max="2" width="22" hidden="1" customWidth="1"/>
    <col min="3" max="3" width="19.5" hidden="1" customWidth="1"/>
    <col min="4" max="4" width="19.37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8.25" bestFit="1" customWidth="1"/>
    <col min="18" max="20" width="17.25" hidden="1" customWidth="1"/>
    <col min="21" max="21" width="17.25" bestFit="1" customWidth="1"/>
    <col min="22" max="24" width="17.25" hidden="1" customWidth="1"/>
    <col min="25" max="25" width="18.375" bestFit="1" customWidth="1"/>
    <col min="26" max="28" width="18.375" hidden="1" customWidth="1"/>
    <col min="29" max="29" width="17.25" bestFit="1" customWidth="1"/>
    <col min="30" max="30" width="17.25" hidden="1" customWidth="1"/>
    <col min="31" max="32" width="16.125" hidden="1" customWidth="1"/>
    <col min="33" max="33" width="17.25" bestFit="1" customWidth="1"/>
    <col min="34" max="34" width="17.25" hidden="1" customWidth="1"/>
    <col min="35" max="36" width="16.125" bestFit="1" customWidth="1"/>
    <col min="37" max="37" width="13.875" hidden="1" customWidth="1"/>
    <col min="38" max="38" width="17.25" hidden="1" customWidth="1"/>
    <col min="39" max="40" width="17.25" bestFit="1" customWidth="1"/>
    <col min="41" max="42" width="16.125" hidden="1" customWidth="1"/>
    <col min="43" max="43" width="17.25" bestFit="1" customWidth="1"/>
    <col min="44" max="44" width="15" bestFit="1" customWidth="1"/>
    <col min="45" max="45" width="9.5" hidden="1" customWidth="1"/>
    <col min="46" max="73" width="6.5" bestFit="1" customWidth="1"/>
    <col min="74" max="74" width="11.625" bestFit="1" customWidth="1"/>
  </cols>
  <sheetData>
    <row r="1" spans="1:74" s="6" customFormat="1">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c r="A2" s="46" t="s">
        <v>292</v>
      </c>
    </row>
    <row r="3" spans="1:74" s="26" customFormat="1">
      <c r="A3" s="17" t="s">
        <v>320</v>
      </c>
      <c r="B3" s="202">
        <v>129388.2</v>
      </c>
      <c r="C3" s="202">
        <v>71940.2</v>
      </c>
      <c r="D3" s="202">
        <v>25253</v>
      </c>
      <c r="E3" s="202">
        <v>500821.88</v>
      </c>
      <c r="F3" s="202">
        <v>256335.39</v>
      </c>
      <c r="G3" s="202">
        <v>186055.39</v>
      </c>
      <c r="H3" s="202">
        <v>14831.3</v>
      </c>
      <c r="I3" s="202">
        <v>509414.36</v>
      </c>
      <c r="J3" s="202">
        <v>336576.14</v>
      </c>
      <c r="K3" s="202">
        <v>275103.32</v>
      </c>
      <c r="L3" s="202">
        <v>39875.42</v>
      </c>
      <c r="M3" s="202">
        <v>1327190.75</v>
      </c>
      <c r="N3" s="202">
        <v>232587.08</v>
      </c>
      <c r="O3" s="202">
        <v>118967.9</v>
      </c>
      <c r="P3" s="202">
        <v>55815.9</v>
      </c>
      <c r="Q3" s="202">
        <v>673654.08</v>
      </c>
      <c r="R3" s="202">
        <v>267127.71999999997</v>
      </c>
      <c r="S3" s="202">
        <v>130191.1</v>
      </c>
      <c r="T3" s="202">
        <v>35145.730000000003</v>
      </c>
      <c r="U3" s="202">
        <v>294821.3</v>
      </c>
      <c r="V3" s="202">
        <v>187875.19</v>
      </c>
      <c r="W3" s="202">
        <v>146367.4</v>
      </c>
      <c r="X3" s="202">
        <v>26896</v>
      </c>
      <c r="Y3" s="202">
        <v>240565.67</v>
      </c>
      <c r="Z3" s="202">
        <v>188909.4</v>
      </c>
      <c r="AA3" s="202">
        <v>161853.79999999999</v>
      </c>
      <c r="AB3" s="202">
        <v>40311</v>
      </c>
      <c r="AC3" s="202">
        <v>948399.81</v>
      </c>
      <c r="AD3" s="202">
        <v>409720.02</v>
      </c>
      <c r="AE3" s="202">
        <v>208457.01</v>
      </c>
      <c r="AF3" s="202">
        <v>40738.6</v>
      </c>
      <c r="AG3" s="202">
        <v>204761.65</v>
      </c>
      <c r="AH3" s="202">
        <v>117257.1</v>
      </c>
      <c r="AI3" s="202">
        <v>0</v>
      </c>
      <c r="AJ3" s="202">
        <v>1452357</v>
      </c>
      <c r="AK3" s="202">
        <v>0</v>
      </c>
      <c r="AL3" s="40">
        <v>0</v>
      </c>
      <c r="AM3" s="40">
        <v>0</v>
      </c>
      <c r="AN3" s="40">
        <v>29000</v>
      </c>
      <c r="AO3" s="40">
        <v>0</v>
      </c>
      <c r="AP3" s="40">
        <v>67036.850000000006</v>
      </c>
      <c r="AQ3" s="40">
        <v>1409699</v>
      </c>
      <c r="AR3" s="40">
        <v>5494748.9000000004</v>
      </c>
      <c r="AS3" s="40">
        <v>0</v>
      </c>
    </row>
    <row r="4" spans="1:74" s="26" customFormat="1">
      <c r="A4" s="17" t="s">
        <v>304</v>
      </c>
      <c r="B4" s="202">
        <v>285538820.86000001</v>
      </c>
      <c r="C4" s="202">
        <v>209989508.33000001</v>
      </c>
      <c r="D4" s="202">
        <v>103997142.14</v>
      </c>
      <c r="E4" s="202">
        <v>383482606.77999997</v>
      </c>
      <c r="F4" s="202">
        <v>275734020.55000001</v>
      </c>
      <c r="G4" s="202">
        <v>216983104.25999999</v>
      </c>
      <c r="H4" s="202">
        <v>103896644.69</v>
      </c>
      <c r="I4" s="202">
        <v>444285488.91000003</v>
      </c>
      <c r="J4" s="202">
        <v>322844853.11000001</v>
      </c>
      <c r="K4" s="202">
        <v>164773450.24000001</v>
      </c>
      <c r="L4" s="202">
        <v>59555754.280000001</v>
      </c>
      <c r="M4" s="202">
        <v>356578634</v>
      </c>
      <c r="N4" s="202">
        <v>277935839.25</v>
      </c>
      <c r="O4" s="202">
        <v>202616698.78</v>
      </c>
      <c r="P4" s="202">
        <v>106473734.16</v>
      </c>
      <c r="Q4" s="202">
        <v>189462606.18000001</v>
      </c>
      <c r="R4" s="202">
        <v>130049784.45999999</v>
      </c>
      <c r="S4" s="202">
        <v>84986028.730000004</v>
      </c>
      <c r="T4" s="202">
        <v>42901551.719999999</v>
      </c>
      <c r="U4" s="202">
        <v>190463988.16999999</v>
      </c>
      <c r="V4" s="202">
        <v>129631786.98999999</v>
      </c>
      <c r="W4" s="202">
        <v>80028428.140000001</v>
      </c>
      <c r="X4" s="202">
        <v>50144035.409999996</v>
      </c>
      <c r="Y4" s="202">
        <v>244190255.53</v>
      </c>
      <c r="Z4" s="202">
        <v>172122744.43000001</v>
      </c>
      <c r="AA4" s="202">
        <v>90616778.060000002</v>
      </c>
      <c r="AB4" s="202">
        <v>26177655.390000001</v>
      </c>
      <c r="AC4" s="202">
        <v>127262489.27</v>
      </c>
      <c r="AD4" s="202">
        <v>101090715.77</v>
      </c>
      <c r="AE4" s="202">
        <v>75148807.060000002</v>
      </c>
      <c r="AF4" s="202">
        <v>37253138.159999996</v>
      </c>
      <c r="AG4" s="202">
        <v>82339064.920000002</v>
      </c>
      <c r="AH4" s="202">
        <v>57371568.490000002</v>
      </c>
      <c r="AI4" s="202">
        <v>39015549.149999999</v>
      </c>
      <c r="AJ4" s="202">
        <v>37084603.770000003</v>
      </c>
      <c r="AK4" s="202">
        <v>0</v>
      </c>
      <c r="AL4" s="40">
        <v>200686046.08000001</v>
      </c>
      <c r="AM4" s="40">
        <v>123376593.66</v>
      </c>
      <c r="AN4" s="40">
        <v>187611967.24000001</v>
      </c>
      <c r="AO4" s="40">
        <v>0</v>
      </c>
      <c r="AP4" s="40">
        <v>2777147.65</v>
      </c>
      <c r="AQ4" s="40">
        <v>104387961.2</v>
      </c>
      <c r="AR4" s="40">
        <v>6589836.9000000004</v>
      </c>
      <c r="AS4" s="40">
        <v>0</v>
      </c>
    </row>
    <row r="5" spans="1:74" s="47" customFormat="1">
      <c r="A5" s="139"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200686046.08000001</v>
      </c>
      <c r="AM5" s="47">
        <f t="shared" si="0"/>
        <v>123376593.66</v>
      </c>
      <c r="AN5" s="47">
        <f t="shared" si="0"/>
        <v>187582967.24000001</v>
      </c>
      <c r="AO5" s="47">
        <f t="shared" si="0"/>
        <v>0</v>
      </c>
      <c r="AP5" s="47">
        <f t="shared" si="0"/>
        <v>2710110.8</v>
      </c>
      <c r="AQ5" s="47">
        <f t="shared" si="0"/>
        <v>102978262.2</v>
      </c>
      <c r="AR5" s="47">
        <f t="shared" si="0"/>
        <v>1095088</v>
      </c>
    </row>
    <row r="6" spans="1:74" s="106" customFormat="1">
      <c r="A6" s="140" t="s">
        <v>305</v>
      </c>
      <c r="B6" s="202">
        <v>0</v>
      </c>
      <c r="C6" s="202">
        <v>102766484.88</v>
      </c>
      <c r="D6" s="202">
        <v>0</v>
      </c>
      <c r="E6" s="202">
        <v>173230418.30000001</v>
      </c>
      <c r="F6" s="202">
        <v>0</v>
      </c>
      <c r="G6" s="202">
        <v>79854733.640000001</v>
      </c>
      <c r="H6" s="202">
        <v>0</v>
      </c>
      <c r="I6" s="202">
        <v>150031056.47999999</v>
      </c>
      <c r="J6" s="202">
        <v>0</v>
      </c>
      <c r="K6" s="202">
        <v>67914415.5</v>
      </c>
      <c r="L6" s="202">
        <v>0</v>
      </c>
      <c r="M6" s="202">
        <v>96675925.170000002</v>
      </c>
      <c r="N6" s="202">
        <v>0</v>
      </c>
      <c r="O6" s="202">
        <v>44409696.719999999</v>
      </c>
      <c r="P6" s="202">
        <v>0</v>
      </c>
      <c r="Q6" s="202">
        <v>76072722.219999999</v>
      </c>
      <c r="R6" s="202">
        <v>0</v>
      </c>
      <c r="S6" s="202">
        <v>36401626.950000003</v>
      </c>
      <c r="T6" s="202">
        <v>0</v>
      </c>
      <c r="U6" s="202">
        <v>62226272.899999999</v>
      </c>
      <c r="V6" s="202">
        <v>0</v>
      </c>
      <c r="W6" s="202">
        <v>27338084.989999998</v>
      </c>
      <c r="X6" s="202">
        <v>0</v>
      </c>
      <c r="Y6" s="202">
        <v>45232711.859999999</v>
      </c>
      <c r="Z6" s="202">
        <v>0</v>
      </c>
      <c r="AA6" s="202">
        <v>20451241.800000001</v>
      </c>
      <c r="AB6" s="202">
        <v>0</v>
      </c>
      <c r="AC6" s="202">
        <v>35284248.549999997</v>
      </c>
      <c r="AD6" s="202">
        <v>0</v>
      </c>
      <c r="AE6" s="202">
        <v>16920517.710000001</v>
      </c>
      <c r="AF6" s="202">
        <v>0</v>
      </c>
      <c r="AG6" s="202">
        <v>22557386.629999999</v>
      </c>
      <c r="AH6" s="202">
        <v>0</v>
      </c>
      <c r="AI6" s="202">
        <v>18490294.390000001</v>
      </c>
      <c r="AJ6" s="202">
        <v>16791841.57</v>
      </c>
      <c r="AK6" s="202">
        <v>0</v>
      </c>
      <c r="AL6" s="40">
        <v>0</v>
      </c>
      <c r="AM6" s="40">
        <v>21886738.149999999</v>
      </c>
      <c r="AN6" s="40">
        <v>13370651.289999999</v>
      </c>
      <c r="AO6" s="40">
        <v>0</v>
      </c>
      <c r="AP6" s="40">
        <v>0</v>
      </c>
      <c r="AQ6" s="40">
        <v>6131817.4000000004</v>
      </c>
      <c r="AR6" s="40">
        <v>3267440.6</v>
      </c>
      <c r="AS6" s="40">
        <v>0</v>
      </c>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c r="A7" s="17" t="s">
        <v>306</v>
      </c>
      <c r="B7" s="202">
        <v>0</v>
      </c>
      <c r="C7" s="202">
        <v>6571291.8600000003</v>
      </c>
      <c r="D7" s="202">
        <v>0</v>
      </c>
      <c r="E7" s="202">
        <v>11700805.390000001</v>
      </c>
      <c r="F7" s="202">
        <v>0</v>
      </c>
      <c r="G7" s="202">
        <v>5321577.1900000004</v>
      </c>
      <c r="H7" s="202">
        <v>0</v>
      </c>
      <c r="I7" s="202">
        <v>8666877.9299999997</v>
      </c>
      <c r="J7" s="202">
        <v>0</v>
      </c>
      <c r="K7" s="202">
        <v>3284233.46</v>
      </c>
      <c r="L7" s="202">
        <v>0</v>
      </c>
      <c r="M7" s="202">
        <v>3584346.75</v>
      </c>
      <c r="N7" s="202">
        <v>0</v>
      </c>
      <c r="O7" s="202">
        <v>1593132.18</v>
      </c>
      <c r="P7" s="202">
        <v>0</v>
      </c>
      <c r="Q7" s="202">
        <v>3129421</v>
      </c>
      <c r="R7" s="202">
        <v>0</v>
      </c>
      <c r="S7" s="202">
        <v>1598201.93</v>
      </c>
      <c r="T7" s="202">
        <v>0</v>
      </c>
      <c r="U7" s="202">
        <v>2483597.77</v>
      </c>
      <c r="V7" s="202">
        <v>0</v>
      </c>
      <c r="W7" s="202">
        <v>914265.14</v>
      </c>
      <c r="X7" s="202">
        <v>0</v>
      </c>
      <c r="Y7" s="202">
        <v>1348313.89</v>
      </c>
      <c r="Z7" s="202">
        <v>0</v>
      </c>
      <c r="AA7" s="202">
        <v>535823.12</v>
      </c>
      <c r="AB7" s="202">
        <v>0</v>
      </c>
      <c r="AC7" s="202">
        <v>970913.64</v>
      </c>
      <c r="AD7" s="202">
        <v>0</v>
      </c>
      <c r="AE7" s="202">
        <v>466446.08000000002</v>
      </c>
      <c r="AF7" s="202">
        <v>0</v>
      </c>
      <c r="AG7" s="202">
        <v>570064.04</v>
      </c>
      <c r="AH7" s="202">
        <v>0</v>
      </c>
      <c r="AI7" s="202">
        <v>535006.5</v>
      </c>
      <c r="AJ7" s="202">
        <v>548148.18999999994</v>
      </c>
      <c r="AK7" s="202">
        <v>0</v>
      </c>
      <c r="AL7" s="40">
        <v>0</v>
      </c>
      <c r="AM7" s="40">
        <v>3177386.06</v>
      </c>
      <c r="AN7" s="40">
        <v>1155438.06</v>
      </c>
      <c r="AO7" s="40">
        <v>0</v>
      </c>
      <c r="AP7" s="40">
        <v>0</v>
      </c>
      <c r="AQ7" s="40">
        <v>182227.34</v>
      </c>
      <c r="AR7" s="40">
        <v>0</v>
      </c>
      <c r="AS7" s="40">
        <v>0</v>
      </c>
    </row>
    <row r="8" spans="1:74" s="26" customFormat="1">
      <c r="A8" s="17" t="s">
        <v>307</v>
      </c>
      <c r="B8" s="202">
        <v>0</v>
      </c>
      <c r="C8" s="202">
        <v>842831.44</v>
      </c>
      <c r="D8" s="202">
        <v>0</v>
      </c>
      <c r="E8" s="202">
        <v>1626430.09</v>
      </c>
      <c r="F8" s="202">
        <v>0</v>
      </c>
      <c r="G8" s="202">
        <v>813215.04</v>
      </c>
      <c r="H8" s="202">
        <v>0</v>
      </c>
      <c r="I8" s="202">
        <v>1549161.68</v>
      </c>
      <c r="J8" s="202">
        <v>0</v>
      </c>
      <c r="K8" s="202">
        <v>937228.59</v>
      </c>
      <c r="L8" s="202">
        <v>0</v>
      </c>
      <c r="M8" s="202">
        <v>2792414.15</v>
      </c>
      <c r="N8" s="202">
        <v>0</v>
      </c>
      <c r="O8" s="202">
        <v>1379958.7</v>
      </c>
      <c r="P8" s="202">
        <v>0</v>
      </c>
      <c r="Q8" s="202">
        <v>762424.54</v>
      </c>
      <c r="R8" s="202">
        <v>0</v>
      </c>
      <c r="S8" s="202">
        <v>111778.8</v>
      </c>
      <c r="T8" s="202">
        <v>0</v>
      </c>
      <c r="U8" s="202">
        <v>195388.91</v>
      </c>
      <c r="V8" s="202">
        <v>0</v>
      </c>
      <c r="W8" s="202">
        <v>60000</v>
      </c>
      <c r="X8" s="202">
        <v>0</v>
      </c>
      <c r="Y8" s="202">
        <v>120000</v>
      </c>
      <c r="Z8" s="202">
        <v>0</v>
      </c>
      <c r="AA8" s="202">
        <v>60000</v>
      </c>
      <c r="AB8" s="202">
        <v>0</v>
      </c>
      <c r="AC8" s="202">
        <v>5168.66</v>
      </c>
      <c r="AD8" s="202">
        <v>0</v>
      </c>
      <c r="AE8" s="202">
        <v>5168.66</v>
      </c>
      <c r="AF8" s="202">
        <v>0</v>
      </c>
      <c r="AG8" s="202">
        <v>15506.76</v>
      </c>
      <c r="AH8" s="202">
        <v>0</v>
      </c>
      <c r="AI8" s="202">
        <v>15506.76</v>
      </c>
      <c r="AJ8" s="202">
        <v>15506.76</v>
      </c>
      <c r="AK8" s="202">
        <v>0</v>
      </c>
      <c r="AL8" s="40">
        <v>0</v>
      </c>
      <c r="AM8" s="40">
        <v>165623.32999999999</v>
      </c>
      <c r="AN8" s="40">
        <v>165623.32</v>
      </c>
      <c r="AO8" s="40">
        <v>0</v>
      </c>
      <c r="AP8" s="40">
        <v>0</v>
      </c>
      <c r="AQ8" s="40">
        <v>2890217.52</v>
      </c>
      <c r="AR8" s="40">
        <v>2531264.21</v>
      </c>
      <c r="AS8" s="40">
        <v>0</v>
      </c>
    </row>
    <row r="9" spans="1:74" s="26" customFormat="1">
      <c r="A9" s="17" t="s">
        <v>308</v>
      </c>
      <c r="B9" s="202">
        <v>0</v>
      </c>
      <c r="C9" s="202">
        <v>-5047.3999999999996</v>
      </c>
      <c r="D9" s="202">
        <v>0</v>
      </c>
      <c r="E9" s="202">
        <v>-327151.37</v>
      </c>
      <c r="F9" s="202">
        <v>0</v>
      </c>
      <c r="G9" s="202">
        <v>388967.5</v>
      </c>
      <c r="H9" s="202">
        <v>0</v>
      </c>
      <c r="I9" s="202">
        <v>2556655.06</v>
      </c>
      <c r="J9" s="202">
        <v>0</v>
      </c>
      <c r="K9" s="202">
        <v>583822.57999999996</v>
      </c>
      <c r="L9" s="202">
        <v>0</v>
      </c>
      <c r="M9" s="202">
        <v>1641970.2</v>
      </c>
      <c r="N9" s="202">
        <v>0</v>
      </c>
      <c r="O9" s="202">
        <v>362534.43</v>
      </c>
      <c r="P9" s="202">
        <v>0</v>
      </c>
      <c r="Q9" s="202">
        <v>2632793.41</v>
      </c>
      <c r="R9" s="202">
        <v>0</v>
      </c>
      <c r="S9" s="202">
        <v>521158.62</v>
      </c>
      <c r="T9" s="202">
        <v>0</v>
      </c>
      <c r="U9" s="202">
        <v>738515.9</v>
      </c>
      <c r="V9" s="202">
        <v>0</v>
      </c>
      <c r="W9" s="202">
        <v>47657.3</v>
      </c>
      <c r="X9" s="202">
        <v>0</v>
      </c>
      <c r="Y9" s="202">
        <v>231372.54</v>
      </c>
      <c r="Z9" s="202">
        <v>0</v>
      </c>
      <c r="AA9" s="202">
        <v>148114.17000000001</v>
      </c>
      <c r="AB9" s="202">
        <v>0</v>
      </c>
      <c r="AC9" s="202">
        <v>458098.69</v>
      </c>
      <c r="AD9" s="202">
        <v>0</v>
      </c>
      <c r="AE9" s="202">
        <v>465390.72</v>
      </c>
      <c r="AF9" s="202">
        <v>0</v>
      </c>
      <c r="AG9" s="202">
        <v>319153.53000000003</v>
      </c>
      <c r="AH9" s="202">
        <v>0</v>
      </c>
      <c r="AI9" s="202">
        <v>3732.64</v>
      </c>
      <c r="AJ9" s="202">
        <v>144334.32999999999</v>
      </c>
      <c r="AK9" s="202">
        <v>0</v>
      </c>
      <c r="AL9" s="40">
        <v>0</v>
      </c>
      <c r="AM9" s="40">
        <v>508385.8</v>
      </c>
      <c r="AN9" s="40">
        <v>880894.51</v>
      </c>
      <c r="AO9" s="40">
        <v>0</v>
      </c>
      <c r="AP9" s="40">
        <v>0</v>
      </c>
      <c r="AQ9" s="40">
        <v>-1145220.8799999999</v>
      </c>
      <c r="AR9" s="40">
        <v>-2973942.7</v>
      </c>
      <c r="AS9" s="40">
        <v>0</v>
      </c>
    </row>
    <row r="10" spans="1:74" s="26" customFormat="1">
      <c r="A10" s="17" t="s">
        <v>309</v>
      </c>
      <c r="B10" s="202">
        <v>0</v>
      </c>
      <c r="C10" s="202">
        <v>604355.14</v>
      </c>
      <c r="D10" s="202">
        <v>0</v>
      </c>
      <c r="E10" s="202">
        <v>1421535.04</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c r="V10" s="202">
        <v>0</v>
      </c>
      <c r="W10" s="202">
        <v>0</v>
      </c>
      <c r="X10" s="202">
        <v>0</v>
      </c>
      <c r="Y10" s="202">
        <v>0</v>
      </c>
      <c r="Z10" s="202">
        <v>0</v>
      </c>
      <c r="AA10" s="202">
        <v>0</v>
      </c>
      <c r="AB10" s="202">
        <v>0</v>
      </c>
      <c r="AC10" s="202">
        <v>0</v>
      </c>
      <c r="AD10" s="202">
        <v>0</v>
      </c>
      <c r="AE10" s="202">
        <v>0</v>
      </c>
      <c r="AF10" s="202">
        <v>0</v>
      </c>
      <c r="AG10" s="202">
        <v>0</v>
      </c>
      <c r="AH10" s="202">
        <v>0</v>
      </c>
      <c r="AI10" s="202">
        <v>0</v>
      </c>
      <c r="AJ10" s="202">
        <v>0</v>
      </c>
      <c r="AK10" s="202">
        <v>0</v>
      </c>
      <c r="AL10" s="40">
        <v>0</v>
      </c>
      <c r="AM10" s="40">
        <v>0</v>
      </c>
      <c r="AN10" s="40">
        <v>0</v>
      </c>
      <c r="AO10" s="40">
        <v>0</v>
      </c>
      <c r="AP10" s="40">
        <v>0</v>
      </c>
      <c r="AQ10" s="40">
        <v>63242.29</v>
      </c>
      <c r="AR10" s="40">
        <v>6674</v>
      </c>
      <c r="AS10" s="40">
        <v>0</v>
      </c>
    </row>
    <row r="11" spans="1:74" s="47" customFormat="1">
      <c r="A11" s="139" t="s">
        <v>296</v>
      </c>
      <c r="E11" s="47">
        <f>E5-E6-E7-E8-E9-E10</f>
        <v>195329747.44999999</v>
      </c>
      <c r="F11" s="47">
        <f t="shared" ref="F11:AB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row>
    <row r="12" spans="1:74" s="26" customFormat="1">
      <c r="A12" s="17" t="s">
        <v>297</v>
      </c>
      <c r="E12" s="26">
        <f t="shared" ref="E12:AB12" si="2">I34</f>
        <v>1625401353.2800002</v>
      </c>
      <c r="F12" s="26">
        <f t="shared" si="2"/>
        <v>1428558424.5599999</v>
      </c>
      <c r="G12" s="26">
        <f t="shared" si="2"/>
        <v>1313326374.5100002</v>
      </c>
      <c r="H12" s="26">
        <f t="shared" si="2"/>
        <v>1243536858.22</v>
      </c>
      <c r="I12" s="26">
        <f t="shared" si="2"/>
        <v>1182271222.8300002</v>
      </c>
      <c r="J12" s="26">
        <f t="shared" si="2"/>
        <v>1104031410.0500002</v>
      </c>
      <c r="K12" s="26">
        <f t="shared" si="2"/>
        <v>1038385980.17</v>
      </c>
      <c r="L12" s="26">
        <f t="shared" si="2"/>
        <v>942542143.56999993</v>
      </c>
      <c r="M12" s="26">
        <f t="shared" si="2"/>
        <v>868526402.4799999</v>
      </c>
      <c r="N12" s="26">
        <f t="shared" si="2"/>
        <v>815761221.2299999</v>
      </c>
      <c r="O12" s="26">
        <f t="shared" si="2"/>
        <v>805101670.86000001</v>
      </c>
      <c r="P12" s="26">
        <f t="shared" si="2"/>
        <v>787817201.11000001</v>
      </c>
      <c r="Q12" s="26">
        <f t="shared" si="2"/>
        <v>777212412.93999994</v>
      </c>
      <c r="R12" s="26">
        <f t="shared" si="2"/>
        <v>741506549.51999998</v>
      </c>
      <c r="S12" s="26">
        <f t="shared" si="2"/>
        <v>710048074.86000001</v>
      </c>
      <c r="T12" s="26">
        <f t="shared" si="2"/>
        <v>687250589.18999994</v>
      </c>
      <c r="U12" s="26">
        <f t="shared" si="2"/>
        <v>652357645.91999996</v>
      </c>
      <c r="V12" s="26">
        <f t="shared" si="2"/>
        <v>555743063.5999999</v>
      </c>
      <c r="W12" s="26">
        <f t="shared" si="2"/>
        <v>463120396.69</v>
      </c>
      <c r="X12" s="26">
        <f t="shared" si="2"/>
        <v>427815367.21000004</v>
      </c>
      <c r="Y12" s="26">
        <f t="shared" si="2"/>
        <v>0</v>
      </c>
      <c r="Z12" s="26">
        <f t="shared" si="2"/>
        <v>0</v>
      </c>
      <c r="AA12" s="26">
        <f t="shared" si="2"/>
        <v>0</v>
      </c>
      <c r="AB12" s="26">
        <f t="shared" si="2"/>
        <v>0</v>
      </c>
    </row>
    <row r="13" spans="1:74" s="63" customFormat="1">
      <c r="A13" s="63" t="s">
        <v>354</v>
      </c>
      <c r="E13" s="63">
        <f>E11/E12</f>
        <v>0.12017324032358638</v>
      </c>
      <c r="F13" s="63">
        <f t="shared" ref="F13:AK13" si="3">F11/F12</f>
        <v>0.19283613496231206</v>
      </c>
      <c r="G13" s="63">
        <f t="shared" si="3"/>
        <v>9.9303994826616462E-2</v>
      </c>
      <c r="H13" s="63">
        <f t="shared" si="3"/>
        <v>8.3537381866345753E-2</v>
      </c>
      <c r="I13" s="63">
        <f t="shared" si="3"/>
        <v>0.23765470898245936</v>
      </c>
      <c r="J13" s="63">
        <f t="shared" si="3"/>
        <v>0.29211875136359938</v>
      </c>
      <c r="K13" s="63">
        <f t="shared" si="3"/>
        <v>8.8385868590959232E-2</v>
      </c>
      <c r="L13" s="63">
        <f t="shared" si="3"/>
        <v>6.3143997609036273E-2</v>
      </c>
      <c r="M13" s="63">
        <f t="shared" si="3"/>
        <v>0.28848493985278673</v>
      </c>
      <c r="N13" s="63">
        <f t="shared" si="3"/>
        <v>0.3404222276602959</v>
      </c>
      <c r="O13" s="63">
        <f t="shared" si="3"/>
        <v>0.1922147406360433</v>
      </c>
      <c r="P13" s="63">
        <f t="shared" si="3"/>
        <v>0.13507945511987018</v>
      </c>
      <c r="Q13" s="63">
        <f t="shared" si="3"/>
        <v>0.13663136249754915</v>
      </c>
      <c r="R13" s="63">
        <f t="shared" si="3"/>
        <v>0.17502563776950089</v>
      </c>
      <c r="S13" s="63">
        <f t="shared" si="3"/>
        <v>6.5098509476437638E-2</v>
      </c>
      <c r="T13" s="63">
        <f t="shared" si="3"/>
        <v>6.2373763899602842E-2</v>
      </c>
      <c r="U13" s="63">
        <f t="shared" si="3"/>
        <v>0.19088515658367985</v>
      </c>
      <c r="V13" s="63">
        <f t="shared" si="3"/>
        <v>0.23292042722312445</v>
      </c>
      <c r="W13" s="63">
        <f t="shared" si="3"/>
        <v>0.11124980389168099</v>
      </c>
      <c r="X13" s="63">
        <f t="shared" si="3"/>
        <v>0.11714665542951194</v>
      </c>
      <c r="Y13" s="63" t="e">
        <f t="shared" si="3"/>
        <v>#DIV/0!</v>
      </c>
      <c r="Z13" s="63" t="e">
        <f t="shared" si="3"/>
        <v>#DIV/0!</v>
      </c>
      <c r="AA13" s="63" t="e">
        <f t="shared" si="3"/>
        <v>#DIV/0!</v>
      </c>
      <c r="AB13" s="63" t="e">
        <f t="shared" si="3"/>
        <v>#DIV/0!</v>
      </c>
      <c r="AC13" s="63" t="e">
        <f t="shared" si="3"/>
        <v>#DIV/0!</v>
      </c>
      <c r="AD13" s="63" t="e">
        <f t="shared" si="3"/>
        <v>#DIV/0!</v>
      </c>
      <c r="AE13" s="63" t="e">
        <f t="shared" si="3"/>
        <v>#DIV/0!</v>
      </c>
      <c r="AF13" s="63" t="e">
        <f t="shared" si="3"/>
        <v>#DIV/0!</v>
      </c>
      <c r="AG13" s="63" t="e">
        <f t="shared" si="3"/>
        <v>#DIV/0!</v>
      </c>
      <c r="AH13" s="63" t="e">
        <f t="shared" si="3"/>
        <v>#DIV/0!</v>
      </c>
      <c r="AI13" s="63" t="e">
        <f t="shared" si="3"/>
        <v>#DIV/0!</v>
      </c>
      <c r="AJ13" s="63" t="e">
        <f t="shared" si="3"/>
        <v>#DIV/0!</v>
      </c>
      <c r="AK13" s="63" t="e">
        <f t="shared" si="3"/>
        <v>#DIV/0!</v>
      </c>
    </row>
    <row r="14" spans="1:74" s="48" customFormat="1">
      <c r="A14" s="46" t="s">
        <v>293</v>
      </c>
    </row>
    <row r="15" spans="1:74" s="26" customFormat="1">
      <c r="A15" s="17" t="s">
        <v>313</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c r="AL15" s="40">
        <v>0</v>
      </c>
      <c r="AM15" s="40">
        <v>0</v>
      </c>
      <c r="AN15" s="40">
        <v>0</v>
      </c>
      <c r="AO15" s="40">
        <v>0</v>
      </c>
      <c r="AP15" s="40">
        <v>0</v>
      </c>
      <c r="AQ15" s="40">
        <v>0</v>
      </c>
      <c r="AR15" s="40">
        <v>0</v>
      </c>
      <c r="AS15" s="40">
        <v>0</v>
      </c>
    </row>
    <row r="16" spans="1:74" s="26" customFormat="1">
      <c r="A16" s="17" t="s">
        <v>314</v>
      </c>
      <c r="B16" s="202">
        <v>0</v>
      </c>
      <c r="C16" s="202">
        <v>0</v>
      </c>
      <c r="D16" s="202">
        <v>0</v>
      </c>
      <c r="E16" s="202">
        <v>0</v>
      </c>
      <c r="F16" s="202">
        <v>0</v>
      </c>
      <c r="G16" s="202">
        <v>0</v>
      </c>
      <c r="H16" s="202">
        <v>0</v>
      </c>
      <c r="I16" s="202">
        <v>891869702.13</v>
      </c>
      <c r="J16" s="202">
        <v>891869702.51999998</v>
      </c>
      <c r="K16" s="202">
        <v>896988543.84000003</v>
      </c>
      <c r="L16" s="202">
        <v>906764353.39999998</v>
      </c>
      <c r="M16" s="202">
        <v>0</v>
      </c>
      <c r="N16" s="202">
        <v>0</v>
      </c>
      <c r="O16" s="202">
        <v>0</v>
      </c>
      <c r="P16" s="202">
        <v>0</v>
      </c>
      <c r="Q16" s="202">
        <v>0</v>
      </c>
      <c r="R16" s="202">
        <v>0</v>
      </c>
      <c r="S16" s="202">
        <v>0</v>
      </c>
      <c r="T16" s="202">
        <v>0</v>
      </c>
      <c r="U16" s="202">
        <v>0</v>
      </c>
      <c r="V16" s="202">
        <v>0</v>
      </c>
      <c r="W16" s="202">
        <v>0</v>
      </c>
      <c r="X16" s="202">
        <v>0</v>
      </c>
      <c r="Y16" s="202">
        <v>0</v>
      </c>
      <c r="Z16" s="202">
        <v>0</v>
      </c>
      <c r="AA16" s="202">
        <v>0</v>
      </c>
      <c r="AB16" s="202">
        <v>0</v>
      </c>
      <c r="AC16" s="202">
        <v>35607731.289999999</v>
      </c>
      <c r="AD16" s="202">
        <v>35607731.289999999</v>
      </c>
      <c r="AE16" s="202">
        <v>35607731.289999999</v>
      </c>
      <c r="AF16" s="202">
        <v>29547519.329999998</v>
      </c>
      <c r="AG16" s="202">
        <v>13414505.08</v>
      </c>
      <c r="AH16" s="202">
        <v>0</v>
      </c>
      <c r="AI16" s="202">
        <v>0</v>
      </c>
      <c r="AJ16" s="202">
        <v>0</v>
      </c>
      <c r="AK16" s="202">
        <v>0</v>
      </c>
      <c r="AL16" s="40">
        <v>0</v>
      </c>
      <c r="AM16" s="40">
        <v>0</v>
      </c>
      <c r="AN16" s="40">
        <v>23790600.27</v>
      </c>
      <c r="AO16" s="40">
        <v>0</v>
      </c>
      <c r="AP16" s="40">
        <v>0</v>
      </c>
      <c r="AQ16" s="40">
        <v>15439308.800000001</v>
      </c>
      <c r="AR16" s="40">
        <v>0</v>
      </c>
      <c r="AS16" s="40">
        <v>0</v>
      </c>
    </row>
    <row r="17" spans="1:74" s="47" customFormat="1">
      <c r="A17" s="139" t="s">
        <v>298</v>
      </c>
      <c r="E17" s="47">
        <f>E16-E15</f>
        <v>0</v>
      </c>
      <c r="F17" s="47">
        <f t="shared" ref="F17:AB17" si="4">F16-F15</f>
        <v>0</v>
      </c>
      <c r="G17" s="47">
        <f t="shared" si="4"/>
        <v>0</v>
      </c>
      <c r="H17" s="47">
        <f t="shared" si="4"/>
        <v>0</v>
      </c>
      <c r="I17" s="47">
        <f t="shared" si="4"/>
        <v>891869702.13</v>
      </c>
      <c r="J17" s="47">
        <f t="shared" si="4"/>
        <v>891869702.51999998</v>
      </c>
      <c r="K17" s="47">
        <f t="shared" si="4"/>
        <v>896988543.84000003</v>
      </c>
      <c r="L17" s="47">
        <f t="shared" si="4"/>
        <v>906764353.39999998</v>
      </c>
      <c r="M17" s="47">
        <f t="shared" si="4"/>
        <v>0</v>
      </c>
      <c r="N17" s="47">
        <f t="shared" si="4"/>
        <v>0</v>
      </c>
      <c r="O17" s="47">
        <f t="shared" si="4"/>
        <v>0</v>
      </c>
      <c r="P17" s="47">
        <f t="shared" si="4"/>
        <v>0</v>
      </c>
      <c r="Q17" s="47">
        <f t="shared" si="4"/>
        <v>0</v>
      </c>
      <c r="R17" s="47">
        <f t="shared" si="4"/>
        <v>0</v>
      </c>
      <c r="S17" s="47">
        <f t="shared" si="4"/>
        <v>0</v>
      </c>
      <c r="T17" s="47">
        <f t="shared" si="4"/>
        <v>0</v>
      </c>
      <c r="U17" s="47">
        <f t="shared" si="4"/>
        <v>0</v>
      </c>
      <c r="V17" s="47">
        <f t="shared" si="4"/>
        <v>0</v>
      </c>
      <c r="W17" s="47">
        <f t="shared" si="4"/>
        <v>0</v>
      </c>
      <c r="X17" s="47">
        <f t="shared" si="4"/>
        <v>0</v>
      </c>
      <c r="Y17" s="47">
        <f t="shared" si="4"/>
        <v>0</v>
      </c>
      <c r="Z17" s="47">
        <f t="shared" si="4"/>
        <v>0</v>
      </c>
      <c r="AA17" s="47">
        <f t="shared" si="4"/>
        <v>0</v>
      </c>
      <c r="AB17" s="47">
        <f t="shared" si="4"/>
        <v>0</v>
      </c>
    </row>
    <row r="18" spans="1:74" s="48" customFormat="1">
      <c r="A18" s="46" t="s">
        <v>294</v>
      </c>
    </row>
    <row r="19" spans="1:74" s="26" customFormat="1">
      <c r="A19" s="17" t="s">
        <v>299</v>
      </c>
      <c r="E19" s="26">
        <f>E5+E17</f>
        <v>382981784.89999998</v>
      </c>
      <c r="F19" s="26">
        <f t="shared" ref="F19:AB19" si="5">F5+F17</f>
        <v>275477685.16000003</v>
      </c>
      <c r="G19" s="26">
        <f t="shared" si="5"/>
        <v>216797048.87</v>
      </c>
      <c r="H19" s="26">
        <f t="shared" si="5"/>
        <v>103881813.39</v>
      </c>
      <c r="I19" s="26">
        <f t="shared" si="5"/>
        <v>1335645776.6800001</v>
      </c>
      <c r="J19" s="26">
        <f t="shared" si="5"/>
        <v>1214377979.49</v>
      </c>
      <c r="K19" s="26">
        <f t="shared" si="5"/>
        <v>1061486890.76</v>
      </c>
      <c r="L19" s="26">
        <f t="shared" si="5"/>
        <v>966280232.25999999</v>
      </c>
      <c r="M19" s="26">
        <f t="shared" si="5"/>
        <v>355251443.25</v>
      </c>
      <c r="N19" s="26">
        <f t="shared" si="5"/>
        <v>277703252.17000002</v>
      </c>
      <c r="O19" s="26">
        <f t="shared" si="5"/>
        <v>202497730.88</v>
      </c>
      <c r="P19" s="26">
        <f t="shared" si="5"/>
        <v>106417918.25999999</v>
      </c>
      <c r="Q19" s="26">
        <f t="shared" si="5"/>
        <v>188788952.09999999</v>
      </c>
      <c r="R19" s="26">
        <f t="shared" si="5"/>
        <v>129782656.73999999</v>
      </c>
      <c r="S19" s="26">
        <f t="shared" si="5"/>
        <v>84855837.63000001</v>
      </c>
      <c r="T19" s="26">
        <f t="shared" si="5"/>
        <v>42866405.990000002</v>
      </c>
      <c r="U19" s="26">
        <f t="shared" si="5"/>
        <v>190169166.86999997</v>
      </c>
      <c r="V19" s="26">
        <f t="shared" si="5"/>
        <v>129443911.8</v>
      </c>
      <c r="W19" s="26">
        <f t="shared" si="5"/>
        <v>79882060.739999995</v>
      </c>
      <c r="X19" s="26">
        <f t="shared" si="5"/>
        <v>50117139.409999996</v>
      </c>
      <c r="Y19" s="26">
        <f t="shared" si="5"/>
        <v>243949689.86000001</v>
      </c>
      <c r="Z19" s="26">
        <f t="shared" si="5"/>
        <v>171933835.03</v>
      </c>
      <c r="AA19" s="26">
        <f t="shared" si="5"/>
        <v>90454924.260000005</v>
      </c>
      <c r="AB19" s="26">
        <f t="shared" si="5"/>
        <v>26137344.390000001</v>
      </c>
    </row>
    <row r="20" spans="1:74" s="26" customFormat="1">
      <c r="A20" s="17" t="s">
        <v>300</v>
      </c>
      <c r="B20" s="202">
        <v>336245150.81</v>
      </c>
      <c r="C20" s="202">
        <v>222163951.55000001</v>
      </c>
      <c r="D20" s="202">
        <v>95638135.140000001</v>
      </c>
      <c r="E20" s="202">
        <v>612280415.13</v>
      </c>
      <c r="F20" s="202">
        <v>524013685.56</v>
      </c>
      <c r="G20" s="202">
        <v>388747462.31999999</v>
      </c>
      <c r="H20" s="202">
        <v>257293820.97999999</v>
      </c>
      <c r="I20" s="202">
        <v>152654463.16999999</v>
      </c>
      <c r="J20" s="202">
        <v>145353901.49000001</v>
      </c>
      <c r="K20" s="202">
        <v>86112662.510000005</v>
      </c>
      <c r="L20" s="202">
        <v>102339094.16</v>
      </c>
      <c r="M20" s="202">
        <v>366599551.26999998</v>
      </c>
      <c r="N20" s="202">
        <v>301398516.12</v>
      </c>
      <c r="O20" s="202">
        <v>176387130.99000001</v>
      </c>
      <c r="P20" s="202">
        <v>133686240.64</v>
      </c>
      <c r="Q20" s="202">
        <v>143375664.33000001</v>
      </c>
      <c r="R20" s="202">
        <v>129319731.53</v>
      </c>
      <c r="S20" s="202">
        <v>56104951.130000003</v>
      </c>
      <c r="T20" s="202">
        <v>25001014.359999999</v>
      </c>
      <c r="U20" s="202">
        <v>198143305.22999999</v>
      </c>
      <c r="V20" s="202">
        <v>128871538</v>
      </c>
      <c r="W20" s="202">
        <v>65391736.07</v>
      </c>
      <c r="X20" s="202">
        <v>28403041.719999999</v>
      </c>
      <c r="Y20" s="202">
        <v>66414783.799999997</v>
      </c>
      <c r="Z20" s="202">
        <v>63801535.789999999</v>
      </c>
      <c r="AA20" s="202">
        <v>31337114.91</v>
      </c>
      <c r="AB20" s="202">
        <v>59383.69</v>
      </c>
      <c r="AC20" s="202">
        <v>189079188.53</v>
      </c>
      <c r="AD20" s="202">
        <v>216560178.52000001</v>
      </c>
      <c r="AE20" s="202">
        <v>144211016.88</v>
      </c>
      <c r="AF20" s="202">
        <v>52098792.939999998</v>
      </c>
      <c r="AG20" s="202">
        <v>156068852.72</v>
      </c>
      <c r="AH20" s="202">
        <v>117420567.38</v>
      </c>
      <c r="AI20" s="202">
        <v>94704915.730000004</v>
      </c>
      <c r="AJ20" s="202">
        <v>64957959.640000001</v>
      </c>
      <c r="AK20" s="202">
        <v>0</v>
      </c>
      <c r="AL20" s="40">
        <v>111173979.29000001</v>
      </c>
      <c r="AM20" s="40">
        <v>98719784.069999993</v>
      </c>
      <c r="AN20" s="40">
        <v>255265844.22</v>
      </c>
      <c r="AO20" s="40">
        <v>0</v>
      </c>
      <c r="AP20" s="40">
        <v>-5005112.54</v>
      </c>
      <c r="AQ20" s="40">
        <v>129131862.63</v>
      </c>
      <c r="AR20" s="40">
        <v>78800876.209999993</v>
      </c>
      <c r="AS20" s="40">
        <v>0</v>
      </c>
    </row>
    <row r="21" spans="1:74" s="63" customFormat="1">
      <c r="A21" s="63" t="s">
        <v>558</v>
      </c>
      <c r="E21" s="63">
        <f>E20/E19</f>
        <v>1.5987194150496531</v>
      </c>
      <c r="F21" s="63">
        <f t="shared" ref="F21:AB21" si="6">F20/F19</f>
        <v>1.9022001192425002</v>
      </c>
      <c r="G21" s="63">
        <f t="shared" si="6"/>
        <v>1.793140009729137</v>
      </c>
      <c r="H21" s="63">
        <f t="shared" si="6"/>
        <v>2.4767937002991123</v>
      </c>
      <c r="I21" s="63">
        <f t="shared" si="6"/>
        <v>0.11429262596064317</v>
      </c>
      <c r="J21" s="63">
        <f t="shared" si="6"/>
        <v>0.11969411826048099</v>
      </c>
      <c r="K21" s="63">
        <f t="shared" si="6"/>
        <v>8.1124565229764953E-2</v>
      </c>
      <c r="L21" s="63">
        <f t="shared" si="6"/>
        <v>0.10591036714126147</v>
      </c>
      <c r="M21" s="63">
        <f t="shared" si="6"/>
        <v>1.0319438759099255</v>
      </c>
      <c r="N21" s="63">
        <f t="shared" si="6"/>
        <v>1.0853258424769709</v>
      </c>
      <c r="O21" s="63">
        <f t="shared" si="6"/>
        <v>0.87105732110414058</v>
      </c>
      <c r="P21" s="63">
        <f t="shared" si="6"/>
        <v>1.2562380736802059</v>
      </c>
      <c r="Q21" s="63">
        <f t="shared" si="6"/>
        <v>0.75944944201001274</v>
      </c>
      <c r="R21" s="63">
        <f t="shared" si="6"/>
        <v>0.99643307340419607</v>
      </c>
      <c r="S21" s="63">
        <f t="shared" si="6"/>
        <v>0.66117962767201066</v>
      </c>
      <c r="T21" s="63">
        <f t="shared" si="6"/>
        <v>0.58323094233354456</v>
      </c>
      <c r="U21" s="63">
        <f t="shared" si="6"/>
        <v>1.0419318151898469</v>
      </c>
      <c r="V21" s="63">
        <f t="shared" si="6"/>
        <v>0.99557820995950463</v>
      </c>
      <c r="W21" s="63">
        <f t="shared" si="6"/>
        <v>0.81860351954160171</v>
      </c>
      <c r="X21" s="63">
        <f t="shared" si="6"/>
        <v>0.56673309878362033</v>
      </c>
      <c r="Y21" s="63">
        <f t="shared" si="6"/>
        <v>0.2722478714283863</v>
      </c>
      <c r="Z21" s="63">
        <f t="shared" si="6"/>
        <v>0.37108190938024238</v>
      </c>
      <c r="AA21" s="63">
        <f t="shared" si="6"/>
        <v>0.34643901552474748</v>
      </c>
      <c r="AB21" s="63">
        <f t="shared" si="6"/>
        <v>2.2719863622686878E-3</v>
      </c>
    </row>
    <row r="22" spans="1:74" s="26" customFormat="1">
      <c r="A22" s="17" t="s">
        <v>301</v>
      </c>
      <c r="E22" s="26">
        <f>I35</f>
        <v>497394672.38</v>
      </c>
      <c r="F22" s="26">
        <f t="shared" ref="F22:AB22" si="7">J35</f>
        <v>1041896896.37</v>
      </c>
      <c r="G22" s="26">
        <f t="shared" si="7"/>
        <v>388776166.88</v>
      </c>
      <c r="H22" s="26">
        <f t="shared" si="7"/>
        <v>680598376.45000005</v>
      </c>
      <c r="I22" s="26">
        <f t="shared" si="7"/>
        <v>696197785.22000003</v>
      </c>
      <c r="J22" s="26">
        <f t="shared" si="7"/>
        <v>690790735.84000003</v>
      </c>
      <c r="K22" s="26">
        <f t="shared" si="7"/>
        <v>641525323.09000003</v>
      </c>
      <c r="L22" s="26">
        <f t="shared" si="7"/>
        <v>1255365928.1900001</v>
      </c>
      <c r="M22" s="26">
        <f t="shared" si="7"/>
        <v>234632252.44</v>
      </c>
      <c r="N22" s="26">
        <f t="shared" si="7"/>
        <v>276684977.61000001</v>
      </c>
      <c r="O22" s="26">
        <f t="shared" si="7"/>
        <v>249178979.92000002</v>
      </c>
      <c r="P22" s="26">
        <f t="shared" si="7"/>
        <v>310229232.98000002</v>
      </c>
      <c r="Q22" s="26">
        <f t="shared" si="7"/>
        <v>322460861.60000002</v>
      </c>
      <c r="R22" s="26">
        <f t="shared" si="7"/>
        <v>306954505.58999997</v>
      </c>
      <c r="S22" s="26">
        <f t="shared" si="7"/>
        <v>296309711.63999999</v>
      </c>
      <c r="T22" s="26">
        <f t="shared" si="7"/>
        <v>419339678.55000001</v>
      </c>
      <c r="U22" s="26">
        <f t="shared" si="7"/>
        <v>433419520.76999998</v>
      </c>
      <c r="V22" s="26">
        <f t="shared" si="7"/>
        <v>413831417.81</v>
      </c>
      <c r="W22" s="26">
        <f t="shared" si="7"/>
        <v>460824111.80000001</v>
      </c>
      <c r="X22" s="26">
        <f t="shared" si="7"/>
        <v>596710534.11000001</v>
      </c>
      <c r="Y22" s="26">
        <f t="shared" si="7"/>
        <v>847566521.58000004</v>
      </c>
      <c r="Z22" s="26">
        <f t="shared" si="7"/>
        <v>29624772.98</v>
      </c>
      <c r="AA22" s="26">
        <f t="shared" si="7"/>
        <v>44141747.770000003</v>
      </c>
      <c r="AB22" s="26">
        <f t="shared" si="7"/>
        <v>49695104.770000003</v>
      </c>
    </row>
    <row r="23" spans="1:74" s="26" customFormat="1">
      <c r="A23" s="17" t="s">
        <v>302</v>
      </c>
      <c r="E23" s="26">
        <f>E20+E22-E19</f>
        <v>726693302.61000001</v>
      </c>
      <c r="F23" s="26">
        <f t="shared" ref="F23:AB23" si="8">F20+F22-F19</f>
        <v>1290432896.77</v>
      </c>
      <c r="G23" s="26">
        <f t="shared" si="8"/>
        <v>560726580.33000004</v>
      </c>
      <c r="H23" s="26">
        <f t="shared" si="8"/>
        <v>834010384.04000008</v>
      </c>
      <c r="I23" s="26">
        <f t="shared" si="8"/>
        <v>-486793528.29000008</v>
      </c>
      <c r="J23" s="26">
        <f t="shared" si="8"/>
        <v>-378233342.15999997</v>
      </c>
      <c r="K23" s="26">
        <f t="shared" si="8"/>
        <v>-333848905.15999997</v>
      </c>
      <c r="L23" s="26">
        <f t="shared" si="8"/>
        <v>391424790.09000015</v>
      </c>
      <c r="M23" s="26">
        <f t="shared" si="8"/>
        <v>245980360.46000004</v>
      </c>
      <c r="N23" s="26">
        <f t="shared" si="8"/>
        <v>300380241.56</v>
      </c>
      <c r="O23" s="26">
        <f t="shared" si="8"/>
        <v>223068380.03000003</v>
      </c>
      <c r="P23" s="26">
        <f t="shared" si="8"/>
        <v>337497555.36000001</v>
      </c>
      <c r="Q23" s="26">
        <f t="shared" si="8"/>
        <v>277047573.83000004</v>
      </c>
      <c r="R23" s="26">
        <f t="shared" si="8"/>
        <v>306491580.38</v>
      </c>
      <c r="S23" s="26">
        <f t="shared" si="8"/>
        <v>267558825.13999999</v>
      </c>
      <c r="T23" s="26">
        <f t="shared" si="8"/>
        <v>401474286.92000002</v>
      </c>
      <c r="U23" s="26">
        <f t="shared" si="8"/>
        <v>441393659.13</v>
      </c>
      <c r="V23" s="26">
        <f t="shared" si="8"/>
        <v>413259044.00999993</v>
      </c>
      <c r="W23" s="26">
        <f t="shared" si="8"/>
        <v>446333787.13</v>
      </c>
      <c r="X23" s="26">
        <f t="shared" si="8"/>
        <v>574996436.42000008</v>
      </c>
      <c r="Y23" s="26">
        <f t="shared" si="8"/>
        <v>670031615.51999998</v>
      </c>
      <c r="Z23" s="26">
        <f t="shared" si="8"/>
        <v>-78507526.260000005</v>
      </c>
      <c r="AA23" s="26">
        <f t="shared" si="8"/>
        <v>-14976061.579999998</v>
      </c>
      <c r="AB23" s="26">
        <f t="shared" si="8"/>
        <v>23617144.07</v>
      </c>
    </row>
    <row r="24" spans="1:74" s="26" customFormat="1">
      <c r="A24" s="17" t="s">
        <v>303</v>
      </c>
      <c r="B24" s="202">
        <v>20756423.41</v>
      </c>
      <c r="C24" s="202">
        <v>21351976.27</v>
      </c>
      <c r="D24" s="202">
        <v>-544245.64</v>
      </c>
      <c r="E24" s="202">
        <v>-130014013.08</v>
      </c>
      <c r="F24" s="202">
        <v>-129067452.18000001</v>
      </c>
      <c r="G24" s="202">
        <v>-129366766.76000001</v>
      </c>
      <c r="H24" s="202">
        <v>-782552.05</v>
      </c>
      <c r="I24" s="202">
        <v>870107918.21000004</v>
      </c>
      <c r="J24" s="202">
        <v>1336609335.0799999</v>
      </c>
      <c r="K24" s="202">
        <v>656765165.41999996</v>
      </c>
      <c r="L24" s="202">
        <v>704005371.42999995</v>
      </c>
      <c r="M24" s="202">
        <v>925528561.24000001</v>
      </c>
      <c r="N24" s="202">
        <v>925528561.24000001</v>
      </c>
      <c r="O24" s="202">
        <v>925528561.24000001</v>
      </c>
      <c r="P24" s="202">
        <v>993394766.67999995</v>
      </c>
      <c r="Q24" s="202">
        <v>-46164658.409999996</v>
      </c>
      <c r="R24" s="202">
        <v>-47183673.039999999</v>
      </c>
      <c r="S24" s="202">
        <v>-46825469.310000002</v>
      </c>
      <c r="T24" s="202">
        <v>6243174.4100000001</v>
      </c>
      <c r="U24" s="202">
        <v>-109764360.47</v>
      </c>
      <c r="V24" s="202">
        <v>-118131806.03</v>
      </c>
      <c r="W24" s="202">
        <v>-116775599.72</v>
      </c>
      <c r="X24" s="202">
        <v>11806305.689999999</v>
      </c>
      <c r="Y24" s="202">
        <v>-239090110.02000001</v>
      </c>
      <c r="Z24" s="202">
        <v>-327527946.01999998</v>
      </c>
      <c r="AA24" s="202">
        <v>-327527946.01999998</v>
      </c>
      <c r="AB24" s="202">
        <v>-221887682.27000001</v>
      </c>
      <c r="AC24" s="202">
        <v>771860040.41999996</v>
      </c>
      <c r="AD24" s="202">
        <v>-98546115.840000004</v>
      </c>
      <c r="AE24" s="202">
        <v>-38231033.710000001</v>
      </c>
      <c r="AF24" s="202">
        <v>11148962.82</v>
      </c>
      <c r="AG24" s="202">
        <v>-88499921.239999995</v>
      </c>
      <c r="AH24" s="202">
        <v>-126969776.14</v>
      </c>
      <c r="AI24" s="202">
        <v>-2556205.9500000002</v>
      </c>
      <c r="AJ24" s="202">
        <v>10972894.08</v>
      </c>
      <c r="AK24" s="202">
        <v>0</v>
      </c>
      <c r="AL24" s="40">
        <v>123418392.59999999</v>
      </c>
      <c r="AM24" s="40">
        <v>22197344.579999998</v>
      </c>
      <c r="AN24" s="40">
        <v>-24133176.379999999</v>
      </c>
      <c r="AO24" s="40">
        <v>0</v>
      </c>
      <c r="AP24" s="40">
        <v>-3449559.02</v>
      </c>
      <c r="AQ24" s="40">
        <v>-13461741.59</v>
      </c>
      <c r="AR24" s="40">
        <v>-32135336.57</v>
      </c>
      <c r="AS24" s="40">
        <v>0</v>
      </c>
    </row>
    <row r="25" spans="1:74" s="107" customFormat="1" ht="101.25" customHeight="1">
      <c r="A25" s="233"/>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row>
    <row r="26" spans="1:74" s="26" customFormat="1">
      <c r="A26" s="17" t="s">
        <v>641</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c r="A27" s="17" t="s">
        <v>642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c r="A28" s="17" t="s">
        <v>643</v>
      </c>
      <c r="E28" s="26">
        <f>E27-E26</f>
        <v>0</v>
      </c>
      <c r="F28" s="26">
        <f t="shared" ref="F28:BQ28" si="9">F27-F26</f>
        <v>0</v>
      </c>
      <c r="G28" s="26">
        <f t="shared" si="9"/>
        <v>0</v>
      </c>
      <c r="H28" s="26">
        <f t="shared" si="9"/>
        <v>0</v>
      </c>
      <c r="I28" s="26">
        <f t="shared" si="9"/>
        <v>0</v>
      </c>
      <c r="J28" s="26">
        <f t="shared" si="9"/>
        <v>-3238347.51</v>
      </c>
      <c r="K28" s="26">
        <f t="shared" si="9"/>
        <v>-3211382.4</v>
      </c>
      <c r="L28" s="26">
        <f t="shared" si="9"/>
        <v>0</v>
      </c>
      <c r="M28" s="26">
        <f t="shared" si="9"/>
        <v>6886700</v>
      </c>
      <c r="N28" s="26">
        <f t="shared" si="9"/>
        <v>506886700</v>
      </c>
      <c r="O28" s="26">
        <f t="shared" si="9"/>
        <v>500000000</v>
      </c>
      <c r="P28" s="26">
        <f t="shared" si="9"/>
        <v>0</v>
      </c>
      <c r="Q28" s="26">
        <f t="shared" si="9"/>
        <v>0</v>
      </c>
      <c r="R28" s="26">
        <f t="shared" si="9"/>
        <v>0</v>
      </c>
      <c r="S28" s="26">
        <f t="shared" si="9"/>
        <v>0</v>
      </c>
      <c r="T28" s="26">
        <f t="shared" si="9"/>
        <v>0</v>
      </c>
      <c r="U28" s="26">
        <f t="shared" si="9"/>
        <v>0</v>
      </c>
      <c r="V28" s="26">
        <f t="shared" si="9"/>
        <v>0</v>
      </c>
      <c r="W28" s="26">
        <f t="shared" si="9"/>
        <v>0</v>
      </c>
      <c r="X28" s="26">
        <f t="shared" si="9"/>
        <v>0</v>
      </c>
      <c r="Y28" s="26">
        <f t="shared" si="9"/>
        <v>0</v>
      </c>
      <c r="Z28" s="26">
        <f t="shared" si="9"/>
        <v>0</v>
      </c>
      <c r="AA28" s="26">
        <f t="shared" si="9"/>
        <v>0</v>
      </c>
      <c r="AB28" s="26">
        <f t="shared" si="9"/>
        <v>0</v>
      </c>
      <c r="AC28" s="26">
        <f t="shared" si="9"/>
        <v>0</v>
      </c>
      <c r="AD28" s="26">
        <f t="shared" si="9"/>
        <v>0</v>
      </c>
      <c r="AE28" s="26">
        <f t="shared" si="9"/>
        <v>0</v>
      </c>
      <c r="AF28" s="26">
        <f t="shared" si="9"/>
        <v>0</v>
      </c>
      <c r="AG28" s="26">
        <f t="shared" si="9"/>
        <v>0</v>
      </c>
      <c r="AH28" s="26">
        <f t="shared" si="9"/>
        <v>0</v>
      </c>
      <c r="AI28" s="26">
        <f t="shared" si="9"/>
        <v>0</v>
      </c>
      <c r="AJ28" s="26">
        <f t="shared" si="9"/>
        <v>0</v>
      </c>
      <c r="AK28" s="26">
        <f t="shared" si="9"/>
        <v>0</v>
      </c>
      <c r="AL28" s="26">
        <f t="shared" si="9"/>
        <v>0</v>
      </c>
      <c r="AM28" s="26">
        <f t="shared" si="9"/>
        <v>0</v>
      </c>
      <c r="AN28" s="26">
        <f t="shared" si="9"/>
        <v>0</v>
      </c>
      <c r="AO28" s="26">
        <f t="shared" si="9"/>
        <v>0</v>
      </c>
      <c r="AP28" s="26">
        <f t="shared" si="9"/>
        <v>0</v>
      </c>
      <c r="AQ28" s="26">
        <f t="shared" si="9"/>
        <v>0</v>
      </c>
      <c r="AR28" s="26">
        <f t="shared" si="9"/>
        <v>0</v>
      </c>
      <c r="AS28" s="26">
        <f t="shared" si="9"/>
        <v>0</v>
      </c>
      <c r="AT28" s="26">
        <f t="shared" si="9"/>
        <v>0</v>
      </c>
      <c r="AU28" s="26">
        <f t="shared" si="9"/>
        <v>0</v>
      </c>
      <c r="AV28" s="26">
        <f t="shared" si="9"/>
        <v>0</v>
      </c>
      <c r="AW28" s="26">
        <f t="shared" si="9"/>
        <v>0</v>
      </c>
      <c r="AX28" s="26">
        <f t="shared" si="9"/>
        <v>0</v>
      </c>
      <c r="AY28" s="26">
        <f t="shared" si="9"/>
        <v>0</v>
      </c>
      <c r="AZ28" s="26">
        <f t="shared" si="9"/>
        <v>0</v>
      </c>
      <c r="BA28" s="26">
        <f t="shared" si="9"/>
        <v>0</v>
      </c>
      <c r="BB28" s="26">
        <f t="shared" si="9"/>
        <v>0</v>
      </c>
      <c r="BC28" s="26">
        <f t="shared" si="9"/>
        <v>0</v>
      </c>
      <c r="BD28" s="26">
        <f t="shared" si="9"/>
        <v>0</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c r="A29" s="193" t="s">
        <v>644</v>
      </c>
      <c r="E29" s="194" t="e">
        <f>POWER(E28/U28,1/5)-1</f>
        <v>#DIV/0!</v>
      </c>
    </row>
    <row r="30" spans="1:74" s="30" customFormat="1" ht="11.25" customHeight="1" thickBot="1">
      <c r="A30" s="14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39813</v>
      </c>
      <c r="AN30" s="1">
        <v>39447</v>
      </c>
      <c r="AO30" s="1">
        <v>25569</v>
      </c>
      <c r="AP30" s="1">
        <v>39721</v>
      </c>
      <c r="AQ30" s="1">
        <v>39447</v>
      </c>
      <c r="AR30" s="1">
        <v>39082</v>
      </c>
      <c r="AS30" s="1">
        <v>25569</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c r="A31" s="113" t="s">
        <v>310</v>
      </c>
      <c r="B31" s="202">
        <v>2546051932.0799999</v>
      </c>
      <c r="C31" s="202">
        <v>2489555199.4299998</v>
      </c>
      <c r="D31" s="202">
        <v>2414293201.4000001</v>
      </c>
      <c r="E31" s="202">
        <v>2459035247.5300002</v>
      </c>
      <c r="F31" s="202">
        <v>2451881292.02</v>
      </c>
      <c r="G31" s="202">
        <v>2454592778.6199999</v>
      </c>
      <c r="H31" s="202">
        <v>2392691239.1700001</v>
      </c>
      <c r="I31" s="202">
        <v>2363377266.8600001</v>
      </c>
      <c r="J31" s="202">
        <v>2231490165.54</v>
      </c>
      <c r="K31" s="202">
        <v>2116992240.9200001</v>
      </c>
      <c r="L31" s="202">
        <v>1970117326.46</v>
      </c>
      <c r="M31" s="202">
        <v>1185196133.1600001</v>
      </c>
      <c r="N31" s="202">
        <v>1106956320.3800001</v>
      </c>
      <c r="O31" s="202">
        <v>1041310890.5</v>
      </c>
      <c r="P31" s="202">
        <v>945467053.89999998</v>
      </c>
      <c r="Q31" s="202">
        <v>871451312.80999994</v>
      </c>
      <c r="R31" s="202">
        <v>818686131.55999994</v>
      </c>
      <c r="S31" s="202">
        <v>808026581.19000006</v>
      </c>
      <c r="T31" s="202">
        <v>790742111.44000006</v>
      </c>
      <c r="U31" s="202">
        <v>780137323.26999998</v>
      </c>
      <c r="V31" s="202">
        <v>744431459.85000002</v>
      </c>
      <c r="W31" s="202">
        <v>712972985.19000006</v>
      </c>
      <c r="X31" s="202">
        <v>690175499.51999998</v>
      </c>
      <c r="Y31" s="202">
        <v>655282556.25</v>
      </c>
      <c r="Z31" s="202">
        <v>558667973.92999995</v>
      </c>
      <c r="AA31" s="202">
        <v>466045307.01999998</v>
      </c>
      <c r="AB31" s="202">
        <v>430740277.54000002</v>
      </c>
      <c r="AC31" s="202">
        <v>419022707.29000002</v>
      </c>
      <c r="AD31" s="202">
        <v>399478441.01999998</v>
      </c>
      <c r="AE31" s="202">
        <v>387870902.44</v>
      </c>
      <c r="AF31" s="202">
        <v>344449194.77999997</v>
      </c>
      <c r="AG31" s="202">
        <v>202718327.53</v>
      </c>
      <c r="AH31" s="202">
        <v>181601567.34999999</v>
      </c>
      <c r="AI31" s="202">
        <v>0</v>
      </c>
      <c r="AJ31" s="202"/>
      <c r="AK31" s="202"/>
      <c r="AL31" s="40">
        <v>246462895.41999999</v>
      </c>
      <c r="AM31" s="40">
        <v>0</v>
      </c>
      <c r="AN31" s="40"/>
      <c r="AO31" s="40"/>
      <c r="AP31" s="40">
        <v>16436845.380000001</v>
      </c>
      <c r="AQ31" s="40">
        <v>0</v>
      </c>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c r="A32" s="142" t="s">
        <v>311</v>
      </c>
      <c r="B32" s="202">
        <v>730261957.53999996</v>
      </c>
      <c r="C32" s="202">
        <v>704026030.13999999</v>
      </c>
      <c r="D32" s="202">
        <v>669217863.13</v>
      </c>
      <c r="E32" s="202">
        <v>695294849.13</v>
      </c>
      <c r="F32" s="202">
        <v>705286965.25999999</v>
      </c>
      <c r="G32" s="202">
        <v>720746665.62</v>
      </c>
      <c r="H32" s="202">
        <v>732879192.63</v>
      </c>
      <c r="I32" s="202">
        <v>737975913.58000004</v>
      </c>
      <c r="J32" s="202">
        <v>802931740.98000002</v>
      </c>
      <c r="K32" s="202">
        <v>803665866.40999997</v>
      </c>
      <c r="L32" s="202">
        <v>726580468.24000001</v>
      </c>
      <c r="M32" s="202">
        <v>2924910.33</v>
      </c>
      <c r="N32" s="202">
        <v>2924910.33</v>
      </c>
      <c r="O32" s="202">
        <v>2924910.33</v>
      </c>
      <c r="P32" s="202">
        <v>2924910.33</v>
      </c>
      <c r="Q32" s="202">
        <v>2924910.33</v>
      </c>
      <c r="R32" s="202">
        <v>2924910.33</v>
      </c>
      <c r="S32" s="202">
        <v>2924910.33</v>
      </c>
      <c r="T32" s="202">
        <v>2924910.33</v>
      </c>
      <c r="U32" s="202">
        <v>2924910.33</v>
      </c>
      <c r="V32" s="202">
        <v>2924910.33</v>
      </c>
      <c r="W32" s="202">
        <v>2924910.33</v>
      </c>
      <c r="X32" s="202">
        <v>2924910.33</v>
      </c>
      <c r="Y32" s="202">
        <v>2924910.33</v>
      </c>
      <c r="Z32" s="202">
        <v>2924910.33</v>
      </c>
      <c r="AA32" s="202">
        <v>2924910.33</v>
      </c>
      <c r="AB32" s="202">
        <v>2924910.33</v>
      </c>
      <c r="AC32" s="202">
        <v>2924910.33</v>
      </c>
      <c r="AD32" s="202">
        <v>2924910.33</v>
      </c>
      <c r="AE32" s="202">
        <v>2924910.33</v>
      </c>
      <c r="AF32" s="202">
        <v>2924910.33</v>
      </c>
      <c r="AG32" s="202">
        <v>0</v>
      </c>
      <c r="AH32" s="202">
        <v>0</v>
      </c>
      <c r="AI32" s="202">
        <v>0</v>
      </c>
      <c r="AJ32" s="202"/>
      <c r="AK32" s="202"/>
      <c r="AL32" s="40">
        <v>0</v>
      </c>
      <c r="AM32" s="40">
        <v>0</v>
      </c>
      <c r="AN32" s="40"/>
      <c r="AO32" s="40"/>
      <c r="AP32" s="40">
        <v>0</v>
      </c>
      <c r="AQ32" s="40">
        <v>0</v>
      </c>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c r="A33" s="142" t="s">
        <v>312</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v>0</v>
      </c>
      <c r="W33" s="202">
        <v>0</v>
      </c>
      <c r="X33" s="202">
        <v>0</v>
      </c>
      <c r="Y33" s="202">
        <v>0</v>
      </c>
      <c r="Z33" s="202">
        <v>0</v>
      </c>
      <c r="AA33" s="202">
        <v>0</v>
      </c>
      <c r="AB33" s="202">
        <v>0</v>
      </c>
      <c r="AC33" s="202">
        <v>0</v>
      </c>
      <c r="AD33" s="202">
        <v>0</v>
      </c>
      <c r="AE33" s="202">
        <v>0</v>
      </c>
      <c r="AF33" s="202">
        <v>0</v>
      </c>
      <c r="AG33" s="202">
        <v>0</v>
      </c>
      <c r="AH33" s="202">
        <v>0</v>
      </c>
      <c r="AI33" s="202">
        <v>0</v>
      </c>
      <c r="AJ33" s="202"/>
      <c r="AK33" s="202"/>
      <c r="AL33" s="40">
        <v>0</v>
      </c>
      <c r="AM33" s="40">
        <v>0</v>
      </c>
      <c r="AN33" s="40"/>
      <c r="AO33" s="40"/>
      <c r="AP33" s="40">
        <v>0</v>
      </c>
      <c r="AQ33" s="40">
        <v>0</v>
      </c>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4.25" thickBot="1">
      <c r="A34" s="143" t="s">
        <v>315</v>
      </c>
      <c r="B34" s="49"/>
      <c r="C34" s="49"/>
      <c r="D34" s="49"/>
      <c r="E34" s="49">
        <f>E31-E32-E33</f>
        <v>1763740398.4000001</v>
      </c>
      <c r="F34" s="49">
        <f t="shared" ref="F34:AB34" si="11">F31-F32-F33</f>
        <v>1746594326.76</v>
      </c>
      <c r="G34" s="49">
        <f t="shared" si="11"/>
        <v>1733846113</v>
      </c>
      <c r="H34" s="49">
        <f t="shared" si="11"/>
        <v>1659812046.54</v>
      </c>
      <c r="I34" s="49">
        <f t="shared" si="11"/>
        <v>1625401353.2800002</v>
      </c>
      <c r="J34" s="49">
        <f t="shared" si="11"/>
        <v>1428558424.5599999</v>
      </c>
      <c r="K34" s="49">
        <f t="shared" si="11"/>
        <v>1313326374.5100002</v>
      </c>
      <c r="L34" s="49">
        <f t="shared" si="11"/>
        <v>1243536858.22</v>
      </c>
      <c r="M34" s="49">
        <f t="shared" si="11"/>
        <v>1182271222.8300002</v>
      </c>
      <c r="N34" s="49">
        <f t="shared" si="11"/>
        <v>1104031410.0500002</v>
      </c>
      <c r="O34" s="49">
        <f t="shared" si="11"/>
        <v>1038385980.17</v>
      </c>
      <c r="P34" s="49">
        <f t="shared" si="11"/>
        <v>942542143.56999993</v>
      </c>
      <c r="Q34" s="49">
        <f t="shared" si="11"/>
        <v>868526402.4799999</v>
      </c>
      <c r="R34" s="49">
        <f t="shared" si="11"/>
        <v>815761221.2299999</v>
      </c>
      <c r="S34" s="49">
        <f t="shared" si="11"/>
        <v>805101670.86000001</v>
      </c>
      <c r="T34" s="49">
        <f t="shared" si="11"/>
        <v>787817201.11000001</v>
      </c>
      <c r="U34" s="49">
        <f t="shared" si="11"/>
        <v>777212412.93999994</v>
      </c>
      <c r="V34" s="49">
        <f t="shared" si="11"/>
        <v>741506549.51999998</v>
      </c>
      <c r="W34" s="49">
        <f t="shared" si="11"/>
        <v>710048074.86000001</v>
      </c>
      <c r="X34" s="49">
        <f t="shared" si="11"/>
        <v>687250589.18999994</v>
      </c>
      <c r="Y34" s="49">
        <f t="shared" si="11"/>
        <v>652357645.91999996</v>
      </c>
      <c r="Z34" s="49">
        <f t="shared" si="11"/>
        <v>555743063.5999999</v>
      </c>
      <c r="AA34" s="49">
        <f t="shared" si="11"/>
        <v>463120396.69</v>
      </c>
      <c r="AB34" s="49">
        <f t="shared" si="11"/>
        <v>427815367.21000004</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08" customFormat="1" ht="14.25" thickBot="1">
      <c r="A35" s="144"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c r="A36" s="17"/>
    </row>
    <row r="37" spans="1:74" s="26" customFormat="1">
      <c r="A37" s="17"/>
    </row>
    <row r="38" spans="1:74" s="18" customFormat="1">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39813</v>
      </c>
      <c r="AN38" s="1">
        <v>39447</v>
      </c>
      <c r="AO38" s="1">
        <v>25569</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c r="A39" s="46" t="s">
        <v>319</v>
      </c>
    </row>
    <row r="40" spans="1:74" s="26" customFormat="1">
      <c r="A40" s="17" t="s">
        <v>324</v>
      </c>
      <c r="B40" s="202">
        <v>161600004</v>
      </c>
      <c r="C40" s="202">
        <v>161600004</v>
      </c>
      <c r="D40" s="202">
        <v>0</v>
      </c>
      <c r="E40" s="202">
        <v>0</v>
      </c>
      <c r="F40" s="202">
        <v>0</v>
      </c>
      <c r="G40" s="202">
        <v>0</v>
      </c>
      <c r="H40" s="202">
        <v>0</v>
      </c>
      <c r="I40" s="202">
        <v>1004999979.16</v>
      </c>
      <c r="J40" s="202">
        <v>1004999979.16</v>
      </c>
      <c r="K40" s="202">
        <v>0</v>
      </c>
      <c r="L40" s="202">
        <v>0</v>
      </c>
      <c r="M40" s="202">
        <v>1010229100</v>
      </c>
      <c r="N40" s="202">
        <v>1010229100</v>
      </c>
      <c r="O40" s="202">
        <v>1010229100</v>
      </c>
      <c r="P40" s="202">
        <v>1010229100</v>
      </c>
      <c r="Q40" s="202">
        <v>0</v>
      </c>
      <c r="R40" s="202">
        <v>0</v>
      </c>
      <c r="S40" s="202">
        <v>0</v>
      </c>
      <c r="T40" s="202">
        <v>0</v>
      </c>
      <c r="U40" s="202">
        <v>2367600</v>
      </c>
      <c r="V40" s="202">
        <v>2367600</v>
      </c>
      <c r="W40" s="202">
        <v>2367600</v>
      </c>
      <c r="X40" s="202">
        <v>0</v>
      </c>
      <c r="Y40" s="202">
        <v>0</v>
      </c>
      <c r="Z40" s="202">
        <v>0</v>
      </c>
      <c r="AA40" s="202">
        <v>0</v>
      </c>
      <c r="AB40" s="202">
        <v>0</v>
      </c>
      <c r="AC40" s="202">
        <v>815170000</v>
      </c>
      <c r="AD40" s="202">
        <v>0</v>
      </c>
      <c r="AE40" s="202">
        <v>0</v>
      </c>
      <c r="AF40" s="202">
        <v>0</v>
      </c>
      <c r="AG40" s="202">
        <v>0</v>
      </c>
      <c r="AH40" s="202">
        <v>0</v>
      </c>
      <c r="AI40" s="202">
        <v>0</v>
      </c>
      <c r="AJ40" s="202">
        <v>0</v>
      </c>
      <c r="AK40" s="202">
        <v>0</v>
      </c>
      <c r="AL40" s="40">
        <v>30977421.350000001</v>
      </c>
      <c r="AM40" s="40">
        <v>0</v>
      </c>
      <c r="AN40" s="40">
        <v>0</v>
      </c>
      <c r="AO40" s="40">
        <v>0</v>
      </c>
      <c r="AP40" s="40">
        <v>0</v>
      </c>
      <c r="AQ40" s="40">
        <v>26490701.399999999</v>
      </c>
      <c r="AR40" s="40">
        <v>0</v>
      </c>
      <c r="AS40" s="40">
        <v>0</v>
      </c>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row>
    <row r="41" spans="1:74" s="53" customFormat="1" ht="21.75" customHeight="1">
      <c r="A41" s="145" t="s">
        <v>645</v>
      </c>
      <c r="B41" s="53">
        <v>1419647033.29</v>
      </c>
      <c r="C41" s="53">
        <v>682396282.87</v>
      </c>
      <c r="D41" s="53">
        <v>73246783.790000007</v>
      </c>
      <c r="E41" s="53">
        <v>127278650.09999999</v>
      </c>
      <c r="I41" s="53">
        <v>101961375</v>
      </c>
      <c r="M41" s="53">
        <v>61176825</v>
      </c>
      <c r="Q41" s="53">
        <v>49615200</v>
      </c>
      <c r="U41" s="53">
        <v>41346000</v>
      </c>
      <c r="Y41" s="53">
        <v>68910000</v>
      </c>
      <c r="AC41" s="53">
        <v>36176000</v>
      </c>
    </row>
    <row r="42" spans="1:74" s="26" customFormat="1">
      <c r="A42" s="17" t="s">
        <v>322</v>
      </c>
      <c r="E42" s="26">
        <f>E40-E41</f>
        <v>-127278650.09999999</v>
      </c>
      <c r="F42" s="26">
        <f t="shared" ref="F42:Y42" si="12">F40-F41</f>
        <v>0</v>
      </c>
      <c r="G42" s="26">
        <f t="shared" si="12"/>
        <v>0</v>
      </c>
      <c r="H42" s="26">
        <f t="shared" si="12"/>
        <v>0</v>
      </c>
      <c r="I42" s="26">
        <f>I40-I41</f>
        <v>903038604.15999997</v>
      </c>
      <c r="J42" s="26">
        <f t="shared" si="12"/>
        <v>1004999979.16</v>
      </c>
      <c r="K42" s="26">
        <f t="shared" si="12"/>
        <v>0</v>
      </c>
      <c r="L42" s="26">
        <f t="shared" si="12"/>
        <v>0</v>
      </c>
      <c r="M42" s="26">
        <f t="shared" si="12"/>
        <v>949052275</v>
      </c>
      <c r="N42" s="26">
        <f t="shared" si="12"/>
        <v>1010229100</v>
      </c>
      <c r="O42" s="26">
        <f t="shared" si="12"/>
        <v>1010229100</v>
      </c>
      <c r="P42" s="26">
        <f t="shared" si="12"/>
        <v>1010229100</v>
      </c>
      <c r="Q42" s="26">
        <f t="shared" si="12"/>
        <v>-49615200</v>
      </c>
      <c r="R42" s="26">
        <f t="shared" si="12"/>
        <v>0</v>
      </c>
      <c r="S42" s="26">
        <f t="shared" si="12"/>
        <v>0</v>
      </c>
      <c r="T42" s="26">
        <f t="shared" si="12"/>
        <v>0</v>
      </c>
      <c r="U42" s="26">
        <f t="shared" si="12"/>
        <v>-38978400</v>
      </c>
      <c r="V42" s="26">
        <f t="shared" si="12"/>
        <v>2367600</v>
      </c>
      <c r="W42" s="26">
        <f t="shared" si="12"/>
        <v>2367600</v>
      </c>
      <c r="X42" s="26">
        <f t="shared" si="12"/>
        <v>0</v>
      </c>
      <c r="Y42" s="26">
        <f t="shared" si="12"/>
        <v>-68910000</v>
      </c>
      <c r="Z42" s="26">
        <f t="shared" ref="Z42:BQ42" si="13">Z40-Z41</f>
        <v>0</v>
      </c>
      <c r="AA42" s="26">
        <f t="shared" si="13"/>
        <v>0</v>
      </c>
      <c r="AB42" s="26">
        <f t="shared" si="13"/>
        <v>0</v>
      </c>
      <c r="AC42" s="26">
        <f t="shared" si="13"/>
        <v>778994000</v>
      </c>
      <c r="AD42" s="26">
        <f t="shared" si="13"/>
        <v>0</v>
      </c>
      <c r="AE42" s="26">
        <f t="shared" si="13"/>
        <v>0</v>
      </c>
      <c r="AF42" s="26">
        <f t="shared" si="13"/>
        <v>0</v>
      </c>
      <c r="AG42" s="26">
        <f t="shared" si="13"/>
        <v>0</v>
      </c>
      <c r="AH42" s="26">
        <f t="shared" si="13"/>
        <v>0</v>
      </c>
      <c r="AI42" s="26">
        <f t="shared" si="13"/>
        <v>0</v>
      </c>
      <c r="AJ42" s="26">
        <f t="shared" si="13"/>
        <v>0</v>
      </c>
      <c r="AK42" s="26">
        <f t="shared" si="13"/>
        <v>0</v>
      </c>
      <c r="AL42" s="26">
        <f t="shared" si="13"/>
        <v>30977421.350000001</v>
      </c>
      <c r="AM42" s="26">
        <f t="shared" si="13"/>
        <v>0</v>
      </c>
      <c r="AN42" s="26">
        <f t="shared" si="13"/>
        <v>0</v>
      </c>
      <c r="AO42" s="26">
        <f t="shared" si="13"/>
        <v>0</v>
      </c>
      <c r="AP42" s="26">
        <f t="shared" si="13"/>
        <v>0</v>
      </c>
      <c r="AQ42" s="26">
        <f t="shared" si="13"/>
        <v>26490701.399999999</v>
      </c>
      <c r="AR42" s="26">
        <f t="shared" si="13"/>
        <v>0</v>
      </c>
      <c r="AS42" s="26">
        <f t="shared" si="13"/>
        <v>0</v>
      </c>
      <c r="AT42" s="26">
        <f t="shared" si="13"/>
        <v>0</v>
      </c>
      <c r="AU42" s="26">
        <f t="shared" si="13"/>
        <v>0</v>
      </c>
      <c r="AV42" s="26">
        <f t="shared" si="13"/>
        <v>0</v>
      </c>
      <c r="AW42" s="26">
        <f t="shared" si="13"/>
        <v>0</v>
      </c>
      <c r="AX42" s="26">
        <f t="shared" si="13"/>
        <v>0</v>
      </c>
      <c r="AY42" s="26">
        <f t="shared" si="13"/>
        <v>0</v>
      </c>
      <c r="AZ42" s="26">
        <f t="shared" si="13"/>
        <v>0</v>
      </c>
      <c r="BA42" s="26">
        <f t="shared" si="13"/>
        <v>0</v>
      </c>
      <c r="BB42" s="26">
        <f t="shared" si="13"/>
        <v>0</v>
      </c>
      <c r="BC42" s="26">
        <f t="shared" si="13"/>
        <v>0</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c r="A43" s="146" t="s">
        <v>321</v>
      </c>
    </row>
    <row r="44" spans="1:74" s="26" customFormat="1">
      <c r="A44" s="17" t="s">
        <v>325</v>
      </c>
      <c r="B44" s="202">
        <v>0</v>
      </c>
      <c r="C44" s="202">
        <v>0</v>
      </c>
      <c r="D44" s="202">
        <v>0</v>
      </c>
      <c r="E44" s="202">
        <v>0</v>
      </c>
      <c r="F44" s="202">
        <v>0</v>
      </c>
      <c r="G44" s="202">
        <v>0</v>
      </c>
      <c r="H44" s="202">
        <v>0</v>
      </c>
      <c r="I44" s="202">
        <v>888968300</v>
      </c>
      <c r="J44" s="202">
        <v>886671322.96000004</v>
      </c>
      <c r="K44" s="202">
        <v>778075600</v>
      </c>
      <c r="L44" s="202">
        <v>714938800</v>
      </c>
      <c r="M44" s="202">
        <v>0</v>
      </c>
      <c r="N44" s="202">
        <v>0</v>
      </c>
      <c r="O44" s="202">
        <v>0</v>
      </c>
      <c r="P44" s="202">
        <v>0</v>
      </c>
      <c r="Q44" s="202">
        <v>41820000</v>
      </c>
      <c r="R44" s="202">
        <v>34420000</v>
      </c>
      <c r="S44" s="202">
        <v>28420000</v>
      </c>
      <c r="T44" s="202">
        <v>12420000</v>
      </c>
      <c r="U44" s="202">
        <v>84989480</v>
      </c>
      <c r="V44" s="202">
        <v>66464900</v>
      </c>
      <c r="W44" s="202">
        <v>61464900</v>
      </c>
      <c r="X44" s="202">
        <v>50196000</v>
      </c>
      <c r="Y44" s="202">
        <v>88437836</v>
      </c>
      <c r="Z44" s="202">
        <v>0</v>
      </c>
      <c r="AA44" s="202">
        <v>0</v>
      </c>
      <c r="AB44" s="202">
        <v>0</v>
      </c>
      <c r="AC44" s="202">
        <v>333935853.41000003</v>
      </c>
      <c r="AD44" s="202">
        <v>199930237.41</v>
      </c>
      <c r="AE44" s="202">
        <v>138755646.87</v>
      </c>
      <c r="AF44" s="202">
        <v>81719313.329999998</v>
      </c>
      <c r="AG44" s="202">
        <v>220530859</v>
      </c>
      <c r="AH44" s="202">
        <v>104141968</v>
      </c>
      <c r="AI44" s="202">
        <v>256870000</v>
      </c>
      <c r="AJ44" s="202">
        <v>256770517.59999999</v>
      </c>
      <c r="AK44" s="202">
        <v>0</v>
      </c>
      <c r="AL44" s="40">
        <v>450000000</v>
      </c>
      <c r="AM44" s="40">
        <v>200000000</v>
      </c>
      <c r="AN44" s="40">
        <v>170000000</v>
      </c>
      <c r="AO44" s="40">
        <v>0</v>
      </c>
      <c r="AP44" s="26">
        <v>0</v>
      </c>
      <c r="AQ44" s="26">
        <v>0</v>
      </c>
      <c r="AR44" s="26">
        <v>0</v>
      </c>
      <c r="AS44" s="26">
        <v>0</v>
      </c>
    </row>
    <row r="45" spans="1:74" s="26" customFormat="1">
      <c r="A45" s="17" t="s">
        <v>323</v>
      </c>
      <c r="E45" s="26">
        <f>股权价值增加表!E53</f>
        <v>582431.97</v>
      </c>
      <c r="F45" s="26">
        <f>股权价值增加表!F53</f>
        <v>0</v>
      </c>
      <c r="G45" s="26">
        <f>股权价值增加表!G53</f>
        <v>0</v>
      </c>
      <c r="H45" s="26">
        <f>股权价值增加表!H53</f>
        <v>0</v>
      </c>
      <c r="I45" s="26">
        <f>股权价值增加表!I53</f>
        <v>29121688.59</v>
      </c>
      <c r="J45" s="26">
        <f>股权价值增加表!J53</f>
        <v>0</v>
      </c>
      <c r="K45" s="26">
        <f>股权价值增加表!K53</f>
        <v>0</v>
      </c>
      <c r="L45" s="26">
        <f>股权价值增加表!L53</f>
        <v>0</v>
      </c>
      <c r="M45" s="26">
        <f>股权价值增加表!M53</f>
        <v>323713.76</v>
      </c>
      <c r="N45" s="26">
        <f>股权价值增加表!N53</f>
        <v>0</v>
      </c>
      <c r="O45" s="26">
        <f>股权价值增加表!O53</f>
        <v>0</v>
      </c>
      <c r="P45" s="26">
        <f>股权价值增加表!P53</f>
        <v>0</v>
      </c>
      <c r="Q45" s="26">
        <f>股权价值增加表!Q53</f>
        <v>1307144.8</v>
      </c>
      <c r="R45" s="26">
        <f>股权价值增加表!R53</f>
        <v>0</v>
      </c>
      <c r="S45" s="26">
        <f>股权价值增加表!S53</f>
        <v>0</v>
      </c>
      <c r="T45" s="26">
        <f>股权价值增加表!T53</f>
        <v>0</v>
      </c>
      <c r="U45" s="26">
        <f>股权价值增加表!U53</f>
        <v>1429735.18</v>
      </c>
      <c r="V45" s="26">
        <f>股权价值增加表!V53</f>
        <v>0</v>
      </c>
      <c r="W45" s="26">
        <f>股权价值增加表!W53</f>
        <v>0</v>
      </c>
      <c r="X45" s="26">
        <f>股权价值增加表!X53</f>
        <v>0</v>
      </c>
      <c r="Y45" s="26">
        <f>股权价值增加表!Y53</f>
        <v>2500935.35</v>
      </c>
      <c r="Z45" s="26">
        <f>股权价值增加表!Z53</f>
        <v>0</v>
      </c>
      <c r="AA45" s="26">
        <f>股权价值增加表!AA53</f>
        <v>0</v>
      </c>
      <c r="AB45" s="26">
        <f>股权价值增加表!AB53</f>
        <v>0</v>
      </c>
      <c r="AC45" s="26">
        <f>股权价值增加表!AC53</f>
        <v>16331432.890000001</v>
      </c>
      <c r="AD45" s="26">
        <f>股权价值增加表!AD53</f>
        <v>0</v>
      </c>
      <c r="AE45" s="26">
        <f>股权价值增加表!AE53</f>
        <v>0</v>
      </c>
      <c r="AF45" s="26">
        <f>股权价值增加表!AF53</f>
        <v>0</v>
      </c>
      <c r="AG45" s="26">
        <f>股权价值增加表!AG53</f>
        <v>11707536.800000001</v>
      </c>
      <c r="AH45" s="26">
        <f>股权价值增加表!AH53</f>
        <v>0</v>
      </c>
      <c r="AI45" s="26">
        <f>股权价值增加表!AI53</f>
        <v>0</v>
      </c>
      <c r="AJ45" s="26">
        <f>股权价值增加表!AJ53</f>
        <v>0</v>
      </c>
      <c r="AK45" s="26">
        <f>股权价值增加表!AK53</f>
        <v>528481.9</v>
      </c>
      <c r="AL45" s="26">
        <f>股权价值增加表!AL53</f>
        <v>0</v>
      </c>
      <c r="AM45" s="26">
        <f>股权价值增加表!AM53</f>
        <v>0</v>
      </c>
      <c r="AN45" s="26">
        <f>股权价值增加表!AN53</f>
        <v>0</v>
      </c>
      <c r="AO45" s="26">
        <f>股权价值增加表!AO53</f>
        <v>2114040.12</v>
      </c>
      <c r="AP45" s="26">
        <f>股权价值增加表!AP53</f>
        <v>0</v>
      </c>
      <c r="AQ45" s="26">
        <f>股权价值增加表!AQ53</f>
        <v>0</v>
      </c>
      <c r="AR45" s="26">
        <f>股权价值增加表!AR53</f>
        <v>0</v>
      </c>
      <c r="AS45" s="26">
        <f>股权价值增加表!AS53</f>
        <v>0</v>
      </c>
      <c r="AT45" s="26">
        <f>股权价值增加表!AT53</f>
        <v>0</v>
      </c>
      <c r="AU45" s="26">
        <f>股权价值增加表!AU53</f>
        <v>0</v>
      </c>
      <c r="AV45" s="26">
        <f>股权价值增加表!AV53</f>
        <v>0</v>
      </c>
      <c r="AW45" s="26">
        <f>股权价值增加表!AW53</f>
        <v>0</v>
      </c>
      <c r="AX45" s="26">
        <f>股权价值增加表!AX53</f>
        <v>0</v>
      </c>
      <c r="AY45" s="26">
        <f>股权价值增加表!AY53</f>
        <v>0</v>
      </c>
      <c r="AZ45" s="26">
        <f>股权价值增加表!AZ53</f>
        <v>0</v>
      </c>
      <c r="BA45" s="26">
        <f>股权价值增加表!BA53</f>
        <v>0</v>
      </c>
      <c r="BB45" s="26">
        <f>股权价值增加表!BB53</f>
        <v>0</v>
      </c>
      <c r="BC45" s="26">
        <f>股权价值增加表!BC53</f>
        <v>0</v>
      </c>
      <c r="BD45" s="26">
        <f>股权价值增加表!BD53</f>
        <v>0</v>
      </c>
      <c r="BE45" s="26">
        <f>股权价值增加表!BE53</f>
        <v>0</v>
      </c>
      <c r="BF45" s="26">
        <f>股权价值增加表!BF53</f>
        <v>0</v>
      </c>
      <c r="BG45" s="26">
        <f>股权价值增加表!BG53</f>
        <v>0</v>
      </c>
      <c r="BH45" s="26">
        <f>股权价值增加表!BH53</f>
        <v>0</v>
      </c>
      <c r="BI45" s="26">
        <f>股权价值增加表!BI53</f>
        <v>0</v>
      </c>
      <c r="BJ45" s="26">
        <f>股权价值增加表!BJ53</f>
        <v>0</v>
      </c>
      <c r="BK45" s="26">
        <f>股权价值增加表!BK53</f>
        <v>0</v>
      </c>
      <c r="BL45" s="26">
        <f>股权价值增加表!BL53</f>
        <v>0</v>
      </c>
      <c r="BM45" s="26">
        <f>股权价值增加表!BM53</f>
        <v>0</v>
      </c>
      <c r="BN45" s="26">
        <f>股权价值增加表!BN53</f>
        <v>0</v>
      </c>
      <c r="BO45" s="26">
        <f>股权价值增加表!BO53</f>
        <v>0</v>
      </c>
      <c r="BP45" s="26">
        <f>股权价值增加表!BP53</f>
        <v>0</v>
      </c>
      <c r="BQ45" s="26">
        <f>股权价值增加表!BQ53</f>
        <v>0</v>
      </c>
      <c r="BR45" s="26">
        <f>股权价值增加表!BR53</f>
        <v>0</v>
      </c>
      <c r="BS45" s="26">
        <f>股权价值增加表!BS53</f>
        <v>0</v>
      </c>
      <c r="BT45" s="26">
        <f>股权价值增加表!BT53</f>
        <v>0</v>
      </c>
      <c r="BU45" s="26">
        <f>股权价值增加表!BU53</f>
        <v>0</v>
      </c>
      <c r="BV45" s="26">
        <f>股权价值增加表!BV53</f>
        <v>0</v>
      </c>
    </row>
    <row r="46" spans="1:74" s="26" customFormat="1">
      <c r="A46" s="17" t="s">
        <v>326</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c r="AJ46" s="202"/>
      <c r="AK46" s="202"/>
      <c r="AL46" s="40">
        <v>0</v>
      </c>
      <c r="AM46" s="40">
        <v>0</v>
      </c>
      <c r="AN46" s="40"/>
      <c r="AO46" s="40"/>
      <c r="AP46" s="26">
        <v>0</v>
      </c>
      <c r="AQ46" s="26">
        <v>0</v>
      </c>
    </row>
    <row r="47" spans="1:74" s="26" customFormat="1">
      <c r="A47" s="17" t="s">
        <v>327</v>
      </c>
      <c r="B47" s="202">
        <v>1587899.24</v>
      </c>
      <c r="C47" s="202">
        <v>995962.21</v>
      </c>
      <c r="D47" s="202">
        <v>391254.89</v>
      </c>
      <c r="E47" s="202">
        <v>1153135.1000000001</v>
      </c>
      <c r="F47" s="202">
        <v>1788802.08</v>
      </c>
      <c r="G47" s="202">
        <v>1184532.03</v>
      </c>
      <c r="H47" s="202">
        <v>570558.6</v>
      </c>
      <c r="I47" s="202">
        <v>891343215.74000001</v>
      </c>
      <c r="J47" s="202">
        <v>423927036.30000001</v>
      </c>
      <c r="K47" s="202">
        <v>701674</v>
      </c>
      <c r="L47" s="202">
        <v>0</v>
      </c>
      <c r="M47" s="202">
        <v>22400000</v>
      </c>
      <c r="N47" s="202">
        <v>22400000</v>
      </c>
      <c r="O47" s="202">
        <v>22400000</v>
      </c>
      <c r="P47" s="202">
        <v>16000000</v>
      </c>
      <c r="Q47" s="202">
        <v>36983544</v>
      </c>
      <c r="R47" s="202">
        <v>31076160</v>
      </c>
      <c r="S47" s="202">
        <v>25076160</v>
      </c>
      <c r="T47" s="202">
        <v>6000000</v>
      </c>
      <c r="U47" s="202">
        <v>154078426.22999999</v>
      </c>
      <c r="V47" s="202">
        <v>144078426.22999999</v>
      </c>
      <c r="W47" s="202">
        <v>137928726.22999999</v>
      </c>
      <c r="X47" s="202">
        <v>38018328</v>
      </c>
      <c r="Y47" s="202">
        <v>253388464</v>
      </c>
      <c r="Z47" s="202">
        <v>253388464</v>
      </c>
      <c r="AA47" s="202">
        <v>253388464</v>
      </c>
      <c r="AB47" s="202">
        <v>217038464</v>
      </c>
      <c r="AC47" s="202">
        <v>316354604.79000002</v>
      </c>
      <c r="AD47" s="202">
        <v>249964604.78999999</v>
      </c>
      <c r="AE47" s="202">
        <v>132196434.7</v>
      </c>
      <c r="AF47" s="202">
        <v>68706483.799999997</v>
      </c>
      <c r="AG47" s="202">
        <v>227411447.61000001</v>
      </c>
      <c r="AH47" s="202">
        <v>154010250.13</v>
      </c>
      <c r="AI47" s="202">
        <v>210000000</v>
      </c>
      <c r="AJ47" s="202">
        <v>186700517.59999999</v>
      </c>
      <c r="AK47" s="202">
        <v>0</v>
      </c>
      <c r="AL47" s="40">
        <v>330000000</v>
      </c>
      <c r="AM47" s="40">
        <v>140000000</v>
      </c>
      <c r="AN47" s="40">
        <v>173500000</v>
      </c>
      <c r="AO47" s="40">
        <v>0</v>
      </c>
      <c r="AP47" s="26">
        <v>1811941.3</v>
      </c>
      <c r="AQ47" s="26">
        <v>2246393.9700000002</v>
      </c>
      <c r="AR47" s="26">
        <v>0</v>
      </c>
      <c r="AS47" s="26">
        <v>0</v>
      </c>
    </row>
    <row r="48" spans="1:74" s="26" customFormat="1">
      <c r="A48" s="17" t="s">
        <v>606</v>
      </c>
      <c r="B48" s="202">
        <v>0</v>
      </c>
      <c r="C48" s="202">
        <v>0</v>
      </c>
      <c r="D48" s="202">
        <v>0</v>
      </c>
      <c r="E48" s="202">
        <v>0</v>
      </c>
      <c r="F48" s="202">
        <v>0</v>
      </c>
      <c r="G48" s="202">
        <v>0</v>
      </c>
      <c r="H48" s="202">
        <v>0</v>
      </c>
      <c r="I48" s="202">
        <v>0</v>
      </c>
      <c r="J48" s="202">
        <v>0</v>
      </c>
      <c r="K48" s="202">
        <v>0</v>
      </c>
      <c r="L48" s="202">
        <v>0</v>
      </c>
      <c r="M48" s="202">
        <v>0</v>
      </c>
      <c r="N48" s="202">
        <v>0</v>
      </c>
      <c r="O48" s="202">
        <v>0</v>
      </c>
      <c r="P48" s="202">
        <v>0</v>
      </c>
      <c r="Q48" s="202">
        <v>0</v>
      </c>
      <c r="R48" s="202">
        <v>0</v>
      </c>
      <c r="S48" s="202">
        <v>0</v>
      </c>
      <c r="T48" s="202">
        <v>0</v>
      </c>
      <c r="U48" s="202">
        <v>0</v>
      </c>
      <c r="V48" s="202">
        <v>0</v>
      </c>
      <c r="W48" s="202">
        <v>0</v>
      </c>
      <c r="X48" s="202">
        <v>0</v>
      </c>
      <c r="Y48" s="202">
        <v>0</v>
      </c>
      <c r="Z48" s="202">
        <v>0</v>
      </c>
      <c r="AA48" s="202">
        <v>0</v>
      </c>
      <c r="AB48" s="202">
        <v>0</v>
      </c>
      <c r="AC48" s="202">
        <v>0</v>
      </c>
      <c r="AD48" s="202">
        <v>0</v>
      </c>
      <c r="AE48" s="202">
        <v>0</v>
      </c>
      <c r="AF48" s="202">
        <v>0</v>
      </c>
      <c r="AG48" s="202">
        <v>0</v>
      </c>
      <c r="AH48" s="202">
        <v>0</v>
      </c>
      <c r="AI48" s="202">
        <v>0</v>
      </c>
      <c r="AJ48" s="202">
        <v>0</v>
      </c>
      <c r="AK48" s="202">
        <v>0</v>
      </c>
      <c r="AL48" s="40">
        <v>0</v>
      </c>
      <c r="AM48" s="40">
        <v>0</v>
      </c>
      <c r="AN48" s="40">
        <v>0</v>
      </c>
      <c r="AO48" s="40">
        <v>0</v>
      </c>
      <c r="AP48" s="26">
        <v>0</v>
      </c>
      <c r="AQ48" s="26">
        <v>0</v>
      </c>
      <c r="AR48" s="26">
        <v>0</v>
      </c>
      <c r="AS48" s="26">
        <v>0</v>
      </c>
    </row>
    <row r="49" spans="1:74" s="26" customFormat="1">
      <c r="A49" s="17" t="s">
        <v>607</v>
      </c>
      <c r="E49" s="26">
        <f>E44+E48-E45-E46-E47</f>
        <v>-1735567.07</v>
      </c>
      <c r="F49" s="26">
        <f t="shared" ref="F49:BQ49" si="15">F44+F48-F45-F46-F47</f>
        <v>-1788802.08</v>
      </c>
      <c r="G49" s="26">
        <f t="shared" si="15"/>
        <v>-1184532.03</v>
      </c>
      <c r="H49" s="26">
        <f t="shared" si="15"/>
        <v>-570558.6</v>
      </c>
      <c r="I49" s="26">
        <f t="shared" si="15"/>
        <v>-31496604.330000043</v>
      </c>
      <c r="J49" s="26">
        <f t="shared" si="15"/>
        <v>462744286.66000003</v>
      </c>
      <c r="K49" s="26">
        <f t="shared" si="15"/>
        <v>777373926</v>
      </c>
      <c r="L49" s="26">
        <f t="shared" si="15"/>
        <v>714938800</v>
      </c>
      <c r="M49" s="26">
        <f t="shared" si="15"/>
        <v>-22723713.760000002</v>
      </c>
      <c r="N49" s="26">
        <f t="shared" si="15"/>
        <v>-22400000</v>
      </c>
      <c r="O49" s="26">
        <f t="shared" si="15"/>
        <v>-22400000</v>
      </c>
      <c r="P49" s="26">
        <f t="shared" si="15"/>
        <v>-16000000</v>
      </c>
      <c r="Q49" s="26">
        <f t="shared" si="15"/>
        <v>3529311.200000003</v>
      </c>
      <c r="R49" s="26">
        <f t="shared" si="15"/>
        <v>3343840</v>
      </c>
      <c r="S49" s="26">
        <f t="shared" si="15"/>
        <v>3343840</v>
      </c>
      <c r="T49" s="26">
        <f t="shared" si="15"/>
        <v>6420000</v>
      </c>
      <c r="U49" s="26">
        <f t="shared" si="15"/>
        <v>-70518681.409999996</v>
      </c>
      <c r="V49" s="26">
        <f t="shared" si="15"/>
        <v>-77613526.229999989</v>
      </c>
      <c r="W49" s="26">
        <f t="shared" si="15"/>
        <v>-76463826.229999989</v>
      </c>
      <c r="X49" s="26">
        <f t="shared" si="15"/>
        <v>12177672</v>
      </c>
      <c r="Y49" s="26">
        <f t="shared" si="15"/>
        <v>-167451563.34999999</v>
      </c>
      <c r="Z49" s="26">
        <f t="shared" si="15"/>
        <v>-253388464</v>
      </c>
      <c r="AA49" s="26">
        <f t="shared" si="15"/>
        <v>-253388464</v>
      </c>
      <c r="AB49" s="26">
        <f t="shared" si="15"/>
        <v>-217038464</v>
      </c>
      <c r="AC49" s="26">
        <f t="shared" si="15"/>
        <v>1249815.7300000191</v>
      </c>
      <c r="AD49" s="26">
        <f t="shared" si="15"/>
        <v>-50034367.379999995</v>
      </c>
      <c r="AE49" s="26">
        <f t="shared" si="15"/>
        <v>6559212.1700000018</v>
      </c>
      <c r="AF49" s="26">
        <f t="shared" si="15"/>
        <v>13012829.530000001</v>
      </c>
      <c r="AG49" s="26">
        <f t="shared" si="15"/>
        <v>-18588125.410000026</v>
      </c>
      <c r="AH49" s="26">
        <f t="shared" si="15"/>
        <v>-49868282.129999995</v>
      </c>
      <c r="AI49" s="26">
        <f t="shared" si="15"/>
        <v>46870000</v>
      </c>
      <c r="AJ49" s="26">
        <f t="shared" si="15"/>
        <v>70070000</v>
      </c>
      <c r="AK49" s="26">
        <f t="shared" si="15"/>
        <v>-528481.9</v>
      </c>
      <c r="AL49" s="26">
        <f t="shared" si="15"/>
        <v>120000000</v>
      </c>
      <c r="AM49" s="26">
        <f t="shared" si="15"/>
        <v>60000000</v>
      </c>
      <c r="AN49" s="26">
        <f t="shared" si="15"/>
        <v>-3500000</v>
      </c>
      <c r="AO49" s="26">
        <f t="shared" si="15"/>
        <v>-2114040.12</v>
      </c>
      <c r="AP49" s="26">
        <f t="shared" si="15"/>
        <v>-1811941.3</v>
      </c>
      <c r="AQ49" s="26">
        <f t="shared" si="15"/>
        <v>-2246393.9700000002</v>
      </c>
      <c r="AR49" s="26">
        <f t="shared" si="15"/>
        <v>0</v>
      </c>
      <c r="AS49" s="26">
        <f t="shared" si="15"/>
        <v>0</v>
      </c>
      <c r="AT49" s="26">
        <f t="shared" si="15"/>
        <v>0</v>
      </c>
      <c r="AU49" s="26">
        <f t="shared" si="15"/>
        <v>0</v>
      </c>
      <c r="AV49" s="26">
        <f t="shared" si="15"/>
        <v>0</v>
      </c>
      <c r="AW49" s="26">
        <f t="shared" si="15"/>
        <v>0</v>
      </c>
      <c r="AX49" s="26">
        <f t="shared" si="15"/>
        <v>0</v>
      </c>
      <c r="AY49" s="26">
        <f t="shared" si="15"/>
        <v>0</v>
      </c>
      <c r="AZ49" s="26">
        <f t="shared" si="15"/>
        <v>0</v>
      </c>
      <c r="BA49" s="26">
        <f t="shared" si="15"/>
        <v>0</v>
      </c>
      <c r="BB49" s="26">
        <f t="shared" si="15"/>
        <v>0</v>
      </c>
      <c r="BC49" s="26">
        <f t="shared" si="15"/>
        <v>0</v>
      </c>
      <c r="BD49" s="26">
        <f t="shared" si="15"/>
        <v>0</v>
      </c>
      <c r="BE49" s="26">
        <f t="shared" si="15"/>
        <v>0</v>
      </c>
      <c r="BF49" s="26">
        <f t="shared" si="15"/>
        <v>0</v>
      </c>
      <c r="BG49" s="26">
        <f t="shared" si="15"/>
        <v>0</v>
      </c>
      <c r="BH49" s="26">
        <f t="shared" si="15"/>
        <v>0</v>
      </c>
      <c r="BI49" s="26">
        <f t="shared" si="15"/>
        <v>0</v>
      </c>
      <c r="BJ49" s="26">
        <f t="shared" si="15"/>
        <v>0</v>
      </c>
      <c r="BK49" s="26">
        <f t="shared" si="15"/>
        <v>0</v>
      </c>
      <c r="BL49" s="26">
        <f t="shared" si="15"/>
        <v>0</v>
      </c>
      <c r="BM49" s="26">
        <f t="shared" si="15"/>
        <v>0</v>
      </c>
      <c r="BN49" s="26">
        <f t="shared" si="15"/>
        <v>0</v>
      </c>
      <c r="BO49" s="26">
        <f t="shared" si="15"/>
        <v>0</v>
      </c>
      <c r="BP49" s="26">
        <f t="shared" si="15"/>
        <v>0</v>
      </c>
      <c r="BQ49" s="26">
        <f t="shared" si="15"/>
        <v>0</v>
      </c>
      <c r="BR49" s="26">
        <f t="shared" ref="BR49:BV49" si="16">BR44+BR48-BR45-BR46-BR47</f>
        <v>0</v>
      </c>
      <c r="BS49" s="26">
        <f t="shared" si="16"/>
        <v>0</v>
      </c>
      <c r="BT49" s="26">
        <f t="shared" si="16"/>
        <v>0</v>
      </c>
      <c r="BU49" s="26">
        <f t="shared" si="16"/>
        <v>0</v>
      </c>
      <c r="BV49" s="26">
        <f t="shared" si="16"/>
        <v>0</v>
      </c>
    </row>
    <row r="50" spans="1:74" s="26" customFormat="1"/>
    <row r="51" spans="1:74" s="16" customFormat="1" ht="120" customHeight="1">
      <c r="A51" s="235"/>
      <c r="B51" s="236"/>
      <c r="C51" s="236"/>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平均资本成本表"/>
  <dimension ref="A1:BV16"/>
  <sheetViews>
    <sheetView topLeftCell="A31" workbookViewId="0">
      <selection activeCell="A14" sqref="A14:AG14"/>
    </sheetView>
  </sheetViews>
  <sheetFormatPr defaultRowHeight="13.5"/>
  <cols>
    <col min="1" max="1" width="61.25" style="17" bestFit="1" customWidth="1"/>
    <col min="2" max="4" width="9.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7.25" hidden="1" customWidth="1"/>
    <col min="33" max="33" width="17.25" bestFit="1" customWidth="1"/>
    <col min="34" max="34" width="17.25" hidden="1" customWidth="1"/>
    <col min="35" max="35" width="9.5" bestFit="1" customWidth="1"/>
    <col min="36" max="36" width="17.25" bestFit="1" customWidth="1"/>
    <col min="37" max="38" width="17.25" hidden="1" customWidth="1"/>
    <col min="39" max="39" width="11.625" bestFit="1" customWidth="1"/>
    <col min="40" max="40" width="17.25" bestFit="1" customWidth="1"/>
    <col min="41" max="42" width="17.25" hidden="1" customWidth="1"/>
    <col min="43" max="43" width="11.625" bestFit="1" customWidth="1"/>
    <col min="44" max="44" width="19.375" bestFit="1" customWidth="1"/>
    <col min="45" max="45" width="19.375" hidden="1" customWidth="1"/>
    <col min="46" max="73" width="19.375" bestFit="1" customWidth="1"/>
    <col min="74" max="74" width="8.5" bestFit="1" customWidth="1"/>
  </cols>
  <sheetData>
    <row r="1" spans="1:74">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c r="A2" s="46" t="s">
        <v>328</v>
      </c>
    </row>
    <row r="3" spans="1:74" s="26" customFormat="1">
      <c r="A3" s="17" t="s">
        <v>329</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c r="A4" s="17" t="s">
        <v>330</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c r="A5" s="63" t="s">
        <v>334</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c r="A6" s="63" t="s">
        <v>350</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-2.034211341637651</v>
      </c>
      <c r="AM6" s="63">
        <f>股权价值增加表!AM41</f>
        <v>-1.8750436812881521</v>
      </c>
      <c r="AN6" s="63">
        <f>股权价值增加表!AN41</f>
        <v>-1.2250008054354369</v>
      </c>
      <c r="AO6" s="63">
        <f>股权价值增加表!AO41</f>
        <v>0</v>
      </c>
      <c r="AP6" s="63">
        <f>股权价值增加表!AP41</f>
        <v>-26.921411546557955</v>
      </c>
      <c r="AQ6" s="63">
        <f>股权价值增加表!AQ41</f>
        <v>-89.871691374119806</v>
      </c>
      <c r="AR6" s="63">
        <f>股权价值增加表!AR41</f>
        <v>74.067398871895691</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c r="A7" s="63" t="s">
        <v>331</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c r="A8" s="17" t="s">
        <v>332</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266080793.58000001</v>
      </c>
      <c r="AK8" s="26">
        <f>资产资本表!AK107</f>
        <v>175559966.52000001</v>
      </c>
      <c r="AL8" s="26">
        <f>资产资本表!AL107</f>
        <v>129529844.64</v>
      </c>
      <c r="AM8" s="26">
        <f>资产资本表!AM107</f>
        <v>0</v>
      </c>
      <c r="AN8" s="26">
        <f>资产资本表!AN107</f>
        <v>238736715.93000001</v>
      </c>
      <c r="AO8" s="26">
        <f>资产资本表!AO107</f>
        <v>174139245.78</v>
      </c>
      <c r="AP8" s="26">
        <f>资产资本表!AP107</f>
        <v>106511976.33</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c r="A10" s="17" t="s">
        <v>333</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c r="A11" s="17" t="s">
        <v>351</v>
      </c>
      <c r="E11" s="63">
        <f>E4/E10</f>
        <v>2.4029150277455388E-3</v>
      </c>
      <c r="F11" s="63">
        <f t="shared" ref="F11:BQ11" si="4">F4/F10</f>
        <v>2.5943548301283225E-3</v>
      </c>
      <c r="G11" s="63">
        <f t="shared" si="4"/>
        <v>2.7773720602218294E-3</v>
      </c>
      <c r="H11" s="63">
        <f t="shared" si="4"/>
        <v>2.8936767518945453E-3</v>
      </c>
      <c r="I11" s="63">
        <f t="shared" si="4"/>
        <v>3.1359474049349198E-3</v>
      </c>
      <c r="J11" s="63">
        <f t="shared" si="4"/>
        <v>0.11331634097063685</v>
      </c>
      <c r="K11" s="63">
        <f t="shared" si="4"/>
        <v>0.22871565746158928</v>
      </c>
      <c r="L11" s="63">
        <f t="shared" si="4"/>
        <v>0.21309615569959542</v>
      </c>
      <c r="M11" s="63">
        <f t="shared" si="4"/>
        <v>0</v>
      </c>
      <c r="N11" s="63">
        <f t="shared" si="4"/>
        <v>0</v>
      </c>
      <c r="O11" s="63">
        <f t="shared" si="4"/>
        <v>0</v>
      </c>
      <c r="P11" s="63">
        <f t="shared" si="4"/>
        <v>2.6316913005462786E-3</v>
      </c>
      <c r="Q11" s="63">
        <f t="shared" si="4"/>
        <v>1.583887247063934E-2</v>
      </c>
      <c r="R11" s="63">
        <f t="shared" si="4"/>
        <v>2.1704040901357868E-2</v>
      </c>
      <c r="S11" s="63">
        <f t="shared" si="4"/>
        <v>2.2693289891652278E-2</v>
      </c>
      <c r="T11" s="63">
        <f t="shared" si="4"/>
        <v>2.4762793533747832E-2</v>
      </c>
      <c r="U11" s="63">
        <f t="shared" si="4"/>
        <v>2.1004319133803181E-2</v>
      </c>
      <c r="V11" s="63">
        <f t="shared" si="4"/>
        <v>1.5282229497758818E-2</v>
      </c>
      <c r="W11" s="63">
        <f t="shared" si="4"/>
        <v>1.5387512822488182E-2</v>
      </c>
      <c r="X11" s="63">
        <f t="shared" si="4"/>
        <v>7.9384244955609973E-2</v>
      </c>
      <c r="Y11" s="63">
        <f t="shared" si="4"/>
        <v>7.3143673294482556E-2</v>
      </c>
      <c r="Z11" s="63">
        <f t="shared" si="4"/>
        <v>8.3890706266803675E-3</v>
      </c>
      <c r="AA11" s="63">
        <f t="shared" si="4"/>
        <v>8.7592598574003991E-3</v>
      </c>
      <c r="AB11" s="63">
        <f t="shared" si="4"/>
        <v>3.7196340730898191E-2</v>
      </c>
      <c r="AC11" s="63">
        <f t="shared" si="4"/>
        <v>0.18036631545532819</v>
      </c>
      <c r="AD11" s="63">
        <f t="shared" si="4"/>
        <v>0.32839680533139187</v>
      </c>
      <c r="AE11" s="63">
        <f t="shared" si="4"/>
        <v>0.40603472193719869</v>
      </c>
      <c r="AF11" s="63">
        <f t="shared" si="4"/>
        <v>0.42959323750617984</v>
      </c>
      <c r="AG11" s="63">
        <f t="shared" si="4"/>
        <v>0.45530440639836822</v>
      </c>
      <c r="AH11" s="63">
        <f t="shared" si="4"/>
        <v>0.42434643182004445</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c r="A12" s="17" t="s">
        <v>352</v>
      </c>
      <c r="E12" s="63">
        <f>E8/E10</f>
        <v>0.99655769727229959</v>
      </c>
      <c r="F12" s="63">
        <f t="shared" ref="F12:BQ12" si="5">F8/F10</f>
        <v>0.99636207913759522</v>
      </c>
      <c r="G12" s="63">
        <f t="shared" si="5"/>
        <v>0.9961276739518754</v>
      </c>
      <c r="H12" s="63">
        <f t="shared" si="5"/>
        <v>0.96384039622119067</v>
      </c>
      <c r="I12" s="63">
        <f t="shared" si="5"/>
        <v>0.99593507209543175</v>
      </c>
      <c r="J12" s="63">
        <f t="shared" si="5"/>
        <v>0.88656431694464544</v>
      </c>
      <c r="K12" s="63">
        <f t="shared" si="5"/>
        <v>0.77090325409451244</v>
      </c>
      <c r="L12" s="63">
        <f t="shared" si="5"/>
        <v>0.78690384430040461</v>
      </c>
      <c r="M12" s="63">
        <f t="shared" si="5"/>
        <v>1.0000000000000002</v>
      </c>
      <c r="N12" s="63">
        <f t="shared" si="5"/>
        <v>1</v>
      </c>
      <c r="O12" s="63">
        <f t="shared" si="5"/>
        <v>1</v>
      </c>
      <c r="P12" s="63">
        <f t="shared" si="5"/>
        <v>0.9973683086994537</v>
      </c>
      <c r="Q12" s="63">
        <f t="shared" si="5"/>
        <v>0.98416112752936069</v>
      </c>
      <c r="R12" s="63">
        <f t="shared" si="5"/>
        <v>0.9782959590986422</v>
      </c>
      <c r="S12" s="63">
        <f t="shared" si="5"/>
        <v>0.97730671010834791</v>
      </c>
      <c r="T12" s="63">
        <f t="shared" si="5"/>
        <v>0.97523720646625223</v>
      </c>
      <c r="U12" s="63">
        <f t="shared" si="5"/>
        <v>0.97899568086619693</v>
      </c>
      <c r="V12" s="63">
        <f t="shared" si="5"/>
        <v>0.98471777050224119</v>
      </c>
      <c r="W12" s="63">
        <f t="shared" si="5"/>
        <v>0.98461248717751171</v>
      </c>
      <c r="X12" s="63">
        <f t="shared" si="5"/>
        <v>0.92061575504438986</v>
      </c>
      <c r="Y12" s="63">
        <f t="shared" si="5"/>
        <v>0.92685632670551743</v>
      </c>
      <c r="Z12" s="63">
        <f t="shared" si="5"/>
        <v>0.99161092937331963</v>
      </c>
      <c r="AA12" s="63">
        <f t="shared" si="5"/>
        <v>0.99124074014259955</v>
      </c>
      <c r="AB12" s="63">
        <f t="shared" si="5"/>
        <v>0.90895823924821295</v>
      </c>
      <c r="AC12" s="63">
        <f t="shared" si="5"/>
        <v>0.81963368454467178</v>
      </c>
      <c r="AD12" s="63">
        <f t="shared" si="5"/>
        <v>0.67160319466860807</v>
      </c>
      <c r="AE12" s="63">
        <f t="shared" si="5"/>
        <v>0.59396527806280119</v>
      </c>
      <c r="AF12" s="63">
        <f t="shared" si="5"/>
        <v>0.57040676249382039</v>
      </c>
      <c r="AG12" s="63">
        <f t="shared" si="5"/>
        <v>0.54469559360163178</v>
      </c>
      <c r="AH12" s="63">
        <f t="shared" si="5"/>
        <v>0.57565356817995561</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c r="A13" s="17" t="s">
        <v>353</v>
      </c>
      <c r="E13" s="63">
        <f>(E4/E10*E7+E8/E10*E9)</f>
        <v>7.9831530450049371E-2</v>
      </c>
      <c r="F13" s="63">
        <f t="shared" ref="F13:BQ13" si="6">(F4/F10*F7+F8/F10*F9)</f>
        <v>7.9708966331007616E-2</v>
      </c>
      <c r="G13" s="63">
        <f t="shared" si="6"/>
        <v>7.9690213916150041E-2</v>
      </c>
      <c r="H13" s="63">
        <f t="shared" si="6"/>
        <v>7.7107231697695261E-2</v>
      </c>
      <c r="I13" s="63">
        <f t="shared" si="6"/>
        <v>9.2935733014325395E-2</v>
      </c>
      <c r="J13" s="63">
        <f t="shared" si="6"/>
        <v>7.0925145355571637E-2</v>
      </c>
      <c r="K13" s="63">
        <f t="shared" si="6"/>
        <v>6.1672260327560999E-2</v>
      </c>
      <c r="L13" s="63">
        <f t="shared" si="6"/>
        <v>6.2952307544032374E-2</v>
      </c>
      <c r="M13" s="63">
        <f t="shared" si="6"/>
        <v>8.0000000000000016E-2</v>
      </c>
      <c r="N13" s="63">
        <f t="shared" si="6"/>
        <v>0.08</v>
      </c>
      <c r="O13" s="63">
        <f t="shared" si="6"/>
        <v>0.08</v>
      </c>
      <c r="P13" s="63">
        <f t="shared" si="6"/>
        <v>7.9789464695956297E-2</v>
      </c>
      <c r="Q13" s="63">
        <f t="shared" si="6"/>
        <v>7.9435951372201261E-2</v>
      </c>
      <c r="R13" s="63">
        <f t="shared" si="6"/>
        <v>7.8263676727891376E-2</v>
      </c>
      <c r="S13" s="63">
        <f t="shared" si="6"/>
        <v>7.818453680866784E-2</v>
      </c>
      <c r="T13" s="63">
        <f t="shared" si="6"/>
        <v>7.8018976517300179E-2</v>
      </c>
      <c r="U13" s="63">
        <f t="shared" si="6"/>
        <v>7.8715550154476219E-2</v>
      </c>
      <c r="V13" s="63">
        <f t="shared" si="6"/>
        <v>7.8777421640179299E-2</v>
      </c>
      <c r="W13" s="63">
        <f t="shared" si="6"/>
        <v>7.8768998974200935E-2</v>
      </c>
      <c r="X13" s="63">
        <f t="shared" si="6"/>
        <v>7.3649260403551187E-2</v>
      </c>
      <c r="Y13" s="63">
        <f t="shared" si="6"/>
        <v>7.501038323844969E-2</v>
      </c>
      <c r="Z13" s="63">
        <f t="shared" si="6"/>
        <v>7.9328874349865575E-2</v>
      </c>
      <c r="AA13" s="63">
        <f t="shared" si="6"/>
        <v>7.9299259211407971E-2</v>
      </c>
      <c r="AB13" s="63">
        <f t="shared" si="6"/>
        <v>7.2716659139857032E-2</v>
      </c>
      <c r="AC13" s="63">
        <f t="shared" si="6"/>
        <v>7.5762422943192048E-2</v>
      </c>
      <c r="AD13" s="63">
        <f t="shared" si="6"/>
        <v>5.3728255573488648E-2</v>
      </c>
      <c r="AE13" s="63">
        <f t="shared" si="6"/>
        <v>4.7517222245024096E-2</v>
      </c>
      <c r="AF13" s="63">
        <f t="shared" si="6"/>
        <v>4.563254099950563E-2</v>
      </c>
      <c r="AG13" s="63">
        <f t="shared" si="6"/>
        <v>8.4340443352267258E-2</v>
      </c>
      <c r="AH13" s="63">
        <f t="shared" si="6"/>
        <v>4.6052285454396449E-2</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c r="A14" s="235"/>
      <c r="B14" s="236"/>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row>
    <row r="16" spans="1:74" s="45" customFormat="1">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资产资本结构分析表"/>
  <dimension ref="A1:CL51"/>
  <sheetViews>
    <sheetView workbookViewId="0">
      <selection activeCell="A18" sqref="A18:AG18"/>
    </sheetView>
  </sheetViews>
  <sheetFormatPr defaultRowHeight="13.5"/>
  <cols>
    <col min="1" max="1" width="38" style="17" bestFit="1" customWidth="1"/>
    <col min="2" max="4" width="9.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1" width="19.5" hidden="1" customWidth="1"/>
    <col min="32" max="34" width="19.5" bestFit="1" customWidth="1"/>
    <col min="35" max="35" width="9.5" hidden="1" customWidth="1"/>
    <col min="36" max="90" width="8.5" bestFit="1" customWidth="1"/>
  </cols>
  <sheetData>
    <row r="1" spans="1:90" s="26" customFormat="1">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202"/>
      <c r="AK1" s="202"/>
      <c r="AL1" s="202"/>
      <c r="AM1" s="202"/>
      <c r="AN1" s="202"/>
      <c r="AO1" s="202"/>
      <c r="AP1" s="202"/>
      <c r="AQ1" s="202"/>
      <c r="AR1" s="202"/>
      <c r="AS1" s="202"/>
      <c r="AT1" s="202"/>
      <c r="AU1" s="202"/>
      <c r="AV1" s="202"/>
      <c r="AW1" s="20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row>
    <row r="2" spans="1:90" s="26" customFormat="1">
      <c r="A2" s="17" t="s">
        <v>559</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c r="A3" s="17" t="s">
        <v>560</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c r="A4" s="17" t="s">
        <v>565</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c r="A5" s="17" t="s">
        <v>336</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c r="A6" s="17" t="s">
        <v>337</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c r="A7" s="17" t="s">
        <v>338</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c r="A8" s="17" t="s">
        <v>339</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c r="A9" s="46" t="s">
        <v>340</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c r="A10" s="17" t="s">
        <v>341</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c r="A11" s="17" t="s">
        <v>342</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c r="A12" s="17" t="s">
        <v>343</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c r="A13" s="17" t="s">
        <v>347</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c r="A14" s="46" t="s">
        <v>344</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c r="A15" s="20" t="s">
        <v>345</v>
      </c>
      <c r="E15" s="26">
        <f>E11+E13-E3-E4-E7</f>
        <v>625348097.44999981</v>
      </c>
      <c r="F15" s="26">
        <f t="shared" ref="F15:BQ15" si="4">F11+F13-F3-F4-F7</f>
        <v>644960278.23000002</v>
      </c>
      <c r="G15" s="26">
        <f t="shared" si="4"/>
        <v>639102973.62000036</v>
      </c>
      <c r="H15" s="26">
        <f t="shared" si="4"/>
        <v>746797703.7699995</v>
      </c>
      <c r="I15" s="26">
        <f t="shared" si="4"/>
        <v>495609355.78999996</v>
      </c>
      <c r="J15" s="26">
        <f t="shared" si="4"/>
        <v>940292581.63000011</v>
      </c>
      <c r="K15" s="26">
        <f t="shared" si="4"/>
        <v>166737828.84000015</v>
      </c>
      <c r="L15" s="26">
        <f t="shared" si="4"/>
        <v>522035898.30999994</v>
      </c>
      <c r="M15" s="26">
        <f t="shared" si="4"/>
        <v>696197785.22000003</v>
      </c>
      <c r="N15" s="26">
        <f t="shared" si="4"/>
        <v>690790735.84000039</v>
      </c>
      <c r="O15" s="26">
        <f t="shared" si="4"/>
        <v>641525323.09000015</v>
      </c>
      <c r="P15" s="26">
        <f t="shared" si="4"/>
        <v>1248965928.1900001</v>
      </c>
      <c r="Q15" s="26">
        <f t="shared" si="4"/>
        <v>222232252.4399997</v>
      </c>
      <c r="R15" s="26">
        <f t="shared" si="4"/>
        <v>264684977.61000013</v>
      </c>
      <c r="S15" s="26">
        <f t="shared" si="4"/>
        <v>237178979.92000008</v>
      </c>
      <c r="T15" s="26">
        <f t="shared" si="4"/>
        <v>285371556.97999978</v>
      </c>
      <c r="U15" s="26">
        <f t="shared" si="4"/>
        <v>304023185.5999999</v>
      </c>
      <c r="V15" s="26">
        <f t="shared" si="4"/>
        <v>296954505.58999991</v>
      </c>
      <c r="W15" s="26">
        <f t="shared" si="4"/>
        <v>285131011.63999999</v>
      </c>
      <c r="X15" s="26">
        <f t="shared" si="4"/>
        <v>318787876.55000019</v>
      </c>
      <c r="Y15" s="26">
        <f t="shared" si="4"/>
        <v>345045390.76999986</v>
      </c>
      <c r="Z15" s="26">
        <f t="shared" si="4"/>
        <v>413831417.80999994</v>
      </c>
      <c r="AA15" s="26">
        <f t="shared" si="4"/>
        <v>460824111.80000007</v>
      </c>
      <c r="AB15" s="26">
        <f t="shared" si="4"/>
        <v>560360534.11000025</v>
      </c>
      <c r="AC15" s="26">
        <f t="shared" si="4"/>
        <v>694471559.58000016</v>
      </c>
      <c r="AD15" s="26">
        <f t="shared" si="4"/>
        <v>-43988357.019999981</v>
      </c>
      <c r="AE15" s="26">
        <f t="shared" si="4"/>
        <v>-73993725.139999986</v>
      </c>
      <c r="AF15" s="26">
        <f t="shared" si="4"/>
        <v>-87875943.230000108</v>
      </c>
      <c r="AG15" s="26">
        <f t="shared" si="4"/>
        <v>29638795.879999995</v>
      </c>
      <c r="AH15" s="26">
        <f t="shared" si="4"/>
        <v>-132188317.48000002</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c r="A16" s="20" t="s">
        <v>346</v>
      </c>
      <c r="E16" s="26">
        <f>E10-E2</f>
        <v>-625348097.45000005</v>
      </c>
      <c r="F16" s="26">
        <f t="shared" ref="F16:BQ16" si="6">F10-F2</f>
        <v>-644960278.23000002</v>
      </c>
      <c r="G16" s="26">
        <f t="shared" si="6"/>
        <v>-639102973.62</v>
      </c>
      <c r="H16" s="26">
        <f t="shared" si="6"/>
        <v>-746797703.76999998</v>
      </c>
      <c r="I16" s="26">
        <f t="shared" si="6"/>
        <v>-495609355.79000002</v>
      </c>
      <c r="J16" s="26">
        <f t="shared" si="6"/>
        <v>-940292581.63</v>
      </c>
      <c r="K16" s="26">
        <f t="shared" si="6"/>
        <v>-166737828.84</v>
      </c>
      <c r="L16" s="26">
        <f t="shared" si="6"/>
        <v>-522035898.31000006</v>
      </c>
      <c r="M16" s="26">
        <f t="shared" si="6"/>
        <v>-696197785.22000003</v>
      </c>
      <c r="N16" s="26">
        <f t="shared" si="6"/>
        <v>-690790735.84000003</v>
      </c>
      <c r="O16" s="26">
        <f t="shared" si="6"/>
        <v>-641525323.09000003</v>
      </c>
      <c r="P16" s="26">
        <f t="shared" si="6"/>
        <v>-1248965928.1900001</v>
      </c>
      <c r="Q16" s="26">
        <f t="shared" si="6"/>
        <v>-222232252.44</v>
      </c>
      <c r="R16" s="26">
        <f t="shared" si="6"/>
        <v>-264684977.61000001</v>
      </c>
      <c r="S16" s="26">
        <f t="shared" si="6"/>
        <v>-237178979.92000002</v>
      </c>
      <c r="T16" s="26">
        <f t="shared" si="6"/>
        <v>-285371556.98000002</v>
      </c>
      <c r="U16" s="26">
        <f t="shared" si="6"/>
        <v>-304023185.60000002</v>
      </c>
      <c r="V16" s="26">
        <f t="shared" si="6"/>
        <v>-296954505.58999997</v>
      </c>
      <c r="W16" s="26">
        <f t="shared" si="6"/>
        <v>-285131011.63999999</v>
      </c>
      <c r="X16" s="26">
        <f t="shared" si="6"/>
        <v>-318787876.55000001</v>
      </c>
      <c r="Y16" s="26">
        <f t="shared" si="6"/>
        <v>-345045390.76999998</v>
      </c>
      <c r="Z16" s="26">
        <f t="shared" si="6"/>
        <v>-413831417.81</v>
      </c>
      <c r="AA16" s="26">
        <f t="shared" si="6"/>
        <v>-460824111.80000001</v>
      </c>
      <c r="AB16" s="26">
        <f t="shared" si="6"/>
        <v>-560360534.11000001</v>
      </c>
      <c r="AC16" s="26">
        <f t="shared" si="6"/>
        <v>-694471559.58000004</v>
      </c>
      <c r="AD16" s="26">
        <f t="shared" si="6"/>
        <v>43988357.019999996</v>
      </c>
      <c r="AE16" s="26">
        <f t="shared" si="6"/>
        <v>73993725.139999986</v>
      </c>
      <c r="AF16" s="26">
        <f t="shared" si="6"/>
        <v>87875943.229999989</v>
      </c>
      <c r="AG16" s="26">
        <f t="shared" si="6"/>
        <v>-29638795.879999995</v>
      </c>
      <c r="AH16" s="26">
        <f t="shared" si="6"/>
        <v>132188317.48</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c r="A17" s="20" t="s">
        <v>348</v>
      </c>
      <c r="E17" s="63">
        <f>(E11+E13-E7-E3)/E4</f>
        <v>1.6153564095093311</v>
      </c>
      <c r="F17" s="63">
        <f t="shared" ref="F17:BQ17" si="8">(F11+F13-F7-F3)/F4</f>
        <v>1.6928220167484747</v>
      </c>
      <c r="G17" s="63">
        <f t="shared" si="8"/>
        <v>1.7369024163414373</v>
      </c>
      <c r="H17" s="63">
        <f t="shared" si="8"/>
        <v>1.880935636760904</v>
      </c>
      <c r="I17" s="63">
        <f t="shared" si="8"/>
        <v>1.4788078842640875</v>
      </c>
      <c r="J17" s="63">
        <f t="shared" si="8"/>
        <v>1.959473064311209</v>
      </c>
      <c r="K17" s="63">
        <f t="shared" si="8"/>
        <v>1.1673579128098908</v>
      </c>
      <c r="L17" s="63">
        <f t="shared" si="8"/>
        <v>1.6770959982584468</v>
      </c>
      <c r="M17" s="63">
        <f t="shared" si="8"/>
        <v>1.9684207300472782</v>
      </c>
      <c r="N17" s="63">
        <f t="shared" si="8"/>
        <v>2.0006033399230012</v>
      </c>
      <c r="O17" s="63">
        <f t="shared" si="8"/>
        <v>1.8801062486907896</v>
      </c>
      <c r="P17" s="63">
        <f t="shared" si="8"/>
        <v>6.3805594729502406</v>
      </c>
      <c r="Q17" s="63">
        <f t="shared" si="8"/>
        <v>1.718684241365646</v>
      </c>
      <c r="R17" s="63">
        <f t="shared" si="8"/>
        <v>1.8985114399212319</v>
      </c>
      <c r="S17" s="63">
        <f t="shared" si="8"/>
        <v>1.7733673701139407</v>
      </c>
      <c r="T17" s="63">
        <f t="shared" si="8"/>
        <v>1.9633012689486595</v>
      </c>
      <c r="U17" s="63">
        <f t="shared" si="8"/>
        <v>2.1176169888399556</v>
      </c>
      <c r="V17" s="63">
        <f t="shared" si="8"/>
        <v>2.0551038531640122</v>
      </c>
      <c r="W17" s="63">
        <f t="shared" si="8"/>
        <v>1.9635807671050933</v>
      </c>
      <c r="X17" s="63">
        <f t="shared" si="8"/>
        <v>2.1434012831606406</v>
      </c>
      <c r="Y17" s="63">
        <f t="shared" si="8"/>
        <v>2.3496840459078849</v>
      </c>
      <c r="Z17" s="63">
        <f t="shared" si="8"/>
        <v>2.6142831707590006</v>
      </c>
      <c r="AA17" s="63">
        <f t="shared" si="8"/>
        <v>2.5876565458693213</v>
      </c>
      <c r="AB17" s="63">
        <f t="shared" si="8"/>
        <v>3.2062723106584463</v>
      </c>
      <c r="AC17" s="63">
        <f t="shared" si="8"/>
        <v>4.4034097508418188</v>
      </c>
      <c r="AD17" s="63">
        <f t="shared" si="8"/>
        <v>0.69007181922633032</v>
      </c>
      <c r="AE17" s="63">
        <f t="shared" si="8"/>
        <v>0.56664869877681801</v>
      </c>
      <c r="AF17" s="63">
        <f t="shared" si="8"/>
        <v>0.45989716595689151</v>
      </c>
      <c r="AG17" s="63">
        <f t="shared" si="8"/>
        <v>1.1511069193672026</v>
      </c>
      <c r="AH17" s="63">
        <f t="shared" si="8"/>
        <v>0.3296579672644982</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c r="A18" s="235"/>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row>
    <row r="19" spans="1:90">
      <c r="A19" s="116" t="s">
        <v>581</v>
      </c>
      <c r="B19" s="117"/>
      <c r="C19" s="117"/>
      <c r="D19" s="117"/>
      <c r="E19" s="117" t="s">
        <v>574</v>
      </c>
      <c r="F19" s="117"/>
      <c r="G19" s="117"/>
      <c r="H19" s="117"/>
      <c r="I19" s="117" t="s">
        <v>610</v>
      </c>
      <c r="M19" s="117" t="s">
        <v>576</v>
      </c>
      <c r="N19" s="63"/>
      <c r="O19" s="63"/>
      <c r="P19" s="63"/>
      <c r="Q19" s="63"/>
      <c r="R19" s="63"/>
      <c r="S19" s="63"/>
      <c r="T19" s="63"/>
      <c r="U19" s="63"/>
    </row>
    <row r="20" spans="1:90" s="63" customFormat="1" ht="14.25" customHeight="1">
      <c r="A20" s="116" t="s">
        <v>582</v>
      </c>
      <c r="B20" s="118"/>
      <c r="C20" s="118"/>
      <c r="D20" s="118"/>
      <c r="E20" s="118">
        <f>POWER(E9/U9,1/5)-1</f>
        <v>0.24360758211236044</v>
      </c>
      <c r="F20" s="118"/>
      <c r="G20" s="118"/>
      <c r="H20" s="118"/>
      <c r="I20" s="118">
        <f>POWER(E9/Y9,1/6)-1</f>
        <v>0.20372417747359139</v>
      </c>
      <c r="M20" s="118">
        <f>POWER(E9/AC9,1/7)-1</f>
        <v>0.15729707491060152</v>
      </c>
    </row>
    <row r="21" spans="1:90" s="63" customFormat="1" ht="14.25" customHeight="1">
      <c r="A21" s="116" t="s">
        <v>580</v>
      </c>
      <c r="B21" s="118"/>
      <c r="C21" s="118"/>
      <c r="D21" s="118"/>
      <c r="E21" s="118">
        <f>POWER(E4/U4,1/5)-1</f>
        <v>0.30159622028591326</v>
      </c>
      <c r="F21" s="118"/>
      <c r="G21" s="118"/>
      <c r="H21" s="118"/>
      <c r="I21" s="118">
        <f>POWER(E4/Y4,1/6)-1</f>
        <v>0.25861189351015446</v>
      </c>
      <c r="M21" s="118">
        <f>POWER(E4/AC4,1/7)-1</f>
        <v>0.25778913744464149</v>
      </c>
    </row>
    <row r="22" spans="1:90" s="63" customFormat="1" ht="14.25" customHeight="1">
      <c r="A22" s="116" t="s">
        <v>583</v>
      </c>
      <c r="B22" s="118"/>
      <c r="C22" s="118"/>
      <c r="D22" s="118"/>
      <c r="E22" s="118">
        <f>POWER(E5/U5,1/5)-1</f>
        <v>0.2702518790167725</v>
      </c>
      <c r="F22" s="118"/>
      <c r="G22" s="118"/>
      <c r="H22" s="118"/>
      <c r="I22" s="118">
        <f>POWER(E5/Y5,1/6)-1</f>
        <v>0.23689688009325827</v>
      </c>
      <c r="M22" s="118">
        <f>POWER(E5/AC5,1/7)-1</f>
        <v>0.24612288923044745</v>
      </c>
    </row>
    <row r="23" spans="1:90" s="63" customFormat="1" ht="14.25" customHeight="1">
      <c r="A23" s="116" t="s">
        <v>584</v>
      </c>
      <c r="B23" s="118"/>
      <c r="C23" s="118"/>
      <c r="D23" s="118"/>
      <c r="E23" s="118">
        <f>POWER(E6/U6,1/5)-1</f>
        <v>0.21298406119078828</v>
      </c>
      <c r="F23" s="118"/>
      <c r="G23" s="118"/>
      <c r="H23" s="118"/>
      <c r="I23" s="118">
        <f>POWER(E6/Y6,1/6)-1</f>
        <v>0.19589384481789529</v>
      </c>
      <c r="M23" s="118">
        <f>POWER(E6/AC6,1/7)-1</f>
        <v>0.22259057619713563</v>
      </c>
    </row>
    <row r="24" spans="1:90" s="63" customFormat="1" ht="14.25" customHeight="1">
      <c r="A24" s="116" t="s">
        <v>585</v>
      </c>
      <c r="B24" s="118"/>
      <c r="C24" s="118"/>
      <c r="D24" s="118"/>
      <c r="E24" s="118">
        <f>POWER(E7/U7,1/5)-1</f>
        <v>0.25789279388115594</v>
      </c>
      <c r="F24" s="118"/>
      <c r="G24" s="118"/>
      <c r="H24" s="118"/>
      <c r="I24" s="118">
        <f>POWER(E7/Y7,1/6)-1</f>
        <v>0.24698936200207045</v>
      </c>
      <c r="M24" s="118">
        <f>POWER(E7/AC7,1/7)-1</f>
        <v>0.28943356106213369</v>
      </c>
    </row>
    <row r="25" spans="1:90" s="109" customFormat="1">
      <c r="A25" s="147" t="s">
        <v>561</v>
      </c>
      <c r="B25" s="110"/>
      <c r="C25" s="110"/>
      <c r="D25" s="110"/>
      <c r="E25" s="110">
        <f>(E2-I2)/I2</f>
        <v>0.26113045151551284</v>
      </c>
      <c r="F25" s="110">
        <f t="shared" ref="F25:BQ25" si="10">(F2-J2)/J2</f>
        <v>-0.37910437028476507</v>
      </c>
      <c r="G25" s="110">
        <f t="shared" si="10"/>
        <v>0.64800929913422667</v>
      </c>
      <c r="H25" s="110">
        <f t="shared" si="10"/>
        <v>9.9631994163273618E-2</v>
      </c>
      <c r="I25" s="110">
        <f t="shared" si="10"/>
        <v>-0.28555550888053716</v>
      </c>
      <c r="J25" s="109">
        <f t="shared" si="10"/>
        <v>0.50826703705436294</v>
      </c>
      <c r="K25" s="109">
        <f t="shared" si="10"/>
        <v>-0.39398157346711893</v>
      </c>
      <c r="L25" s="109">
        <f t="shared" si="10"/>
        <v>-0.45784861515933123</v>
      </c>
      <c r="M25" s="110">
        <f t="shared" si="10"/>
        <v>1.9671870681888939</v>
      </c>
      <c r="N25" s="110">
        <f t="shared" si="10"/>
        <v>1.4966687451087453</v>
      </c>
      <c r="O25" s="110">
        <f t="shared" si="10"/>
        <v>1.5745563421760715</v>
      </c>
      <c r="P25" s="110">
        <f t="shared" si="10"/>
        <v>3.0465752248142635</v>
      </c>
      <c r="Q25" s="110">
        <f t="shared" si="10"/>
        <v>-0.27236982722246755</v>
      </c>
      <c r="R25" s="110">
        <f t="shared" si="10"/>
        <v>-9.861242441064233E-2</v>
      </c>
      <c r="S25" s="110">
        <f t="shared" si="10"/>
        <v>-0.15905901787404531</v>
      </c>
      <c r="T25" s="110">
        <f t="shared" si="10"/>
        <v>-0.26019585350779106</v>
      </c>
      <c r="U25" s="110">
        <f t="shared" si="10"/>
        <v>-0.25600752585595166</v>
      </c>
      <c r="V25" s="109">
        <f t="shared" si="10"/>
        <v>-0.2582619579383163</v>
      </c>
      <c r="W25" s="109">
        <f t="shared" si="10"/>
        <v>-0.35700041718172965</v>
      </c>
      <c r="X25" s="109">
        <f t="shared" si="10"/>
        <v>-0.29724773641636892</v>
      </c>
      <c r="Y25" s="109">
        <f t="shared" si="10"/>
        <v>-0.48863067413040756</v>
      </c>
      <c r="Z25" s="109">
        <f t="shared" si="10"/>
        <v>12.969100053167731</v>
      </c>
      <c r="AA25" s="109">
        <f t="shared" si="10"/>
        <v>9.4396435365703688</v>
      </c>
      <c r="AB25" s="109">
        <f t="shared" si="10"/>
        <v>11.007430850014485</v>
      </c>
      <c r="AC25" s="109">
        <f t="shared" si="10"/>
        <v>7.5063906492885257</v>
      </c>
      <c r="AD25" s="109">
        <f t="shared" si="10"/>
        <v>-0.38038631107349696</v>
      </c>
      <c r="AE25" s="109" t="e">
        <f t="shared" si="10"/>
        <v>#DIV/0!</v>
      </c>
      <c r="AF25" s="109" t="e">
        <f t="shared" si="10"/>
        <v>#DIV/0!</v>
      </c>
      <c r="AG25" s="109" t="e">
        <f t="shared" si="10"/>
        <v>#DIV/0!</v>
      </c>
      <c r="AH25" s="109" t="e">
        <f t="shared" si="10"/>
        <v>#DIV/0!</v>
      </c>
      <c r="AI25" s="109" t="e">
        <f t="shared" si="10"/>
        <v>#DIV/0!</v>
      </c>
      <c r="AJ25" s="109" t="e">
        <f t="shared" si="10"/>
        <v>#DIV/0!</v>
      </c>
      <c r="AK25" s="109" t="e">
        <f t="shared" si="10"/>
        <v>#DIV/0!</v>
      </c>
      <c r="AL25" s="109" t="e">
        <f t="shared" si="10"/>
        <v>#DIV/0!</v>
      </c>
      <c r="AM25" s="109" t="e">
        <f t="shared" si="10"/>
        <v>#DIV/0!</v>
      </c>
      <c r="AN25" s="109" t="e">
        <f t="shared" si="10"/>
        <v>#DIV/0!</v>
      </c>
      <c r="AO25" s="109" t="e">
        <f t="shared" si="10"/>
        <v>#DIV/0!</v>
      </c>
      <c r="AP25" s="109" t="e">
        <f t="shared" si="10"/>
        <v>#DIV/0!</v>
      </c>
      <c r="AQ25" s="109" t="e">
        <f t="shared" si="10"/>
        <v>#DIV/0!</v>
      </c>
      <c r="AR25" s="109" t="e">
        <f t="shared" si="10"/>
        <v>#DIV/0!</v>
      </c>
      <c r="AS25" s="109" t="e">
        <f t="shared" si="10"/>
        <v>#DIV/0!</v>
      </c>
      <c r="AT25" s="109" t="e">
        <f t="shared" si="10"/>
        <v>#DIV/0!</v>
      </c>
      <c r="AU25" s="109" t="e">
        <f t="shared" si="10"/>
        <v>#DIV/0!</v>
      </c>
      <c r="AV25" s="109" t="e">
        <f t="shared" si="10"/>
        <v>#DIV/0!</v>
      </c>
      <c r="AW25" s="109" t="e">
        <f t="shared" si="10"/>
        <v>#DIV/0!</v>
      </c>
      <c r="AX25" s="109" t="e">
        <f t="shared" si="10"/>
        <v>#DIV/0!</v>
      </c>
      <c r="AY25" s="109" t="e">
        <f t="shared" si="10"/>
        <v>#DIV/0!</v>
      </c>
      <c r="AZ25" s="109" t="e">
        <f t="shared" si="10"/>
        <v>#DIV/0!</v>
      </c>
      <c r="BA25" s="109" t="e">
        <f t="shared" si="10"/>
        <v>#DIV/0!</v>
      </c>
      <c r="BB25" s="109" t="e">
        <f t="shared" si="10"/>
        <v>#DIV/0!</v>
      </c>
      <c r="BC25" s="109" t="e">
        <f t="shared" si="10"/>
        <v>#DIV/0!</v>
      </c>
      <c r="BD25" s="109" t="e">
        <f t="shared" si="10"/>
        <v>#DIV/0!</v>
      </c>
      <c r="BE25" s="109" t="e">
        <f t="shared" si="10"/>
        <v>#DIV/0!</v>
      </c>
      <c r="BF25" s="109" t="e">
        <f t="shared" si="10"/>
        <v>#DIV/0!</v>
      </c>
      <c r="BG25" s="109" t="e">
        <f t="shared" si="10"/>
        <v>#DIV/0!</v>
      </c>
      <c r="BH25" s="109" t="e">
        <f t="shared" si="10"/>
        <v>#DIV/0!</v>
      </c>
      <c r="BI25" s="109" t="e">
        <f t="shared" si="10"/>
        <v>#DIV/0!</v>
      </c>
      <c r="BJ25" s="109" t="e">
        <f t="shared" si="10"/>
        <v>#DIV/0!</v>
      </c>
      <c r="BK25" s="109" t="e">
        <f t="shared" si="10"/>
        <v>#DIV/0!</v>
      </c>
      <c r="BL25" s="109" t="e">
        <f t="shared" si="10"/>
        <v>#DIV/0!</v>
      </c>
      <c r="BM25" s="109" t="e">
        <f t="shared" si="10"/>
        <v>#DIV/0!</v>
      </c>
      <c r="BN25" s="109" t="e">
        <f t="shared" si="10"/>
        <v>#DIV/0!</v>
      </c>
      <c r="BO25" s="109" t="e">
        <f t="shared" si="10"/>
        <v>#DIV/0!</v>
      </c>
      <c r="BP25" s="109" t="e">
        <f t="shared" si="10"/>
        <v>#DIV/0!</v>
      </c>
      <c r="BQ25" s="109" t="e">
        <f t="shared" si="10"/>
        <v>#DIV/0!</v>
      </c>
      <c r="BR25" s="109" t="e">
        <f t="shared" ref="BR25:CK25" si="11">(BR2-BV2)/BV2</f>
        <v>#DIV/0!</v>
      </c>
      <c r="BS25" s="109" t="e">
        <f t="shared" si="11"/>
        <v>#DIV/0!</v>
      </c>
      <c r="BT25" s="109" t="e">
        <f t="shared" si="11"/>
        <v>#DIV/0!</v>
      </c>
      <c r="BU25" s="109" t="e">
        <f t="shared" si="11"/>
        <v>#DIV/0!</v>
      </c>
      <c r="BV25" s="109" t="e">
        <f t="shared" si="11"/>
        <v>#DIV/0!</v>
      </c>
      <c r="BW25" s="109" t="e">
        <f t="shared" si="11"/>
        <v>#DIV/0!</v>
      </c>
      <c r="BX25" s="109" t="e">
        <f t="shared" si="11"/>
        <v>#DIV/0!</v>
      </c>
      <c r="BY25" s="109" t="e">
        <f t="shared" si="11"/>
        <v>#DIV/0!</v>
      </c>
      <c r="BZ25" s="109" t="e">
        <f t="shared" si="11"/>
        <v>#DIV/0!</v>
      </c>
      <c r="CA25" s="109" t="e">
        <f t="shared" si="11"/>
        <v>#DIV/0!</v>
      </c>
      <c r="CB25" s="109" t="e">
        <f t="shared" si="11"/>
        <v>#DIV/0!</v>
      </c>
      <c r="CC25" s="109" t="e">
        <f t="shared" si="11"/>
        <v>#DIV/0!</v>
      </c>
      <c r="CD25" s="109" t="e">
        <f t="shared" si="11"/>
        <v>#DIV/0!</v>
      </c>
      <c r="CE25" s="109" t="e">
        <f t="shared" si="11"/>
        <v>#DIV/0!</v>
      </c>
      <c r="CF25" s="109" t="e">
        <f t="shared" si="11"/>
        <v>#DIV/0!</v>
      </c>
      <c r="CG25" s="109" t="e">
        <f t="shared" si="11"/>
        <v>#DIV/0!</v>
      </c>
      <c r="CH25" s="109" t="e">
        <f t="shared" si="11"/>
        <v>#DIV/0!</v>
      </c>
      <c r="CI25" s="109" t="e">
        <f t="shared" si="11"/>
        <v>#DIV/0!</v>
      </c>
      <c r="CJ25" s="109" t="e">
        <f t="shared" si="11"/>
        <v>#DIV/0!</v>
      </c>
      <c r="CK25" s="109" t="e">
        <f t="shared" si="11"/>
        <v>#DIV/0!</v>
      </c>
    </row>
    <row r="26" spans="1:90" s="110" customFormat="1">
      <c r="A26" s="147" t="s">
        <v>569</v>
      </c>
      <c r="E26" s="110">
        <f>E2/E9</f>
        <v>0.15357885292284826</v>
      </c>
      <c r="F26" s="110">
        <f t="shared" ref="F26:BQ26" si="12">F2/F9</f>
        <v>0.16132815520011692</v>
      </c>
      <c r="G26" s="110">
        <f t="shared" si="12"/>
        <v>0.1625385084853456</v>
      </c>
      <c r="H26" s="110">
        <f t="shared" si="12"/>
        <v>0.18865028255220315</v>
      </c>
      <c r="I26" s="110">
        <f t="shared" si="12"/>
        <v>0.1284124157304293</v>
      </c>
      <c r="J26" s="110">
        <f t="shared" si="12"/>
        <v>0.24507069365987452</v>
      </c>
      <c r="K26" s="110">
        <f t="shared" si="12"/>
        <v>0.11109299196335491</v>
      </c>
      <c r="L26" s="110">
        <f t="shared" si="12"/>
        <v>0.19933960892472069</v>
      </c>
      <c r="M26" s="110">
        <f t="shared" si="12"/>
        <v>0.26783983577118242</v>
      </c>
      <c r="N26" s="110">
        <f t="shared" si="12"/>
        <v>0.27769745416405095</v>
      </c>
      <c r="O26" s="110">
        <f t="shared" si="12"/>
        <v>0.26606071663712771</v>
      </c>
      <c r="P26" s="110">
        <f t="shared" si="12"/>
        <v>0.51620868628434802</v>
      </c>
      <c r="Q26" s="110">
        <f t="shared" si="12"/>
        <v>0.16590671088821501</v>
      </c>
      <c r="R26" s="110">
        <f t="shared" si="12"/>
        <v>0.19924445233761276</v>
      </c>
      <c r="S26" s="110">
        <f t="shared" si="12"/>
        <v>0.18286926844236451</v>
      </c>
      <c r="T26" s="110">
        <f t="shared" si="12"/>
        <v>0.22227144521670608</v>
      </c>
      <c r="U26" s="110">
        <f t="shared" si="12"/>
        <v>0.23483568622716416</v>
      </c>
      <c r="V26" s="110">
        <f t="shared" si="12"/>
        <v>0.23058648478453378</v>
      </c>
      <c r="W26" s="110">
        <f t="shared" si="12"/>
        <v>0.22730997790604399</v>
      </c>
      <c r="X26" s="110">
        <f t="shared" si="12"/>
        <v>0.30241506505213128</v>
      </c>
      <c r="Y26" s="110">
        <f t="shared" si="12"/>
        <v>0.32280529324736124</v>
      </c>
      <c r="Z26" s="110">
        <f t="shared" si="12"/>
        <v>0.33722209273527021</v>
      </c>
      <c r="AA26" s="110">
        <f t="shared" si="12"/>
        <v>0.37913998722249848</v>
      </c>
      <c r="AB26" s="110">
        <f t="shared" si="12"/>
        <v>0.46626221651490202</v>
      </c>
      <c r="AC26" s="110">
        <f t="shared" si="12"/>
        <v>0.57697641376299613</v>
      </c>
      <c r="AD26" s="110">
        <f t="shared" si="12"/>
        <v>5.2041785546584458E-2</v>
      </c>
      <c r="AE26" s="110">
        <f t="shared" si="12"/>
        <v>7.3450095822780961E-2</v>
      </c>
      <c r="AF26" s="110">
        <f t="shared" si="12"/>
        <v>8.9537549307780559E-2</v>
      </c>
      <c r="AG26" s="110">
        <f t="shared" si="12"/>
        <v>0.19987655995237949</v>
      </c>
      <c r="AH26" s="110">
        <f t="shared" si="12"/>
        <v>0.11271509375930439</v>
      </c>
      <c r="AI26" s="110" t="e">
        <f t="shared" si="12"/>
        <v>#DIV/0!</v>
      </c>
      <c r="AJ26" s="110" t="e">
        <f t="shared" si="12"/>
        <v>#DIV/0!</v>
      </c>
      <c r="AK26" s="110" t="e">
        <f t="shared" si="12"/>
        <v>#DIV/0!</v>
      </c>
      <c r="AL26" s="110" t="e">
        <f t="shared" si="12"/>
        <v>#DIV/0!</v>
      </c>
      <c r="AM26" s="110" t="e">
        <f t="shared" si="12"/>
        <v>#DIV/0!</v>
      </c>
      <c r="AN26" s="110" t="e">
        <f t="shared" si="12"/>
        <v>#DIV/0!</v>
      </c>
      <c r="AO26" s="110" t="e">
        <f t="shared" si="12"/>
        <v>#DIV/0!</v>
      </c>
      <c r="AP26" s="110" t="e">
        <f t="shared" si="12"/>
        <v>#DIV/0!</v>
      </c>
      <c r="AQ26" s="110" t="e">
        <f t="shared" si="12"/>
        <v>#DIV/0!</v>
      </c>
      <c r="AR26" s="110" t="e">
        <f t="shared" si="12"/>
        <v>#DIV/0!</v>
      </c>
      <c r="AS26" s="110" t="e">
        <f t="shared" si="12"/>
        <v>#DIV/0!</v>
      </c>
      <c r="AT26" s="110" t="e">
        <f t="shared" si="12"/>
        <v>#DIV/0!</v>
      </c>
      <c r="AU26" s="110" t="e">
        <f t="shared" si="12"/>
        <v>#DIV/0!</v>
      </c>
      <c r="AV26" s="110" t="e">
        <f t="shared" si="12"/>
        <v>#DIV/0!</v>
      </c>
      <c r="AW26" s="110" t="e">
        <f t="shared" si="12"/>
        <v>#DIV/0!</v>
      </c>
      <c r="AX26" s="110" t="e">
        <f t="shared" si="12"/>
        <v>#DIV/0!</v>
      </c>
      <c r="AY26" s="110" t="e">
        <f t="shared" si="12"/>
        <v>#DIV/0!</v>
      </c>
      <c r="AZ26" s="110" t="e">
        <f t="shared" si="12"/>
        <v>#DIV/0!</v>
      </c>
      <c r="BA26" s="110" t="e">
        <f t="shared" si="12"/>
        <v>#DIV/0!</v>
      </c>
      <c r="BB26" s="110" t="e">
        <f t="shared" si="12"/>
        <v>#DIV/0!</v>
      </c>
      <c r="BC26" s="110" t="e">
        <f t="shared" si="12"/>
        <v>#DIV/0!</v>
      </c>
      <c r="BD26" s="110" t="e">
        <f t="shared" si="12"/>
        <v>#DIV/0!</v>
      </c>
      <c r="BE26" s="110" t="e">
        <f t="shared" si="12"/>
        <v>#DIV/0!</v>
      </c>
      <c r="BF26" s="110" t="e">
        <f t="shared" si="12"/>
        <v>#DIV/0!</v>
      </c>
      <c r="BG26" s="110" t="e">
        <f t="shared" si="12"/>
        <v>#DIV/0!</v>
      </c>
      <c r="BH26" s="110" t="e">
        <f t="shared" si="12"/>
        <v>#DIV/0!</v>
      </c>
      <c r="BI26" s="110" t="e">
        <f t="shared" si="12"/>
        <v>#DIV/0!</v>
      </c>
      <c r="BJ26" s="110" t="e">
        <f t="shared" si="12"/>
        <v>#DIV/0!</v>
      </c>
      <c r="BK26" s="110" t="e">
        <f t="shared" si="12"/>
        <v>#DIV/0!</v>
      </c>
      <c r="BL26" s="110" t="e">
        <f t="shared" si="12"/>
        <v>#DIV/0!</v>
      </c>
      <c r="BM26" s="110" t="e">
        <f t="shared" si="12"/>
        <v>#DIV/0!</v>
      </c>
      <c r="BN26" s="110" t="e">
        <f t="shared" si="12"/>
        <v>#DIV/0!</v>
      </c>
      <c r="BO26" s="110" t="e">
        <f t="shared" si="12"/>
        <v>#DIV/0!</v>
      </c>
      <c r="BP26" s="110" t="e">
        <f t="shared" si="12"/>
        <v>#DIV/0!</v>
      </c>
      <c r="BQ26" s="110" t="e">
        <f t="shared" si="12"/>
        <v>#DIV/0!</v>
      </c>
      <c r="BR26" s="110" t="e">
        <f t="shared" ref="BR26:CK26" si="13">BR2/BR9</f>
        <v>#DIV/0!</v>
      </c>
      <c r="BS26" s="110" t="e">
        <f t="shared" si="13"/>
        <v>#DIV/0!</v>
      </c>
      <c r="BT26" s="110" t="e">
        <f t="shared" si="13"/>
        <v>#DIV/0!</v>
      </c>
      <c r="BU26" s="110" t="e">
        <f t="shared" si="13"/>
        <v>#DIV/0!</v>
      </c>
      <c r="BV26" s="110" t="e">
        <f t="shared" si="13"/>
        <v>#DIV/0!</v>
      </c>
      <c r="BW26" s="110" t="e">
        <f t="shared" si="13"/>
        <v>#DIV/0!</v>
      </c>
      <c r="BX26" s="110" t="e">
        <f t="shared" si="13"/>
        <v>#DIV/0!</v>
      </c>
      <c r="BY26" s="110" t="e">
        <f t="shared" si="13"/>
        <v>#DIV/0!</v>
      </c>
      <c r="BZ26" s="110" t="e">
        <f t="shared" si="13"/>
        <v>#DIV/0!</v>
      </c>
      <c r="CA26" s="110" t="e">
        <f t="shared" si="13"/>
        <v>#DIV/0!</v>
      </c>
      <c r="CB26" s="110" t="e">
        <f t="shared" si="13"/>
        <v>#DIV/0!</v>
      </c>
      <c r="CC26" s="110" t="e">
        <f t="shared" si="13"/>
        <v>#DIV/0!</v>
      </c>
      <c r="CD26" s="110" t="e">
        <f t="shared" si="13"/>
        <v>#DIV/0!</v>
      </c>
      <c r="CE26" s="110" t="e">
        <f t="shared" si="13"/>
        <v>#DIV/0!</v>
      </c>
      <c r="CF26" s="110" t="e">
        <f t="shared" si="13"/>
        <v>#DIV/0!</v>
      </c>
      <c r="CG26" s="110" t="e">
        <f t="shared" si="13"/>
        <v>#DIV/0!</v>
      </c>
      <c r="CH26" s="110" t="e">
        <f t="shared" si="13"/>
        <v>#DIV/0!</v>
      </c>
      <c r="CI26" s="110" t="e">
        <f t="shared" si="13"/>
        <v>#DIV/0!</v>
      </c>
      <c r="CJ26" s="110" t="e">
        <f t="shared" si="13"/>
        <v>#DIV/0!</v>
      </c>
      <c r="CK26" s="110" t="e">
        <f t="shared" si="13"/>
        <v>#DIV/0!</v>
      </c>
    </row>
    <row r="27" spans="1:90" s="111" customFormat="1">
      <c r="A27" s="148" t="s">
        <v>562</v>
      </c>
      <c r="E27" s="111">
        <f>(E3-I3)/I3</f>
        <v>-0.1458607305495116</v>
      </c>
      <c r="F27" s="111">
        <f t="shared" ref="F27:BQ27" si="14">(F3-J3)/J3</f>
        <v>-0.36823801248183707</v>
      </c>
      <c r="G27" s="111">
        <f t="shared" si="14"/>
        <v>-0.36823801248183707</v>
      </c>
      <c r="H27" s="111">
        <f t="shared" si="14"/>
        <v>-0.16282052997038354</v>
      </c>
      <c r="I27" s="111">
        <f t="shared" si="14"/>
        <v>-0.16282052997038354</v>
      </c>
      <c r="J27" s="111">
        <f t="shared" si="14"/>
        <v>0.61565073577578977</v>
      </c>
      <c r="K27" s="111">
        <f t="shared" si="14"/>
        <v>1.6637040919377708</v>
      </c>
      <c r="L27" s="111">
        <f t="shared" si="14"/>
        <v>1.4969629362781498</v>
      </c>
      <c r="M27" s="111">
        <f t="shared" si="14"/>
        <v>1.4969629362781498</v>
      </c>
      <c r="N27" s="111">
        <f t="shared" si="14"/>
        <v>0.78670521223704915</v>
      </c>
      <c r="O27" s="111">
        <f t="shared" si="14"/>
        <v>8.3713314666734998E-2</v>
      </c>
      <c r="P27" s="111">
        <f t="shared" si="14"/>
        <v>0.11446773178637695</v>
      </c>
      <c r="Q27" s="111">
        <f t="shared" si="14"/>
        <v>0.11446773178637695</v>
      </c>
      <c r="R27" s="111">
        <f t="shared" si="14"/>
        <v>2.925623135082845E-2</v>
      </c>
      <c r="S27" s="111">
        <f t="shared" si="14"/>
        <v>2.925623135082845E-2</v>
      </c>
      <c r="T27" s="111">
        <f t="shared" si="14"/>
        <v>1.9663038874191876E-2</v>
      </c>
      <c r="U27" s="111">
        <f t="shared" si="14"/>
        <v>1.9663038874191876E-2</v>
      </c>
      <c r="V27" s="111">
        <f t="shared" si="14"/>
        <v>0.21857960362746323</v>
      </c>
      <c r="W27" s="111">
        <f t="shared" si="14"/>
        <v>0.21857960362746323</v>
      </c>
      <c r="X27" s="111">
        <f t="shared" si="14"/>
        <v>9.1036208987924735E-2</v>
      </c>
      <c r="Y27" s="111">
        <f t="shared" si="14"/>
        <v>9.1036208987924735E-2</v>
      </c>
      <c r="Z27" s="111">
        <f t="shared" si="14"/>
        <v>-0.10353463184895804</v>
      </c>
      <c r="AA27" s="111">
        <f t="shared" si="14"/>
        <v>-0.10353463184895804</v>
      </c>
      <c r="AB27" s="111">
        <f t="shared" si="14"/>
        <v>8.4557747461945831E-2</v>
      </c>
      <c r="AC27" s="111">
        <f t="shared" si="14"/>
        <v>0.21214785501783068</v>
      </c>
      <c r="AD27" s="111">
        <f t="shared" si="14"/>
        <v>6.3003976754907806E-2</v>
      </c>
      <c r="AE27" s="111" t="e">
        <f t="shared" si="14"/>
        <v>#DIV/0!</v>
      </c>
      <c r="AF27" s="111" t="e">
        <f t="shared" si="14"/>
        <v>#DIV/0!</v>
      </c>
      <c r="AG27" s="111" t="e">
        <f t="shared" si="14"/>
        <v>#DIV/0!</v>
      </c>
      <c r="AH27" s="111" t="e">
        <f t="shared" si="14"/>
        <v>#DIV/0!</v>
      </c>
      <c r="AI27" s="111" t="e">
        <f t="shared" si="14"/>
        <v>#DIV/0!</v>
      </c>
      <c r="AJ27" s="111" t="e">
        <f t="shared" si="14"/>
        <v>#DIV/0!</v>
      </c>
      <c r="AK27" s="111" t="e">
        <f t="shared" si="14"/>
        <v>#DIV/0!</v>
      </c>
      <c r="AL27" s="111" t="e">
        <f t="shared" si="14"/>
        <v>#DIV/0!</v>
      </c>
      <c r="AM27" s="111" t="e">
        <f t="shared" si="14"/>
        <v>#DIV/0!</v>
      </c>
      <c r="AN27" s="111" t="e">
        <f t="shared" si="14"/>
        <v>#DIV/0!</v>
      </c>
      <c r="AO27" s="111" t="e">
        <f t="shared" si="14"/>
        <v>#DIV/0!</v>
      </c>
      <c r="AP27" s="111" t="e">
        <f t="shared" si="14"/>
        <v>#DIV/0!</v>
      </c>
      <c r="AQ27" s="111" t="e">
        <f t="shared" si="14"/>
        <v>#DIV/0!</v>
      </c>
      <c r="AR27" s="111" t="e">
        <f t="shared" si="14"/>
        <v>#DIV/0!</v>
      </c>
      <c r="AS27" s="111" t="e">
        <f t="shared" si="14"/>
        <v>#DIV/0!</v>
      </c>
      <c r="AT27" s="111" t="e">
        <f t="shared" si="14"/>
        <v>#DIV/0!</v>
      </c>
      <c r="AU27" s="111" t="e">
        <f t="shared" si="14"/>
        <v>#DIV/0!</v>
      </c>
      <c r="AV27" s="111" t="e">
        <f t="shared" si="14"/>
        <v>#DIV/0!</v>
      </c>
      <c r="AW27" s="111" t="e">
        <f t="shared" si="14"/>
        <v>#DIV/0!</v>
      </c>
      <c r="AX27" s="111" t="e">
        <f t="shared" si="14"/>
        <v>#DIV/0!</v>
      </c>
      <c r="AY27" s="111" t="e">
        <f t="shared" si="14"/>
        <v>#DIV/0!</v>
      </c>
      <c r="AZ27" s="111" t="e">
        <f t="shared" si="14"/>
        <v>#DIV/0!</v>
      </c>
      <c r="BA27" s="111" t="e">
        <f t="shared" si="14"/>
        <v>#DIV/0!</v>
      </c>
      <c r="BB27" s="111" t="e">
        <f t="shared" si="14"/>
        <v>#DIV/0!</v>
      </c>
      <c r="BC27" s="111" t="e">
        <f t="shared" si="14"/>
        <v>#DIV/0!</v>
      </c>
      <c r="BD27" s="111" t="e">
        <f t="shared" si="14"/>
        <v>#DIV/0!</v>
      </c>
      <c r="BE27" s="111" t="e">
        <f t="shared" si="14"/>
        <v>#DIV/0!</v>
      </c>
      <c r="BF27" s="111" t="e">
        <f t="shared" si="14"/>
        <v>#DIV/0!</v>
      </c>
      <c r="BG27" s="111" t="e">
        <f t="shared" si="14"/>
        <v>#DIV/0!</v>
      </c>
      <c r="BH27" s="111" t="e">
        <f t="shared" si="14"/>
        <v>#DIV/0!</v>
      </c>
      <c r="BI27" s="111" t="e">
        <f t="shared" si="14"/>
        <v>#DIV/0!</v>
      </c>
      <c r="BJ27" s="111" t="e">
        <f t="shared" si="14"/>
        <v>#DIV/0!</v>
      </c>
      <c r="BK27" s="111" t="e">
        <f t="shared" si="14"/>
        <v>#DIV/0!</v>
      </c>
      <c r="BL27" s="111" t="e">
        <f t="shared" si="14"/>
        <v>#DIV/0!</v>
      </c>
      <c r="BM27" s="111" t="e">
        <f t="shared" si="14"/>
        <v>#DIV/0!</v>
      </c>
      <c r="BN27" s="111" t="e">
        <f t="shared" si="14"/>
        <v>#DIV/0!</v>
      </c>
      <c r="BO27" s="111" t="e">
        <f t="shared" si="14"/>
        <v>#DIV/0!</v>
      </c>
      <c r="BP27" s="111" t="e">
        <f t="shared" si="14"/>
        <v>#DIV/0!</v>
      </c>
      <c r="BQ27" s="111" t="e">
        <f t="shared" si="14"/>
        <v>#DIV/0!</v>
      </c>
      <c r="BR27" s="111" t="e">
        <f t="shared" ref="BR27:CL27" si="15">(BR3-BV3)/BV3</f>
        <v>#DIV/0!</v>
      </c>
      <c r="BS27" s="111" t="e">
        <f t="shared" si="15"/>
        <v>#DIV/0!</v>
      </c>
      <c r="BT27" s="111" t="e">
        <f t="shared" si="15"/>
        <v>#DIV/0!</v>
      </c>
      <c r="BU27" s="111" t="e">
        <f t="shared" si="15"/>
        <v>#DIV/0!</v>
      </c>
      <c r="BV27" s="111" t="e">
        <f t="shared" si="15"/>
        <v>#DIV/0!</v>
      </c>
      <c r="BW27" s="111" t="e">
        <f t="shared" si="15"/>
        <v>#DIV/0!</v>
      </c>
      <c r="BX27" s="111" t="e">
        <f t="shared" si="15"/>
        <v>#DIV/0!</v>
      </c>
      <c r="BY27" s="111" t="e">
        <f t="shared" si="15"/>
        <v>#DIV/0!</v>
      </c>
      <c r="BZ27" s="111" t="e">
        <f t="shared" si="15"/>
        <v>#DIV/0!</v>
      </c>
      <c r="CA27" s="111" t="e">
        <f t="shared" si="15"/>
        <v>#DIV/0!</v>
      </c>
      <c r="CB27" s="111" t="e">
        <f t="shared" si="15"/>
        <v>#DIV/0!</v>
      </c>
      <c r="CC27" s="111" t="e">
        <f t="shared" si="15"/>
        <v>#DIV/0!</v>
      </c>
      <c r="CD27" s="111" t="e">
        <f t="shared" si="15"/>
        <v>#DIV/0!</v>
      </c>
      <c r="CE27" s="111" t="e">
        <f t="shared" si="15"/>
        <v>#DIV/0!</v>
      </c>
      <c r="CF27" s="111" t="e">
        <f t="shared" si="15"/>
        <v>#DIV/0!</v>
      </c>
      <c r="CG27" s="111" t="e">
        <f t="shared" si="15"/>
        <v>#DIV/0!</v>
      </c>
      <c r="CH27" s="111" t="e">
        <f t="shared" si="15"/>
        <v>#DIV/0!</v>
      </c>
      <c r="CI27" s="111" t="e">
        <f t="shared" si="15"/>
        <v>#DIV/0!</v>
      </c>
      <c r="CJ27" s="111" t="e">
        <f t="shared" si="15"/>
        <v>#DIV/0!</v>
      </c>
      <c r="CK27" s="111" t="e">
        <f t="shared" si="15"/>
        <v>#DIV/0!</v>
      </c>
      <c r="CL27" s="111" t="e">
        <f t="shared" si="15"/>
        <v>#DIV/0!</v>
      </c>
    </row>
    <row r="28" spans="1:90" s="111" customFormat="1">
      <c r="A28" s="148" t="s">
        <v>570</v>
      </c>
      <c r="E28" s="111">
        <f>E3/E9</f>
        <v>4.7537007251373343E-3</v>
      </c>
      <c r="F28" s="111">
        <f t="shared" ref="F28:BQ28" si="16">F3/F9</f>
        <v>4.4248084540457729E-3</v>
      </c>
      <c r="G28" s="111">
        <f t="shared" si="16"/>
        <v>4.5011618947229364E-3</v>
      </c>
      <c r="H28" s="111">
        <f t="shared" si="16"/>
        <v>5.7299661124198932E-3</v>
      </c>
      <c r="I28" s="111">
        <f t="shared" si="16"/>
        <v>5.8686573924079015E-3</v>
      </c>
      <c r="J28" s="111">
        <f t="shared" si="16"/>
        <v>6.6060339197265205E-3</v>
      </c>
      <c r="K28" s="111">
        <f t="shared" si="16"/>
        <v>8.0252984732285971E-3</v>
      </c>
      <c r="L28" s="111">
        <f t="shared" si="16"/>
        <v>7.9527438232968491E-3</v>
      </c>
      <c r="M28" s="111">
        <f t="shared" si="16"/>
        <v>1.0446163826221454E-2</v>
      </c>
      <c r="N28" s="111">
        <f t="shared" si="16"/>
        <v>6.9879867779075074E-3</v>
      </c>
      <c r="O28" s="111">
        <f t="shared" si="16"/>
        <v>4.372754931292514E-3</v>
      </c>
      <c r="P28" s="111">
        <f t="shared" si="16"/>
        <v>4.4715405635596412E-3</v>
      </c>
      <c r="Q28" s="111">
        <f t="shared" si="16"/>
        <v>7.6891520259571118E-3</v>
      </c>
      <c r="R28" s="111">
        <f t="shared" si="16"/>
        <v>7.00606939056473E-3</v>
      </c>
      <c r="S28" s="111">
        <f t="shared" si="16"/>
        <v>7.1400803730520745E-3</v>
      </c>
      <c r="T28" s="111">
        <f t="shared" si="16"/>
        <v>6.9909413666850422E-3</v>
      </c>
      <c r="U28" s="111">
        <f t="shared" si="16"/>
        <v>7.1059441453502799E-3</v>
      </c>
      <c r="V28" s="111">
        <f t="shared" si="16"/>
        <v>7.1008462254221645E-3</v>
      </c>
      <c r="W28" s="111">
        <f t="shared" si="16"/>
        <v>7.2514170849657016E-3</v>
      </c>
      <c r="X28" s="111">
        <f t="shared" si="16"/>
        <v>6.9010550612404967E-3</v>
      </c>
      <c r="Y28" s="111">
        <f t="shared" si="16"/>
        <v>7.1270566078850163E-3</v>
      </c>
      <c r="Z28" s="111">
        <f t="shared" si="16"/>
        <v>6.3210456552739444E-3</v>
      </c>
      <c r="AA28" s="111">
        <f t="shared" si="16"/>
        <v>6.3820582430824373E-3</v>
      </c>
      <c r="AB28" s="111">
        <f t="shared" si="16"/>
        <v>6.8533890035117886E-3</v>
      </c>
      <c r="AC28" s="111">
        <f t="shared" si="16"/>
        <v>5.9706708521031658E-3</v>
      </c>
      <c r="AD28" s="111">
        <f t="shared" si="16"/>
        <v>1.5200574697072367E-2</v>
      </c>
      <c r="AE28" s="111">
        <f t="shared" si="16"/>
        <v>1.4398116788844275E-2</v>
      </c>
      <c r="AF28" s="111">
        <f t="shared" si="16"/>
        <v>1.4570611412378649E-2</v>
      </c>
      <c r="AG28" s="111">
        <f t="shared" si="16"/>
        <v>1.4514987385094835E-2</v>
      </c>
      <c r="AH28" s="111">
        <f t="shared" si="16"/>
        <v>1.9190045765026906E-2</v>
      </c>
      <c r="AI28" s="111" t="e">
        <f t="shared" si="16"/>
        <v>#DIV/0!</v>
      </c>
      <c r="AJ28" s="111" t="e">
        <f t="shared" si="16"/>
        <v>#DIV/0!</v>
      </c>
      <c r="AK28" s="111" t="e">
        <f t="shared" si="16"/>
        <v>#DIV/0!</v>
      </c>
      <c r="AL28" s="111" t="e">
        <f t="shared" si="16"/>
        <v>#DIV/0!</v>
      </c>
      <c r="AM28" s="111" t="e">
        <f t="shared" si="16"/>
        <v>#DIV/0!</v>
      </c>
      <c r="AN28" s="111" t="e">
        <f t="shared" si="16"/>
        <v>#DIV/0!</v>
      </c>
      <c r="AO28" s="111" t="e">
        <f t="shared" si="16"/>
        <v>#DIV/0!</v>
      </c>
      <c r="AP28" s="111" t="e">
        <f t="shared" si="16"/>
        <v>#DIV/0!</v>
      </c>
      <c r="AQ28" s="111" t="e">
        <f t="shared" si="16"/>
        <v>#DIV/0!</v>
      </c>
      <c r="AR28" s="111" t="e">
        <f t="shared" si="16"/>
        <v>#DIV/0!</v>
      </c>
      <c r="AS28" s="111" t="e">
        <f t="shared" si="16"/>
        <v>#DIV/0!</v>
      </c>
      <c r="AT28" s="111" t="e">
        <f t="shared" si="16"/>
        <v>#DIV/0!</v>
      </c>
      <c r="AU28" s="111" t="e">
        <f t="shared" si="16"/>
        <v>#DIV/0!</v>
      </c>
      <c r="AV28" s="111" t="e">
        <f t="shared" si="16"/>
        <v>#DIV/0!</v>
      </c>
      <c r="AW28" s="111" t="e">
        <f t="shared" si="16"/>
        <v>#DIV/0!</v>
      </c>
      <c r="AX28" s="111" t="e">
        <f t="shared" si="16"/>
        <v>#DIV/0!</v>
      </c>
      <c r="AY28" s="111" t="e">
        <f t="shared" si="16"/>
        <v>#DIV/0!</v>
      </c>
      <c r="AZ28" s="111" t="e">
        <f t="shared" si="16"/>
        <v>#DIV/0!</v>
      </c>
      <c r="BA28" s="111" t="e">
        <f t="shared" si="16"/>
        <v>#DIV/0!</v>
      </c>
      <c r="BB28" s="111" t="e">
        <f t="shared" si="16"/>
        <v>#DIV/0!</v>
      </c>
      <c r="BC28" s="111" t="e">
        <f t="shared" si="16"/>
        <v>#DIV/0!</v>
      </c>
      <c r="BD28" s="111" t="e">
        <f t="shared" si="16"/>
        <v>#DIV/0!</v>
      </c>
      <c r="BE28" s="111" t="e">
        <f t="shared" si="16"/>
        <v>#DIV/0!</v>
      </c>
      <c r="BF28" s="111" t="e">
        <f t="shared" si="16"/>
        <v>#DIV/0!</v>
      </c>
      <c r="BG28" s="111" t="e">
        <f t="shared" si="16"/>
        <v>#DIV/0!</v>
      </c>
      <c r="BH28" s="111" t="e">
        <f t="shared" si="16"/>
        <v>#DIV/0!</v>
      </c>
      <c r="BI28" s="111" t="e">
        <f t="shared" si="16"/>
        <v>#DIV/0!</v>
      </c>
      <c r="BJ28" s="111" t="e">
        <f t="shared" si="16"/>
        <v>#DIV/0!</v>
      </c>
      <c r="BK28" s="111" t="e">
        <f t="shared" si="16"/>
        <v>#DIV/0!</v>
      </c>
      <c r="BL28" s="111" t="e">
        <f t="shared" si="16"/>
        <v>#DIV/0!</v>
      </c>
      <c r="BM28" s="111" t="e">
        <f t="shared" si="16"/>
        <v>#DIV/0!</v>
      </c>
      <c r="BN28" s="111" t="e">
        <f t="shared" si="16"/>
        <v>#DIV/0!</v>
      </c>
      <c r="BO28" s="111" t="e">
        <f t="shared" si="16"/>
        <v>#DIV/0!</v>
      </c>
      <c r="BP28" s="111" t="e">
        <f t="shared" si="16"/>
        <v>#DIV/0!</v>
      </c>
      <c r="BQ28" s="111" t="e">
        <f t="shared" si="16"/>
        <v>#DIV/0!</v>
      </c>
      <c r="BR28" s="111" t="e">
        <f t="shared" ref="BR28:CK28" si="17">BR3/BR9</f>
        <v>#DIV/0!</v>
      </c>
      <c r="BS28" s="111" t="e">
        <f t="shared" si="17"/>
        <v>#DIV/0!</v>
      </c>
      <c r="BT28" s="111" t="e">
        <f t="shared" si="17"/>
        <v>#DIV/0!</v>
      </c>
      <c r="BU28" s="111" t="e">
        <f t="shared" si="17"/>
        <v>#DIV/0!</v>
      </c>
      <c r="BV28" s="111" t="e">
        <f t="shared" si="17"/>
        <v>#DIV/0!</v>
      </c>
      <c r="BW28" s="111" t="e">
        <f t="shared" si="17"/>
        <v>#DIV/0!</v>
      </c>
      <c r="BX28" s="111" t="e">
        <f t="shared" si="17"/>
        <v>#DIV/0!</v>
      </c>
      <c r="BY28" s="111" t="e">
        <f t="shared" si="17"/>
        <v>#DIV/0!</v>
      </c>
      <c r="BZ28" s="111" t="e">
        <f t="shared" si="17"/>
        <v>#DIV/0!</v>
      </c>
      <c r="CA28" s="111" t="e">
        <f t="shared" si="17"/>
        <v>#DIV/0!</v>
      </c>
      <c r="CB28" s="111" t="e">
        <f t="shared" si="17"/>
        <v>#DIV/0!</v>
      </c>
      <c r="CC28" s="111" t="e">
        <f t="shared" si="17"/>
        <v>#DIV/0!</v>
      </c>
      <c r="CD28" s="111" t="e">
        <f t="shared" si="17"/>
        <v>#DIV/0!</v>
      </c>
      <c r="CE28" s="111" t="e">
        <f t="shared" si="17"/>
        <v>#DIV/0!</v>
      </c>
      <c r="CF28" s="111" t="e">
        <f t="shared" si="17"/>
        <v>#DIV/0!</v>
      </c>
      <c r="CG28" s="111" t="e">
        <f t="shared" si="17"/>
        <v>#DIV/0!</v>
      </c>
      <c r="CH28" s="111" t="e">
        <f t="shared" si="17"/>
        <v>#DIV/0!</v>
      </c>
      <c r="CI28" s="111" t="e">
        <f t="shared" si="17"/>
        <v>#DIV/0!</v>
      </c>
      <c r="CJ28" s="111" t="e">
        <f t="shared" si="17"/>
        <v>#DIV/0!</v>
      </c>
      <c r="CK28" s="111" t="e">
        <f t="shared" si="17"/>
        <v>#DIV/0!</v>
      </c>
    </row>
    <row r="29" spans="1:90" s="110" customFormat="1">
      <c r="A29" s="147" t="s">
        <v>579</v>
      </c>
      <c r="E29" s="110">
        <f>(E4-I4)/I4</f>
        <v>-1.821384980720149E-2</v>
      </c>
      <c r="F29" s="110">
        <f t="shared" ref="F29:BQ29" si="18">(F4-J4)/J4</f>
        <v>-5.0093050251785523E-2</v>
      </c>
      <c r="G29" s="110">
        <f t="shared" si="18"/>
        <v>-0.12949159938665292</v>
      </c>
      <c r="H29" s="110">
        <f t="shared" si="18"/>
        <v>9.953402540849747E-2</v>
      </c>
      <c r="I29" s="110">
        <f t="shared" si="18"/>
        <v>0.43982477795930541</v>
      </c>
      <c r="J29" s="110">
        <f t="shared" si="18"/>
        <v>0.41953356601995667</v>
      </c>
      <c r="K29" s="110">
        <f t="shared" si="18"/>
        <v>0.3668132855198869</v>
      </c>
      <c r="L29" s="110">
        <f t="shared" si="18"/>
        <v>2.3214442466665988</v>
      </c>
      <c r="M29" s="110">
        <f t="shared" si="18"/>
        <v>1.3248749282445862</v>
      </c>
      <c r="N29" s="110">
        <f t="shared" si="18"/>
        <v>1.3435750947688689</v>
      </c>
      <c r="O29" s="110">
        <f t="shared" si="18"/>
        <v>1.376776512649367</v>
      </c>
      <c r="P29" s="110">
        <f t="shared" si="18"/>
        <v>-0.21643576929651495</v>
      </c>
      <c r="Q29" s="110">
        <f t="shared" si="18"/>
        <v>0.13672459151313443</v>
      </c>
      <c r="R29" s="110">
        <f t="shared" si="18"/>
        <v>4.6672882123841068E-2</v>
      </c>
      <c r="S29" s="110">
        <f t="shared" si="18"/>
        <v>3.6415789017487592E-2</v>
      </c>
      <c r="T29" s="110">
        <f t="shared" si="18"/>
        <v>6.2540348421728495E-2</v>
      </c>
      <c r="U29" s="110">
        <f t="shared" si="18"/>
        <v>6.4068518632356172E-2</v>
      </c>
      <c r="V29" s="110">
        <f t="shared" si="18"/>
        <v>9.787013243829383E-2</v>
      </c>
      <c r="W29" s="110">
        <f t="shared" si="18"/>
        <v>1.9477618102923894E-2</v>
      </c>
      <c r="X29" s="110">
        <f t="shared" si="18"/>
        <v>9.7727882658638396E-2</v>
      </c>
      <c r="Y29" s="110">
        <f t="shared" si="18"/>
        <v>0.25286388332277954</v>
      </c>
      <c r="Z29" s="110">
        <f t="shared" si="18"/>
        <v>0.80620510557500458</v>
      </c>
      <c r="AA29" s="110">
        <f t="shared" si="18"/>
        <v>0.69990186099779417</v>
      </c>
      <c r="AB29" s="110">
        <f t="shared" si="18"/>
        <v>0.56104305896437889</v>
      </c>
      <c r="AC29" s="110">
        <f t="shared" si="18"/>
        <v>4.031299147819082E-2</v>
      </c>
      <c r="AD29" s="110">
        <f t="shared" si="18"/>
        <v>-0.28025268842386403</v>
      </c>
      <c r="AE29" s="110" t="e">
        <f t="shared" si="18"/>
        <v>#DIV/0!</v>
      </c>
      <c r="AF29" s="110" t="e">
        <f t="shared" si="18"/>
        <v>#DIV/0!</v>
      </c>
      <c r="AG29" s="110" t="e">
        <f t="shared" si="18"/>
        <v>#DIV/0!</v>
      </c>
      <c r="AH29" s="110" t="e">
        <f t="shared" si="18"/>
        <v>#DIV/0!</v>
      </c>
      <c r="AI29" s="110" t="e">
        <f t="shared" si="18"/>
        <v>#DIV/0!</v>
      </c>
      <c r="AJ29" s="110" t="e">
        <f t="shared" si="18"/>
        <v>#DIV/0!</v>
      </c>
      <c r="AK29" s="110" t="e">
        <f t="shared" si="18"/>
        <v>#DIV/0!</v>
      </c>
      <c r="AL29" s="110" t="e">
        <f t="shared" si="18"/>
        <v>#DIV/0!</v>
      </c>
      <c r="AM29" s="110" t="e">
        <f t="shared" si="18"/>
        <v>#DIV/0!</v>
      </c>
      <c r="AN29" s="110" t="e">
        <f t="shared" si="18"/>
        <v>#DIV/0!</v>
      </c>
      <c r="AO29" s="110" t="e">
        <f t="shared" si="18"/>
        <v>#DIV/0!</v>
      </c>
      <c r="AP29" s="110" t="e">
        <f t="shared" si="18"/>
        <v>#DIV/0!</v>
      </c>
      <c r="AQ29" s="110" t="e">
        <f t="shared" si="18"/>
        <v>#DIV/0!</v>
      </c>
      <c r="AR29" s="110" t="e">
        <f t="shared" si="18"/>
        <v>#DIV/0!</v>
      </c>
      <c r="AS29" s="110" t="e">
        <f t="shared" si="18"/>
        <v>#DIV/0!</v>
      </c>
      <c r="AT29" s="110" t="e">
        <f t="shared" si="18"/>
        <v>#DIV/0!</v>
      </c>
      <c r="AU29" s="110" t="e">
        <f t="shared" si="18"/>
        <v>#DIV/0!</v>
      </c>
      <c r="AV29" s="110" t="e">
        <f t="shared" si="18"/>
        <v>#DIV/0!</v>
      </c>
      <c r="AW29" s="110" t="e">
        <f t="shared" si="18"/>
        <v>#DIV/0!</v>
      </c>
      <c r="AX29" s="110" t="e">
        <f t="shared" si="18"/>
        <v>#DIV/0!</v>
      </c>
      <c r="AY29" s="110" t="e">
        <f t="shared" si="18"/>
        <v>#DIV/0!</v>
      </c>
      <c r="AZ29" s="110" t="e">
        <f t="shared" si="18"/>
        <v>#DIV/0!</v>
      </c>
      <c r="BA29" s="110" t="e">
        <f t="shared" si="18"/>
        <v>#DIV/0!</v>
      </c>
      <c r="BB29" s="110" t="e">
        <f t="shared" si="18"/>
        <v>#DIV/0!</v>
      </c>
      <c r="BC29" s="110" t="e">
        <f t="shared" si="18"/>
        <v>#DIV/0!</v>
      </c>
      <c r="BD29" s="110" t="e">
        <f t="shared" si="18"/>
        <v>#DIV/0!</v>
      </c>
      <c r="BE29" s="110" t="e">
        <f t="shared" si="18"/>
        <v>#DIV/0!</v>
      </c>
      <c r="BF29" s="110" t="e">
        <f t="shared" si="18"/>
        <v>#DIV/0!</v>
      </c>
      <c r="BG29" s="110" t="e">
        <f t="shared" si="18"/>
        <v>#DIV/0!</v>
      </c>
      <c r="BH29" s="110" t="e">
        <f t="shared" si="18"/>
        <v>#DIV/0!</v>
      </c>
      <c r="BI29" s="110" t="e">
        <f t="shared" si="18"/>
        <v>#DIV/0!</v>
      </c>
      <c r="BJ29" s="110" t="e">
        <f t="shared" si="18"/>
        <v>#DIV/0!</v>
      </c>
      <c r="BK29" s="110" t="e">
        <f t="shared" si="18"/>
        <v>#DIV/0!</v>
      </c>
      <c r="BL29" s="110" t="e">
        <f t="shared" si="18"/>
        <v>#DIV/0!</v>
      </c>
      <c r="BM29" s="110" t="e">
        <f t="shared" si="18"/>
        <v>#DIV/0!</v>
      </c>
      <c r="BN29" s="110" t="e">
        <f t="shared" si="18"/>
        <v>#DIV/0!</v>
      </c>
      <c r="BO29" s="110" t="e">
        <f t="shared" si="18"/>
        <v>#DIV/0!</v>
      </c>
      <c r="BP29" s="110" t="e">
        <f t="shared" si="18"/>
        <v>#DIV/0!</v>
      </c>
      <c r="BQ29" s="110" t="e">
        <f t="shared" si="18"/>
        <v>#DIV/0!</v>
      </c>
      <c r="BR29" s="110" t="e">
        <f t="shared" ref="BR29:CK29" si="19">(BR4-BV4)/BV4</f>
        <v>#DIV/0!</v>
      </c>
      <c r="BS29" s="110" t="e">
        <f t="shared" si="19"/>
        <v>#DIV/0!</v>
      </c>
      <c r="BT29" s="110" t="e">
        <f t="shared" si="19"/>
        <v>#DIV/0!</v>
      </c>
      <c r="BU29" s="110" t="e">
        <f t="shared" si="19"/>
        <v>#DIV/0!</v>
      </c>
      <c r="BV29" s="110" t="e">
        <f t="shared" si="19"/>
        <v>#DIV/0!</v>
      </c>
      <c r="BW29" s="110" t="e">
        <f t="shared" si="19"/>
        <v>#DIV/0!</v>
      </c>
      <c r="BX29" s="110" t="e">
        <f t="shared" si="19"/>
        <v>#DIV/0!</v>
      </c>
      <c r="BY29" s="110" t="e">
        <f t="shared" si="19"/>
        <v>#DIV/0!</v>
      </c>
      <c r="BZ29" s="110" t="e">
        <f t="shared" si="19"/>
        <v>#DIV/0!</v>
      </c>
      <c r="CA29" s="110" t="e">
        <f t="shared" si="19"/>
        <v>#DIV/0!</v>
      </c>
      <c r="CB29" s="110" t="e">
        <f t="shared" si="19"/>
        <v>#DIV/0!</v>
      </c>
      <c r="CC29" s="110" t="e">
        <f t="shared" si="19"/>
        <v>#DIV/0!</v>
      </c>
      <c r="CD29" s="110" t="e">
        <f t="shared" si="19"/>
        <v>#DIV/0!</v>
      </c>
      <c r="CE29" s="110" t="e">
        <f t="shared" si="19"/>
        <v>#DIV/0!</v>
      </c>
      <c r="CF29" s="110" t="e">
        <f t="shared" si="19"/>
        <v>#DIV/0!</v>
      </c>
      <c r="CG29" s="110" t="e">
        <f t="shared" si="19"/>
        <v>#DIV/0!</v>
      </c>
      <c r="CH29" s="110" t="e">
        <f t="shared" si="19"/>
        <v>#DIV/0!</v>
      </c>
      <c r="CI29" s="110" t="e">
        <f t="shared" si="19"/>
        <v>#DIV/0!</v>
      </c>
      <c r="CJ29" s="110" t="e">
        <f t="shared" si="19"/>
        <v>#DIV/0!</v>
      </c>
      <c r="CK29" s="110" t="e">
        <f t="shared" si="19"/>
        <v>#DIV/0!</v>
      </c>
    </row>
    <row r="30" spans="1:90" s="110" customFormat="1">
      <c r="A30" s="147" t="s">
        <v>563</v>
      </c>
      <c r="E30" s="110">
        <f>(E5-I5)/I5</f>
        <v>1.8480683511732356E-2</v>
      </c>
      <c r="F30" s="110">
        <f t="shared" ref="F30:BQ30" si="20">(F5-J5)/J5</f>
        <v>1.014446723397304E-2</v>
      </c>
      <c r="G30" s="110">
        <f t="shared" si="20"/>
        <v>-3.692346973779375E-2</v>
      </c>
      <c r="H30" s="110">
        <f t="shared" si="20"/>
        <v>5.8563483161533952E-2</v>
      </c>
      <c r="I30" s="110">
        <f t="shared" si="20"/>
        <v>0.26526023386014819</v>
      </c>
      <c r="J30" s="110">
        <f t="shared" si="20"/>
        <v>0.31267902037441486</v>
      </c>
      <c r="K30" s="110">
        <f t="shared" si="20"/>
        <v>0.38863953887756675</v>
      </c>
      <c r="L30" s="110">
        <f t="shared" si="20"/>
        <v>1.8494000645214979</v>
      </c>
      <c r="M30" s="110">
        <f t="shared" si="20"/>
        <v>1.3041591281205136</v>
      </c>
      <c r="N30" s="110">
        <f t="shared" si="20"/>
        <v>1.1773086787829905</v>
      </c>
      <c r="O30" s="110">
        <f t="shared" si="20"/>
        <v>1.2105612002692869</v>
      </c>
      <c r="P30" s="110">
        <f t="shared" si="20"/>
        <v>-7.8129776005887136E-2</v>
      </c>
      <c r="Q30" s="110">
        <f t="shared" si="20"/>
        <v>0.11379203043839013</v>
      </c>
      <c r="R30" s="110">
        <f t="shared" si="20"/>
        <v>0.12976502107071189</v>
      </c>
      <c r="S30" s="110">
        <f t="shared" si="20"/>
        <v>5.1153132681134479E-2</v>
      </c>
      <c r="T30" s="110">
        <f t="shared" si="20"/>
        <v>5.3961388207760107E-2</v>
      </c>
      <c r="U30" s="110">
        <f t="shared" si="20"/>
        <v>8.2808694655355786E-2</v>
      </c>
      <c r="V30" s="110">
        <f t="shared" si="20"/>
        <v>0.21162423288513418</v>
      </c>
      <c r="W30" s="110">
        <f t="shared" si="20"/>
        <v>0.12083275058951334</v>
      </c>
      <c r="X30" s="110">
        <f t="shared" si="20"/>
        <v>0.20560277340028213</v>
      </c>
      <c r="Y30" s="110">
        <f t="shared" si="20"/>
        <v>0.30294219641100917</v>
      </c>
      <c r="Z30" s="110">
        <f t="shared" si="20"/>
        <v>0.28833901273274243</v>
      </c>
      <c r="AA30" s="110">
        <f t="shared" si="20"/>
        <v>0.26036744914759086</v>
      </c>
      <c r="AB30" s="110">
        <f t="shared" si="20"/>
        <v>0.22450456395928839</v>
      </c>
      <c r="AC30" s="110">
        <f t="shared" si="20"/>
        <v>0.16925703870341083</v>
      </c>
      <c r="AD30" s="110">
        <f t="shared" si="20"/>
        <v>8.1955643740460937E-2</v>
      </c>
      <c r="AE30" s="110" t="e">
        <f t="shared" si="20"/>
        <v>#DIV/0!</v>
      </c>
      <c r="AF30" s="110" t="e">
        <f t="shared" si="20"/>
        <v>#DIV/0!</v>
      </c>
      <c r="AG30" s="110" t="e">
        <f t="shared" si="20"/>
        <v>#DIV/0!</v>
      </c>
      <c r="AH30" s="110" t="e">
        <f t="shared" si="20"/>
        <v>#DIV/0!</v>
      </c>
      <c r="AI30" s="110" t="e">
        <f t="shared" si="20"/>
        <v>#DIV/0!</v>
      </c>
      <c r="AJ30" s="110" t="e">
        <f t="shared" si="20"/>
        <v>#DIV/0!</v>
      </c>
      <c r="AK30" s="110" t="e">
        <f t="shared" si="20"/>
        <v>#DIV/0!</v>
      </c>
      <c r="AL30" s="110" t="e">
        <f t="shared" si="20"/>
        <v>#DIV/0!</v>
      </c>
      <c r="AM30" s="110" t="e">
        <f t="shared" si="20"/>
        <v>#DIV/0!</v>
      </c>
      <c r="AN30" s="110" t="e">
        <f t="shared" si="20"/>
        <v>#DIV/0!</v>
      </c>
      <c r="AO30" s="110" t="e">
        <f t="shared" si="20"/>
        <v>#DIV/0!</v>
      </c>
      <c r="AP30" s="110" t="e">
        <f t="shared" si="20"/>
        <v>#DIV/0!</v>
      </c>
      <c r="AQ30" s="110" t="e">
        <f t="shared" si="20"/>
        <v>#DIV/0!</v>
      </c>
      <c r="AR30" s="110" t="e">
        <f t="shared" si="20"/>
        <v>#DIV/0!</v>
      </c>
      <c r="AS30" s="110" t="e">
        <f t="shared" si="20"/>
        <v>#DIV/0!</v>
      </c>
      <c r="AT30" s="110" t="e">
        <f t="shared" si="20"/>
        <v>#DIV/0!</v>
      </c>
      <c r="AU30" s="110" t="e">
        <f t="shared" si="20"/>
        <v>#DIV/0!</v>
      </c>
      <c r="AV30" s="110" t="e">
        <f t="shared" si="20"/>
        <v>#DIV/0!</v>
      </c>
      <c r="AW30" s="110" t="e">
        <f t="shared" si="20"/>
        <v>#DIV/0!</v>
      </c>
      <c r="AX30" s="110" t="e">
        <f t="shared" si="20"/>
        <v>#DIV/0!</v>
      </c>
      <c r="AY30" s="110" t="e">
        <f t="shared" si="20"/>
        <v>#DIV/0!</v>
      </c>
      <c r="AZ30" s="110" t="e">
        <f t="shared" si="20"/>
        <v>#DIV/0!</v>
      </c>
      <c r="BA30" s="110" t="e">
        <f t="shared" si="20"/>
        <v>#DIV/0!</v>
      </c>
      <c r="BB30" s="110" t="e">
        <f t="shared" si="20"/>
        <v>#DIV/0!</v>
      </c>
      <c r="BC30" s="110" t="e">
        <f t="shared" si="20"/>
        <v>#DIV/0!</v>
      </c>
      <c r="BD30" s="110" t="e">
        <f t="shared" si="20"/>
        <v>#DIV/0!</v>
      </c>
      <c r="BE30" s="110" t="e">
        <f t="shared" si="20"/>
        <v>#DIV/0!</v>
      </c>
      <c r="BF30" s="110" t="e">
        <f t="shared" si="20"/>
        <v>#DIV/0!</v>
      </c>
      <c r="BG30" s="110" t="e">
        <f t="shared" si="20"/>
        <v>#DIV/0!</v>
      </c>
      <c r="BH30" s="110" t="e">
        <f t="shared" si="20"/>
        <v>#DIV/0!</v>
      </c>
      <c r="BI30" s="110" t="e">
        <f t="shared" si="20"/>
        <v>#DIV/0!</v>
      </c>
      <c r="BJ30" s="110" t="e">
        <f t="shared" si="20"/>
        <v>#DIV/0!</v>
      </c>
      <c r="BK30" s="110" t="e">
        <f t="shared" si="20"/>
        <v>#DIV/0!</v>
      </c>
      <c r="BL30" s="110" t="e">
        <f t="shared" si="20"/>
        <v>#DIV/0!</v>
      </c>
      <c r="BM30" s="110" t="e">
        <f t="shared" si="20"/>
        <v>#DIV/0!</v>
      </c>
      <c r="BN30" s="110" t="e">
        <f t="shared" si="20"/>
        <v>#DIV/0!</v>
      </c>
      <c r="BO30" s="110" t="e">
        <f t="shared" si="20"/>
        <v>#DIV/0!</v>
      </c>
      <c r="BP30" s="110" t="e">
        <f t="shared" si="20"/>
        <v>#DIV/0!</v>
      </c>
      <c r="BQ30" s="110" t="e">
        <f t="shared" si="20"/>
        <v>#DIV/0!</v>
      </c>
      <c r="BR30" s="110" t="e">
        <f t="shared" ref="BR30:CK30" si="21">(BR5-BV5)/BV5</f>
        <v>#DIV/0!</v>
      </c>
      <c r="BS30" s="110" t="e">
        <f t="shared" si="21"/>
        <v>#DIV/0!</v>
      </c>
      <c r="BT30" s="110" t="e">
        <f t="shared" si="21"/>
        <v>#DIV/0!</v>
      </c>
      <c r="BU30" s="110" t="e">
        <f t="shared" si="21"/>
        <v>#DIV/0!</v>
      </c>
      <c r="BV30" s="110" t="e">
        <f t="shared" si="21"/>
        <v>#DIV/0!</v>
      </c>
      <c r="BW30" s="110" t="e">
        <f t="shared" si="21"/>
        <v>#DIV/0!</v>
      </c>
      <c r="BX30" s="110" t="e">
        <f t="shared" si="21"/>
        <v>#DIV/0!</v>
      </c>
      <c r="BY30" s="110" t="e">
        <f t="shared" si="21"/>
        <v>#DIV/0!</v>
      </c>
      <c r="BZ30" s="110" t="e">
        <f t="shared" si="21"/>
        <v>#DIV/0!</v>
      </c>
      <c r="CA30" s="110" t="e">
        <f t="shared" si="21"/>
        <v>#DIV/0!</v>
      </c>
      <c r="CB30" s="110" t="e">
        <f t="shared" si="21"/>
        <v>#DIV/0!</v>
      </c>
      <c r="CC30" s="110" t="e">
        <f t="shared" si="21"/>
        <v>#DIV/0!</v>
      </c>
      <c r="CD30" s="110" t="e">
        <f t="shared" si="21"/>
        <v>#DIV/0!</v>
      </c>
      <c r="CE30" s="110" t="e">
        <f t="shared" si="21"/>
        <v>#DIV/0!</v>
      </c>
      <c r="CF30" s="110" t="e">
        <f t="shared" si="21"/>
        <v>#DIV/0!</v>
      </c>
      <c r="CG30" s="110" t="e">
        <f t="shared" si="21"/>
        <v>#DIV/0!</v>
      </c>
      <c r="CH30" s="110" t="e">
        <f t="shared" si="21"/>
        <v>#DIV/0!</v>
      </c>
      <c r="CI30" s="110" t="e">
        <f t="shared" si="21"/>
        <v>#DIV/0!</v>
      </c>
      <c r="CJ30" s="110" t="e">
        <f t="shared" si="21"/>
        <v>#DIV/0!</v>
      </c>
      <c r="CK30" s="110" t="e">
        <f t="shared" si="21"/>
        <v>#DIV/0!</v>
      </c>
    </row>
    <row r="31" spans="1:90" s="110" customFormat="1">
      <c r="A31" s="147" t="s">
        <v>564</v>
      </c>
      <c r="E31" s="110">
        <f>(E6-I6)/I6</f>
        <v>0.11248775803246955</v>
      </c>
      <c r="F31" s="110">
        <f t="shared" ref="F31:BQ31" si="22">(F6-J6)/J6</f>
        <v>0.14989377516443145</v>
      </c>
      <c r="G31" s="110">
        <f t="shared" si="22"/>
        <v>0.18008284846473721</v>
      </c>
      <c r="H31" s="110">
        <f t="shared" si="22"/>
        <v>-1.2563248690867102E-2</v>
      </c>
      <c r="I31" s="110">
        <f t="shared" si="22"/>
        <v>-3.4596830462362609E-2</v>
      </c>
      <c r="J31" s="110">
        <f t="shared" si="22"/>
        <v>0.11752129644824523</v>
      </c>
      <c r="K31" s="110">
        <f t="shared" si="22"/>
        <v>0.44264534709123782</v>
      </c>
      <c r="L31" s="110">
        <f t="shared" si="22"/>
        <v>1.2855042636335514</v>
      </c>
      <c r="M31" s="110">
        <f t="shared" si="22"/>
        <v>1.2694234404880047</v>
      </c>
      <c r="N31" s="110">
        <f t="shared" si="22"/>
        <v>0.92754823455698843</v>
      </c>
      <c r="O31" s="110">
        <f t="shared" si="22"/>
        <v>0.88447377049187592</v>
      </c>
      <c r="P31" s="110">
        <f t="shared" si="22"/>
        <v>0.16818770876912198</v>
      </c>
      <c r="Q31" s="110">
        <f t="shared" si="22"/>
        <v>7.7347910634345721E-2</v>
      </c>
      <c r="R31" s="110">
        <f t="shared" si="22"/>
        <v>0.2827345309556577</v>
      </c>
      <c r="S31" s="110">
        <f t="shared" si="22"/>
        <v>8.1318016515783353E-2</v>
      </c>
      <c r="T31" s="110">
        <f t="shared" si="22"/>
        <v>3.9020799661512805E-2</v>
      </c>
      <c r="U31" s="110">
        <f t="shared" si="22"/>
        <v>0.11398748709507843</v>
      </c>
      <c r="V31" s="110">
        <f t="shared" si="22"/>
        <v>0.49721583959795029</v>
      </c>
      <c r="W31" s="110">
        <f t="shared" si="22"/>
        <v>0.40718590583332614</v>
      </c>
      <c r="X31" s="110">
        <f t="shared" si="22"/>
        <v>0.45453622925672243</v>
      </c>
      <c r="Y31" s="110">
        <f t="shared" si="22"/>
        <v>0.39576249258380786</v>
      </c>
      <c r="Z31" s="110">
        <f t="shared" si="22"/>
        <v>-0.25089081867154139</v>
      </c>
      <c r="AA31" s="110">
        <f t="shared" si="22"/>
        <v>-0.2716779688555836</v>
      </c>
      <c r="AB31" s="110">
        <f t="shared" si="22"/>
        <v>-0.18229433678337298</v>
      </c>
      <c r="AC31" s="110">
        <f t="shared" si="22"/>
        <v>0.51799672116658446</v>
      </c>
      <c r="AD31" s="110">
        <f t="shared" si="22"/>
        <v>1.2730364078024519</v>
      </c>
      <c r="AE31" s="110" t="e">
        <f t="shared" si="22"/>
        <v>#DIV/0!</v>
      </c>
      <c r="AF31" s="110" t="e">
        <f t="shared" si="22"/>
        <v>#DIV/0!</v>
      </c>
      <c r="AG31" s="110" t="e">
        <f t="shared" si="22"/>
        <v>#DIV/0!</v>
      </c>
      <c r="AH31" s="110" t="e">
        <f t="shared" si="22"/>
        <v>#DIV/0!</v>
      </c>
      <c r="AI31" s="110" t="e">
        <f t="shared" si="22"/>
        <v>#DIV/0!</v>
      </c>
      <c r="AJ31" s="110" t="e">
        <f t="shared" si="22"/>
        <v>#DIV/0!</v>
      </c>
      <c r="AK31" s="110" t="e">
        <f t="shared" si="22"/>
        <v>#DIV/0!</v>
      </c>
      <c r="AL31" s="110" t="e">
        <f t="shared" si="22"/>
        <v>#DIV/0!</v>
      </c>
      <c r="AM31" s="110" t="e">
        <f t="shared" si="22"/>
        <v>#DIV/0!</v>
      </c>
      <c r="AN31" s="110" t="e">
        <f t="shared" si="22"/>
        <v>#DIV/0!</v>
      </c>
      <c r="AO31" s="110" t="e">
        <f t="shared" si="22"/>
        <v>#DIV/0!</v>
      </c>
      <c r="AP31" s="110" t="e">
        <f t="shared" si="22"/>
        <v>#DIV/0!</v>
      </c>
      <c r="AQ31" s="110" t="e">
        <f t="shared" si="22"/>
        <v>#DIV/0!</v>
      </c>
      <c r="AR31" s="110" t="e">
        <f t="shared" si="22"/>
        <v>#DIV/0!</v>
      </c>
      <c r="AS31" s="110" t="e">
        <f t="shared" si="22"/>
        <v>#DIV/0!</v>
      </c>
      <c r="AT31" s="110" t="e">
        <f t="shared" si="22"/>
        <v>#DIV/0!</v>
      </c>
      <c r="AU31" s="110" t="e">
        <f t="shared" si="22"/>
        <v>#DIV/0!</v>
      </c>
      <c r="AV31" s="110" t="e">
        <f t="shared" si="22"/>
        <v>#DIV/0!</v>
      </c>
      <c r="AW31" s="110" t="e">
        <f t="shared" si="22"/>
        <v>#DIV/0!</v>
      </c>
      <c r="AX31" s="110" t="e">
        <f t="shared" si="22"/>
        <v>#DIV/0!</v>
      </c>
      <c r="AY31" s="110" t="e">
        <f t="shared" si="22"/>
        <v>#DIV/0!</v>
      </c>
      <c r="AZ31" s="110" t="e">
        <f t="shared" si="22"/>
        <v>#DIV/0!</v>
      </c>
      <c r="BA31" s="110" t="e">
        <f t="shared" si="22"/>
        <v>#DIV/0!</v>
      </c>
      <c r="BB31" s="110" t="e">
        <f t="shared" si="22"/>
        <v>#DIV/0!</v>
      </c>
      <c r="BC31" s="110" t="e">
        <f t="shared" si="22"/>
        <v>#DIV/0!</v>
      </c>
      <c r="BD31" s="110" t="e">
        <f t="shared" si="22"/>
        <v>#DIV/0!</v>
      </c>
      <c r="BE31" s="110" t="e">
        <f t="shared" si="22"/>
        <v>#DIV/0!</v>
      </c>
      <c r="BF31" s="110" t="e">
        <f t="shared" si="22"/>
        <v>#DIV/0!</v>
      </c>
      <c r="BG31" s="110" t="e">
        <f t="shared" si="22"/>
        <v>#DIV/0!</v>
      </c>
      <c r="BH31" s="110" t="e">
        <f t="shared" si="22"/>
        <v>#DIV/0!</v>
      </c>
      <c r="BI31" s="110" t="e">
        <f t="shared" si="22"/>
        <v>#DIV/0!</v>
      </c>
      <c r="BJ31" s="110" t="e">
        <f t="shared" si="22"/>
        <v>#DIV/0!</v>
      </c>
      <c r="BK31" s="110" t="e">
        <f t="shared" si="22"/>
        <v>#DIV/0!</v>
      </c>
      <c r="BL31" s="110" t="e">
        <f t="shared" si="22"/>
        <v>#DIV/0!</v>
      </c>
      <c r="BM31" s="110" t="e">
        <f t="shared" si="22"/>
        <v>#DIV/0!</v>
      </c>
      <c r="BN31" s="110" t="e">
        <f t="shared" si="22"/>
        <v>#DIV/0!</v>
      </c>
      <c r="BO31" s="110" t="e">
        <f t="shared" si="22"/>
        <v>#DIV/0!</v>
      </c>
      <c r="BP31" s="110" t="e">
        <f t="shared" si="22"/>
        <v>#DIV/0!</v>
      </c>
      <c r="BQ31" s="110" t="e">
        <f t="shared" si="22"/>
        <v>#DIV/0!</v>
      </c>
      <c r="BR31" s="110" t="e">
        <f t="shared" ref="BR31:CK31" si="23">(BR6-BV6)/BV6</f>
        <v>#DIV/0!</v>
      </c>
      <c r="BS31" s="110" t="e">
        <f t="shared" si="23"/>
        <v>#DIV/0!</v>
      </c>
      <c r="BT31" s="110" t="e">
        <f t="shared" si="23"/>
        <v>#DIV/0!</v>
      </c>
      <c r="BU31" s="110" t="e">
        <f t="shared" si="23"/>
        <v>#DIV/0!</v>
      </c>
      <c r="BV31" s="110" t="e">
        <f t="shared" si="23"/>
        <v>#DIV/0!</v>
      </c>
      <c r="BW31" s="110" t="e">
        <f t="shared" si="23"/>
        <v>#DIV/0!</v>
      </c>
      <c r="BX31" s="110" t="e">
        <f t="shared" si="23"/>
        <v>#DIV/0!</v>
      </c>
      <c r="BY31" s="110" t="e">
        <f t="shared" si="23"/>
        <v>#DIV/0!</v>
      </c>
      <c r="BZ31" s="110" t="e">
        <f t="shared" si="23"/>
        <v>#DIV/0!</v>
      </c>
      <c r="CA31" s="110" t="e">
        <f t="shared" si="23"/>
        <v>#DIV/0!</v>
      </c>
      <c r="CB31" s="110" t="e">
        <f t="shared" si="23"/>
        <v>#DIV/0!</v>
      </c>
      <c r="CC31" s="110" t="e">
        <f t="shared" si="23"/>
        <v>#DIV/0!</v>
      </c>
      <c r="CD31" s="110" t="e">
        <f t="shared" si="23"/>
        <v>#DIV/0!</v>
      </c>
      <c r="CE31" s="110" t="e">
        <f t="shared" si="23"/>
        <v>#DIV/0!</v>
      </c>
      <c r="CF31" s="110" t="e">
        <f t="shared" si="23"/>
        <v>#DIV/0!</v>
      </c>
      <c r="CG31" s="110" t="e">
        <f t="shared" si="23"/>
        <v>#DIV/0!</v>
      </c>
      <c r="CH31" s="110" t="e">
        <f t="shared" si="23"/>
        <v>#DIV/0!</v>
      </c>
      <c r="CI31" s="110" t="e">
        <f t="shared" si="23"/>
        <v>#DIV/0!</v>
      </c>
      <c r="CJ31" s="110" t="e">
        <f t="shared" si="23"/>
        <v>#DIV/0!</v>
      </c>
      <c r="CK31" s="110" t="e">
        <f t="shared" si="23"/>
        <v>#DIV/0!</v>
      </c>
    </row>
    <row r="32" spans="1:90" s="111" customFormat="1">
      <c r="A32" s="148" t="s">
        <v>566</v>
      </c>
      <c r="E32" s="111">
        <f>(E7-I7)/I7</f>
        <v>4.455255405603558E-2</v>
      </c>
      <c r="F32" s="111">
        <f t="shared" ref="F32:BQ32" si="24">(F7-J7)/J7</f>
        <v>9.6712137731396336E-2</v>
      </c>
      <c r="G32" s="111">
        <f t="shared" si="24"/>
        <v>0.15804426883015923</v>
      </c>
      <c r="H32" s="111">
        <f t="shared" si="24"/>
        <v>0.21326343879768631</v>
      </c>
      <c r="I32" s="111">
        <f t="shared" si="24"/>
        <v>1.0035329256886822</v>
      </c>
      <c r="J32" s="111">
        <f t="shared" si="24"/>
        <v>1.021474886224405</v>
      </c>
      <c r="K32" s="111">
        <f t="shared" si="24"/>
        <v>1.025214367625578</v>
      </c>
      <c r="L32" s="111">
        <f t="shared" si="24"/>
        <v>1.0733361501682162</v>
      </c>
      <c r="M32" s="111">
        <f t="shared" si="24"/>
        <v>0.34617348597333958</v>
      </c>
      <c r="N32" s="111">
        <f t="shared" si="24"/>
        <v>0.34833653235947115</v>
      </c>
      <c r="O32" s="111">
        <f t="shared" si="24"/>
        <v>0.29258696948210428</v>
      </c>
      <c r="P32" s="111">
        <f t="shared" si="24"/>
        <v>0.19761298373072184</v>
      </c>
      <c r="Q32" s="111">
        <f t="shared" si="24"/>
        <v>0.11786751062855826</v>
      </c>
      <c r="R32" s="111">
        <f t="shared" si="24"/>
        <v>0.10136895849711423</v>
      </c>
      <c r="S32" s="111">
        <f t="shared" si="24"/>
        <v>0.13554555543741767</v>
      </c>
      <c r="T32" s="111">
        <f t="shared" si="24"/>
        <v>0.14813484901324384</v>
      </c>
      <c r="U32" s="111">
        <f t="shared" si="24"/>
        <v>0.19387359072577551</v>
      </c>
      <c r="V32" s="111">
        <f t="shared" si="24"/>
        <v>0.33520283223583952</v>
      </c>
      <c r="W32" s="111">
        <f t="shared" si="24"/>
        <v>0.53715087616065704</v>
      </c>
      <c r="X32" s="111">
        <f t="shared" si="24"/>
        <v>0.6152929573215411</v>
      </c>
      <c r="Y32" s="111">
        <f t="shared" si="24"/>
        <v>0.57621805114308078</v>
      </c>
      <c r="Z32" s="111">
        <f t="shared" si="24"/>
        <v>0.41176047883159594</v>
      </c>
      <c r="AA32" s="111">
        <f t="shared" si="24"/>
        <v>0.20977638774552992</v>
      </c>
      <c r="AB32" s="111">
        <f t="shared" si="24"/>
        <v>0.25639339065773581</v>
      </c>
      <c r="AC32" s="111">
        <f t="shared" si="24"/>
        <v>1.0901630853891171</v>
      </c>
      <c r="AD32" s="111">
        <f t="shared" si="24"/>
        <v>1.2746341287099197</v>
      </c>
      <c r="AE32" s="111" t="e">
        <f t="shared" si="24"/>
        <v>#DIV/0!</v>
      </c>
      <c r="AF32" s="111" t="e">
        <f t="shared" si="24"/>
        <v>#DIV/0!</v>
      </c>
      <c r="AG32" s="111" t="e">
        <f t="shared" si="24"/>
        <v>#DIV/0!</v>
      </c>
      <c r="AH32" s="111" t="e">
        <f t="shared" si="24"/>
        <v>#DIV/0!</v>
      </c>
      <c r="AI32" s="111" t="e">
        <f t="shared" si="24"/>
        <v>#DIV/0!</v>
      </c>
      <c r="AJ32" s="111" t="e">
        <f t="shared" si="24"/>
        <v>#DIV/0!</v>
      </c>
      <c r="AK32" s="111" t="e">
        <f t="shared" si="24"/>
        <v>#DIV/0!</v>
      </c>
      <c r="AL32" s="111" t="e">
        <f t="shared" si="24"/>
        <v>#DIV/0!</v>
      </c>
      <c r="AM32" s="111" t="e">
        <f t="shared" si="24"/>
        <v>#DIV/0!</v>
      </c>
      <c r="AN32" s="111" t="e">
        <f t="shared" si="24"/>
        <v>#DIV/0!</v>
      </c>
      <c r="AO32" s="111" t="e">
        <f t="shared" si="24"/>
        <v>#DIV/0!</v>
      </c>
      <c r="AP32" s="111" t="e">
        <f t="shared" si="24"/>
        <v>#DIV/0!</v>
      </c>
      <c r="AQ32" s="111" t="e">
        <f t="shared" si="24"/>
        <v>#DIV/0!</v>
      </c>
      <c r="AR32" s="111" t="e">
        <f t="shared" si="24"/>
        <v>#DIV/0!</v>
      </c>
      <c r="AS32" s="111" t="e">
        <f t="shared" si="24"/>
        <v>#DIV/0!</v>
      </c>
      <c r="AT32" s="111" t="e">
        <f t="shared" si="24"/>
        <v>#DIV/0!</v>
      </c>
      <c r="AU32" s="111" t="e">
        <f t="shared" si="24"/>
        <v>#DIV/0!</v>
      </c>
      <c r="AV32" s="111" t="e">
        <f t="shared" si="24"/>
        <v>#DIV/0!</v>
      </c>
      <c r="AW32" s="111" t="e">
        <f t="shared" si="24"/>
        <v>#DIV/0!</v>
      </c>
      <c r="AX32" s="111" t="e">
        <f t="shared" si="24"/>
        <v>#DIV/0!</v>
      </c>
      <c r="AY32" s="111" t="e">
        <f t="shared" si="24"/>
        <v>#DIV/0!</v>
      </c>
      <c r="AZ32" s="111" t="e">
        <f t="shared" si="24"/>
        <v>#DIV/0!</v>
      </c>
      <c r="BA32" s="111" t="e">
        <f t="shared" si="24"/>
        <v>#DIV/0!</v>
      </c>
      <c r="BB32" s="111" t="e">
        <f t="shared" si="24"/>
        <v>#DIV/0!</v>
      </c>
      <c r="BC32" s="111" t="e">
        <f t="shared" si="24"/>
        <v>#DIV/0!</v>
      </c>
      <c r="BD32" s="111" t="e">
        <f t="shared" si="24"/>
        <v>#DIV/0!</v>
      </c>
      <c r="BE32" s="111" t="e">
        <f t="shared" si="24"/>
        <v>#DIV/0!</v>
      </c>
      <c r="BF32" s="111" t="e">
        <f t="shared" si="24"/>
        <v>#DIV/0!</v>
      </c>
      <c r="BG32" s="111" t="e">
        <f t="shared" si="24"/>
        <v>#DIV/0!</v>
      </c>
      <c r="BH32" s="111" t="e">
        <f t="shared" si="24"/>
        <v>#DIV/0!</v>
      </c>
      <c r="BI32" s="111" t="e">
        <f t="shared" si="24"/>
        <v>#DIV/0!</v>
      </c>
      <c r="BJ32" s="111" t="e">
        <f t="shared" si="24"/>
        <v>#DIV/0!</v>
      </c>
      <c r="BK32" s="111" t="e">
        <f t="shared" si="24"/>
        <v>#DIV/0!</v>
      </c>
      <c r="BL32" s="111" t="e">
        <f t="shared" si="24"/>
        <v>#DIV/0!</v>
      </c>
      <c r="BM32" s="111" t="e">
        <f t="shared" si="24"/>
        <v>#DIV/0!</v>
      </c>
      <c r="BN32" s="111" t="e">
        <f t="shared" si="24"/>
        <v>#DIV/0!</v>
      </c>
      <c r="BO32" s="111" t="e">
        <f t="shared" si="24"/>
        <v>#DIV/0!</v>
      </c>
      <c r="BP32" s="111" t="e">
        <f t="shared" si="24"/>
        <v>#DIV/0!</v>
      </c>
      <c r="BQ32" s="111" t="e">
        <f t="shared" si="24"/>
        <v>#DIV/0!</v>
      </c>
      <c r="BR32" s="111" t="e">
        <f t="shared" ref="BR32:CK32" si="25">(BR7-BV7)/BV7</f>
        <v>#DIV/0!</v>
      </c>
      <c r="BS32" s="111" t="e">
        <f t="shared" si="25"/>
        <v>#DIV/0!</v>
      </c>
      <c r="BT32" s="111" t="e">
        <f t="shared" si="25"/>
        <v>#DIV/0!</v>
      </c>
      <c r="BU32" s="111" t="e">
        <f t="shared" si="25"/>
        <v>#DIV/0!</v>
      </c>
      <c r="BV32" s="111" t="e">
        <f t="shared" si="25"/>
        <v>#DIV/0!</v>
      </c>
      <c r="BW32" s="111" t="e">
        <f t="shared" si="25"/>
        <v>#DIV/0!</v>
      </c>
      <c r="BX32" s="111" t="e">
        <f t="shared" si="25"/>
        <v>#DIV/0!</v>
      </c>
      <c r="BY32" s="111" t="e">
        <f t="shared" si="25"/>
        <v>#DIV/0!</v>
      </c>
      <c r="BZ32" s="111" t="e">
        <f t="shared" si="25"/>
        <v>#DIV/0!</v>
      </c>
      <c r="CA32" s="111" t="e">
        <f t="shared" si="25"/>
        <v>#DIV/0!</v>
      </c>
      <c r="CB32" s="111" t="e">
        <f t="shared" si="25"/>
        <v>#DIV/0!</v>
      </c>
      <c r="CC32" s="111" t="e">
        <f t="shared" si="25"/>
        <v>#DIV/0!</v>
      </c>
      <c r="CD32" s="111" t="e">
        <f t="shared" si="25"/>
        <v>#DIV/0!</v>
      </c>
      <c r="CE32" s="111" t="e">
        <f t="shared" si="25"/>
        <v>#DIV/0!</v>
      </c>
      <c r="CF32" s="111" t="e">
        <f t="shared" si="25"/>
        <v>#DIV/0!</v>
      </c>
      <c r="CG32" s="111" t="e">
        <f t="shared" si="25"/>
        <v>#DIV/0!</v>
      </c>
      <c r="CH32" s="111" t="e">
        <f t="shared" si="25"/>
        <v>#DIV/0!</v>
      </c>
      <c r="CI32" s="111" t="e">
        <f t="shared" si="25"/>
        <v>#DIV/0!</v>
      </c>
      <c r="CJ32" s="111" t="e">
        <f t="shared" si="25"/>
        <v>#DIV/0!</v>
      </c>
      <c r="CK32" s="111" t="e">
        <f t="shared" si="25"/>
        <v>#DIV/0!</v>
      </c>
    </row>
    <row r="33" spans="1:89" s="111" customFormat="1">
      <c r="A33" s="148" t="s">
        <v>573</v>
      </c>
      <c r="E33" s="111">
        <f>E7/E9</f>
        <v>0.59285884936033928</v>
      </c>
      <c r="F33" s="111">
        <f t="shared" ref="F33:BQ33" si="26">F7/F9</f>
        <v>0.602092000842402</v>
      </c>
      <c r="G33" s="111">
        <f t="shared" si="26"/>
        <v>0.61294252021180928</v>
      </c>
      <c r="H33" s="111">
        <f t="shared" si="26"/>
        <v>0.59193281189082969</v>
      </c>
      <c r="I33" s="111">
        <f t="shared" si="26"/>
        <v>0.59848961710082815</v>
      </c>
      <c r="J33" s="111">
        <f t="shared" si="26"/>
        <v>0.51780951049421164</v>
      </c>
      <c r="K33" s="111">
        <f t="shared" si="26"/>
        <v>0.59618993405337684</v>
      </c>
      <c r="L33" s="111">
        <f t="shared" si="26"/>
        <v>0.56689263280730706</v>
      </c>
      <c r="M33" s="111">
        <f t="shared" si="26"/>
        <v>0.44514016481555063</v>
      </c>
      <c r="N33" s="111">
        <f t="shared" si="26"/>
        <v>0.43778454982838949</v>
      </c>
      <c r="O33" s="111">
        <f t="shared" si="26"/>
        <v>0.42726130445105587</v>
      </c>
      <c r="P33" s="111">
        <f t="shared" si="26"/>
        <v>0.3838692911779194</v>
      </c>
      <c r="Q33" s="111">
        <f t="shared" si="26"/>
        <v>0.60775628788701042</v>
      </c>
      <c r="R33" s="111">
        <f t="shared" si="26"/>
        <v>0.58161740322358069</v>
      </c>
      <c r="S33" s="111">
        <f t="shared" si="26"/>
        <v>0.58491958076091655</v>
      </c>
      <c r="T33" s="111">
        <f t="shared" si="26"/>
        <v>0.55848672996038207</v>
      </c>
      <c r="U33" s="111">
        <f t="shared" si="26"/>
        <v>0.55995092573401695</v>
      </c>
      <c r="V33" s="111">
        <f t="shared" si="26"/>
        <v>0.55088854189297998</v>
      </c>
      <c r="W33" s="111">
        <f t="shared" si="26"/>
        <v>0.53843699058341254</v>
      </c>
      <c r="X33" s="111">
        <f t="shared" si="26"/>
        <v>0.48961697819228722</v>
      </c>
      <c r="Y33" s="111">
        <f t="shared" si="26"/>
        <v>0.47966355010946504</v>
      </c>
      <c r="Z33" s="111">
        <f t="shared" si="26"/>
        <v>0.44755789094328974</v>
      </c>
      <c r="AA33" s="111">
        <f t="shared" si="26"/>
        <v>0.37567316504205411</v>
      </c>
      <c r="AB33" s="111">
        <f t="shared" si="26"/>
        <v>0.32842349966217116</v>
      </c>
      <c r="AC33" s="111">
        <f t="shared" si="26"/>
        <v>0.27814580014960133</v>
      </c>
      <c r="AD33" s="111">
        <f t="shared" si="26"/>
        <v>0.68342804453133754</v>
      </c>
      <c r="AE33" s="111">
        <f t="shared" si="26"/>
        <v>0.62803452007321114</v>
      </c>
      <c r="AF33" s="111">
        <f t="shared" si="26"/>
        <v>0.60274505378979981</v>
      </c>
      <c r="AG33" s="111">
        <f t="shared" si="26"/>
        <v>0.3921402876826085</v>
      </c>
      <c r="AH33" s="111">
        <f t="shared" si="26"/>
        <v>0.40321078213576683</v>
      </c>
      <c r="AI33" s="111" t="e">
        <f t="shared" si="26"/>
        <v>#DIV/0!</v>
      </c>
      <c r="AJ33" s="111" t="e">
        <f t="shared" si="26"/>
        <v>#DIV/0!</v>
      </c>
      <c r="AK33" s="111" t="e">
        <f t="shared" si="26"/>
        <v>#DIV/0!</v>
      </c>
      <c r="AL33" s="111" t="e">
        <f t="shared" si="26"/>
        <v>#DIV/0!</v>
      </c>
      <c r="AM33" s="111" t="e">
        <f t="shared" si="26"/>
        <v>#DIV/0!</v>
      </c>
      <c r="AN33" s="111" t="e">
        <f t="shared" si="26"/>
        <v>#DIV/0!</v>
      </c>
      <c r="AO33" s="111" t="e">
        <f t="shared" si="26"/>
        <v>#DIV/0!</v>
      </c>
      <c r="AP33" s="111" t="e">
        <f t="shared" si="26"/>
        <v>#DIV/0!</v>
      </c>
      <c r="AQ33" s="111" t="e">
        <f t="shared" si="26"/>
        <v>#DIV/0!</v>
      </c>
      <c r="AR33" s="111" t="e">
        <f t="shared" si="26"/>
        <v>#DIV/0!</v>
      </c>
      <c r="AS33" s="111" t="e">
        <f t="shared" si="26"/>
        <v>#DIV/0!</v>
      </c>
      <c r="AT33" s="111" t="e">
        <f t="shared" si="26"/>
        <v>#DIV/0!</v>
      </c>
      <c r="AU33" s="111" t="e">
        <f t="shared" si="26"/>
        <v>#DIV/0!</v>
      </c>
      <c r="AV33" s="111" t="e">
        <f t="shared" si="26"/>
        <v>#DIV/0!</v>
      </c>
      <c r="AW33" s="111" t="e">
        <f t="shared" si="26"/>
        <v>#DIV/0!</v>
      </c>
      <c r="AX33" s="111" t="e">
        <f t="shared" si="26"/>
        <v>#DIV/0!</v>
      </c>
      <c r="AY33" s="111" t="e">
        <f t="shared" si="26"/>
        <v>#DIV/0!</v>
      </c>
      <c r="AZ33" s="111" t="e">
        <f t="shared" si="26"/>
        <v>#DIV/0!</v>
      </c>
      <c r="BA33" s="111" t="e">
        <f t="shared" si="26"/>
        <v>#DIV/0!</v>
      </c>
      <c r="BB33" s="111" t="e">
        <f t="shared" si="26"/>
        <v>#DIV/0!</v>
      </c>
      <c r="BC33" s="111" t="e">
        <f t="shared" si="26"/>
        <v>#DIV/0!</v>
      </c>
      <c r="BD33" s="111" t="e">
        <f t="shared" si="26"/>
        <v>#DIV/0!</v>
      </c>
      <c r="BE33" s="111" t="e">
        <f t="shared" si="26"/>
        <v>#DIV/0!</v>
      </c>
      <c r="BF33" s="111" t="e">
        <f t="shared" si="26"/>
        <v>#DIV/0!</v>
      </c>
      <c r="BG33" s="111" t="e">
        <f t="shared" si="26"/>
        <v>#DIV/0!</v>
      </c>
      <c r="BH33" s="111" t="e">
        <f t="shared" si="26"/>
        <v>#DIV/0!</v>
      </c>
      <c r="BI33" s="111" t="e">
        <f t="shared" si="26"/>
        <v>#DIV/0!</v>
      </c>
      <c r="BJ33" s="111" t="e">
        <f t="shared" si="26"/>
        <v>#DIV/0!</v>
      </c>
      <c r="BK33" s="111" t="e">
        <f t="shared" si="26"/>
        <v>#DIV/0!</v>
      </c>
      <c r="BL33" s="111" t="e">
        <f t="shared" si="26"/>
        <v>#DIV/0!</v>
      </c>
      <c r="BM33" s="111" t="e">
        <f t="shared" si="26"/>
        <v>#DIV/0!</v>
      </c>
      <c r="BN33" s="111" t="e">
        <f t="shared" si="26"/>
        <v>#DIV/0!</v>
      </c>
      <c r="BO33" s="111" t="e">
        <f t="shared" si="26"/>
        <v>#DIV/0!</v>
      </c>
      <c r="BP33" s="111" t="e">
        <f t="shared" si="26"/>
        <v>#DIV/0!</v>
      </c>
      <c r="BQ33" s="111" t="e">
        <f t="shared" si="26"/>
        <v>#DIV/0!</v>
      </c>
      <c r="BR33" s="111" t="e">
        <f t="shared" ref="BR33:CK33" si="27">BR7/BR9</f>
        <v>#DIV/0!</v>
      </c>
      <c r="BS33" s="111" t="e">
        <f t="shared" si="27"/>
        <v>#DIV/0!</v>
      </c>
      <c r="BT33" s="111" t="e">
        <f t="shared" si="27"/>
        <v>#DIV/0!</v>
      </c>
      <c r="BU33" s="111" t="e">
        <f t="shared" si="27"/>
        <v>#DIV/0!</v>
      </c>
      <c r="BV33" s="111" t="e">
        <f t="shared" si="27"/>
        <v>#DIV/0!</v>
      </c>
      <c r="BW33" s="111" t="e">
        <f t="shared" si="27"/>
        <v>#DIV/0!</v>
      </c>
      <c r="BX33" s="111" t="e">
        <f t="shared" si="27"/>
        <v>#DIV/0!</v>
      </c>
      <c r="BY33" s="111" t="e">
        <f t="shared" si="27"/>
        <v>#DIV/0!</v>
      </c>
      <c r="BZ33" s="111" t="e">
        <f t="shared" si="27"/>
        <v>#DIV/0!</v>
      </c>
      <c r="CA33" s="111" t="e">
        <f t="shared" si="27"/>
        <v>#DIV/0!</v>
      </c>
      <c r="CB33" s="111" t="e">
        <f t="shared" si="27"/>
        <v>#DIV/0!</v>
      </c>
      <c r="CC33" s="111" t="e">
        <f t="shared" si="27"/>
        <v>#DIV/0!</v>
      </c>
      <c r="CD33" s="111" t="e">
        <f t="shared" si="27"/>
        <v>#DIV/0!</v>
      </c>
      <c r="CE33" s="111" t="e">
        <f t="shared" si="27"/>
        <v>#DIV/0!</v>
      </c>
      <c r="CF33" s="111" t="e">
        <f t="shared" si="27"/>
        <v>#DIV/0!</v>
      </c>
      <c r="CG33" s="111" t="e">
        <f t="shared" si="27"/>
        <v>#DIV/0!</v>
      </c>
      <c r="CH33" s="111" t="e">
        <f t="shared" si="27"/>
        <v>#DIV/0!</v>
      </c>
      <c r="CI33" s="111" t="e">
        <f t="shared" si="27"/>
        <v>#DIV/0!</v>
      </c>
      <c r="CJ33" s="111" t="e">
        <f t="shared" si="27"/>
        <v>#DIV/0!</v>
      </c>
      <c r="CK33" s="111" t="e">
        <f t="shared" si="27"/>
        <v>#DIV/0!</v>
      </c>
    </row>
    <row r="34" spans="1:89" s="110" customFormat="1">
      <c r="A34" s="147" t="s">
        <v>567</v>
      </c>
      <c r="E34" s="110">
        <f>(E10-I10)/I10</f>
        <v>8.1864315168885524E-2</v>
      </c>
      <c r="F34" s="110">
        <f t="shared" ref="F34:BQ34" si="28">(F10-J10)/J10</f>
        <v>-0.98081822268092389</v>
      </c>
      <c r="G34" s="110">
        <f t="shared" si="28"/>
        <v>-0.99277708212844262</v>
      </c>
      <c r="H34" s="110">
        <f t="shared" si="28"/>
        <v>-0.98984598267581037</v>
      </c>
      <c r="I34" s="110" t="e">
        <f t="shared" si="28"/>
        <v>#DIV/0!</v>
      </c>
      <c r="J34" s="110" t="e">
        <f t="shared" si="28"/>
        <v>#DIV/0!</v>
      </c>
      <c r="K34" s="110" t="e">
        <f t="shared" si="28"/>
        <v>#DIV/0!</v>
      </c>
      <c r="L34" s="110">
        <f t="shared" si="28"/>
        <v>23.775387209374998</v>
      </c>
      <c r="M34" s="110">
        <f t="shared" si="28"/>
        <v>-1</v>
      </c>
      <c r="N34" s="110">
        <f t="shared" si="28"/>
        <v>-1</v>
      </c>
      <c r="O34" s="110">
        <f t="shared" si="28"/>
        <v>-1</v>
      </c>
      <c r="P34" s="110">
        <f t="shared" si="28"/>
        <v>-0.74253425782844706</v>
      </c>
      <c r="Q34" s="110">
        <f t="shared" si="28"/>
        <v>-0.32746404698726672</v>
      </c>
      <c r="R34" s="110">
        <f t="shared" si="28"/>
        <v>0.2</v>
      </c>
      <c r="S34" s="110">
        <f t="shared" si="28"/>
        <v>7.3470081494270353E-2</v>
      </c>
      <c r="T34" s="110">
        <f t="shared" si="28"/>
        <v>-0.75278736426822068</v>
      </c>
      <c r="U34" s="110">
        <f t="shared" si="28"/>
        <v>-0.79136794896877627</v>
      </c>
      <c r="V34" s="110" t="e">
        <f t="shared" si="28"/>
        <v>#DIV/0!</v>
      </c>
      <c r="W34" s="110" t="e">
        <f t="shared" si="28"/>
        <v>#DIV/0!</v>
      </c>
      <c r="X34" s="110">
        <f t="shared" si="28"/>
        <v>1.7662118844566712</v>
      </c>
      <c r="Y34" s="110">
        <f t="shared" si="28"/>
        <v>-0.42274958727903794</v>
      </c>
      <c r="Z34" s="110">
        <f t="shared" si="28"/>
        <v>-1</v>
      </c>
      <c r="AA34" s="110">
        <f t="shared" si="28"/>
        <v>-1</v>
      </c>
      <c r="AB34" s="110">
        <f t="shared" si="28"/>
        <v>-0.73577289314536587</v>
      </c>
      <c r="AC34" s="110">
        <f t="shared" si="28"/>
        <v>1.1870708857142858</v>
      </c>
      <c r="AD34" s="110">
        <f t="shared" si="28"/>
        <v>-0.59103816666666664</v>
      </c>
      <c r="AE34" s="110" t="e">
        <f t="shared" si="28"/>
        <v>#DIV/0!</v>
      </c>
      <c r="AF34" s="110" t="e">
        <f t="shared" si="28"/>
        <v>#DIV/0!</v>
      </c>
      <c r="AG34" s="110" t="e">
        <f t="shared" si="28"/>
        <v>#DIV/0!</v>
      </c>
      <c r="AH34" s="110" t="e">
        <f t="shared" si="28"/>
        <v>#DIV/0!</v>
      </c>
      <c r="AI34" s="110" t="e">
        <f t="shared" si="28"/>
        <v>#DIV/0!</v>
      </c>
      <c r="AJ34" s="110" t="e">
        <f t="shared" si="28"/>
        <v>#DIV/0!</v>
      </c>
      <c r="AK34" s="110" t="e">
        <f t="shared" si="28"/>
        <v>#DIV/0!</v>
      </c>
      <c r="AL34" s="110" t="e">
        <f t="shared" si="28"/>
        <v>#DIV/0!</v>
      </c>
      <c r="AM34" s="110" t="e">
        <f t="shared" si="28"/>
        <v>#DIV/0!</v>
      </c>
      <c r="AN34" s="110" t="e">
        <f t="shared" si="28"/>
        <v>#DIV/0!</v>
      </c>
      <c r="AO34" s="110" t="e">
        <f t="shared" si="28"/>
        <v>#DIV/0!</v>
      </c>
      <c r="AP34" s="110" t="e">
        <f t="shared" si="28"/>
        <v>#DIV/0!</v>
      </c>
      <c r="AQ34" s="110" t="e">
        <f t="shared" si="28"/>
        <v>#DIV/0!</v>
      </c>
      <c r="AR34" s="110" t="e">
        <f t="shared" si="28"/>
        <v>#DIV/0!</v>
      </c>
      <c r="AS34" s="110" t="e">
        <f t="shared" si="28"/>
        <v>#DIV/0!</v>
      </c>
      <c r="AT34" s="110" t="e">
        <f t="shared" si="28"/>
        <v>#DIV/0!</v>
      </c>
      <c r="AU34" s="110" t="e">
        <f t="shared" si="28"/>
        <v>#DIV/0!</v>
      </c>
      <c r="AV34" s="110" t="e">
        <f t="shared" si="28"/>
        <v>#DIV/0!</v>
      </c>
      <c r="AW34" s="110" t="e">
        <f t="shared" si="28"/>
        <v>#DIV/0!</v>
      </c>
      <c r="AX34" s="110" t="e">
        <f t="shared" si="28"/>
        <v>#DIV/0!</v>
      </c>
      <c r="AY34" s="110" t="e">
        <f t="shared" si="28"/>
        <v>#DIV/0!</v>
      </c>
      <c r="AZ34" s="110" t="e">
        <f t="shared" si="28"/>
        <v>#DIV/0!</v>
      </c>
      <c r="BA34" s="110" t="e">
        <f t="shared" si="28"/>
        <v>#DIV/0!</v>
      </c>
      <c r="BB34" s="110" t="e">
        <f t="shared" si="28"/>
        <v>#DIV/0!</v>
      </c>
      <c r="BC34" s="110" t="e">
        <f t="shared" si="28"/>
        <v>#DIV/0!</v>
      </c>
      <c r="BD34" s="110" t="e">
        <f t="shared" si="28"/>
        <v>#DIV/0!</v>
      </c>
      <c r="BE34" s="110" t="e">
        <f t="shared" si="28"/>
        <v>#DIV/0!</v>
      </c>
      <c r="BF34" s="110" t="e">
        <f t="shared" si="28"/>
        <v>#DIV/0!</v>
      </c>
      <c r="BG34" s="110" t="e">
        <f t="shared" si="28"/>
        <v>#DIV/0!</v>
      </c>
      <c r="BH34" s="110" t="e">
        <f t="shared" si="28"/>
        <v>#DIV/0!</v>
      </c>
      <c r="BI34" s="110" t="e">
        <f t="shared" si="28"/>
        <v>#DIV/0!</v>
      </c>
      <c r="BJ34" s="110" t="e">
        <f t="shared" si="28"/>
        <v>#DIV/0!</v>
      </c>
      <c r="BK34" s="110" t="e">
        <f t="shared" si="28"/>
        <v>#DIV/0!</v>
      </c>
      <c r="BL34" s="110" t="e">
        <f t="shared" si="28"/>
        <v>#DIV/0!</v>
      </c>
      <c r="BM34" s="110" t="e">
        <f t="shared" si="28"/>
        <v>#DIV/0!</v>
      </c>
      <c r="BN34" s="110" t="e">
        <f t="shared" si="28"/>
        <v>#DIV/0!</v>
      </c>
      <c r="BO34" s="110" t="e">
        <f t="shared" si="28"/>
        <v>#DIV/0!</v>
      </c>
      <c r="BP34" s="110" t="e">
        <f t="shared" si="28"/>
        <v>#DIV/0!</v>
      </c>
      <c r="BQ34" s="110" t="e">
        <f t="shared" si="28"/>
        <v>#DIV/0!</v>
      </c>
      <c r="BR34" s="110" t="e">
        <f t="shared" ref="BR34:CK34" si="29">(BR10-BV10)/BV10</f>
        <v>#DIV/0!</v>
      </c>
      <c r="BS34" s="110" t="e">
        <f t="shared" si="29"/>
        <v>#DIV/0!</v>
      </c>
      <c r="BT34" s="110" t="e">
        <f t="shared" si="29"/>
        <v>#DIV/0!</v>
      </c>
      <c r="BU34" s="110" t="e">
        <f t="shared" si="29"/>
        <v>#DIV/0!</v>
      </c>
      <c r="BV34" s="110" t="e">
        <f t="shared" si="29"/>
        <v>#DIV/0!</v>
      </c>
      <c r="BW34" s="110" t="e">
        <f t="shared" si="29"/>
        <v>#DIV/0!</v>
      </c>
      <c r="BX34" s="110" t="e">
        <f t="shared" si="29"/>
        <v>#DIV/0!</v>
      </c>
      <c r="BY34" s="110" t="e">
        <f t="shared" si="29"/>
        <v>#DIV/0!</v>
      </c>
      <c r="BZ34" s="110" t="e">
        <f t="shared" si="29"/>
        <v>#DIV/0!</v>
      </c>
      <c r="CA34" s="110" t="e">
        <f t="shared" si="29"/>
        <v>#DIV/0!</v>
      </c>
      <c r="CB34" s="110" t="e">
        <f t="shared" si="29"/>
        <v>#DIV/0!</v>
      </c>
      <c r="CC34" s="110" t="e">
        <f t="shared" si="29"/>
        <v>#DIV/0!</v>
      </c>
      <c r="CD34" s="110" t="e">
        <f t="shared" si="29"/>
        <v>#DIV/0!</v>
      </c>
      <c r="CE34" s="110" t="e">
        <f t="shared" si="29"/>
        <v>#DIV/0!</v>
      </c>
      <c r="CF34" s="110" t="e">
        <f t="shared" si="29"/>
        <v>#DIV/0!</v>
      </c>
      <c r="CG34" s="110" t="e">
        <f t="shared" si="29"/>
        <v>#DIV/0!</v>
      </c>
      <c r="CH34" s="110" t="e">
        <f t="shared" si="29"/>
        <v>#DIV/0!</v>
      </c>
      <c r="CI34" s="110" t="e">
        <f t="shared" si="29"/>
        <v>#DIV/0!</v>
      </c>
      <c r="CJ34" s="110" t="e">
        <f t="shared" si="29"/>
        <v>#DIV/0!</v>
      </c>
      <c r="CK34" s="110" t="e">
        <f t="shared" si="29"/>
        <v>#DIV/0!</v>
      </c>
    </row>
    <row r="35" spans="1:89" s="110" customFormat="1">
      <c r="A35" s="147" t="s">
        <v>571</v>
      </c>
      <c r="E35" s="110">
        <f>E10/E12</f>
        <v>0.19679764683169498</v>
      </c>
      <c r="F35" s="110">
        <f t="shared" ref="F35:BQ35" si="30">F10/F12</f>
        <v>0.18734341913015837</v>
      </c>
      <c r="G35" s="110">
        <f t="shared" si="30"/>
        <v>0.14648850983190595</v>
      </c>
      <c r="H35" s="110">
        <f t="shared" si="30"/>
        <v>0.14025149314493915</v>
      </c>
      <c r="I35" s="110">
        <f t="shared" si="30"/>
        <v>0.1469780080956839</v>
      </c>
      <c r="J35" s="110">
        <f t="shared" si="30"/>
        <v>0.2109046933031819</v>
      </c>
      <c r="K35" s="110">
        <f t="shared" si="30"/>
        <v>0.27740807657870142</v>
      </c>
      <c r="L35" s="110">
        <f t="shared" si="30"/>
        <v>0.21793526093932153</v>
      </c>
      <c r="M35" s="110" t="e">
        <f t="shared" si="30"/>
        <v>#DIV/0!</v>
      </c>
      <c r="N35" s="110" t="e">
        <f t="shared" si="30"/>
        <v>#DIV/0!</v>
      </c>
      <c r="O35" s="110" t="e">
        <f t="shared" si="30"/>
        <v>#DIV/0!</v>
      </c>
      <c r="P35" s="110">
        <f t="shared" si="30"/>
        <v>1</v>
      </c>
      <c r="Q35" s="110">
        <f t="shared" si="30"/>
        <v>0.5535714285714286</v>
      </c>
      <c r="R35" s="110">
        <f t="shared" si="30"/>
        <v>0.39814503537898871</v>
      </c>
      <c r="S35" s="110">
        <f t="shared" si="30"/>
        <v>0.38807271498008888</v>
      </c>
      <c r="T35" s="110">
        <f t="shared" si="30"/>
        <v>0.71922014063462925</v>
      </c>
      <c r="U35" s="110">
        <f t="shared" si="30"/>
        <v>0.6392704867331771</v>
      </c>
      <c r="V35" s="110">
        <f t="shared" si="30"/>
        <v>0.49155613280674448</v>
      </c>
      <c r="W35" s="110">
        <f t="shared" si="30"/>
        <v>0.55730826954816637</v>
      </c>
      <c r="X35" s="110">
        <f t="shared" si="30"/>
        <v>0.91346729687026029</v>
      </c>
      <c r="Y35" s="110">
        <f t="shared" si="30"/>
        <v>0.89987163878530485</v>
      </c>
      <c r="Z35" s="110">
        <f t="shared" si="30"/>
        <v>0</v>
      </c>
      <c r="AA35" s="110">
        <f t="shared" si="30"/>
        <v>0</v>
      </c>
      <c r="AB35" s="110">
        <f t="shared" si="30"/>
        <v>0.76360843481398122</v>
      </c>
      <c r="AC35" s="110">
        <f t="shared" si="30"/>
        <v>0.57781622387070575</v>
      </c>
      <c r="AD35" s="110">
        <f t="shared" si="30"/>
        <v>0.39377987638220313</v>
      </c>
      <c r="AE35" s="110">
        <f t="shared" si="30"/>
        <v>0.48412776714249978</v>
      </c>
      <c r="AF35" s="110">
        <f t="shared" si="30"/>
        <v>0.57698058838277955</v>
      </c>
      <c r="AG35" s="110">
        <f t="shared" si="30"/>
        <v>0.30841080318984887</v>
      </c>
      <c r="AH35" s="110">
        <f t="shared" si="30"/>
        <v>1</v>
      </c>
      <c r="AI35" s="110" t="e">
        <f t="shared" si="30"/>
        <v>#DIV/0!</v>
      </c>
      <c r="AJ35" s="110" t="e">
        <f t="shared" si="30"/>
        <v>#DIV/0!</v>
      </c>
      <c r="AK35" s="110" t="e">
        <f t="shared" si="30"/>
        <v>#DIV/0!</v>
      </c>
      <c r="AL35" s="110" t="e">
        <f t="shared" si="30"/>
        <v>#DIV/0!</v>
      </c>
      <c r="AM35" s="110" t="e">
        <f t="shared" si="30"/>
        <v>#DIV/0!</v>
      </c>
      <c r="AN35" s="110" t="e">
        <f t="shared" si="30"/>
        <v>#DIV/0!</v>
      </c>
      <c r="AO35" s="110" t="e">
        <f t="shared" si="30"/>
        <v>#DIV/0!</v>
      </c>
      <c r="AP35" s="110" t="e">
        <f t="shared" si="30"/>
        <v>#DIV/0!</v>
      </c>
      <c r="AQ35" s="110" t="e">
        <f t="shared" si="30"/>
        <v>#DIV/0!</v>
      </c>
      <c r="AR35" s="110" t="e">
        <f t="shared" si="30"/>
        <v>#DIV/0!</v>
      </c>
      <c r="AS35" s="110" t="e">
        <f t="shared" si="30"/>
        <v>#DIV/0!</v>
      </c>
      <c r="AT35" s="110" t="e">
        <f t="shared" si="30"/>
        <v>#DIV/0!</v>
      </c>
      <c r="AU35" s="110" t="e">
        <f t="shared" si="30"/>
        <v>#DIV/0!</v>
      </c>
      <c r="AV35" s="110" t="e">
        <f t="shared" si="30"/>
        <v>#DIV/0!</v>
      </c>
      <c r="AW35" s="110" t="e">
        <f t="shared" si="30"/>
        <v>#DIV/0!</v>
      </c>
      <c r="AX35" s="110" t="e">
        <f t="shared" si="30"/>
        <v>#DIV/0!</v>
      </c>
      <c r="AY35" s="110" t="e">
        <f t="shared" si="30"/>
        <v>#DIV/0!</v>
      </c>
      <c r="AZ35" s="110" t="e">
        <f t="shared" si="30"/>
        <v>#DIV/0!</v>
      </c>
      <c r="BA35" s="110" t="e">
        <f t="shared" si="30"/>
        <v>#DIV/0!</v>
      </c>
      <c r="BB35" s="110" t="e">
        <f t="shared" si="30"/>
        <v>#DIV/0!</v>
      </c>
      <c r="BC35" s="110" t="e">
        <f t="shared" si="30"/>
        <v>#DIV/0!</v>
      </c>
      <c r="BD35" s="110" t="e">
        <f t="shared" si="30"/>
        <v>#DIV/0!</v>
      </c>
      <c r="BE35" s="110" t="e">
        <f t="shared" si="30"/>
        <v>#DIV/0!</v>
      </c>
      <c r="BF35" s="110" t="e">
        <f t="shared" si="30"/>
        <v>#DIV/0!</v>
      </c>
      <c r="BG35" s="110" t="e">
        <f t="shared" si="30"/>
        <v>#DIV/0!</v>
      </c>
      <c r="BH35" s="110" t="e">
        <f t="shared" si="30"/>
        <v>#DIV/0!</v>
      </c>
      <c r="BI35" s="110" t="e">
        <f t="shared" si="30"/>
        <v>#DIV/0!</v>
      </c>
      <c r="BJ35" s="110" t="e">
        <f t="shared" si="30"/>
        <v>#DIV/0!</v>
      </c>
      <c r="BK35" s="110" t="e">
        <f t="shared" si="30"/>
        <v>#DIV/0!</v>
      </c>
      <c r="BL35" s="110" t="e">
        <f t="shared" si="30"/>
        <v>#DIV/0!</v>
      </c>
      <c r="BM35" s="110" t="e">
        <f t="shared" si="30"/>
        <v>#DIV/0!</v>
      </c>
      <c r="BN35" s="110" t="e">
        <f t="shared" si="30"/>
        <v>#DIV/0!</v>
      </c>
      <c r="BO35" s="110" t="e">
        <f t="shared" si="30"/>
        <v>#DIV/0!</v>
      </c>
      <c r="BP35" s="110" t="e">
        <f t="shared" si="30"/>
        <v>#DIV/0!</v>
      </c>
      <c r="BQ35" s="110" t="e">
        <f t="shared" si="30"/>
        <v>#DIV/0!</v>
      </c>
      <c r="BR35" s="110" t="e">
        <f t="shared" ref="BR35:CK35" si="31">BR10/BR12</f>
        <v>#DIV/0!</v>
      </c>
      <c r="BS35" s="110" t="e">
        <f t="shared" si="31"/>
        <v>#DIV/0!</v>
      </c>
      <c r="BT35" s="110" t="e">
        <f t="shared" si="31"/>
        <v>#DIV/0!</v>
      </c>
      <c r="BU35" s="110" t="e">
        <f t="shared" si="31"/>
        <v>#DIV/0!</v>
      </c>
      <c r="BV35" s="110" t="e">
        <f t="shared" si="31"/>
        <v>#DIV/0!</v>
      </c>
      <c r="BW35" s="110" t="e">
        <f t="shared" si="31"/>
        <v>#DIV/0!</v>
      </c>
      <c r="BX35" s="110" t="e">
        <f t="shared" si="31"/>
        <v>#DIV/0!</v>
      </c>
      <c r="BY35" s="110" t="e">
        <f t="shared" si="31"/>
        <v>#DIV/0!</v>
      </c>
      <c r="BZ35" s="110" t="e">
        <f t="shared" si="31"/>
        <v>#DIV/0!</v>
      </c>
      <c r="CA35" s="110" t="e">
        <f t="shared" si="31"/>
        <v>#DIV/0!</v>
      </c>
      <c r="CB35" s="110" t="e">
        <f t="shared" si="31"/>
        <v>#DIV/0!</v>
      </c>
      <c r="CC35" s="110" t="e">
        <f t="shared" si="31"/>
        <v>#DIV/0!</v>
      </c>
      <c r="CD35" s="110" t="e">
        <f t="shared" si="31"/>
        <v>#DIV/0!</v>
      </c>
      <c r="CE35" s="110" t="e">
        <f t="shared" si="31"/>
        <v>#DIV/0!</v>
      </c>
      <c r="CF35" s="110" t="e">
        <f t="shared" si="31"/>
        <v>#DIV/0!</v>
      </c>
      <c r="CG35" s="110" t="e">
        <f t="shared" si="31"/>
        <v>#DIV/0!</v>
      </c>
      <c r="CH35" s="110" t="e">
        <f t="shared" si="31"/>
        <v>#DIV/0!</v>
      </c>
      <c r="CI35" s="110" t="e">
        <f t="shared" si="31"/>
        <v>#DIV/0!</v>
      </c>
      <c r="CJ35" s="110" t="e">
        <f t="shared" si="31"/>
        <v>#DIV/0!</v>
      </c>
      <c r="CK35" s="110" t="e">
        <f t="shared" si="31"/>
        <v>#DIV/0!</v>
      </c>
    </row>
    <row r="36" spans="1:89" s="110" customFormat="1">
      <c r="A36" s="147" t="s">
        <v>568</v>
      </c>
      <c r="E36" s="110">
        <f>(E11-I11)/I11</f>
        <v>-0.23920088897841243</v>
      </c>
      <c r="F36" s="110">
        <f t="shared" ref="F36:BQ36" si="32">(F11-J11)/J11</f>
        <v>-0.97776105179156325</v>
      </c>
      <c r="G36" s="110">
        <f t="shared" si="32"/>
        <v>-0.98384360413361704</v>
      </c>
      <c r="H36" s="110">
        <f t="shared" si="32"/>
        <v>-0.98265450755012163</v>
      </c>
      <c r="I36" s="110" t="e">
        <f t="shared" si="32"/>
        <v>#DIV/0!</v>
      </c>
      <c r="J36" s="110" t="e">
        <f t="shared" si="32"/>
        <v>#DIV/0!</v>
      </c>
      <c r="K36" s="110" t="e">
        <f t="shared" si="32"/>
        <v>#DIV/0!</v>
      </c>
      <c r="L36" s="110" t="e">
        <f t="shared" si="32"/>
        <v>#DIV/0!</v>
      </c>
      <c r="M36" s="110">
        <f t="shared" si="32"/>
        <v>-1</v>
      </c>
      <c r="N36" s="110">
        <f t="shared" si="32"/>
        <v>-1</v>
      </c>
      <c r="O36" s="110">
        <f t="shared" si="32"/>
        <v>-1</v>
      </c>
      <c r="P36" s="110">
        <f t="shared" si="32"/>
        <v>-1</v>
      </c>
      <c r="Q36" s="110">
        <f t="shared" si="32"/>
        <v>-3.883754059468443E-2</v>
      </c>
      <c r="R36" s="110">
        <f t="shared" si="32"/>
        <v>0.75372662001719326</v>
      </c>
      <c r="S36" s="110">
        <f t="shared" si="32"/>
        <v>1.1309375975443581</v>
      </c>
      <c r="T36" s="110">
        <f t="shared" si="32"/>
        <v>1.8796653544888339E-2</v>
      </c>
      <c r="U36" s="110">
        <f t="shared" si="32"/>
        <v>5.8038581967198563E-2</v>
      </c>
      <c r="V36" s="110">
        <f t="shared" si="32"/>
        <v>4.7282279940001103E-3</v>
      </c>
      <c r="W36" s="110">
        <f t="shared" si="32"/>
        <v>-0.16594592389460089</v>
      </c>
      <c r="X36" s="110">
        <f t="shared" si="32"/>
        <v>-0.15353023459447926</v>
      </c>
      <c r="Y36" s="110">
        <f t="shared" si="32"/>
        <v>-0.91209188095362936</v>
      </c>
      <c r="Z36" s="110">
        <f t="shared" si="32"/>
        <v>-0.90915747945337011</v>
      </c>
      <c r="AA36" s="110">
        <f t="shared" si="32"/>
        <v>-0.91542528753378638</v>
      </c>
      <c r="AB36" s="110">
        <f t="shared" si="32"/>
        <v>-0.88843202921861841</v>
      </c>
      <c r="AC36" s="110">
        <f t="shared" si="32"/>
        <v>-0.28738321207874112</v>
      </c>
      <c r="AD36" s="110" t="e">
        <f t="shared" si="32"/>
        <v>#DIV/0!</v>
      </c>
      <c r="AE36" s="110" t="e">
        <f t="shared" si="32"/>
        <v>#DIV/0!</v>
      </c>
      <c r="AF36" s="110" t="e">
        <f t="shared" si="32"/>
        <v>#DIV/0!</v>
      </c>
      <c r="AG36" s="110" t="e">
        <f t="shared" si="32"/>
        <v>#DIV/0!</v>
      </c>
      <c r="AH36" s="110" t="e">
        <f t="shared" si="32"/>
        <v>#DIV/0!</v>
      </c>
      <c r="AI36" s="110" t="e">
        <f t="shared" si="32"/>
        <v>#DIV/0!</v>
      </c>
      <c r="AJ36" s="110" t="e">
        <f t="shared" si="32"/>
        <v>#DIV/0!</v>
      </c>
      <c r="AK36" s="110" t="e">
        <f t="shared" si="32"/>
        <v>#DIV/0!</v>
      </c>
      <c r="AL36" s="110" t="e">
        <f t="shared" si="32"/>
        <v>#DIV/0!</v>
      </c>
      <c r="AM36" s="110" t="e">
        <f t="shared" si="32"/>
        <v>#DIV/0!</v>
      </c>
      <c r="AN36" s="110" t="e">
        <f t="shared" si="32"/>
        <v>#DIV/0!</v>
      </c>
      <c r="AO36" s="110" t="e">
        <f t="shared" si="32"/>
        <v>#DIV/0!</v>
      </c>
      <c r="AP36" s="110" t="e">
        <f t="shared" si="32"/>
        <v>#DIV/0!</v>
      </c>
      <c r="AQ36" s="110" t="e">
        <f t="shared" si="32"/>
        <v>#DIV/0!</v>
      </c>
      <c r="AR36" s="110" t="e">
        <f t="shared" si="32"/>
        <v>#DIV/0!</v>
      </c>
      <c r="AS36" s="110" t="e">
        <f t="shared" si="32"/>
        <v>#DIV/0!</v>
      </c>
      <c r="AT36" s="110" t="e">
        <f t="shared" si="32"/>
        <v>#DIV/0!</v>
      </c>
      <c r="AU36" s="110" t="e">
        <f t="shared" si="32"/>
        <v>#DIV/0!</v>
      </c>
      <c r="AV36" s="110" t="e">
        <f t="shared" si="32"/>
        <v>#DIV/0!</v>
      </c>
      <c r="AW36" s="110" t="e">
        <f t="shared" si="32"/>
        <v>#DIV/0!</v>
      </c>
      <c r="AX36" s="110" t="e">
        <f t="shared" si="32"/>
        <v>#DIV/0!</v>
      </c>
      <c r="AY36" s="110" t="e">
        <f t="shared" si="32"/>
        <v>#DIV/0!</v>
      </c>
      <c r="AZ36" s="110" t="e">
        <f t="shared" si="32"/>
        <v>#DIV/0!</v>
      </c>
      <c r="BA36" s="110" t="e">
        <f t="shared" si="32"/>
        <v>#DIV/0!</v>
      </c>
      <c r="BB36" s="110" t="e">
        <f t="shared" si="32"/>
        <v>#DIV/0!</v>
      </c>
      <c r="BC36" s="110" t="e">
        <f t="shared" si="32"/>
        <v>#DIV/0!</v>
      </c>
      <c r="BD36" s="110" t="e">
        <f t="shared" si="32"/>
        <v>#DIV/0!</v>
      </c>
      <c r="BE36" s="110" t="e">
        <f t="shared" si="32"/>
        <v>#DIV/0!</v>
      </c>
      <c r="BF36" s="110" t="e">
        <f t="shared" si="32"/>
        <v>#DIV/0!</v>
      </c>
      <c r="BG36" s="110" t="e">
        <f t="shared" si="32"/>
        <v>#DIV/0!</v>
      </c>
      <c r="BH36" s="110" t="e">
        <f t="shared" si="32"/>
        <v>#DIV/0!</v>
      </c>
      <c r="BI36" s="110" t="e">
        <f t="shared" si="32"/>
        <v>#DIV/0!</v>
      </c>
      <c r="BJ36" s="110" t="e">
        <f t="shared" si="32"/>
        <v>#DIV/0!</v>
      </c>
      <c r="BK36" s="110" t="e">
        <f t="shared" si="32"/>
        <v>#DIV/0!</v>
      </c>
      <c r="BL36" s="110" t="e">
        <f t="shared" si="32"/>
        <v>#DIV/0!</v>
      </c>
      <c r="BM36" s="110" t="e">
        <f t="shared" si="32"/>
        <v>#DIV/0!</v>
      </c>
      <c r="BN36" s="110" t="e">
        <f t="shared" si="32"/>
        <v>#DIV/0!</v>
      </c>
      <c r="BO36" s="110" t="e">
        <f t="shared" si="32"/>
        <v>#DIV/0!</v>
      </c>
      <c r="BP36" s="110" t="e">
        <f t="shared" si="32"/>
        <v>#DIV/0!</v>
      </c>
      <c r="BQ36" s="110" t="e">
        <f t="shared" si="32"/>
        <v>#DIV/0!</v>
      </c>
      <c r="BR36" s="110" t="e">
        <f t="shared" ref="BR36:CK36" si="33">(BR11-BV11)/BV11</f>
        <v>#DIV/0!</v>
      </c>
      <c r="BS36" s="110" t="e">
        <f t="shared" si="33"/>
        <v>#DIV/0!</v>
      </c>
      <c r="BT36" s="110" t="e">
        <f t="shared" si="33"/>
        <v>#DIV/0!</v>
      </c>
      <c r="BU36" s="110" t="e">
        <f t="shared" si="33"/>
        <v>#DIV/0!</v>
      </c>
      <c r="BV36" s="110" t="e">
        <f t="shared" si="33"/>
        <v>#DIV/0!</v>
      </c>
      <c r="BW36" s="110" t="e">
        <f t="shared" si="33"/>
        <v>#DIV/0!</v>
      </c>
      <c r="BX36" s="110" t="e">
        <f t="shared" si="33"/>
        <v>#DIV/0!</v>
      </c>
      <c r="BY36" s="110" t="e">
        <f t="shared" si="33"/>
        <v>#DIV/0!</v>
      </c>
      <c r="BZ36" s="110" t="e">
        <f t="shared" si="33"/>
        <v>#DIV/0!</v>
      </c>
      <c r="CA36" s="110" t="e">
        <f t="shared" si="33"/>
        <v>#DIV/0!</v>
      </c>
      <c r="CB36" s="110" t="e">
        <f t="shared" si="33"/>
        <v>#DIV/0!</v>
      </c>
      <c r="CC36" s="110" t="e">
        <f t="shared" si="33"/>
        <v>#DIV/0!</v>
      </c>
      <c r="CD36" s="110" t="e">
        <f t="shared" si="33"/>
        <v>#DIV/0!</v>
      </c>
      <c r="CE36" s="110" t="e">
        <f t="shared" si="33"/>
        <v>#DIV/0!</v>
      </c>
      <c r="CF36" s="110" t="e">
        <f t="shared" si="33"/>
        <v>#DIV/0!</v>
      </c>
      <c r="CG36" s="110" t="e">
        <f t="shared" si="33"/>
        <v>#DIV/0!</v>
      </c>
      <c r="CH36" s="110" t="e">
        <f t="shared" si="33"/>
        <v>#DIV/0!</v>
      </c>
      <c r="CI36" s="110" t="e">
        <f t="shared" si="33"/>
        <v>#DIV/0!</v>
      </c>
      <c r="CJ36" s="110" t="e">
        <f t="shared" si="33"/>
        <v>#DIV/0!</v>
      </c>
      <c r="CK36" s="110" t="e">
        <f t="shared" si="33"/>
        <v>#DIV/0!</v>
      </c>
    </row>
    <row r="37" spans="1:89" s="112" customFormat="1">
      <c r="A37" s="147" t="s">
        <v>572</v>
      </c>
      <c r="B37" s="110"/>
      <c r="C37" s="110"/>
      <c r="D37" s="110"/>
      <c r="E37" s="110">
        <f>E11/E12</f>
        <v>0.80320235316830502</v>
      </c>
      <c r="F37" s="110">
        <f t="shared" ref="F37:BQ37" si="34">F11/F12</f>
        <v>0.8126565808698416</v>
      </c>
      <c r="G37" s="110">
        <f t="shared" si="34"/>
        <v>0.85351149016809413</v>
      </c>
      <c r="H37" s="110">
        <f t="shared" si="34"/>
        <v>0.85974850685506077</v>
      </c>
      <c r="I37" s="110">
        <f t="shared" si="34"/>
        <v>0.85302199190431616</v>
      </c>
      <c r="J37" s="110">
        <f t="shared" si="34"/>
        <v>0.78909530669681804</v>
      </c>
      <c r="K37" s="110">
        <f t="shared" si="34"/>
        <v>0.72259192342129863</v>
      </c>
      <c r="L37" s="110">
        <f t="shared" si="34"/>
        <v>0.78206473906067853</v>
      </c>
      <c r="M37" s="110" t="e">
        <f t="shared" si="34"/>
        <v>#DIV/0!</v>
      </c>
      <c r="N37" s="110" t="e">
        <f t="shared" si="34"/>
        <v>#DIV/0!</v>
      </c>
      <c r="O37" s="112" t="e">
        <f t="shared" si="34"/>
        <v>#DIV/0!</v>
      </c>
      <c r="P37" s="112">
        <f t="shared" si="34"/>
        <v>0</v>
      </c>
      <c r="Q37" s="112">
        <f t="shared" si="34"/>
        <v>0.44642857142857145</v>
      </c>
      <c r="R37" s="112">
        <f t="shared" si="34"/>
        <v>0.60185496462101129</v>
      </c>
      <c r="S37" s="112">
        <f t="shared" si="34"/>
        <v>0.61192728501991112</v>
      </c>
      <c r="T37" s="112">
        <f t="shared" si="34"/>
        <v>0.28077985936537087</v>
      </c>
      <c r="U37" s="112">
        <f t="shared" si="34"/>
        <v>0.3607295132668229</v>
      </c>
      <c r="V37" s="112">
        <f t="shared" si="34"/>
        <v>0.50844386719325563</v>
      </c>
      <c r="W37" s="112">
        <f t="shared" si="34"/>
        <v>0.4426917304518338</v>
      </c>
      <c r="X37" s="112">
        <f t="shared" si="34"/>
        <v>8.6532703129739708E-2</v>
      </c>
      <c r="Y37" s="112">
        <f t="shared" si="34"/>
        <v>0.10012836121469507</v>
      </c>
      <c r="Z37" s="112">
        <f t="shared" si="34"/>
        <v>1</v>
      </c>
      <c r="AA37" s="112">
        <f t="shared" si="34"/>
        <v>1</v>
      </c>
      <c r="AB37" s="112">
        <f t="shared" si="34"/>
        <v>0.23639156518601864</v>
      </c>
      <c r="AC37" s="112">
        <f t="shared" si="34"/>
        <v>0.42218377612929436</v>
      </c>
      <c r="AD37" s="112">
        <f t="shared" si="34"/>
        <v>0.60622012361779676</v>
      </c>
      <c r="AE37" s="112">
        <f t="shared" si="34"/>
        <v>0.51587223285750017</v>
      </c>
      <c r="AF37" s="112">
        <f t="shared" si="34"/>
        <v>0.4230194116172204</v>
      </c>
      <c r="AG37" s="112">
        <f t="shared" si="34"/>
        <v>0.69158919681015107</v>
      </c>
      <c r="AH37" s="112">
        <f t="shared" si="34"/>
        <v>0</v>
      </c>
      <c r="AI37" s="112" t="e">
        <f t="shared" si="34"/>
        <v>#DIV/0!</v>
      </c>
      <c r="AJ37" s="112" t="e">
        <f t="shared" si="34"/>
        <v>#DIV/0!</v>
      </c>
      <c r="AK37" s="112" t="e">
        <f t="shared" si="34"/>
        <v>#DIV/0!</v>
      </c>
      <c r="AL37" s="112" t="e">
        <f t="shared" si="34"/>
        <v>#DIV/0!</v>
      </c>
      <c r="AM37" s="112" t="e">
        <f t="shared" si="34"/>
        <v>#DIV/0!</v>
      </c>
      <c r="AN37" s="112" t="e">
        <f t="shared" si="34"/>
        <v>#DIV/0!</v>
      </c>
      <c r="AO37" s="112" t="e">
        <f t="shared" si="34"/>
        <v>#DIV/0!</v>
      </c>
      <c r="AP37" s="112" t="e">
        <f t="shared" si="34"/>
        <v>#DIV/0!</v>
      </c>
      <c r="AQ37" s="112" t="e">
        <f t="shared" si="34"/>
        <v>#DIV/0!</v>
      </c>
      <c r="AR37" s="112" t="e">
        <f t="shared" si="34"/>
        <v>#DIV/0!</v>
      </c>
      <c r="AS37" s="112" t="e">
        <f t="shared" si="34"/>
        <v>#DIV/0!</v>
      </c>
      <c r="AT37" s="112" t="e">
        <f t="shared" si="34"/>
        <v>#DIV/0!</v>
      </c>
      <c r="AU37" s="112" t="e">
        <f t="shared" si="34"/>
        <v>#DIV/0!</v>
      </c>
      <c r="AV37" s="112" t="e">
        <f t="shared" si="34"/>
        <v>#DIV/0!</v>
      </c>
      <c r="AW37" s="112" t="e">
        <f t="shared" si="34"/>
        <v>#DIV/0!</v>
      </c>
      <c r="AX37" s="112" t="e">
        <f t="shared" si="34"/>
        <v>#DIV/0!</v>
      </c>
      <c r="AY37" s="112" t="e">
        <f t="shared" si="34"/>
        <v>#DIV/0!</v>
      </c>
      <c r="AZ37" s="112" t="e">
        <f t="shared" si="34"/>
        <v>#DIV/0!</v>
      </c>
      <c r="BA37" s="112" t="e">
        <f t="shared" si="34"/>
        <v>#DIV/0!</v>
      </c>
      <c r="BB37" s="112" t="e">
        <f t="shared" si="34"/>
        <v>#DIV/0!</v>
      </c>
      <c r="BC37" s="112" t="e">
        <f t="shared" si="34"/>
        <v>#DIV/0!</v>
      </c>
      <c r="BD37" s="112" t="e">
        <f t="shared" si="34"/>
        <v>#DIV/0!</v>
      </c>
      <c r="BE37" s="112" t="e">
        <f t="shared" si="34"/>
        <v>#DIV/0!</v>
      </c>
      <c r="BF37" s="112" t="e">
        <f t="shared" si="34"/>
        <v>#DIV/0!</v>
      </c>
      <c r="BG37" s="112" t="e">
        <f t="shared" si="34"/>
        <v>#DIV/0!</v>
      </c>
      <c r="BH37" s="112" t="e">
        <f t="shared" si="34"/>
        <v>#DIV/0!</v>
      </c>
      <c r="BI37" s="112" t="e">
        <f t="shared" si="34"/>
        <v>#DIV/0!</v>
      </c>
      <c r="BJ37" s="112" t="e">
        <f t="shared" si="34"/>
        <v>#DIV/0!</v>
      </c>
      <c r="BK37" s="112" t="e">
        <f t="shared" si="34"/>
        <v>#DIV/0!</v>
      </c>
      <c r="BL37" s="112" t="e">
        <f t="shared" si="34"/>
        <v>#DIV/0!</v>
      </c>
      <c r="BM37" s="112" t="e">
        <f t="shared" si="34"/>
        <v>#DIV/0!</v>
      </c>
      <c r="BN37" s="112" t="e">
        <f t="shared" si="34"/>
        <v>#DIV/0!</v>
      </c>
      <c r="BO37" s="112" t="e">
        <f t="shared" si="34"/>
        <v>#DIV/0!</v>
      </c>
      <c r="BP37" s="112" t="e">
        <f t="shared" si="34"/>
        <v>#DIV/0!</v>
      </c>
      <c r="BQ37" s="112" t="e">
        <f t="shared" si="34"/>
        <v>#DIV/0!</v>
      </c>
      <c r="BR37" s="112" t="e">
        <f t="shared" ref="BR37:CK37" si="35">BR11/BR12</f>
        <v>#DIV/0!</v>
      </c>
      <c r="BS37" s="112" t="e">
        <f t="shared" si="35"/>
        <v>#DIV/0!</v>
      </c>
      <c r="BT37" s="112" t="e">
        <f t="shared" si="35"/>
        <v>#DIV/0!</v>
      </c>
      <c r="BU37" s="112" t="e">
        <f t="shared" si="35"/>
        <v>#DIV/0!</v>
      </c>
      <c r="BV37" s="112" t="e">
        <f t="shared" si="35"/>
        <v>#DIV/0!</v>
      </c>
      <c r="BW37" s="112" t="e">
        <f t="shared" si="35"/>
        <v>#DIV/0!</v>
      </c>
      <c r="BX37" s="112" t="e">
        <f t="shared" si="35"/>
        <v>#DIV/0!</v>
      </c>
      <c r="BY37" s="112" t="e">
        <f t="shared" si="35"/>
        <v>#DIV/0!</v>
      </c>
      <c r="BZ37" s="112" t="e">
        <f t="shared" si="35"/>
        <v>#DIV/0!</v>
      </c>
      <c r="CA37" s="112" t="e">
        <f t="shared" si="35"/>
        <v>#DIV/0!</v>
      </c>
      <c r="CB37" s="112" t="e">
        <f t="shared" si="35"/>
        <v>#DIV/0!</v>
      </c>
      <c r="CC37" s="112" t="e">
        <f t="shared" si="35"/>
        <v>#DIV/0!</v>
      </c>
      <c r="CD37" s="112" t="e">
        <f t="shared" si="35"/>
        <v>#DIV/0!</v>
      </c>
      <c r="CE37" s="112" t="e">
        <f t="shared" si="35"/>
        <v>#DIV/0!</v>
      </c>
      <c r="CF37" s="112" t="e">
        <f t="shared" si="35"/>
        <v>#DIV/0!</v>
      </c>
      <c r="CG37" s="112" t="e">
        <f t="shared" si="35"/>
        <v>#DIV/0!</v>
      </c>
      <c r="CH37" s="112" t="e">
        <f t="shared" si="35"/>
        <v>#DIV/0!</v>
      </c>
      <c r="CI37" s="112" t="e">
        <f t="shared" si="35"/>
        <v>#DIV/0!</v>
      </c>
      <c r="CJ37" s="112" t="e">
        <f t="shared" si="35"/>
        <v>#DIV/0!</v>
      </c>
      <c r="CK37" s="112" t="e">
        <f t="shared" si="35"/>
        <v>#DIV/0!</v>
      </c>
    </row>
    <row r="38" spans="1:89" s="201" customFormat="1">
      <c r="A38" s="198" t="s">
        <v>646</v>
      </c>
      <c r="B38" s="199"/>
      <c r="C38" s="199"/>
      <c r="D38" s="199"/>
      <c r="E38" s="200">
        <f>E1</f>
        <v>43100</v>
      </c>
      <c r="F38" s="200">
        <f t="shared" ref="F38:N38" si="36">F1</f>
        <v>43008</v>
      </c>
      <c r="G38" s="200">
        <f t="shared" si="36"/>
        <v>42916</v>
      </c>
      <c r="H38" s="200">
        <f t="shared" si="36"/>
        <v>42825</v>
      </c>
      <c r="I38" s="200">
        <f t="shared" si="36"/>
        <v>42735</v>
      </c>
      <c r="J38" s="200">
        <f t="shared" si="36"/>
        <v>42643</v>
      </c>
      <c r="K38" s="200">
        <f t="shared" si="36"/>
        <v>42551</v>
      </c>
      <c r="L38" s="200">
        <f t="shared" si="36"/>
        <v>42460</v>
      </c>
      <c r="M38" s="200">
        <f t="shared" si="36"/>
        <v>42369</v>
      </c>
      <c r="N38" s="200">
        <f t="shared" si="36"/>
        <v>42277</v>
      </c>
    </row>
    <row r="39" spans="1:89">
      <c r="A39" s="196" t="s">
        <v>559</v>
      </c>
      <c r="B39" s="64"/>
      <c r="C39" s="64"/>
      <c r="D39" s="64"/>
      <c r="E39" s="90">
        <f>E2/E9</f>
        <v>0.15357885292284826</v>
      </c>
      <c r="F39" s="90">
        <f t="shared" ref="F39:N39" si="37">F2/F9</f>
        <v>0.16132815520011692</v>
      </c>
      <c r="G39" s="90">
        <f t="shared" si="37"/>
        <v>0.1625385084853456</v>
      </c>
      <c r="H39" s="90">
        <f t="shared" si="37"/>
        <v>0.18865028255220315</v>
      </c>
      <c r="I39" s="90">
        <f t="shared" si="37"/>
        <v>0.1284124157304293</v>
      </c>
      <c r="J39" s="90">
        <f t="shared" si="37"/>
        <v>0.24507069365987452</v>
      </c>
      <c r="K39" s="90">
        <f t="shared" si="37"/>
        <v>0.11109299196335491</v>
      </c>
      <c r="L39" s="90">
        <f t="shared" si="37"/>
        <v>0.19933960892472069</v>
      </c>
      <c r="M39" s="90">
        <f t="shared" si="37"/>
        <v>0.26783983577118242</v>
      </c>
      <c r="N39" s="90">
        <f t="shared" si="37"/>
        <v>0.27769745416405095</v>
      </c>
    </row>
    <row r="40" spans="1:89">
      <c r="A40" s="196" t="s">
        <v>560</v>
      </c>
      <c r="B40" s="64"/>
      <c r="C40" s="64"/>
      <c r="D40" s="64"/>
      <c r="E40" s="90">
        <f>E3/E9</f>
        <v>4.7537007251373343E-3</v>
      </c>
      <c r="F40" s="90">
        <f t="shared" ref="F40:N40" si="38">F3/F9</f>
        <v>4.4248084540457729E-3</v>
      </c>
      <c r="G40" s="90">
        <f t="shared" si="38"/>
        <v>4.5011618947229364E-3</v>
      </c>
      <c r="H40" s="90">
        <f t="shared" si="38"/>
        <v>5.7299661124198932E-3</v>
      </c>
      <c r="I40" s="90">
        <f t="shared" si="38"/>
        <v>5.8686573924079015E-3</v>
      </c>
      <c r="J40" s="90">
        <f t="shared" si="38"/>
        <v>6.6060339197265205E-3</v>
      </c>
      <c r="K40" s="90">
        <f t="shared" si="38"/>
        <v>8.0252984732285971E-3</v>
      </c>
      <c r="L40" s="90">
        <f t="shared" si="38"/>
        <v>7.9527438232968491E-3</v>
      </c>
      <c r="M40" s="90">
        <f t="shared" si="38"/>
        <v>1.0446163826221454E-2</v>
      </c>
      <c r="N40" s="90">
        <f t="shared" si="38"/>
        <v>6.9879867779075074E-3</v>
      </c>
    </row>
    <row r="41" spans="1:89">
      <c r="A41" s="196" t="s">
        <v>565</v>
      </c>
      <c r="B41" s="64"/>
      <c r="C41" s="64"/>
      <c r="D41" s="64"/>
      <c r="E41" s="90">
        <f>E4/E9</f>
        <v>0.24880859699167507</v>
      </c>
      <c r="F41" s="90">
        <f t="shared" ref="F41:N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90">
        <f t="shared" si="39"/>
        <v>0.27753000922965193</v>
      </c>
    </row>
    <row r="42" spans="1:89">
      <c r="A42" s="196" t="s">
        <v>336</v>
      </c>
      <c r="B42" s="64"/>
      <c r="C42" s="64"/>
      <c r="D42" s="64"/>
      <c r="E42" s="90">
        <f>E5/E9</f>
        <v>0.35885720474558513</v>
      </c>
      <c r="F42" s="90">
        <f t="shared" ref="F42:N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90">
        <f t="shared" si="40"/>
        <v>0.42948578347539212</v>
      </c>
    </row>
    <row r="43" spans="1:89">
      <c r="A43" s="196" t="s">
        <v>337</v>
      </c>
      <c r="B43" s="64"/>
      <c r="C43" s="64"/>
      <c r="D43" s="64"/>
      <c r="E43" s="90">
        <f>E6/E9</f>
        <v>0.11004860775391004</v>
      </c>
      <c r="F43" s="90">
        <f t="shared" ref="F43:N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90">
        <f t="shared" si="41"/>
        <v>0.15195577424574022</v>
      </c>
    </row>
    <row r="44" spans="1:89">
      <c r="A44" s="196" t="s">
        <v>338</v>
      </c>
      <c r="B44" s="64"/>
      <c r="C44" s="64"/>
      <c r="D44" s="64"/>
      <c r="E44" s="90">
        <f>E7/E9</f>
        <v>0.59285884936033928</v>
      </c>
      <c r="F44" s="90">
        <f t="shared" ref="F44:N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90">
        <f t="shared" si="42"/>
        <v>0.43778454982838949</v>
      </c>
    </row>
    <row r="45" spans="1:89">
      <c r="A45" s="196" t="s">
        <v>339</v>
      </c>
      <c r="B45" s="64"/>
      <c r="C45" s="64"/>
      <c r="D45" s="64"/>
      <c r="E45" s="90">
        <f>E8/E9</f>
        <v>0.8416674463520144</v>
      </c>
      <c r="F45" s="90">
        <f t="shared" ref="F45:N45" si="43">F8/F9</f>
        <v>0.8342470363458373</v>
      </c>
      <c r="G45" s="90">
        <f t="shared" si="43"/>
        <v>0.83296032961993149</v>
      </c>
      <c r="H45" s="90">
        <f t="shared" si="43"/>
        <v>0.805619751335377</v>
      </c>
      <c r="I45" s="90">
        <f t="shared" si="43"/>
        <v>0.86571892687716279</v>
      </c>
      <c r="J45" s="90">
        <f t="shared" si="43"/>
        <v>0.74832327242039898</v>
      </c>
      <c r="K45" s="90">
        <f t="shared" si="43"/>
        <v>0.88088170956341649</v>
      </c>
      <c r="L45" s="90">
        <f t="shared" si="43"/>
        <v>0.79270764725198239</v>
      </c>
      <c r="M45" s="90">
        <f t="shared" si="43"/>
        <v>0.72171400040259603</v>
      </c>
      <c r="N45" s="90">
        <f t="shared" si="43"/>
        <v>0.71531455905804142</v>
      </c>
    </row>
    <row r="46" spans="1:89">
      <c r="A46" s="197" t="s">
        <v>340</v>
      </c>
      <c r="B46" s="64"/>
      <c r="C46" s="64"/>
      <c r="D46" s="64"/>
      <c r="E46" s="90">
        <f>E9/E9</f>
        <v>1</v>
      </c>
      <c r="F46" s="90">
        <f t="shared" ref="F46:N46" si="44">F9/F9</f>
        <v>1</v>
      </c>
      <c r="G46" s="90">
        <f t="shared" si="44"/>
        <v>1</v>
      </c>
      <c r="H46" s="90">
        <f t="shared" si="44"/>
        <v>1</v>
      </c>
      <c r="I46" s="90">
        <f t="shared" si="44"/>
        <v>1</v>
      </c>
      <c r="J46" s="90">
        <f t="shared" si="44"/>
        <v>1</v>
      </c>
      <c r="K46" s="90">
        <f t="shared" si="44"/>
        <v>1</v>
      </c>
      <c r="L46" s="90">
        <f t="shared" si="44"/>
        <v>1</v>
      </c>
      <c r="M46" s="90">
        <f t="shared" si="44"/>
        <v>1</v>
      </c>
      <c r="N46" s="90">
        <f t="shared" si="44"/>
        <v>1</v>
      </c>
    </row>
    <row r="47" spans="1:89">
      <c r="A47" s="196" t="s">
        <v>341</v>
      </c>
      <c r="B47" s="64"/>
      <c r="C47" s="64"/>
      <c r="D47" s="64"/>
      <c r="E47" s="90">
        <f>E10/E14</f>
        <v>4.7288802299683906E-4</v>
      </c>
      <c r="F47" s="90">
        <f t="shared" ref="F47:N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90">
        <f t="shared" si="45"/>
        <v>0</v>
      </c>
    </row>
    <row r="48" spans="1:89">
      <c r="A48" s="196" t="s">
        <v>342</v>
      </c>
      <c r="B48" s="64"/>
      <c r="C48" s="64"/>
      <c r="D48" s="64"/>
      <c r="E48" s="90">
        <f>E11/E14</f>
        <v>1.9300270047486997E-3</v>
      </c>
      <c r="F48" s="90">
        <f t="shared" ref="F48:N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90">
        <f t="shared" si="46"/>
        <v>0</v>
      </c>
    </row>
    <row r="49" spans="1:14">
      <c r="A49" s="196" t="s">
        <v>343</v>
      </c>
      <c r="B49" s="64"/>
      <c r="C49" s="64"/>
      <c r="D49" s="64"/>
      <c r="E49" s="90">
        <f>E12/E14</f>
        <v>2.4029150277455388E-3</v>
      </c>
      <c r="F49" s="90">
        <f t="shared" ref="F49:N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90">
        <f t="shared" si="47"/>
        <v>0</v>
      </c>
    </row>
    <row r="50" spans="1:14">
      <c r="A50" s="196" t="s">
        <v>347</v>
      </c>
      <c r="B50" s="64"/>
      <c r="C50" s="64"/>
      <c r="D50" s="64"/>
      <c r="E50" s="90">
        <f>E13/E14</f>
        <v>0.99759708497225441</v>
      </c>
      <c r="F50" s="90">
        <f t="shared" ref="F50:N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90">
        <f t="shared" si="48"/>
        <v>1</v>
      </c>
    </row>
    <row r="51" spans="1:14">
      <c r="A51" s="197" t="s">
        <v>344</v>
      </c>
      <c r="B51" s="64"/>
      <c r="C51" s="64"/>
      <c r="D51" s="64"/>
      <c r="E51" s="90">
        <f>E14/E14</f>
        <v>1</v>
      </c>
      <c r="F51" s="90">
        <f t="shared" ref="F51:N51" si="49">F14/F14</f>
        <v>1</v>
      </c>
      <c r="G51" s="90">
        <f t="shared" si="49"/>
        <v>1</v>
      </c>
      <c r="H51" s="90">
        <f t="shared" si="49"/>
        <v>1</v>
      </c>
      <c r="I51" s="90">
        <f t="shared" si="49"/>
        <v>1</v>
      </c>
      <c r="J51" s="90">
        <f t="shared" si="49"/>
        <v>1</v>
      </c>
      <c r="K51" s="90">
        <f t="shared" si="49"/>
        <v>1</v>
      </c>
      <c r="L51" s="90">
        <f t="shared" si="49"/>
        <v>1</v>
      </c>
      <c r="M51" s="90">
        <f t="shared" si="49"/>
        <v>1</v>
      </c>
      <c r="N51" s="90">
        <f t="shared" si="49"/>
        <v>1</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权价值增加分析表"/>
  <dimension ref="A1:CK51"/>
  <sheetViews>
    <sheetView topLeftCell="A37" workbookViewId="0">
      <selection activeCell="A43" sqref="A43:AG43"/>
    </sheetView>
  </sheetViews>
  <sheetFormatPr defaultRowHeight="13.5"/>
  <cols>
    <col min="1" max="1" width="45.625" style="17" bestFit="1" customWidth="1"/>
    <col min="2" max="4" width="10.5" hidden="1" customWidth="1"/>
    <col min="5" max="5" width="19.375" bestFit="1" customWidth="1"/>
    <col min="6" max="7" width="19.375" hidden="1" customWidth="1"/>
    <col min="8" max="8" width="18.375" hidden="1" customWidth="1"/>
    <col min="9" max="9" width="19.375" bestFit="1" customWidth="1"/>
    <col min="10" max="10" width="19.375" hidden="1" customWidth="1"/>
    <col min="11" max="11" width="17.25" hidden="1" customWidth="1"/>
    <col min="12" max="12" width="18.375" hidden="1" customWidth="1"/>
    <col min="13" max="13" width="19.375" bestFit="1" customWidth="1"/>
    <col min="14" max="14" width="19.375" hidden="1" customWidth="1"/>
    <col min="15" max="16" width="18.375" hidden="1" customWidth="1"/>
    <col min="17" max="17" width="19.375" bestFit="1" customWidth="1"/>
    <col min="18" max="20" width="17.25" hidden="1" customWidth="1"/>
    <col min="21" max="21" width="17.25" bestFit="1" customWidth="1"/>
    <col min="22" max="24" width="17.25" hidden="1" customWidth="1"/>
    <col min="25" max="25" width="17.25" bestFit="1" customWidth="1"/>
    <col min="26" max="28" width="17.25" hidden="1" customWidth="1"/>
    <col min="29" max="29" width="17.25" bestFit="1" customWidth="1"/>
    <col min="30" max="32" width="17.25" hidden="1" customWidth="1"/>
    <col min="33" max="33" width="17.25" bestFit="1" customWidth="1"/>
    <col min="34" max="34" width="17.25" hidden="1" customWidth="1"/>
    <col min="35" max="36" width="17.25" bestFit="1" customWidth="1"/>
    <col min="37" max="37" width="15" hidden="1" customWidth="1"/>
    <col min="38" max="40" width="17.25" bestFit="1" customWidth="1"/>
    <col min="41" max="41" width="15" bestFit="1" customWidth="1"/>
    <col min="42" max="44" width="17.25" bestFit="1" customWidth="1"/>
    <col min="45" max="45" width="9.625" bestFit="1" customWidth="1"/>
    <col min="46" max="76" width="18.375" bestFit="1" customWidth="1"/>
    <col min="77" max="78" width="17.25" bestFit="1" customWidth="1"/>
    <col min="79" max="83" width="18.375" bestFit="1" customWidth="1"/>
    <col min="84" max="85" width="17.25" bestFit="1" customWidth="1"/>
    <col min="86" max="86" width="16.125" bestFit="1" customWidth="1"/>
    <col min="87" max="87" width="17.25" bestFit="1" customWidth="1"/>
    <col min="88" max="88" width="16.125" bestFit="1" customWidth="1"/>
    <col min="89" max="89" width="9.625" bestFit="1" customWidth="1"/>
  </cols>
  <sheetData>
    <row r="1" spans="1:89" s="26" customFormat="1">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355</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c r="A3" s="20" t="s">
        <v>377</v>
      </c>
      <c r="E3" s="57">
        <f>(E2-I2)/I2</f>
        <v>0.32965414973933743</v>
      </c>
      <c r="F3" s="57">
        <f t="shared" ref="F3:BQ3" si="0">(F2-J2)/J2</f>
        <v>0.35668559150922252</v>
      </c>
      <c r="G3" s="57">
        <f t="shared" si="0"/>
        <v>0.42088422022447836</v>
      </c>
      <c r="H3" s="57">
        <f t="shared" si="0"/>
        <v>0.44717392337321626</v>
      </c>
      <c r="I3" s="57">
        <f t="shared" si="0"/>
        <v>0.13264431422316775</v>
      </c>
      <c r="J3" s="57">
        <f t="shared" si="0"/>
        <v>0.29535582124198739</v>
      </c>
      <c r="K3" s="57">
        <f t="shared" si="0"/>
        <v>0.44418927888331489</v>
      </c>
      <c r="L3" s="57">
        <f t="shared" si="0"/>
        <v>0.59173251067921417</v>
      </c>
      <c r="M3" s="57">
        <f t="shared" si="0"/>
        <v>0.5260557371598531</v>
      </c>
      <c r="N3" s="57">
        <f t="shared" si="0"/>
        <v>0.45045191654220473</v>
      </c>
      <c r="O3" s="57">
        <f t="shared" si="0"/>
        <v>0.42060657739067914</v>
      </c>
      <c r="P3" s="57">
        <f t="shared" si="0"/>
        <v>0.34910564447624137</v>
      </c>
      <c r="Q3" s="57">
        <f t="shared" si="0"/>
        <v>0.10712216995179089</v>
      </c>
      <c r="R3" s="57">
        <f t="shared" si="0"/>
        <v>-7.6484206838997658E-4</v>
      </c>
      <c r="S3" s="57">
        <f t="shared" si="0"/>
        <v>-0.10382723605055025</v>
      </c>
      <c r="T3" s="57">
        <f t="shared" si="0"/>
        <v>-0.10994977266112027</v>
      </c>
      <c r="U3" s="57">
        <f t="shared" si="0"/>
        <v>0.22265636116388673</v>
      </c>
      <c r="V3" s="57">
        <f t="shared" si="0"/>
        <v>0.30828645989772807</v>
      </c>
      <c r="W3" s="57">
        <f t="shared" si="0"/>
        <v>0.22394407730027296</v>
      </c>
      <c r="X3" s="57">
        <f t="shared" si="0"/>
        <v>0.24591789696597943</v>
      </c>
      <c r="Y3" s="57">
        <f t="shared" si="0"/>
        <v>-3.7206556421074427E-2</v>
      </c>
      <c r="Z3" s="57">
        <f t="shared" si="0"/>
        <v>-0.15850013583191283</v>
      </c>
      <c r="AA3" s="57">
        <f t="shared" si="0"/>
        <v>-0.15863322400349963</v>
      </c>
      <c r="AB3" s="57">
        <f t="shared" si="0"/>
        <v>-0.13758369612575475</v>
      </c>
      <c r="AC3" s="57">
        <f t="shared" si="0"/>
        <v>0.12085870358584658</v>
      </c>
      <c r="AD3" s="57">
        <f t="shared" si="0"/>
        <v>0.19087834668385559</v>
      </c>
      <c r="AE3" s="57">
        <f t="shared" si="0"/>
        <v>0.15888300490103552</v>
      </c>
      <c r="AF3" s="57">
        <f t="shared" si="0"/>
        <v>-0.67790881455278462</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c r="A4" s="17" t="s">
        <v>356</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c r="A5" s="20" t="s">
        <v>357</v>
      </c>
      <c r="E5" s="57">
        <f t="shared" ref="E5:AJ5" si="2">E4/E2</f>
        <v>0.60381979128350272</v>
      </c>
      <c r="F5" s="57">
        <f t="shared" si="2"/>
        <v>0.59885688489514399</v>
      </c>
      <c r="G5" s="57">
        <f t="shared" si="2"/>
        <v>0.6046276272830946</v>
      </c>
      <c r="H5" s="57">
        <f t="shared" si="2"/>
        <v>0.61923147790120237</v>
      </c>
      <c r="I5" s="57">
        <f t="shared" si="2"/>
        <v>0.59174927902173335</v>
      </c>
      <c r="J5" s="57">
        <f t="shared" si="2"/>
        <v>0.58486627251140255</v>
      </c>
      <c r="K5" s="57">
        <f t="shared" si="2"/>
        <v>0.58879295683127231</v>
      </c>
      <c r="L5" s="57">
        <f t="shared" si="2"/>
        <v>0.61784030360167497</v>
      </c>
      <c r="M5" s="57">
        <f t="shared" si="2"/>
        <v>0.6572954001396506</v>
      </c>
      <c r="N5" s="57">
        <f t="shared" si="2"/>
        <v>0.65133980273115022</v>
      </c>
      <c r="O5" s="57">
        <f t="shared" si="2"/>
        <v>0.66359345626603672</v>
      </c>
      <c r="P5" s="57">
        <f t="shared" si="2"/>
        <v>0.66928416663957568</v>
      </c>
      <c r="Q5" s="57">
        <f t="shared" si="2"/>
        <v>0.71860166614347243</v>
      </c>
      <c r="R5" s="57">
        <f t="shared" si="2"/>
        <v>0.71912138737005371</v>
      </c>
      <c r="S5" s="57">
        <f t="shared" si="2"/>
        <v>0.72750751839111505</v>
      </c>
      <c r="T5" s="57">
        <f t="shared" si="2"/>
        <v>0.7064677041335613</v>
      </c>
      <c r="U5" s="57">
        <f t="shared" si="2"/>
        <v>0.69486772896757876</v>
      </c>
      <c r="V5" s="57">
        <f t="shared" si="2"/>
        <v>0.70383159726561828</v>
      </c>
      <c r="W5" s="57">
        <f t="shared" si="2"/>
        <v>0.70767243225399468</v>
      </c>
      <c r="X5" s="57">
        <f t="shared" si="2"/>
        <v>0.70618726124437303</v>
      </c>
      <c r="Y5" s="57">
        <f t="shared" si="2"/>
        <v>0.66097453071674472</v>
      </c>
      <c r="Z5" s="57">
        <f t="shared" si="2"/>
        <v>0.65847211614522139</v>
      </c>
      <c r="AA5" s="57">
        <f t="shared" si="2"/>
        <v>0.64477385974000845</v>
      </c>
      <c r="AB5" s="57">
        <f t="shared" si="2"/>
        <v>0.67240716842382431</v>
      </c>
      <c r="AC5" s="57">
        <f t="shared" si="2"/>
        <v>0.64770480393909824</v>
      </c>
      <c r="AD5" s="57">
        <f t="shared" si="2"/>
        <v>0.62871987412524732</v>
      </c>
      <c r="AE5" s="57">
        <f t="shared" si="2"/>
        <v>0.62727198132944206</v>
      </c>
      <c r="AF5" s="57">
        <f t="shared" si="2"/>
        <v>0.65521252528805862</v>
      </c>
      <c r="AG5" s="57">
        <f t="shared" si="2"/>
        <v>0.68179062227786003</v>
      </c>
      <c r="AH5" s="57">
        <f t="shared" si="2"/>
        <v>0.68091940664926442</v>
      </c>
      <c r="AI5" s="57">
        <f t="shared" si="2"/>
        <v>0.61538931606565828</v>
      </c>
      <c r="AJ5" s="57">
        <f t="shared" si="2"/>
        <v>0.70039750296098913</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c r="A6" s="20" t="s">
        <v>358</v>
      </c>
      <c r="E6" s="57">
        <f>(E4-I4)/I4</f>
        <v>0.35677645860783996</v>
      </c>
      <c r="F6" s="57">
        <f t="shared" ref="F6:BQ6" si="5">(F4-J4)/J4</f>
        <v>0.38913892850181225</v>
      </c>
      <c r="G6" s="57">
        <f t="shared" si="5"/>
        <v>0.45909669052734009</v>
      </c>
      <c r="H6" s="57">
        <f t="shared" si="5"/>
        <v>0.45043248575156364</v>
      </c>
      <c r="I6" s="57">
        <f t="shared" si="5"/>
        <v>1.9695948255874049E-2</v>
      </c>
      <c r="J6" s="57">
        <f t="shared" si="5"/>
        <v>0.16315620136984357</v>
      </c>
      <c r="K6" s="57">
        <f t="shared" si="5"/>
        <v>0.28139973007333346</v>
      </c>
      <c r="L6" s="57">
        <f t="shared" si="5"/>
        <v>0.46938557143591336</v>
      </c>
      <c r="M6" s="57">
        <f t="shared" si="5"/>
        <v>0.39586291495130937</v>
      </c>
      <c r="N6" s="57">
        <f t="shared" si="5"/>
        <v>0.31373796105088542</v>
      </c>
      <c r="O6" s="57">
        <f t="shared" si="5"/>
        <v>0.29580135579868794</v>
      </c>
      <c r="P6" s="57">
        <f t="shared" si="5"/>
        <v>0.27809812350788554</v>
      </c>
      <c r="Q6" s="57">
        <f t="shared" si="5"/>
        <v>0.1449370905939048</v>
      </c>
      <c r="R6" s="57">
        <f t="shared" si="5"/>
        <v>2.0942191104178616E-2</v>
      </c>
      <c r="S6" s="57">
        <f t="shared" si="5"/>
        <v>-7.8708744561399466E-2</v>
      </c>
      <c r="T6" s="57">
        <f t="shared" si="5"/>
        <v>-0.10959631364114623</v>
      </c>
      <c r="U6" s="57">
        <f t="shared" si="5"/>
        <v>0.28535126469766542</v>
      </c>
      <c r="V6" s="57">
        <f t="shared" si="5"/>
        <v>0.39840902321172905</v>
      </c>
      <c r="W6" s="57">
        <f t="shared" si="5"/>
        <v>0.34334149724247948</v>
      </c>
      <c r="X6" s="57">
        <f t="shared" si="5"/>
        <v>0.30850976716413547</v>
      </c>
      <c r="Y6" s="57">
        <f t="shared" si="5"/>
        <v>-1.7481512138705621E-2</v>
      </c>
      <c r="Z6" s="57">
        <f t="shared" si="5"/>
        <v>-0.1186787326142428</v>
      </c>
      <c r="AA6" s="57">
        <f t="shared" si="5"/>
        <v>-0.13515776287900988</v>
      </c>
      <c r="AB6" s="57">
        <f t="shared" si="5"/>
        <v>-0.11495143558851256</v>
      </c>
      <c r="AC6" s="57">
        <f t="shared" si="5"/>
        <v>6.4821872181209272E-2</v>
      </c>
      <c r="AD6" s="57">
        <f t="shared" si="5"/>
        <v>9.9585173978188626E-2</v>
      </c>
      <c r="AE6" s="57">
        <f t="shared" si="5"/>
        <v>0.18126008956536802</v>
      </c>
      <c r="AF6" s="57">
        <f t="shared" si="5"/>
        <v>-0.69868799060860043</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c r="A7" s="132" t="s">
        <v>359</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c r="A8" s="20" t="s">
        <v>360</v>
      </c>
      <c r="E8" s="57">
        <f>E7/E2</f>
        <v>0.39618020871649728</v>
      </c>
      <c r="F8" s="57">
        <f t="shared" ref="F8:BQ8" si="7">F7/F2</f>
        <v>0.40114311510485606</v>
      </c>
      <c r="G8" s="57">
        <f t="shared" si="7"/>
        <v>0.3953723727169054</v>
      </c>
      <c r="H8" s="57">
        <f t="shared" si="7"/>
        <v>0.38076852209879763</v>
      </c>
      <c r="I8" s="57">
        <f t="shared" si="7"/>
        <v>0.40825072097826659</v>
      </c>
      <c r="J8" s="57">
        <f t="shared" si="7"/>
        <v>0.41513372748859739</v>
      </c>
      <c r="K8" s="57">
        <f t="shared" si="7"/>
        <v>0.41120704316872769</v>
      </c>
      <c r="L8" s="57">
        <f t="shared" si="7"/>
        <v>0.38215969639832509</v>
      </c>
      <c r="M8" s="57">
        <f t="shared" si="7"/>
        <v>0.34270459986034946</v>
      </c>
      <c r="N8" s="57">
        <f t="shared" si="7"/>
        <v>0.34866019726884978</v>
      </c>
      <c r="O8" s="57">
        <f t="shared" si="7"/>
        <v>0.33640654373396323</v>
      </c>
      <c r="P8" s="57">
        <f t="shared" si="7"/>
        <v>0.33071583336042437</v>
      </c>
      <c r="Q8" s="57">
        <f t="shared" si="7"/>
        <v>0.28139833385652757</v>
      </c>
      <c r="R8" s="57">
        <f t="shared" si="7"/>
        <v>0.28087861262994629</v>
      </c>
      <c r="S8" s="57">
        <f t="shared" si="7"/>
        <v>0.27249248160888495</v>
      </c>
      <c r="T8" s="57">
        <f t="shared" si="7"/>
        <v>0.29353229586643864</v>
      </c>
      <c r="U8" s="57">
        <f t="shared" si="7"/>
        <v>0.3051322710324213</v>
      </c>
      <c r="V8" s="57">
        <f t="shared" si="7"/>
        <v>0.29616840273438172</v>
      </c>
      <c r="W8" s="57">
        <f t="shared" si="7"/>
        <v>0.29232756774600532</v>
      </c>
      <c r="X8" s="57">
        <f t="shared" si="7"/>
        <v>0.29381273875562691</v>
      </c>
      <c r="Y8" s="57">
        <f t="shared" si="7"/>
        <v>0.33902546928325533</v>
      </c>
      <c r="Z8" s="57">
        <f t="shared" si="7"/>
        <v>0.34152788385477861</v>
      </c>
      <c r="AA8" s="57">
        <f t="shared" si="7"/>
        <v>0.3552261402599915</v>
      </c>
      <c r="AB8" s="57">
        <f t="shared" si="7"/>
        <v>0.32759283157617569</v>
      </c>
      <c r="AC8" s="57">
        <f t="shared" si="7"/>
        <v>0.35229519606090176</v>
      </c>
      <c r="AD8" s="57">
        <f t="shared" si="7"/>
        <v>0.37128012587475268</v>
      </c>
      <c r="AE8" s="57">
        <f t="shared" si="7"/>
        <v>0.37272801867055788</v>
      </c>
      <c r="AF8" s="57">
        <f t="shared" si="7"/>
        <v>0.34478747471194138</v>
      </c>
      <c r="AG8" s="57">
        <f t="shared" si="7"/>
        <v>0.31820937772214003</v>
      </c>
      <c r="AH8" s="57">
        <f t="shared" si="7"/>
        <v>0.31908059335073563</v>
      </c>
      <c r="AI8" s="57">
        <f t="shared" si="7"/>
        <v>0.38461068393434167</v>
      </c>
      <c r="AJ8" s="57">
        <f t="shared" si="7"/>
        <v>0.29960249703901082</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c r="A9" s="20" t="s">
        <v>361</v>
      </c>
      <c r="E9" s="57">
        <f>(E7-I7)/I7</f>
        <v>0.29034103675846523</v>
      </c>
      <c r="F9" s="57">
        <f t="shared" ref="F9:BQ9" si="9">(F7-J7)/J7</f>
        <v>0.31096330738588845</v>
      </c>
      <c r="G9" s="57">
        <f t="shared" si="9"/>
        <v>0.36616912292441295</v>
      </c>
      <c r="H9" s="57">
        <f t="shared" si="9"/>
        <v>0.44190578236275047</v>
      </c>
      <c r="I9" s="57">
        <f t="shared" si="9"/>
        <v>0.34927531781589638</v>
      </c>
      <c r="J9" s="57">
        <f t="shared" si="9"/>
        <v>0.54232084622377141</v>
      </c>
      <c r="K9" s="57">
        <f t="shared" si="9"/>
        <v>0.7653069305786796</v>
      </c>
      <c r="L9" s="57">
        <f t="shared" si="9"/>
        <v>0.8393313886655448</v>
      </c>
      <c r="M9" s="57">
        <f t="shared" si="9"/>
        <v>0.85852671407288927</v>
      </c>
      <c r="N9" s="57">
        <f t="shared" si="9"/>
        <v>0.80047475532378376</v>
      </c>
      <c r="O9" s="57">
        <f t="shared" si="9"/>
        <v>0.75381480576655591</v>
      </c>
      <c r="P9" s="57">
        <f t="shared" si="9"/>
        <v>0.52000513669959658</v>
      </c>
      <c r="Q9" s="57">
        <f t="shared" si="9"/>
        <v>2.1007489460054363E-2</v>
      </c>
      <c r="R9" s="57">
        <f t="shared" si="9"/>
        <v>-5.2350682045549379E-2</v>
      </c>
      <c r="S9" s="57">
        <f t="shared" si="9"/>
        <v>-0.16463458345106413</v>
      </c>
      <c r="T9" s="57">
        <f t="shared" si="9"/>
        <v>-0.11079932145309826</v>
      </c>
      <c r="U9" s="57">
        <f t="shared" si="9"/>
        <v>0.10042443997761116</v>
      </c>
      <c r="V9" s="57">
        <f t="shared" si="9"/>
        <v>0.1345284805842871</v>
      </c>
      <c r="W9" s="57">
        <f t="shared" si="9"/>
        <v>7.2248481275832112E-3</v>
      </c>
      <c r="X9" s="57">
        <f t="shared" si="9"/>
        <v>0.11744371148458237</v>
      </c>
      <c r="Y9" s="57">
        <f t="shared" si="9"/>
        <v>-7.3471615049330918E-2</v>
      </c>
      <c r="Z9" s="57">
        <f t="shared" si="9"/>
        <v>-0.22593306820209313</v>
      </c>
      <c r="AA9" s="57">
        <f t="shared" si="9"/>
        <v>-0.19814058131112502</v>
      </c>
      <c r="AB9" s="57">
        <f t="shared" si="9"/>
        <v>-0.1805926267488083</v>
      </c>
      <c r="AC9" s="57">
        <f t="shared" si="9"/>
        <v>0.24092237495636187</v>
      </c>
      <c r="AD9" s="57">
        <f t="shared" si="9"/>
        <v>0.38569838364405157</v>
      </c>
      <c r="AE9" s="57">
        <f t="shared" si="9"/>
        <v>0.12307895836165823</v>
      </c>
      <c r="AF9" s="57">
        <f t="shared" si="9"/>
        <v>-0.62933217328004798</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c r="A10" s="132" t="s">
        <v>362</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c r="A11" s="20" t="s">
        <v>363</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c r="A12" s="132" t="s">
        <v>364</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c r="A13" s="20" t="s">
        <v>365</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c r="A14" s="132" t="s">
        <v>366</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c r="A15" s="20" t="s">
        <v>367</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c r="A16" s="132" t="s">
        <v>368</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c r="A17" s="20" t="s">
        <v>369</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c r="A18" s="132" t="s">
        <v>370</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c r="A19" s="20" t="s">
        <v>371</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c r="A20" s="132" t="s">
        <v>372</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c r="A21" s="20" t="s">
        <v>373</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c r="A22" s="20" t="s">
        <v>374</v>
      </c>
      <c r="E22" s="57">
        <f>E11+E13+E15+E17+E19+E21</f>
        <v>0.21900427047323834</v>
      </c>
      <c r="F22" s="57">
        <f t="shared" ref="F22:BQ22" si="23">F11+F13+F15+F17+F19+F21</f>
        <v>0.20806295474749464</v>
      </c>
      <c r="G22" s="57">
        <f t="shared" si="23"/>
        <v>0.19718562094739425</v>
      </c>
      <c r="H22" s="57">
        <f t="shared" si="23"/>
        <v>0.18992451071121963</v>
      </c>
      <c r="I22" s="57">
        <f t="shared" si="23"/>
        <v>0.22830135070259489</v>
      </c>
      <c r="J22" s="57">
        <f t="shared" si="23"/>
        <v>0.20881429431687853</v>
      </c>
      <c r="K22" s="57">
        <f t="shared" si="23"/>
        <v>0.19214303394948903</v>
      </c>
      <c r="L22" s="57">
        <f t="shared" si="23"/>
        <v>0.13499861199474919</v>
      </c>
      <c r="M22" s="57">
        <f t="shared" si="23"/>
        <v>0.20675779841085201</v>
      </c>
      <c r="N22" s="57">
        <f t="shared" si="23"/>
        <v>0.20769999235785702</v>
      </c>
      <c r="O22" s="57">
        <f t="shared" si="23"/>
        <v>0.23199931655355086</v>
      </c>
      <c r="P22" s="57">
        <f t="shared" si="23"/>
        <v>0.23714604322578572</v>
      </c>
      <c r="Q22" s="57">
        <f t="shared" si="23"/>
        <v>0.20672010765256324</v>
      </c>
      <c r="R22" s="57">
        <f t="shared" si="23"/>
        <v>0.19843250372924717</v>
      </c>
      <c r="S22" s="57">
        <f t="shared" si="23"/>
        <v>0.19412305814793882</v>
      </c>
      <c r="T22" s="57">
        <f t="shared" si="23"/>
        <v>0.20135518224172724</v>
      </c>
      <c r="U22" s="57">
        <f t="shared" si="23"/>
        <v>0.16715235557149771</v>
      </c>
      <c r="V22" s="57">
        <f t="shared" si="23"/>
        <v>0.16017220284791525</v>
      </c>
      <c r="W22" s="57">
        <f t="shared" si="23"/>
        <v>0.13884933101871488</v>
      </c>
      <c r="X22" s="57">
        <f t="shared" si="23"/>
        <v>0.13420455236240722</v>
      </c>
      <c r="Y22" s="57">
        <f t="shared" si="23"/>
        <v>0.20810721244851527</v>
      </c>
      <c r="Z22" s="57">
        <f t="shared" si="23"/>
        <v>0.19102455928859041</v>
      </c>
      <c r="AA22" s="57">
        <f t="shared" si="23"/>
        <v>0.17666831814742792</v>
      </c>
      <c r="AB22" s="57">
        <f t="shared" si="23"/>
        <v>0.18295775994991578</v>
      </c>
      <c r="AC22" s="57">
        <f t="shared" si="23"/>
        <v>0.18936315488900884</v>
      </c>
      <c r="AD22" s="57">
        <f t="shared" si="23"/>
        <v>0.19188991228325192</v>
      </c>
      <c r="AE22" s="57">
        <f t="shared" si="23"/>
        <v>0.18527163923612808</v>
      </c>
      <c r="AF22" s="57">
        <f t="shared" si="23"/>
        <v>0.15580730463179709</v>
      </c>
      <c r="AG22" s="57">
        <f t="shared" si="23"/>
        <v>0.15080781531397</v>
      </c>
      <c r="AH22" s="57">
        <f t="shared" si="23"/>
        <v>0.14660773021345147</v>
      </c>
      <c r="AI22" s="57">
        <f t="shared" si="23"/>
        <v>0.1667402076448096</v>
      </c>
      <c r="AJ22" s="57">
        <f t="shared" si="23"/>
        <v>9.6823024395357615E-2</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c r="A23" s="132" t="s">
        <v>375</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-350489.64</v>
      </c>
      <c r="AL23" s="27">
        <f>股权价值增加表!AL17</f>
        <v>0</v>
      </c>
      <c r="AM23" s="27">
        <f>股权价值增加表!AM17</f>
        <v>0</v>
      </c>
      <c r="AN23" s="27">
        <f>股权价值增加表!AN17</f>
        <v>0</v>
      </c>
      <c r="AO23" s="27">
        <f>股权价值增加表!AO17</f>
        <v>-286174.01</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c r="A24" s="20" t="s">
        <v>376</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c r="A25" s="237" t="s">
        <v>648</v>
      </c>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row>
    <row r="26" spans="1:89" s="63" customFormat="1" ht="14.25" thickBot="1">
      <c r="A26" s="158" t="s">
        <v>608</v>
      </c>
      <c r="B26" s="159"/>
      <c r="C26" s="159"/>
      <c r="D26" s="159"/>
      <c r="E26" s="160">
        <f>POWER(E2/Y2,1/6)-1</f>
        <v>0.20823227577039738</v>
      </c>
    </row>
    <row r="27" spans="1:89" s="26" customFormat="1">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c r="A28" s="17" t="s">
        <v>378</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-350489.64</v>
      </c>
      <c r="AL28" s="26">
        <f>股权价值增加表!AL15</f>
        <v>0</v>
      </c>
      <c r="AM28" s="26">
        <f>股权价值增加表!AM15</f>
        <v>0</v>
      </c>
      <c r="AN28" s="26">
        <f>股权价值增加表!AN15</f>
        <v>0</v>
      </c>
      <c r="AO28" s="26">
        <f>股权价值增加表!AO15</f>
        <v>-286174.01</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c r="A29" s="150" t="s">
        <v>383</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-0.11624640056675527</v>
      </c>
      <c r="AL29" s="59">
        <f t="shared" si="28"/>
        <v>0</v>
      </c>
      <c r="AM29" s="59" t="e">
        <f t="shared" si="28"/>
        <v>#DIV/0!</v>
      </c>
      <c r="AN29" s="59">
        <f t="shared" si="28"/>
        <v>0</v>
      </c>
      <c r="AO29" s="59">
        <f t="shared" si="28"/>
        <v>-0.29561690371142302</v>
      </c>
      <c r="AP29" s="59" t="e">
        <f t="shared" si="28"/>
        <v>#DIV/0!</v>
      </c>
      <c r="AQ29" s="59" t="e">
        <f t="shared" si="28"/>
        <v>#DIV/0!</v>
      </c>
      <c r="AR29" s="59" t="e">
        <f t="shared" si="28"/>
        <v>#DIV/0!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c r="A30" s="17" t="s">
        <v>379</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c r="A31" s="150" t="s">
        <v>384</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t="e">
        <f t="shared" si="30"/>
        <v>#DIV/0!</v>
      </c>
      <c r="AN31" s="59">
        <f t="shared" si="30"/>
        <v>0</v>
      </c>
      <c r="AO31" s="59">
        <f t="shared" si="30"/>
        <v>0</v>
      </c>
      <c r="AP31" s="59" t="e">
        <f t="shared" si="30"/>
        <v>#DIV/0!</v>
      </c>
      <c r="AQ31" s="59" t="e">
        <f t="shared" si="30"/>
        <v>#DIV/0!</v>
      </c>
      <c r="AR31" s="59" t="e">
        <f t="shared" si="30"/>
        <v>#DIV/0!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c r="A32" s="17" t="s">
        <v>380</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3365547.64</v>
      </c>
      <c r="AL32" s="26">
        <f>股权价值增加表!AL27</f>
        <v>666438.85</v>
      </c>
      <c r="AM32" s="26">
        <f>股权价值增加表!AM27</f>
        <v>0</v>
      </c>
      <c r="AN32" s="26">
        <f>股权价值增加表!AN27</f>
        <v>987723.72</v>
      </c>
      <c r="AO32" s="26">
        <f>股权价值增加表!AO27</f>
        <v>1254231</v>
      </c>
      <c r="AP32" s="26">
        <f>股权价值增加表!AP27</f>
        <v>0</v>
      </c>
      <c r="AQ32" s="26">
        <f>股权价值增加表!AQ27</f>
        <v>0</v>
      </c>
      <c r="AR32" s="26">
        <f>股权价值增加表!AR27</f>
        <v>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c r="A33" s="150" t="s">
        <v>385</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1.1162464005667554</v>
      </c>
      <c r="AL33" s="59">
        <f t="shared" si="32"/>
        <v>1</v>
      </c>
      <c r="AM33" s="59" t="e">
        <f t="shared" si="32"/>
        <v>#DIV/0!</v>
      </c>
      <c r="AN33" s="59">
        <f t="shared" si="32"/>
        <v>1</v>
      </c>
      <c r="AO33" s="59">
        <f t="shared" si="32"/>
        <v>1.2956169037114231</v>
      </c>
      <c r="AP33" s="59" t="e">
        <f t="shared" si="32"/>
        <v>#DIV/0!</v>
      </c>
      <c r="AQ33" s="59" t="e">
        <f t="shared" si="32"/>
        <v>#DIV/0!</v>
      </c>
      <c r="AR33" s="59" t="e">
        <f t="shared" si="32"/>
        <v>#DIV/0!</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c r="A34" s="150" t="s">
        <v>381</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3015058</v>
      </c>
      <c r="AL34" s="58">
        <f>股权价值增加表!AL31</f>
        <v>666438.85</v>
      </c>
      <c r="AM34" s="58">
        <f>股权价值增加表!AM31</f>
        <v>0</v>
      </c>
      <c r="AN34" s="58">
        <f>股权价值增加表!AN31</f>
        <v>987723.72</v>
      </c>
      <c r="AO34" s="58">
        <f>股权价值增加表!AO31</f>
        <v>968056.99</v>
      </c>
      <c r="AP34" s="58">
        <f>股权价值增加表!AP31</f>
        <v>0</v>
      </c>
      <c r="AQ34" s="58">
        <f>股权价值增加表!AQ31</f>
        <v>0</v>
      </c>
      <c r="AR34" s="58">
        <f>股权价值增加表!AR31</f>
        <v>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c r="A35" s="237" t="s">
        <v>649</v>
      </c>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row>
    <row r="38" spans="1:89">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c r="A39" s="17" t="s">
        <v>381</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3015058</v>
      </c>
      <c r="AL39" s="26">
        <f>股权价值增加表!AL31</f>
        <v>666438.85</v>
      </c>
      <c r="AM39" s="26">
        <f>股权价值增加表!AM31</f>
        <v>0</v>
      </c>
      <c r="AN39" s="26">
        <f>股权价值增加表!AN31</f>
        <v>987723.72</v>
      </c>
      <c r="AO39" s="26">
        <f>股权价值增加表!AO31</f>
        <v>968056.99</v>
      </c>
      <c r="AP39" s="26">
        <f>股权价值增加表!AP31</f>
        <v>0</v>
      </c>
      <c r="AQ39" s="26">
        <f>股权价值增加表!AQ31</f>
        <v>0</v>
      </c>
      <c r="AR39" s="26">
        <f>股权价值增加表!AR31</f>
        <v>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c r="A40" s="17" t="s">
        <v>387</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-350416.91999999993</v>
      </c>
      <c r="AL40" s="26">
        <f>股权价值增加表!AL38</f>
        <v>-11806444.9</v>
      </c>
      <c r="AM40" s="26">
        <f>股权价值增加表!AM38</f>
        <v>-12428777.24</v>
      </c>
      <c r="AN40" s="26">
        <f>股权价值增加表!AN38</f>
        <v>-8784689.2199999988</v>
      </c>
      <c r="AO40" s="26">
        <f>股权价值增加表!AO38</f>
        <v>-287177.33000000007</v>
      </c>
      <c r="AP40" s="26">
        <f>股权价值增加表!AP38</f>
        <v>-989032.06</v>
      </c>
      <c r="AQ40" s="26">
        <f>股权价值增加表!AQ38</f>
        <v>-342462.79</v>
      </c>
      <c r="AR40" s="26">
        <f>股权价值增加表!AR38</f>
        <v>229725.21</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c r="A41" s="59" t="s">
        <v>388</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1.1162222816277498</v>
      </c>
      <c r="AL41" s="59">
        <f t="shared" si="34"/>
        <v>18.715721254845814</v>
      </c>
      <c r="AM41" s="59" t="e">
        <f t="shared" si="34"/>
        <v>#DIV/0!</v>
      </c>
      <c r="AN41" s="59">
        <f t="shared" si="34"/>
        <v>9.8938728939302969</v>
      </c>
      <c r="AO41" s="59">
        <f t="shared" si="34"/>
        <v>1.2966533302961845</v>
      </c>
      <c r="AP41" s="59" t="e">
        <f t="shared" si="34"/>
        <v>#DIV/0!</v>
      </c>
      <c r="AQ41" s="59" t="e">
        <f t="shared" si="34"/>
        <v>#DIV/0!</v>
      </c>
      <c r="AR41" s="59" t="e">
        <f t="shared" si="34"/>
        <v>#DIV/0!</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c r="A42" s="21" t="s">
        <v>433</v>
      </c>
      <c r="E42" s="157">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0.8958789091199052</v>
      </c>
      <c r="AL42" s="29">
        <f t="shared" si="36"/>
        <v>5.3431015902797939E-2</v>
      </c>
      <c r="AM42" s="29">
        <f t="shared" si="36"/>
        <v>0</v>
      </c>
      <c r="AN42" s="29">
        <f t="shared" si="36"/>
        <v>0.10107265483605321</v>
      </c>
      <c r="AO42" s="29">
        <f t="shared" si="36"/>
        <v>0.77121615827075218</v>
      </c>
      <c r="AP42" s="29">
        <f t="shared" si="36"/>
        <v>0</v>
      </c>
      <c r="AQ42" s="29">
        <f t="shared" si="36"/>
        <v>0</v>
      </c>
      <c r="AR42" s="29">
        <f t="shared" si="36"/>
        <v>0</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c r="A43" s="237"/>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row>
    <row r="45" spans="1:89">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c r="A47" s="17" t="s">
        <v>429</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-350416.91999999993</v>
      </c>
      <c r="AL47" s="26">
        <f>股权价值增加表!AL42</f>
        <v>-35823249.020000003</v>
      </c>
      <c r="AM47" s="26">
        <f>股权价值增加表!AM42</f>
        <v>-35733277.469999999</v>
      </c>
      <c r="AN47" s="26">
        <f>股权价值增加表!AN42</f>
        <v>-19545940.589999996</v>
      </c>
      <c r="AO47" s="26">
        <f>股权价值增加表!AO42</f>
        <v>-287177.33000000007</v>
      </c>
      <c r="AP47" s="26">
        <f>股权价值增加表!AP42</f>
        <v>-27615171.18</v>
      </c>
      <c r="AQ47" s="26">
        <f>股权价值增加表!AQ42</f>
        <v>-31120172.960000001</v>
      </c>
      <c r="AR47" s="26">
        <f>股权价值增加表!AR42</f>
        <v>-16785423.550000001</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c r="A48" s="63" t="s">
        <v>432</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c r="A49" s="59" t="s">
        <v>430</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-265.86107112065264</v>
      </c>
      <c r="AH49" s="59">
        <f t="shared" si="38"/>
        <v>-3.08513173577018</v>
      </c>
      <c r="AI49" s="59">
        <f t="shared" si="38"/>
        <v>-2.7742377701913048</v>
      </c>
      <c r="AJ49" s="59">
        <f t="shared" si="38"/>
        <v>-5.7922620535295533</v>
      </c>
      <c r="AK49" s="59">
        <f t="shared" si="38"/>
        <v>0.22021094074521771</v>
      </c>
      <c r="AL49" s="59">
        <f t="shared" si="38"/>
        <v>0.29723074271379563</v>
      </c>
      <c r="AM49" s="59">
        <f t="shared" si="38"/>
        <v>0.14823518223788168</v>
      </c>
      <c r="AN49" s="59">
        <f t="shared" si="38"/>
        <v>0.1644591828009008</v>
      </c>
      <c r="AO49" s="59" t="e">
        <f t="shared" si="38"/>
        <v>#DIV/0!</v>
      </c>
      <c r="AP49" s="59">
        <f t="shared" si="38"/>
        <v>-0.74099406575678561</v>
      </c>
      <c r="AQ49" s="59">
        <f t="shared" si="38"/>
        <v>-0.57244045224629003</v>
      </c>
      <c r="AR49" s="59">
        <f t="shared" si="38"/>
        <v>-0.28148746282950399</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c r="A50" s="17" t="s">
        <v>431</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-350416.91999999993</v>
      </c>
      <c r="AL50" s="26">
        <f>股权价值增加表!AL47</f>
        <v>-46185636.591200002</v>
      </c>
      <c r="AM50" s="26">
        <f>股权价值增加表!AM47</f>
        <v>-35733277.469999999</v>
      </c>
      <c r="AN50" s="26">
        <f>股权价值增加表!AN47</f>
        <v>-19545940.589999996</v>
      </c>
      <c r="AO50" s="26">
        <f>股权价值增加表!AO47</f>
        <v>-287177.33000000007</v>
      </c>
      <c r="AP50" s="26">
        <f>股权价值增加表!AP47</f>
        <v>-36136129.286399998</v>
      </c>
      <c r="AQ50" s="26">
        <f>股权价值增加表!AQ47</f>
        <v>-31120172.960000001</v>
      </c>
      <c r="AR50" s="26">
        <f>股权价值增加表!AR47</f>
        <v>-16785423.550000001</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c r="A51" s="237"/>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股东权益回报率分析表"/>
  <dimension ref="A1:CK100"/>
  <sheetViews>
    <sheetView topLeftCell="A88" workbookViewId="0">
      <selection activeCell="Q101" sqref="Q101"/>
    </sheetView>
  </sheetViews>
  <sheetFormatPr defaultRowHeight="13.5"/>
  <cols>
    <col min="1" max="1" width="48.875" style="17" bestFit="1" customWidth="1"/>
    <col min="2" max="4" width="11.625" hidden="1" customWidth="1"/>
    <col min="5" max="5" width="19.375" bestFit="1" customWidth="1"/>
    <col min="6" max="8" width="19.375" hidden="1" customWidth="1"/>
    <col min="9" max="9" width="19.375" bestFit="1" customWidth="1"/>
    <col min="10" max="12" width="19.375" hidden="1" customWidth="1"/>
    <col min="13" max="13" width="19.375" bestFit="1" customWidth="1"/>
    <col min="14" max="16" width="19.375" hidden="1" customWidth="1"/>
    <col min="17" max="17" width="19.375" bestFit="1" customWidth="1"/>
    <col min="18" max="20" width="19.375" hidden="1" customWidth="1"/>
    <col min="21" max="21" width="19.375" bestFit="1" customWidth="1"/>
    <col min="22" max="24" width="19.375" hidden="1" customWidth="1"/>
    <col min="25" max="25" width="19.375" bestFit="1" customWidth="1"/>
    <col min="26" max="28" width="19.375" hidden="1" customWidth="1"/>
    <col min="29" max="29" width="19.375" bestFit="1" customWidth="1"/>
    <col min="30" max="32" width="18.375" hidden="1" customWidth="1"/>
    <col min="33" max="33" width="18.375" bestFit="1" customWidth="1"/>
    <col min="34" max="34" width="18.375" hidden="1" customWidth="1"/>
    <col min="35" max="36" width="17.25" bestFit="1" customWidth="1"/>
    <col min="37" max="37" width="17.25" hidden="1" customWidth="1"/>
    <col min="38" max="43" width="17.25" bestFit="1" customWidth="1"/>
    <col min="44" max="84" width="19.375" bestFit="1" customWidth="1"/>
    <col min="85" max="87" width="17.25" bestFit="1" customWidth="1"/>
    <col min="88" max="89" width="16.125" bestFit="1" customWidth="1"/>
  </cols>
  <sheetData>
    <row r="1" spans="1:89" s="26" customFormat="1">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c r="A2" s="17" t="s">
        <v>429</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-350416.91999999993</v>
      </c>
      <c r="AL2" s="26">
        <f>股权价值增加表!AL42</f>
        <v>-35823249.020000003</v>
      </c>
      <c r="AM2" s="26">
        <f>股权价值增加表!AM42</f>
        <v>-35733277.469999999</v>
      </c>
      <c r="AN2" s="26">
        <f>股权价值增加表!AN42</f>
        <v>-19545940.589999996</v>
      </c>
      <c r="AO2" s="26">
        <f>股权价值增加表!AO42</f>
        <v>-287177.33000000007</v>
      </c>
      <c r="AP2" s="26">
        <f>股权价值增加表!AP42</f>
        <v>-27615171.18</v>
      </c>
      <c r="AQ2" s="26">
        <f>股权价值增加表!AQ42</f>
        <v>-31120172.960000001</v>
      </c>
      <c r="AR2" s="26">
        <f>股权价值增加表!AR42</f>
        <v>-16785423.550000001</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c r="A3" s="17" t="s">
        <v>434</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266080793.58000001</v>
      </c>
      <c r="AK3" s="26">
        <f>资产资本表!AK107</f>
        <v>175559966.52000001</v>
      </c>
      <c r="AL3" s="26">
        <f>资产资本表!AL107</f>
        <v>129529844.64</v>
      </c>
      <c r="AM3" s="26">
        <f>资产资本表!AM107</f>
        <v>0</v>
      </c>
      <c r="AN3" s="26">
        <f>资产资本表!AN107</f>
        <v>238736715.93000001</v>
      </c>
      <c r="AO3" s="26">
        <f>资产资本表!AO107</f>
        <v>174139245.78</v>
      </c>
      <c r="AP3" s="26">
        <f>资产资本表!AP107</f>
        <v>106511976.33</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c r="A4" s="150" t="s">
        <v>435</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0.35203318559645441</v>
      </c>
      <c r="AK4" s="59">
        <f t="shared" si="0"/>
        <v>-1.9959955959554139E-3</v>
      </c>
      <c r="AL4" s="59">
        <f t="shared" si="0"/>
        <v>-0.2765636685472983</v>
      </c>
      <c r="AM4" s="59" t="e">
        <f t="shared" si="0"/>
        <v>#DIV/0!</v>
      </c>
      <c r="AN4" s="59">
        <f t="shared" si="0"/>
        <v>-8.1872369375019224E-2</v>
      </c>
      <c r="AO4" s="59">
        <f t="shared" si="0"/>
        <v>-1.6491246916436489E-3</v>
      </c>
      <c r="AP4" s="59">
        <f t="shared" si="0"/>
        <v>-0.25926822627383689</v>
      </c>
      <c r="AQ4" s="59" t="e">
        <f t="shared" si="0"/>
        <v>#DIV/0!</v>
      </c>
      <c r="AR4" s="59">
        <f t="shared" si="0"/>
        <v>-2.8661646503412735E-3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c r="A5" s="20" t="s">
        <v>431</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-350416.91999999993</v>
      </c>
      <c r="AL5" s="26">
        <f>股权价值增加表!AL47</f>
        <v>-46185636.591200002</v>
      </c>
      <c r="AM5" s="26">
        <f>股权价值增加表!AM47</f>
        <v>-35733277.469999999</v>
      </c>
      <c r="AN5" s="26">
        <f>股权价值增加表!AN47</f>
        <v>-19545940.589999996</v>
      </c>
      <c r="AO5" s="26">
        <f>股权价值增加表!AO47</f>
        <v>-287177.33000000007</v>
      </c>
      <c r="AP5" s="26">
        <f>股权价值增加表!AP47</f>
        <v>-36136129.286399998</v>
      </c>
      <c r="AQ5" s="26">
        <f>股权价值增加表!AQ47</f>
        <v>-31120172.960000001</v>
      </c>
      <c r="AR5" s="26">
        <f>股权价值增加表!AR47</f>
        <v>-16785423.550000001</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65" customFormat="1">
      <c r="A6" s="165" t="s">
        <v>442</v>
      </c>
      <c r="E6" s="165">
        <f>股权价值增加表!E31/股权价值增加表!E4</f>
        <v>0.15823452082732622</v>
      </c>
      <c r="F6" s="165">
        <f>股权价值增加表!F31/股权价值增加表!F4</f>
        <v>0.1810331774478037</v>
      </c>
      <c r="G6" s="165">
        <f>股权价值增加表!G31/股权价值增加表!G4</f>
        <v>0.1897963652256219</v>
      </c>
      <c r="H6" s="165">
        <f>股权价值增加表!H31/股权价值增加表!H4</f>
        <v>0.18641961013903027</v>
      </c>
      <c r="I6" s="165">
        <f>股权价值增加表!I31/股权价值增加表!I4</f>
        <v>0.23339584668263716</v>
      </c>
      <c r="J6" s="165">
        <f>股权价值增加表!J31/股权价值增加表!J4</f>
        <v>0.24123673423351447</v>
      </c>
      <c r="K6" s="165">
        <f>股权价值增加表!K31/股权价值增加表!K4</f>
        <v>0.26154793147073435</v>
      </c>
      <c r="L6" s="165">
        <f>股权价值增加表!L31/股权价值增加表!L4</f>
        <v>0.26427052389100625</v>
      </c>
      <c r="M6" s="165">
        <f>股权价值增加表!M31/股权价值增加表!M4</f>
        <v>0.18281270010514011</v>
      </c>
      <c r="N6" s="165">
        <f>股权价值增加表!N31/股权价值增加表!N4</f>
        <v>0.14708085118345093</v>
      </c>
      <c r="O6" s="165">
        <f>股权价值增加表!O31/股权价值增加表!O4</f>
        <v>0.11167721874330641</v>
      </c>
      <c r="P6" s="165">
        <f>股权价值增加表!P31/股权价值增加表!P4</f>
        <v>9.9336724340629207E-2</v>
      </c>
      <c r="Q6" s="165">
        <f>股权价值增加表!Q31/股权价值增加表!Q4</f>
        <v>0.10572191212060428</v>
      </c>
      <c r="R6" s="165">
        <f>股权价值增加表!R31/股权价值增加表!R4</f>
        <v>9.8235889229832854E-2</v>
      </c>
      <c r="S6" s="165">
        <f>股权价值增加表!S31/股权价值增加表!S4</f>
        <v>8.7800136778710028E-2</v>
      </c>
      <c r="T6" s="165">
        <f>股权价值增加表!T31/股权价值增加表!T4</f>
        <v>9.8633941389267982E-2</v>
      </c>
      <c r="U6" s="165">
        <f>股权价值增加表!U31/股权价值增加表!U4</f>
        <v>0.15177747473061876</v>
      </c>
      <c r="V6" s="165">
        <f>股权价值增加表!V31/股权价值增加表!V4</f>
        <v>0.15873784636462834</v>
      </c>
      <c r="W6" s="165">
        <f>股权价值增加表!W31/股权价值增加表!W4</f>
        <v>0.16234947503549743</v>
      </c>
      <c r="X6" s="165">
        <f>股权价值增加表!X31/股权价值增加表!X4</f>
        <v>0.16610233316793699</v>
      </c>
      <c r="Y6" s="165">
        <f>股权价值增加表!Y31/股权价值增加表!Y4</f>
        <v>0.16379469386903164</v>
      </c>
      <c r="Z6" s="165">
        <f>股权价值增加表!Z31/股权价值增加表!Z4</f>
        <v>0.17261629237850332</v>
      </c>
      <c r="AA6" s="165">
        <f>股权价值增加表!AA31/股权价值增加表!AA4</f>
        <v>0.20318238236980468</v>
      </c>
      <c r="AB6" s="165">
        <f>股权价值增加表!AB31/股权价值增加表!AB4</f>
        <v>0.19136916997927475</v>
      </c>
      <c r="AC6" s="165">
        <f>股权价值增加表!AC31/股权价值增加表!AC4</f>
        <v>0.19111014699601828</v>
      </c>
      <c r="AD6" s="165">
        <f>股权价值增加表!AD31/股权价值增加表!AD4</f>
        <v>0.20581759129380695</v>
      </c>
      <c r="AE6" s="165">
        <f>股权价值增加表!AE31/股权价值增加表!AE4</f>
        <v>0.20953170224509479</v>
      </c>
      <c r="AF6" s="165">
        <f>股权价值增加表!AF31/股权价值增加表!AF4</f>
        <v>0.19022956269971913</v>
      </c>
      <c r="AG6" s="165">
        <f>股权价值增加表!AG31/股权价值增加表!AG4</f>
        <v>0.17171810880232746</v>
      </c>
      <c r="AH6" s="165">
        <f>股权价值增加表!AH31/股权价值增加表!AH4</f>
        <v>0.1739927480449408</v>
      </c>
      <c r="AI6" s="165">
        <f>股权价值增加表!AI31/股权价值增加表!AI4</f>
        <v>0.22126287577895692</v>
      </c>
      <c r="AJ6" s="165">
        <f>股权价值增加表!AJ31/股权价值增加表!AJ4</f>
        <v>0.20836586506086571</v>
      </c>
      <c r="AK6" s="165" t="e">
        <f>股权价值增加表!AK31/股权价值增加表!AK4</f>
        <v>#DIV/0!</v>
      </c>
      <c r="AL6" s="165" t="e">
        <f>股权价值增加表!AL31/股权价值增加表!AL4</f>
        <v>#DIV/0!</v>
      </c>
      <c r="AM6" s="165" t="e">
        <f>股权价值增加表!AM31/股权价值增加表!AM4</f>
        <v>#DIV/0!</v>
      </c>
      <c r="AN6" s="165" t="e">
        <f>股权价值增加表!AN31/股权价值增加表!AN4</f>
        <v>#DIV/0!</v>
      </c>
      <c r="AO6" s="165" t="e">
        <f>股权价值增加表!AO31/股权价值增加表!AO4</f>
        <v>#DIV/0!</v>
      </c>
      <c r="AP6" s="165" t="e">
        <f>股权价值增加表!AP31/股权价值增加表!AP4</f>
        <v>#DIV/0!</v>
      </c>
      <c r="AQ6" s="165" t="e">
        <f>股权价值增加表!AQ31/股权价值增加表!AQ4</f>
        <v>#DIV/0!</v>
      </c>
      <c r="AR6" s="165" t="e">
        <f>股权价值增加表!AR31/股权价值增加表!AR4</f>
        <v>#DIV/0!</v>
      </c>
      <c r="AS6" s="165" t="e">
        <f>股权价值增加表!AS31/股权价值增加表!AS4</f>
        <v>#DIV/0!</v>
      </c>
      <c r="AT6" s="165" t="e">
        <f>股权价值增加表!AT31/股权价值增加表!AT4</f>
        <v>#DIV/0!</v>
      </c>
      <c r="AU6" s="165" t="e">
        <f>股权价值增加表!AU31/股权价值增加表!AU4</f>
        <v>#DIV/0!</v>
      </c>
      <c r="AV6" s="165" t="e">
        <f>股权价值增加表!AV31/股权价值增加表!AV4</f>
        <v>#DIV/0!</v>
      </c>
      <c r="AW6" s="165" t="e">
        <f>股权价值增加表!AW31/股权价值增加表!AW4</f>
        <v>#DIV/0!</v>
      </c>
      <c r="AX6" s="165" t="e">
        <f>股权价值增加表!AX31/股权价值增加表!AX4</f>
        <v>#DIV/0!</v>
      </c>
      <c r="AY6" s="165" t="e">
        <f>股权价值增加表!AY31/股权价值增加表!AY4</f>
        <v>#DIV/0!</v>
      </c>
      <c r="AZ6" s="165" t="e">
        <f>股权价值增加表!AZ31/股权价值增加表!AZ4</f>
        <v>#DIV/0!</v>
      </c>
      <c r="BA6" s="165" t="e">
        <f>股权价值增加表!BA31/股权价值增加表!BA4</f>
        <v>#DIV/0!</v>
      </c>
      <c r="BB6" s="165" t="e">
        <f>股权价值增加表!BB31/股权价值增加表!BB4</f>
        <v>#DIV/0!</v>
      </c>
      <c r="BC6" s="165" t="e">
        <f>股权价值增加表!BC31/股权价值增加表!BC4</f>
        <v>#DIV/0!</v>
      </c>
      <c r="BD6" s="165" t="e">
        <f>股权价值增加表!BD31/股权价值增加表!BD4</f>
        <v>#DIV/0!</v>
      </c>
      <c r="BE6" s="165" t="e">
        <f>股权价值增加表!BE31/股权价值增加表!BE4</f>
        <v>#DIV/0!</v>
      </c>
      <c r="BF6" s="165" t="e">
        <f>股权价值增加表!BF31/股权价值增加表!BF4</f>
        <v>#DIV/0!</v>
      </c>
      <c r="BG6" s="165" t="e">
        <f>股权价值增加表!BG31/股权价值增加表!BG4</f>
        <v>#DIV/0!</v>
      </c>
      <c r="BH6" s="165" t="e">
        <f>股权价值增加表!BH31/股权价值增加表!BH4</f>
        <v>#DIV/0!</v>
      </c>
      <c r="BI6" s="165" t="e">
        <f>股权价值增加表!BI31/股权价值增加表!BI4</f>
        <v>#DIV/0!</v>
      </c>
      <c r="BJ6" s="165" t="e">
        <f>股权价值增加表!BJ31/股权价值增加表!BJ4</f>
        <v>#DIV/0!</v>
      </c>
      <c r="BK6" s="165" t="e">
        <f>股权价值增加表!BK31/股权价值增加表!BK4</f>
        <v>#DIV/0!</v>
      </c>
      <c r="BL6" s="165" t="e">
        <f>股权价值增加表!BL31/股权价值增加表!BL4</f>
        <v>#DIV/0!</v>
      </c>
      <c r="BM6" s="165" t="e">
        <f>股权价值增加表!BM31/股权价值增加表!BM4</f>
        <v>#DIV/0!</v>
      </c>
      <c r="BN6" s="165" t="e">
        <f>股权价值增加表!BN31/股权价值增加表!BN4</f>
        <v>#DIV/0!</v>
      </c>
      <c r="BO6" s="165" t="e">
        <f>股权价值增加表!BO31/股权价值增加表!BO4</f>
        <v>#DIV/0!</v>
      </c>
      <c r="BP6" s="165" t="e">
        <f>股权价值增加表!BP31/股权价值增加表!BP4</f>
        <v>#DIV/0!</v>
      </c>
      <c r="BQ6" s="165" t="e">
        <f>股权价值增加表!BQ31/股权价值增加表!BQ4</f>
        <v>#DIV/0!</v>
      </c>
      <c r="BR6" s="165" t="e">
        <f>股权价值增加表!BR31/股权价值增加表!BR4</f>
        <v>#DIV/0!</v>
      </c>
      <c r="BS6" s="165" t="e">
        <f>股权价值增加表!BS31/股权价值增加表!BS4</f>
        <v>#DIV/0!</v>
      </c>
      <c r="BT6" s="165" t="e">
        <f>股权价值增加表!BT31/股权价值增加表!BT4</f>
        <v>#DIV/0!</v>
      </c>
      <c r="BU6" s="165" t="e">
        <f>股权价值增加表!BU31/股权价值增加表!BU4</f>
        <v>#DIV/0!</v>
      </c>
      <c r="BV6" s="165" t="e">
        <f>股权价值增加表!BV31/股权价值增加表!BV4</f>
        <v>#DIV/0!</v>
      </c>
      <c r="BW6" s="165" t="e">
        <f>股权价值增加表!BW31/股权价值增加表!BW4</f>
        <v>#DIV/0!</v>
      </c>
      <c r="BX6" s="165" t="e">
        <f>股权价值增加表!BX31/股权价值增加表!BX4</f>
        <v>#DIV/0!</v>
      </c>
      <c r="BY6" s="165" t="e">
        <f>股权价值增加表!BY31/股权价值增加表!BY4</f>
        <v>#DIV/0!</v>
      </c>
      <c r="BZ6" s="165" t="e">
        <f>股权价值增加表!BZ31/股权价值增加表!BZ4</f>
        <v>#DIV/0!</v>
      </c>
      <c r="CA6" s="165" t="e">
        <f>股权价值增加表!CA31/股权价值增加表!CA4</f>
        <v>#DIV/0!</v>
      </c>
      <c r="CB6" s="165" t="e">
        <f>股权价值增加表!CB31/股权价值增加表!CB4</f>
        <v>#DIV/0!</v>
      </c>
      <c r="CC6" s="165" t="e">
        <f>股权价值增加表!CC31/股权价值增加表!CC4</f>
        <v>#DIV/0!</v>
      </c>
      <c r="CD6" s="165" t="e">
        <f>股权价值增加表!CD31/股权价值增加表!CD4</f>
        <v>#DIV/0!</v>
      </c>
      <c r="CE6" s="165" t="e">
        <f>股权价值增加表!CE31/股权价值增加表!CE4</f>
        <v>#DIV/0!</v>
      </c>
      <c r="CF6" s="165" t="e">
        <f>股权价值增加表!CF31/股权价值增加表!CF4</f>
        <v>#DIV/0!</v>
      </c>
      <c r="CG6" s="165" t="e">
        <f>股权价值增加表!CG31/股权价值增加表!CG4</f>
        <v>#DIV/0!</v>
      </c>
      <c r="CH6" s="165" t="e">
        <f>股权价值增加表!CH31/股权价值增加表!CH4</f>
        <v>#DIV/0!</v>
      </c>
      <c r="CI6" s="165" t="e">
        <f>股权价值增加表!CI31/股权价值增加表!CI4</f>
        <v>#DIV/0!</v>
      </c>
      <c r="CJ6" s="165" t="e">
        <f>股权价值增加表!CJ31/股权价值增加表!CJ4</f>
        <v>#DIV/0!</v>
      </c>
    </row>
    <row r="7" spans="1:89" s="61" customFormat="1">
      <c r="A7" s="151" t="s">
        <v>436</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c r="A8" s="20" t="s">
        <v>443</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65" customFormat="1">
      <c r="A9" s="165" t="s">
        <v>437</v>
      </c>
      <c r="E9" s="165">
        <f>股权价值增加表!E38/股权价值增加表!E31</f>
        <v>0.93331838033695369</v>
      </c>
      <c r="F9" s="165">
        <f>股权价值增加表!F38/股权价值增加表!F31</f>
        <v>0.96062443162685696</v>
      </c>
      <c r="G9" s="165">
        <f>股权价值增加表!G38/股权价值增加表!G31</f>
        <v>0.97353040887885978</v>
      </c>
      <c r="H9" s="165">
        <f>股权价值增加表!H38/股权价值增加表!H31</f>
        <v>0.9796424082022519</v>
      </c>
      <c r="I9" s="165">
        <f>股权价值增加表!I38/股权价值增加表!I31</f>
        <v>0.97306512459611105</v>
      </c>
      <c r="J9" s="165">
        <f>股权价值增加表!J38/股权价值增加表!J31</f>
        <v>0.96839401882861997</v>
      </c>
      <c r="K9" s="165">
        <f>股权价值增加表!K38/股权价值增加表!K31</f>
        <v>0.9918816511085361</v>
      </c>
      <c r="L9" s="165">
        <f>股权价值增加表!L38/股权价值增加表!L31</f>
        <v>0.92193843495841921</v>
      </c>
      <c r="M9" s="165">
        <f>股权价值增加表!M38/股权价值增加表!M31</f>
        <v>1.1338131633372381</v>
      </c>
      <c r="N9" s="165">
        <f>股权价值增加表!N38/股权价值增加表!N31</f>
        <v>1.1401416965112892</v>
      </c>
      <c r="O9" s="165">
        <f>股权价值增加表!O38/股权价值增加表!O31</f>
        <v>1.1819192392085534</v>
      </c>
      <c r="P9" s="165">
        <f>股权价值增加表!P38/股权价值增加表!P31</f>
        <v>1.071071176330614</v>
      </c>
      <c r="Q9" s="165">
        <f>股权价值增加表!Q38/股权价值增加表!Q31</f>
        <v>1.0098239569075329</v>
      </c>
      <c r="R9" s="165">
        <f>股权价值增加表!R38/股权价值增加表!R31</f>
        <v>1.069662705391023</v>
      </c>
      <c r="S9" s="165">
        <f>股权价值增加表!S38/股权价值增加表!S31</f>
        <v>1.1116073873860355</v>
      </c>
      <c r="T9" s="165">
        <f>股权价值增加表!T38/股权价值增加表!T31</f>
        <v>1.0294218023909578</v>
      </c>
      <c r="U9" s="165">
        <f>股权价值增加表!U38/股权价值增加表!U31</f>
        <v>0.9050606126088957</v>
      </c>
      <c r="V9" s="165">
        <f>股权价值增加表!V38/股权价值增加表!V31</f>
        <v>0.94417673609040509</v>
      </c>
      <c r="W9" s="165">
        <f>股权价值增加表!W38/股权价值增加表!W31</f>
        <v>0.93118656848439718</v>
      </c>
      <c r="X9" s="165">
        <f>股权价值增加表!X38/股权价值增加表!X31</f>
        <v>0.98783514671029793</v>
      </c>
      <c r="Y9" s="165">
        <f>股权价值增加表!Y38/股权价值增加表!Y31</f>
        <v>0.94084805812349548</v>
      </c>
      <c r="Z9" s="165">
        <f>股权价值增加表!Z38/股权价值增加表!Z31</f>
        <v>1.0261963381631063</v>
      </c>
      <c r="AA9" s="165">
        <f>股权价值增加表!AA38/股权价值增加表!AA31</f>
        <v>1.010309062170933</v>
      </c>
      <c r="AB9" s="165">
        <f>股权价值增加表!AB38/股权价值增加表!AB31</f>
        <v>0.96449412511580301</v>
      </c>
      <c r="AC9" s="165">
        <f>股权价值增加表!AC38/股权价值增加表!AC31</f>
        <v>0.86316240010512535</v>
      </c>
      <c r="AD9" s="165">
        <f>股权价值增加表!AD38/股权价值增加表!AD31</f>
        <v>0.90200638483605666</v>
      </c>
      <c r="AE9" s="165">
        <f>股权价值增加表!AE38/股权价值增加表!AE31</f>
        <v>0.90519455725605802</v>
      </c>
      <c r="AF9" s="165">
        <f>股权价值增加表!AF38/股权价值增加表!AF31</f>
        <v>0.90066306867351809</v>
      </c>
      <c r="AG9" s="165">
        <f>股权价值增加表!AG38/股权价值增加表!AG31</f>
        <v>0.85117685861503889</v>
      </c>
      <c r="AH9" s="165">
        <f>股权价值增加表!AH38/股权价值增加表!AH31</f>
        <v>0.92361167551978363</v>
      </c>
      <c r="AI9" s="165">
        <f>股权价值增加表!AI38/股权价值增加表!AI31</f>
        <v>0.83445639238868297</v>
      </c>
      <c r="AJ9" s="165">
        <f>股权价值增加表!AJ38/股权价值增加表!AJ31</f>
        <v>0.79753010193192775</v>
      </c>
      <c r="AK9" s="165">
        <f>股权价值增加表!AK38/股权价值增加表!AK31</f>
        <v>-0.11622228162774975</v>
      </c>
      <c r="AL9" s="165">
        <f>股权价值增加表!AL38/股权价值增加表!AL31</f>
        <v>-17.715721254845814</v>
      </c>
      <c r="AM9" s="165" t="e">
        <f>股权价值增加表!AM38/股权价值增加表!AM31</f>
        <v>#DIV/0!</v>
      </c>
      <c r="AN9" s="165">
        <f>股权价值增加表!AN38/股权价值增加表!AN31</f>
        <v>-8.8938728939302969</v>
      </c>
      <c r="AO9" s="165">
        <f>股权价值增加表!AO38/股权价值增加表!AO31</f>
        <v>-0.2966533302961844</v>
      </c>
      <c r="AP9" s="165" t="e">
        <f>股权价值增加表!AP38/股权价值增加表!AP31</f>
        <v>#DIV/0!</v>
      </c>
      <c r="AQ9" s="165" t="e">
        <f>股权价值增加表!AQ38/股权价值增加表!AQ31</f>
        <v>#DIV/0!</v>
      </c>
      <c r="AR9" s="165" t="e">
        <f>股权价值增加表!AR38/股权价值增加表!AR31</f>
        <v>#DIV/0!</v>
      </c>
      <c r="AS9" s="165" t="e">
        <f>股权价值增加表!AS38/股权价值增加表!AS31</f>
        <v>#DIV/0!</v>
      </c>
      <c r="AT9" s="165">
        <f>股权价值增加表!AT38/股权价值增加表!AT31</f>
        <v>8.1995451922325753</v>
      </c>
      <c r="AU9" s="165">
        <f>股权价值增加表!AU38/股权价值增加表!AU31</f>
        <v>3.5901201152697588</v>
      </c>
      <c r="AV9" s="165" t="e">
        <f>股权价值增加表!AV38/股权价值增加表!AV31</f>
        <v>#DIV/0!</v>
      </c>
      <c r="AW9" s="165">
        <f>股权价值增加表!AW38/股权价值增加表!AW31</f>
        <v>1.2136830066165387</v>
      </c>
      <c r="AX9" s="165">
        <f>股权价值增加表!AX38/股权价值增加表!AX31</f>
        <v>1.17108713788013</v>
      </c>
      <c r="AY9" s="165">
        <f>股权价值增加表!AY38/股权价值增加表!AY31</f>
        <v>1.2558469449465</v>
      </c>
      <c r="AZ9" s="165">
        <f>股权价值增加表!AZ38/股权价值增加表!AZ31</f>
        <v>1.5172804084842979</v>
      </c>
      <c r="BA9" s="165">
        <f>股权价值增加表!BA38/股权价值增加表!BA31</f>
        <v>0.84101522323099109</v>
      </c>
      <c r="BB9" s="165">
        <f>股权价值增加表!BB38/股权价值增加表!BB31</f>
        <v>0.98266738585029667</v>
      </c>
      <c r="BC9" s="165">
        <f>股权价值增加表!BC38/股权价值增加表!BC31</f>
        <v>0.53721508562915365</v>
      </c>
      <c r="BD9" s="165">
        <f>股权价值增加表!BD38/股权价值增加表!BD31</f>
        <v>1.2646114632183694</v>
      </c>
      <c r="BE9" s="165">
        <f>股权价值增加表!BE38/股权价值增加表!BE31</f>
        <v>1.1697628780958165</v>
      </c>
      <c r="BF9" s="165">
        <f>股权价值增加表!BF38/股权价值增加表!BF31</f>
        <v>1.1329970999606338</v>
      </c>
      <c r="BG9" s="165">
        <f>股权价值增加表!BG38/股权价值增加表!BG31</f>
        <v>1.0657631257332441</v>
      </c>
      <c r="BH9" s="165">
        <f>股权价值增加表!BH38/股权价值增加表!BH31</f>
        <v>1.1934183081699814</v>
      </c>
      <c r="BI9" s="165">
        <f>股权价值增加表!BI38/股权价值增加表!BI31</f>
        <v>0.93239375876556874</v>
      </c>
      <c r="BJ9" s="165">
        <f>股权价值增加表!BJ38/股权价值增加表!BJ31</f>
        <v>0.88394031744720369</v>
      </c>
      <c r="BK9" s="165">
        <f>股权价值增加表!BK38/股权价值增加表!BK31</f>
        <v>0.83934441206942911</v>
      </c>
      <c r="BL9" s="165">
        <f>股权价值增加表!BL38/股权价值增加表!BL31</f>
        <v>0.6964109970745368</v>
      </c>
      <c r="BM9" s="165">
        <f>股权价值增加表!BM38/股权价值增加表!BM31</f>
        <v>0.90865102033009715</v>
      </c>
      <c r="BN9" s="165">
        <f>股权价值增加表!BN38/股权价值增加表!BN31</f>
        <v>0.87805546990787986</v>
      </c>
      <c r="BO9" s="165">
        <f>股权价值增加表!BO38/股权价值增加表!BO31</f>
        <v>0.89787043461825633</v>
      </c>
      <c r="BP9" s="165">
        <f>股权价值增加表!BP38/股权价值增加表!BP31</f>
        <v>0.64573122475441636</v>
      </c>
      <c r="BQ9" s="165">
        <f>股权价值增加表!BQ38/股权价值增加表!BQ31</f>
        <v>0.8830843674664075</v>
      </c>
      <c r="BR9" s="165">
        <f>股权价值增加表!BR38/股权价值增加表!BR31</f>
        <v>0.9126209421137772</v>
      </c>
      <c r="BS9" s="165">
        <f>股权价值增加表!BS38/股权价值增加表!BS31</f>
        <v>0.96917120614172025</v>
      </c>
      <c r="BT9" s="165">
        <f>股权价值增加表!BT38/股权价值增加表!BT31</f>
        <v>1.0015755342387331</v>
      </c>
      <c r="BU9" s="165">
        <f>股权价值增加表!BU38/股权价值增加表!BU31</f>
        <v>1.155461047513072</v>
      </c>
      <c r="BV9" s="165">
        <f>股权价值增加表!BV38/股权价值增加表!BV31</f>
        <v>1.7005889990298568</v>
      </c>
      <c r="BW9" s="165">
        <f>股权价值增加表!BW38/股权价值增加表!BW31</f>
        <v>0.98044726391169423</v>
      </c>
      <c r="BX9" s="165">
        <f>股权价值增加表!BX38/股权价值增加表!BX31</f>
        <v>8.2490079874227398</v>
      </c>
      <c r="BY9" s="165">
        <f>股权价值增加表!BY38/股权价值增加表!BY31</f>
        <v>0.47499676649646466</v>
      </c>
      <c r="BZ9" s="165">
        <f>股权价值增加表!BZ38/股权价值增加表!BZ31</f>
        <v>1</v>
      </c>
      <c r="CA9" s="165">
        <f>股权价值增加表!CA38/股权价值增加表!CA31</f>
        <v>-8.4222826859939399</v>
      </c>
      <c r="CB9" s="165">
        <f>股权价值增加表!CB38/股权价值增加表!CB31</f>
        <v>1</v>
      </c>
      <c r="CC9" s="165">
        <f>股权价值增加表!CC38/股权价值增加表!CC31</f>
        <v>-1.2626486558086338</v>
      </c>
      <c r="CD9" s="165">
        <f>股权价值增加表!CD38/股权价值增加表!CD31</f>
        <v>1</v>
      </c>
      <c r="CE9" s="165">
        <f>股权价值增加表!CE38/股权价值增加表!CE31</f>
        <v>1</v>
      </c>
      <c r="CF9" s="165">
        <f>股权价值增加表!CF38/股权价值增加表!CF31</f>
        <v>1</v>
      </c>
      <c r="CG9" s="165" t="e">
        <f>股权价值增加表!CG38/股权价值增加表!CG31</f>
        <v>#DIV/0!</v>
      </c>
      <c r="CH9" s="165" t="e">
        <f>股权价值增加表!CH38/股权价值增加表!CH31</f>
        <v>#DIV/0!</v>
      </c>
      <c r="CI9" s="165" t="e">
        <f>股权价值增加表!CI38/股权价值增加表!CI31</f>
        <v>#DIV/0!</v>
      </c>
      <c r="CJ9" s="165" t="e">
        <f>股权价值增加表!CJ38/股权价值增加表!CJ31</f>
        <v>#DIV/0!</v>
      </c>
    </row>
    <row r="10" spans="1:89" s="61" customFormat="1">
      <c r="A10" s="151" t="s">
        <v>438</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t="e">
        <f>资产资本表!AM70/资产资本表!AM107</f>
        <v>#DIV/0!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c r="A11" s="20" t="s">
        <v>444</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t="e">
        <f t="shared" si="2"/>
        <v>#DIV/0!</v>
      </c>
      <c r="AN11" s="28">
        <f t="shared" si="2"/>
        <v>0</v>
      </c>
      <c r="AO11" s="28">
        <f t="shared" si="2"/>
        <v>0</v>
      </c>
      <c r="AP11" s="28" t="e">
        <f t="shared" si="2"/>
        <v>#DIV/0!</v>
      </c>
      <c r="AQ11" s="28" t="e">
        <f t="shared" si="2"/>
        <v>#DIV/0!</v>
      </c>
      <c r="AR11" s="28" t="e">
        <f t="shared" si="2"/>
        <v>#DIV/0!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65" customFormat="1">
      <c r="A12" s="165" t="s">
        <v>439</v>
      </c>
      <c r="E12" s="165">
        <f>E2/股权价值增加表!E38</f>
        <v>0.83884603783032796</v>
      </c>
      <c r="F12" s="165">
        <f>F2/股权价值增加表!F38</f>
        <v>0.84015666631240404</v>
      </c>
      <c r="G12" s="165">
        <f>G2/股权价值增加表!G38</f>
        <v>0.83419657031320005</v>
      </c>
      <c r="H12" s="165">
        <f>H2/股权价值增加表!H38</f>
        <v>0.82750648292896223</v>
      </c>
      <c r="I12" s="165">
        <f>I2/股权价值增加表!I38</f>
        <v>0.88190429228843648</v>
      </c>
      <c r="J12" s="165">
        <f>J2/股权价值增加表!J38</f>
        <v>0.85534911046052342</v>
      </c>
      <c r="K12" s="165">
        <f>K2/股权价值增加表!K38</f>
        <v>0.8639714158267725</v>
      </c>
      <c r="L12" s="165">
        <f>L2/股权价值增加表!L38</f>
        <v>0.84120390320783356</v>
      </c>
      <c r="M12" s="165">
        <f>M2/股权价值增加表!M38</f>
        <v>0.88188729598702043</v>
      </c>
      <c r="N12" s="165">
        <f>N2/股权价值增加表!N38</f>
        <v>0.85100196325641542</v>
      </c>
      <c r="O12" s="165">
        <f>O2/股权价值增加表!O38</f>
        <v>0.86321608870930344</v>
      </c>
      <c r="P12" s="165">
        <f>P2/股权价值增加表!P38</f>
        <v>0.83754352251587516</v>
      </c>
      <c r="Q12" s="165">
        <f>Q2/股权价值增加表!Q38</f>
        <v>0.87003968260202069</v>
      </c>
      <c r="R12" s="165">
        <f>R2/股权价值增加表!R38</f>
        <v>0.85225676109714477</v>
      </c>
      <c r="S12" s="165">
        <f>S2/股权价值增加表!S38</f>
        <v>0.86399207029159952</v>
      </c>
      <c r="T12" s="165">
        <f>T2/股权价值增加表!T38</f>
        <v>0.82879669677311207</v>
      </c>
      <c r="U12" s="165">
        <f>U2/股权价值增加表!U38</f>
        <v>0.83744943634992997</v>
      </c>
      <c r="V12" s="165">
        <f>V2/股权价值增加表!V38</f>
        <v>0.85043495046553652</v>
      </c>
      <c r="W12" s="165">
        <f>W2/股权价值增加表!W38</f>
        <v>0.85677363093183423</v>
      </c>
      <c r="X12" s="165">
        <f>X2/股权价值增加表!X38</f>
        <v>0.84386719581365965</v>
      </c>
      <c r="Y12" s="165">
        <f>Y2/股权价值增加表!Y38</f>
        <v>0.85553227679428556</v>
      </c>
      <c r="Z12" s="165">
        <f>Z2/股权价值增加表!Z38</f>
        <v>0.85552783302391688</v>
      </c>
      <c r="AA12" s="165">
        <f>AA2/股权价值增加表!AA38</f>
        <v>0.85688164306207215</v>
      </c>
      <c r="AB12" s="165">
        <f>AB2/股权价值增加表!AB38</f>
        <v>0.84947968989186551</v>
      </c>
      <c r="AC12" s="165">
        <f>AC2/股权价值增加表!AC38</f>
        <v>0.8510135869678368</v>
      </c>
      <c r="AD12" s="165">
        <f>AD2/股权价值增加表!AD38</f>
        <v>0.85763285392356547</v>
      </c>
      <c r="AE12" s="165">
        <f>AE2/股权价值增加表!AE38</f>
        <v>0.86683954421743015</v>
      </c>
      <c r="AF12" s="165">
        <f>AF2/股权价值增加表!AF38</f>
        <v>0.83961254357414816</v>
      </c>
      <c r="AG12" s="165">
        <f>AG2/股权价值增加表!AG38</f>
        <v>0.86787334264071925</v>
      </c>
      <c r="AH12" s="165">
        <f>AH2/股权价值增加表!AH38</f>
        <v>0.86361480901090071</v>
      </c>
      <c r="AI12" s="165">
        <f>AI2/股权价值增加表!AI38</f>
        <v>0.84810893133461351</v>
      </c>
      <c r="AJ12" s="165">
        <f>AJ2/股权价值增加表!AJ38</f>
        <v>0.88144955930540547</v>
      </c>
      <c r="AK12" s="165">
        <f>AK2/股权价值增加表!AK38</f>
        <v>1</v>
      </c>
      <c r="AL12" s="165">
        <f>AL2/股权价值增加表!AL38</f>
        <v>3.034211341637651</v>
      </c>
      <c r="AM12" s="165">
        <f>AM2/股权价值增加表!AM38</f>
        <v>2.8750436812881519</v>
      </c>
      <c r="AN12" s="165">
        <f>AN2/股权价值增加表!AN38</f>
        <v>2.2250008054354367</v>
      </c>
      <c r="AO12" s="165">
        <f>AO2/股权价值增加表!AO38</f>
        <v>1</v>
      </c>
      <c r="AP12" s="165">
        <f>AP2/股权价值增加表!AP38</f>
        <v>27.921411546557952</v>
      </c>
      <c r="AQ12" s="165">
        <f>AQ2/股权价值增加表!AQ38</f>
        <v>90.871691374119806</v>
      </c>
      <c r="AR12" s="165">
        <f>AR2/股权价值增加表!AR38</f>
        <v>-73.067398871895691</v>
      </c>
      <c r="AS12" s="165" t="e">
        <f>AS2/股权价值增加表!AS38</f>
        <v>#DIV/0!</v>
      </c>
      <c r="AT12" s="165">
        <f>AT2/股权价值增加表!AT38</f>
        <v>-4.133296837815446</v>
      </c>
      <c r="AU12" s="165">
        <f>AU2/股权价值增加表!AU38</f>
        <v>-6.2924414182151729</v>
      </c>
      <c r="AV12" s="165">
        <f>AV2/股权价值增加表!AV38</f>
        <v>-3.7146615153439262</v>
      </c>
      <c r="AW12" s="165">
        <f>AW2/股权价值增加表!AW38</f>
        <v>0.1281991249615852</v>
      </c>
      <c r="AX12" s="165">
        <f>AX2/股权价值增加表!AX38</f>
        <v>0.25552943209970863</v>
      </c>
      <c r="AY12" s="165">
        <f>AY2/股权价值增加表!AY38</f>
        <v>-4.5165886770724042E-2</v>
      </c>
      <c r="AZ12" s="165">
        <f>AZ2/股权价值增加表!AZ38</f>
        <v>-1.0551845510368489</v>
      </c>
      <c r="BA12" s="165">
        <f>BA2/股权价值增加表!BA38</f>
        <v>3.4638497240987842</v>
      </c>
      <c r="BB12" s="165">
        <f>BB2/股权价值增加表!BB38</f>
        <v>3.0175241262081895</v>
      </c>
      <c r="BC12" s="165">
        <f>BC2/股权价值增加表!BC38</f>
        <v>29.219198084406898</v>
      </c>
      <c r="BD12" s="165">
        <f>BD2/股权价值增加表!BD38</f>
        <v>-0.66859257824752694</v>
      </c>
      <c r="BE12" s="165">
        <f>BE2/股权价值增加表!BE38</f>
        <v>-0.52865828973609919</v>
      </c>
      <c r="BF12" s="165">
        <f>BF2/股权价值增加表!BF38</f>
        <v>-0.54089875870151938</v>
      </c>
      <c r="BG12" s="165">
        <f>BG2/股权价值增加表!BG38</f>
        <v>-0.38205462511481275</v>
      </c>
      <c r="BH12" s="165">
        <f>BH2/股权价值增加表!BH38</f>
        <v>-1.1220982625406397</v>
      </c>
      <c r="BI12" s="165">
        <f>BI2/股权价值增加表!BI38</f>
        <v>-0.29301994990763941</v>
      </c>
      <c r="BJ12" s="165">
        <f>BJ2/股权价值增加表!BJ38</f>
        <v>2.8813270744965522E-2</v>
      </c>
      <c r="BK12" s="165">
        <f>BK2/股权价值增加表!BK38</f>
        <v>0.17237500756568541</v>
      </c>
      <c r="BL12" s="165">
        <f>BL2/股权价值增加表!BL38</f>
        <v>-0.90970606211028981</v>
      </c>
      <c r="BM12" s="165">
        <f>BM2/股权价值增加表!BM38</f>
        <v>-0.96218756176366538</v>
      </c>
      <c r="BN12" s="165">
        <f>BN2/股权价值增加表!BN38</f>
        <v>-0.65374054993431974</v>
      </c>
      <c r="BO12" s="165">
        <f>BO2/股权价值增加表!BO38</f>
        <v>-0.50335098445535309</v>
      </c>
      <c r="BP12" s="165">
        <f>BP2/股权价值增加表!BP38</f>
        <v>-0.66609923408099037</v>
      </c>
      <c r="BQ12" s="165">
        <f>BQ2/股权价值增加表!BQ38</f>
        <v>-1.7271567271639192</v>
      </c>
      <c r="BR12" s="165">
        <f>BR2/股权价值增加表!BR38</f>
        <v>-0.33203395096035015</v>
      </c>
      <c r="BS12" s="165">
        <f>BS2/股权价值增加表!BS38</f>
        <v>6.0007400717286184E-2</v>
      </c>
      <c r="BT12" s="165">
        <f>BT2/股权价值增加表!BT38</f>
        <v>0.15022707175783542</v>
      </c>
      <c r="BU12" s="165">
        <f>BU2/股权价值增加表!BU38</f>
        <v>-0.99616523232812748</v>
      </c>
      <c r="BV12" s="165">
        <f>BV2/股权价值增加表!BV38</f>
        <v>3.7244503664361717</v>
      </c>
      <c r="BW12" s="165">
        <f>BW2/股权价值增加表!BW38</f>
        <v>0.93578276968567697</v>
      </c>
      <c r="BX12" s="165">
        <f>BX2/股权价值增加表!BX38</f>
        <v>1</v>
      </c>
      <c r="BY12" s="165">
        <f>BY2/股权价值增加表!BY38</f>
        <v>0.60507835898872442</v>
      </c>
      <c r="BZ12" s="165">
        <f>BZ2/股权价值增加表!BZ38</f>
        <v>0.22637357142857142</v>
      </c>
      <c r="CA12" s="165">
        <f>CA2/股权价值增加表!CA38</f>
        <v>1.0403277752162126</v>
      </c>
      <c r="CB12" s="165">
        <f>CB2/股权价值增加表!CB38</f>
        <v>-2.1966168493593825</v>
      </c>
      <c r="CC12" s="165">
        <f>CC2/股权价值增加表!CC38</f>
        <v>3.1089259931778246</v>
      </c>
      <c r="CD12" s="165">
        <f>CD2/股权价值增加表!CD38</f>
        <v>-2.4075993091537131</v>
      </c>
      <c r="CE12" s="165">
        <f>CE2/股权价值增加表!CE38</f>
        <v>-2.5981368870487773</v>
      </c>
      <c r="CF12" s="165">
        <f>CF2/股权价值增加表!CF38</f>
        <v>-6.859739633359264</v>
      </c>
      <c r="CG12" s="165" t="e">
        <f>CG2/股权价值增加表!CG38</f>
        <v>#DIV/0!</v>
      </c>
      <c r="CH12" s="165" t="e">
        <f>CH2/股权价值增加表!CH38</f>
        <v>#DIV/0!</v>
      </c>
      <c r="CI12" s="165" t="e">
        <f>CI2/股权价值增加表!CI38</f>
        <v>#DIV/0!</v>
      </c>
      <c r="CJ12" s="165" t="e">
        <f>CJ2/股权价值增加表!CJ38</f>
        <v>#DIV/0!</v>
      </c>
    </row>
    <row r="13" spans="1:89" s="63" customFormat="1">
      <c r="A13" s="17" t="s">
        <v>440</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-2.034211341637651</v>
      </c>
      <c r="AM13" s="63">
        <f>1-AM2/股权价值增加表!AM38</f>
        <v>-1.8750436812881519</v>
      </c>
      <c r="AN13" s="63">
        <f>1-AN2/股权价值增加表!AN38</f>
        <v>-1.2250008054354367</v>
      </c>
      <c r="AO13" s="63">
        <f>1-AO2/股权价值增加表!AO38</f>
        <v>0</v>
      </c>
      <c r="AP13" s="63">
        <f>1-AP2/股权价值增加表!AP38</f>
        <v>-26.921411546557952</v>
      </c>
      <c r="AQ13" s="63">
        <f>1-AQ2/股权价值增加表!AQ38</f>
        <v>-89.871691374119806</v>
      </c>
      <c r="AR13" s="63">
        <f>1-AR2/股权价值增加表!AR38</f>
        <v>74.067398871895691</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c r="A14" s="150" t="s">
        <v>441</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c r="A15" s="235" t="s">
        <v>650</v>
      </c>
      <c r="B15" s="236"/>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row>
    <row r="17" spans="1:89" ht="14.25" thickBot="1"/>
    <row r="18" spans="1:89" s="115" customFormat="1">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9" customFormat="1">
      <c r="A19" s="166" t="s">
        <v>451</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c r="A20" s="166" t="s">
        <v>452</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-350489.64</v>
      </c>
      <c r="AL20" s="76">
        <f>股权价值增加表!AL15</f>
        <v>0</v>
      </c>
      <c r="AM20" s="76">
        <f>股权价值增加表!AM15</f>
        <v>0</v>
      </c>
      <c r="AN20" s="76">
        <f>股权价值增加表!AN15</f>
        <v>0</v>
      </c>
      <c r="AO20" s="76">
        <f>股权价值增加表!AO15</f>
        <v>-286174.01</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67" customFormat="1">
      <c r="A21" s="57" t="s">
        <v>453</v>
      </c>
      <c r="E21" s="167">
        <f>E20/E19</f>
        <v>0.17932867459930288</v>
      </c>
      <c r="F21" s="167">
        <f t="shared" ref="F21:BQ21" si="6">F20/F19</f>
        <v>0.19973666312957772</v>
      </c>
      <c r="G21" s="167">
        <f t="shared" si="6"/>
        <v>0.20261172063244903</v>
      </c>
      <c r="H21" s="167">
        <f t="shared" si="6"/>
        <v>0.19325213680263145</v>
      </c>
      <c r="I21" s="167">
        <f t="shared" si="6"/>
        <v>0.18808009249667509</v>
      </c>
      <c r="J21" s="167">
        <f t="shared" si="6"/>
        <v>0.21619874427881206</v>
      </c>
      <c r="K21" s="167">
        <f t="shared" si="6"/>
        <v>0.22890827547245757</v>
      </c>
      <c r="L21" s="167">
        <f t="shared" si="6"/>
        <v>0.24971644650484975</v>
      </c>
      <c r="M21" s="167">
        <f t="shared" si="6"/>
        <v>0.14108726412387423</v>
      </c>
      <c r="N21" s="167">
        <f t="shared" si="6"/>
        <v>0.1461796877623964</v>
      </c>
      <c r="O21" s="167">
        <f t="shared" si="6"/>
        <v>0.11011124405255467</v>
      </c>
      <c r="P21" s="167">
        <f t="shared" si="6"/>
        <v>9.9336724340629207E-2</v>
      </c>
      <c r="Q21" s="167">
        <f t="shared" si="6"/>
        <v>9.6828388757616637E-2</v>
      </c>
      <c r="R21" s="167">
        <f t="shared" si="6"/>
        <v>9.6934015381008959E-2</v>
      </c>
      <c r="S21" s="167">
        <f t="shared" si="6"/>
        <v>8.5680216019542441E-2</v>
      </c>
      <c r="T21" s="167">
        <f t="shared" si="6"/>
        <v>9.8633941389267982E-2</v>
      </c>
      <c r="U21" s="167">
        <f t="shared" si="6"/>
        <v>0.15662355426208832</v>
      </c>
      <c r="V21" s="167">
        <f t="shared" si="6"/>
        <v>0.15776643107413973</v>
      </c>
      <c r="W21" s="167">
        <f t="shared" si="6"/>
        <v>0.16093081055843381</v>
      </c>
      <c r="X21" s="167">
        <f t="shared" si="6"/>
        <v>0.16610233316793699</v>
      </c>
      <c r="Y21" s="167">
        <f t="shared" si="6"/>
        <v>0.15426744241987075</v>
      </c>
      <c r="Z21" s="167">
        <f t="shared" si="6"/>
        <v>0.17243520448132851</v>
      </c>
      <c r="AA21" s="167">
        <f t="shared" si="6"/>
        <v>0.20293496914316916</v>
      </c>
      <c r="AB21" s="167">
        <f t="shared" si="6"/>
        <v>0.19136916997927475</v>
      </c>
      <c r="AC21" s="167">
        <f t="shared" si="6"/>
        <v>0.18727936990499783</v>
      </c>
      <c r="AD21" s="167">
        <f t="shared" si="6"/>
        <v>0.2043187269004518</v>
      </c>
      <c r="AE21" s="167">
        <f t="shared" si="6"/>
        <v>0.20748418702582208</v>
      </c>
      <c r="AF21" s="167">
        <f t="shared" si="6"/>
        <v>0.19022956269971913</v>
      </c>
      <c r="AG21" s="167">
        <f t="shared" si="6"/>
        <v>0.16817867869452624</v>
      </c>
      <c r="AH21" s="167">
        <f t="shared" si="6"/>
        <v>0.17313488469777882</v>
      </c>
      <c r="AI21" s="167">
        <f t="shared" si="6"/>
        <v>0.21995424619770487</v>
      </c>
      <c r="AJ21" s="167">
        <f t="shared" si="6"/>
        <v>0.20364176587204966</v>
      </c>
      <c r="AK21" s="167" t="e">
        <f t="shared" si="6"/>
        <v>#DIV/0!</v>
      </c>
      <c r="AL21" s="167" t="e">
        <f t="shared" si="6"/>
        <v>#DIV/0!</v>
      </c>
      <c r="AM21" s="167" t="e">
        <f t="shared" si="6"/>
        <v>#DIV/0!</v>
      </c>
      <c r="AN21" s="167" t="e">
        <f t="shared" si="6"/>
        <v>#DIV/0!</v>
      </c>
      <c r="AO21" s="167" t="e">
        <f t="shared" si="6"/>
        <v>#DIV/0!</v>
      </c>
      <c r="AP21" s="167" t="e">
        <f t="shared" si="6"/>
        <v>#DIV/0!</v>
      </c>
      <c r="AQ21" s="167" t="e">
        <f t="shared" si="6"/>
        <v>#DIV/0!</v>
      </c>
      <c r="AR21" s="167" t="e">
        <f t="shared" si="6"/>
        <v>#DIV/0!</v>
      </c>
      <c r="AS21" s="167" t="e">
        <f t="shared" si="6"/>
        <v>#DIV/0!</v>
      </c>
      <c r="AT21" s="167" t="e">
        <f t="shared" si="6"/>
        <v>#DIV/0!</v>
      </c>
      <c r="AU21" s="167" t="e">
        <f t="shared" si="6"/>
        <v>#DIV/0!</v>
      </c>
      <c r="AV21" s="167" t="e">
        <f t="shared" si="6"/>
        <v>#DIV/0!</v>
      </c>
      <c r="AW21" s="167" t="e">
        <f t="shared" si="6"/>
        <v>#DIV/0!</v>
      </c>
      <c r="AX21" s="167" t="e">
        <f t="shared" si="6"/>
        <v>#DIV/0!</v>
      </c>
      <c r="AY21" s="167" t="e">
        <f t="shared" si="6"/>
        <v>#DIV/0!</v>
      </c>
      <c r="AZ21" s="167" t="e">
        <f t="shared" si="6"/>
        <v>#DIV/0!</v>
      </c>
      <c r="BA21" s="167" t="e">
        <f t="shared" si="6"/>
        <v>#DIV/0!</v>
      </c>
      <c r="BB21" s="167" t="e">
        <f t="shared" si="6"/>
        <v>#DIV/0!</v>
      </c>
      <c r="BC21" s="167" t="e">
        <f t="shared" si="6"/>
        <v>#DIV/0!</v>
      </c>
      <c r="BD21" s="167" t="e">
        <f t="shared" si="6"/>
        <v>#DIV/0!</v>
      </c>
      <c r="BE21" s="167" t="e">
        <f t="shared" si="6"/>
        <v>#DIV/0!</v>
      </c>
      <c r="BF21" s="167" t="e">
        <f t="shared" si="6"/>
        <v>#DIV/0!</v>
      </c>
      <c r="BG21" s="167" t="e">
        <f t="shared" si="6"/>
        <v>#DIV/0!</v>
      </c>
      <c r="BH21" s="167" t="e">
        <f t="shared" si="6"/>
        <v>#DIV/0!</v>
      </c>
      <c r="BI21" s="167" t="e">
        <f t="shared" si="6"/>
        <v>#DIV/0!</v>
      </c>
      <c r="BJ21" s="167" t="e">
        <f t="shared" si="6"/>
        <v>#DIV/0!</v>
      </c>
      <c r="BK21" s="167" t="e">
        <f t="shared" si="6"/>
        <v>#DIV/0!</v>
      </c>
      <c r="BL21" s="167" t="e">
        <f t="shared" si="6"/>
        <v>#DIV/0!</v>
      </c>
      <c r="BM21" s="167" t="e">
        <f t="shared" si="6"/>
        <v>#DIV/0!</v>
      </c>
      <c r="BN21" s="167" t="e">
        <f t="shared" si="6"/>
        <v>#DIV/0!</v>
      </c>
      <c r="BO21" s="167" t="e">
        <f t="shared" si="6"/>
        <v>#DIV/0!</v>
      </c>
      <c r="BP21" s="167" t="e">
        <f t="shared" si="6"/>
        <v>#DIV/0!</v>
      </c>
      <c r="BQ21" s="167" t="e">
        <f t="shared" si="6"/>
        <v>#DIV/0!</v>
      </c>
      <c r="BR21" s="167" t="e">
        <f t="shared" ref="BR21:CK21" si="7">BR20/BR19</f>
        <v>#DIV/0!</v>
      </c>
      <c r="BS21" s="167" t="e">
        <f t="shared" si="7"/>
        <v>#DIV/0!</v>
      </c>
      <c r="BT21" s="167" t="e">
        <f t="shared" si="7"/>
        <v>#DIV/0!</v>
      </c>
      <c r="BU21" s="167" t="e">
        <f t="shared" si="7"/>
        <v>#DIV/0!</v>
      </c>
      <c r="BV21" s="167" t="e">
        <f t="shared" si="7"/>
        <v>#DIV/0!</v>
      </c>
      <c r="BW21" s="167" t="e">
        <f t="shared" si="7"/>
        <v>#DIV/0!</v>
      </c>
      <c r="BX21" s="167" t="e">
        <f t="shared" si="7"/>
        <v>#DIV/0!</v>
      </c>
      <c r="BY21" s="167" t="e">
        <f t="shared" si="7"/>
        <v>#DIV/0!</v>
      </c>
      <c r="BZ21" s="167" t="e">
        <f t="shared" si="7"/>
        <v>#DIV/0!</v>
      </c>
      <c r="CA21" s="167" t="e">
        <f t="shared" si="7"/>
        <v>#DIV/0!</v>
      </c>
      <c r="CB21" s="167" t="e">
        <f t="shared" si="7"/>
        <v>#DIV/0!</v>
      </c>
      <c r="CC21" s="167" t="e">
        <f t="shared" si="7"/>
        <v>#DIV/0!</v>
      </c>
      <c r="CD21" s="167" t="e">
        <f t="shared" si="7"/>
        <v>#DIV/0!</v>
      </c>
      <c r="CE21" s="167" t="e">
        <f t="shared" si="7"/>
        <v>#DIV/0!</v>
      </c>
      <c r="CF21" s="167" t="e">
        <f t="shared" si="7"/>
        <v>#DIV/0!</v>
      </c>
      <c r="CG21" s="167" t="e">
        <f t="shared" si="7"/>
        <v>#DIV/0!</v>
      </c>
      <c r="CH21" s="167" t="e">
        <f t="shared" si="7"/>
        <v>#DIV/0!</v>
      </c>
      <c r="CI21" s="167" t="e">
        <f t="shared" si="7"/>
        <v>#DIV/0!</v>
      </c>
      <c r="CJ21" s="167" t="e">
        <f t="shared" si="7"/>
        <v>#DIV/0!</v>
      </c>
      <c r="CK21" s="167" t="e">
        <f t="shared" si="7"/>
        <v>#DIV/0!</v>
      </c>
    </row>
    <row r="22" spans="1:89" s="26" customFormat="1">
      <c r="A22" s="26" t="s">
        <v>618</v>
      </c>
      <c r="E22" s="26">
        <f>资产资本表!E50</f>
        <v>1016237237.1300002</v>
      </c>
      <c r="F22" s="26">
        <f>资产资本表!F50</f>
        <v>930917699.83999991</v>
      </c>
      <c r="G22" s="26">
        <f>资产资本表!G50</f>
        <v>867283047.8599999</v>
      </c>
      <c r="H22" s="26">
        <f>资产资本表!H50</f>
        <v>847732425.17000008</v>
      </c>
      <c r="I22" s="26">
        <f>资产资本表!I50</f>
        <v>1035090214.8399999</v>
      </c>
      <c r="J22" s="26">
        <f>资产资本表!J50</f>
        <v>980009357.85000002</v>
      </c>
      <c r="K22" s="26">
        <f>资产资本表!K50</f>
        <v>996294863.14999986</v>
      </c>
      <c r="L22" s="26">
        <f>资产资本表!L50</f>
        <v>770992443.69000006</v>
      </c>
      <c r="M22" s="26">
        <f>资产资本表!M50</f>
        <v>718900126.37999988</v>
      </c>
      <c r="N22" s="26">
        <f>资产资本表!N50</f>
        <v>690374205.51999998</v>
      </c>
      <c r="O22" s="26">
        <f>资产资本表!O50</f>
        <v>728918041.4799999</v>
      </c>
      <c r="P22" s="26">
        <f>资产资本表!P50</f>
        <v>232125661.74000001</v>
      </c>
      <c r="Q22" s="26">
        <f>资产资本表!Q50</f>
        <v>309220989.75999999</v>
      </c>
      <c r="R22" s="26">
        <f>资产资本表!R50</f>
        <v>294581644.54000008</v>
      </c>
      <c r="S22" s="26">
        <f>资产资本表!S50</f>
        <v>306683458.70999998</v>
      </c>
      <c r="T22" s="26">
        <f>资产资本表!T50</f>
        <v>296243310.56</v>
      </c>
      <c r="U22" s="26">
        <f>资产资本表!U50</f>
        <v>272028063.8499999</v>
      </c>
      <c r="V22" s="26">
        <f>资产资本表!V50</f>
        <v>281445759.76999998</v>
      </c>
      <c r="W22" s="26">
        <f>资产资本表!W50</f>
        <v>295907744.71000004</v>
      </c>
      <c r="X22" s="26">
        <f>资产资本表!X50</f>
        <v>278806645.78999996</v>
      </c>
      <c r="Y22" s="26">
        <f>资产资本表!Y50</f>
        <v>255649010.45999998</v>
      </c>
      <c r="Z22" s="26">
        <f>资产资本表!Z50</f>
        <v>256356149.47000003</v>
      </c>
      <c r="AA22" s="26">
        <f>资产资本表!AA50</f>
        <v>290254282.63999999</v>
      </c>
      <c r="AB22" s="26">
        <f>资产资本表!AB50</f>
        <v>253985209.07999998</v>
      </c>
      <c r="AC22" s="26">
        <f>资产资本表!AC50</f>
        <v>204051704.15000004</v>
      </c>
      <c r="AD22" s="26">
        <f>资产资本表!AD50</f>
        <v>141930807.67999998</v>
      </c>
      <c r="AE22" s="26">
        <f>资产资本表!AE50</f>
        <v>170747670.38000003</v>
      </c>
      <c r="AF22" s="26">
        <f>资产资本表!AF50</f>
        <v>162702244.26000002</v>
      </c>
      <c r="AG22" s="26">
        <f>资产资本表!AG50</f>
        <v>196144531.33000001</v>
      </c>
      <c r="AH22" s="26">
        <f>资产资本表!AH50</f>
        <v>197195328.69</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c r="A23" s="170" t="s">
        <v>619</v>
      </c>
      <c r="E23" s="83">
        <f>E19/E22</f>
        <v>2.4171434861973777</v>
      </c>
      <c r="F23" s="83">
        <f t="shared" ref="F23:BQ23" si="8">F19/F22</f>
        <v>1.9306794403188476</v>
      </c>
      <c r="G23" s="83">
        <f t="shared" si="8"/>
        <v>1.455441910071511</v>
      </c>
      <c r="H23" s="83">
        <f t="shared" si="8"/>
        <v>0.72211061242259456</v>
      </c>
      <c r="I23" s="83">
        <f t="shared" si="8"/>
        <v>1.7847633523668873</v>
      </c>
      <c r="J23" s="83">
        <f t="shared" si="8"/>
        <v>1.3517986993985109</v>
      </c>
      <c r="K23" s="83">
        <f t="shared" si="8"/>
        <v>0.89168025887557756</v>
      </c>
      <c r="L23" s="83">
        <f t="shared" si="8"/>
        <v>0.54864531183405474</v>
      </c>
      <c r="M23" s="83">
        <f t="shared" si="8"/>
        <v>2.2688027170242218</v>
      </c>
      <c r="N23" s="83">
        <f t="shared" si="8"/>
        <v>1.4813872735434526</v>
      </c>
      <c r="O23" s="83">
        <f t="shared" si="8"/>
        <v>0.84390629544717921</v>
      </c>
      <c r="P23" s="83">
        <f t="shared" si="8"/>
        <v>1.1448499055122177</v>
      </c>
      <c r="Q23" s="83">
        <f t="shared" si="8"/>
        <v>3.4564154018119528</v>
      </c>
      <c r="R23" s="83">
        <f t="shared" si="8"/>
        <v>2.3935590558978546</v>
      </c>
      <c r="S23" s="83">
        <f t="shared" si="8"/>
        <v>1.4119156519603999</v>
      </c>
      <c r="T23" s="83">
        <f t="shared" si="8"/>
        <v>0.66493194150996393</v>
      </c>
      <c r="U23" s="83">
        <f t="shared" si="8"/>
        <v>3.5488336268214051</v>
      </c>
      <c r="V23" s="83">
        <f t="shared" si="8"/>
        <v>2.5071909606904508</v>
      </c>
      <c r="W23" s="83">
        <f t="shared" si="8"/>
        <v>1.6328678278546971</v>
      </c>
      <c r="X23" s="83">
        <f t="shared" si="8"/>
        <v>0.79379454676520478</v>
      </c>
      <c r="Y23" s="83">
        <f t="shared" si="8"/>
        <v>3.0885228753644678</v>
      </c>
      <c r="Z23" s="83">
        <f t="shared" si="8"/>
        <v>2.1039505921940775</v>
      </c>
      <c r="AA23" s="83">
        <f t="shared" si="8"/>
        <v>1.3600884506831958</v>
      </c>
      <c r="AB23" s="83">
        <f t="shared" si="8"/>
        <v>0.69938027955812809</v>
      </c>
      <c r="AC23" s="83">
        <f t="shared" si="8"/>
        <v>4.0190331468986153</v>
      </c>
      <c r="AD23" s="83">
        <f t="shared" si="8"/>
        <v>4.515944046236263</v>
      </c>
      <c r="AE23" s="83">
        <f t="shared" si="8"/>
        <v>2.7479298617415195</v>
      </c>
      <c r="AF23" s="83">
        <f t="shared" si="8"/>
        <v>1.2659347070275007</v>
      </c>
      <c r="AG23" s="83">
        <f t="shared" si="8"/>
        <v>3.7302225361003134</v>
      </c>
      <c r="AH23" s="83">
        <f t="shared" si="8"/>
        <v>2.7293624034375701</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69" customFormat="1" ht="14.25" thickBot="1">
      <c r="A24" s="168" t="s">
        <v>620</v>
      </c>
      <c r="E24" s="169">
        <f>E21*E23</f>
        <v>0.43346313769611411</v>
      </c>
      <c r="F24" s="169">
        <f t="shared" ref="F24:BQ24" si="10">F21*F23</f>
        <v>0.38562746898216732</v>
      </c>
      <c r="G24" s="169">
        <f t="shared" si="10"/>
        <v>0.29488958968016699</v>
      </c>
      <c r="H24" s="169">
        <f t="shared" si="10"/>
        <v>0.13954941885852323</v>
      </c>
      <c r="I24" s="169">
        <f t="shared" si="10"/>
        <v>0.33567845639784011</v>
      </c>
      <c r="J24" s="169">
        <f t="shared" si="10"/>
        <v>0.29225718132768941</v>
      </c>
      <c r="K24" s="169">
        <f t="shared" si="10"/>
        <v>0.204112990332043</v>
      </c>
      <c r="L24" s="169">
        <f t="shared" si="10"/>
        <v>0.13700575766274534</v>
      </c>
      <c r="M24" s="169">
        <f t="shared" si="10"/>
        <v>0.32009916818175987</v>
      </c>
      <c r="N24" s="169">
        <f t="shared" si="10"/>
        <v>0.21654872910176959</v>
      </c>
      <c r="O24" s="169">
        <f t="shared" si="10"/>
        <v>9.2923572055471651E-2</v>
      </c>
      <c r="P24" s="169">
        <f t="shared" si="10"/>
        <v>0.11372563947526255</v>
      </c>
      <c r="Q24" s="169">
        <f t="shared" si="10"/>
        <v>0.3346791342344615</v>
      </c>
      <c r="R24" s="169">
        <f t="shared" si="10"/>
        <v>0.2320172903397559</v>
      </c>
      <c r="S24" s="169">
        <f t="shared" si="10"/>
        <v>0.12097323806134017</v>
      </c>
      <c r="T24" s="169">
        <f t="shared" si="10"/>
        <v>6.5584858146745945E-2</v>
      </c>
      <c r="U24" s="169">
        <f t="shared" si="10"/>
        <v>0.55583093611758605</v>
      </c>
      <c r="V24" s="169">
        <f t="shared" si="10"/>
        <v>0.39555056988947618</v>
      </c>
      <c r="W24" s="169">
        <f t="shared" si="10"/>
        <v>0.26277874307144555</v>
      </c>
      <c r="X24" s="169">
        <f t="shared" si="10"/>
        <v>0.13185112627368559</v>
      </c>
      <c r="Y24" s="169">
        <f t="shared" si="10"/>
        <v>0.4764585248377417</v>
      </c>
      <c r="Z24" s="169">
        <f t="shared" si="10"/>
        <v>0.36279515058359796</v>
      </c>
      <c r="AA24" s="169">
        <f t="shared" si="10"/>
        <v>0.27600950777137512</v>
      </c>
      <c r="AB24" s="169">
        <f t="shared" si="10"/>
        <v>0.13383982359891211</v>
      </c>
      <c r="AC24" s="169">
        <f t="shared" si="10"/>
        <v>0.75268199537847325</v>
      </c>
      <c r="AD24" s="169">
        <f t="shared" si="10"/>
        <v>0.92269193828066831</v>
      </c>
      <c r="AE24" s="169">
        <f t="shared" si="10"/>
        <v>0.57015199336741884</v>
      </c>
      <c r="AF24" s="169">
        <f t="shared" si="10"/>
        <v>0.24081820572423851</v>
      </c>
      <c r="AG24" s="169">
        <f t="shared" si="10"/>
        <v>0.62734389735789542</v>
      </c>
      <c r="AH24" s="169">
        <f t="shared" si="10"/>
        <v>0.47254784501761621</v>
      </c>
      <c r="AI24" s="169" t="e">
        <f t="shared" si="10"/>
        <v>#DIV/0!</v>
      </c>
      <c r="AJ24" s="169" t="e">
        <f t="shared" si="10"/>
        <v>#DIV/0!</v>
      </c>
      <c r="AK24" s="169" t="e">
        <f t="shared" si="10"/>
        <v>#DIV/0!</v>
      </c>
      <c r="AL24" s="169" t="e">
        <f t="shared" si="10"/>
        <v>#DIV/0!</v>
      </c>
      <c r="AM24" s="169" t="e">
        <f t="shared" si="10"/>
        <v>#DIV/0!</v>
      </c>
      <c r="AN24" s="169" t="e">
        <f t="shared" si="10"/>
        <v>#DIV/0!</v>
      </c>
      <c r="AO24" s="169" t="e">
        <f t="shared" si="10"/>
        <v>#DIV/0!</v>
      </c>
      <c r="AP24" s="169" t="e">
        <f t="shared" si="10"/>
        <v>#DIV/0!</v>
      </c>
      <c r="AQ24" s="169" t="e">
        <f t="shared" si="10"/>
        <v>#DIV/0!</v>
      </c>
      <c r="AR24" s="169" t="e">
        <f t="shared" si="10"/>
        <v>#DIV/0!</v>
      </c>
      <c r="AS24" s="169" t="e">
        <f t="shared" si="10"/>
        <v>#DIV/0!</v>
      </c>
      <c r="AT24" s="169" t="e">
        <f t="shared" si="10"/>
        <v>#DIV/0!</v>
      </c>
      <c r="AU24" s="169" t="e">
        <f t="shared" si="10"/>
        <v>#DIV/0!</v>
      </c>
      <c r="AV24" s="169" t="e">
        <f t="shared" si="10"/>
        <v>#DIV/0!</v>
      </c>
      <c r="AW24" s="169" t="e">
        <f t="shared" si="10"/>
        <v>#DIV/0!</v>
      </c>
      <c r="AX24" s="169" t="e">
        <f t="shared" si="10"/>
        <v>#DIV/0!</v>
      </c>
      <c r="AY24" s="169" t="e">
        <f t="shared" si="10"/>
        <v>#DIV/0!</v>
      </c>
      <c r="AZ24" s="169" t="e">
        <f t="shared" si="10"/>
        <v>#DIV/0!</v>
      </c>
      <c r="BA24" s="169" t="e">
        <f t="shared" si="10"/>
        <v>#DIV/0!</v>
      </c>
      <c r="BB24" s="169" t="e">
        <f t="shared" si="10"/>
        <v>#DIV/0!</v>
      </c>
      <c r="BC24" s="169" t="e">
        <f t="shared" si="10"/>
        <v>#DIV/0!</v>
      </c>
      <c r="BD24" s="169" t="e">
        <f t="shared" si="10"/>
        <v>#DIV/0!</v>
      </c>
      <c r="BE24" s="169" t="e">
        <f t="shared" si="10"/>
        <v>#DIV/0!</v>
      </c>
      <c r="BF24" s="169" t="e">
        <f t="shared" si="10"/>
        <v>#DIV/0!</v>
      </c>
      <c r="BG24" s="169" t="e">
        <f t="shared" si="10"/>
        <v>#DIV/0!</v>
      </c>
      <c r="BH24" s="169" t="e">
        <f t="shared" si="10"/>
        <v>#DIV/0!</v>
      </c>
      <c r="BI24" s="169" t="e">
        <f t="shared" si="10"/>
        <v>#DIV/0!</v>
      </c>
      <c r="BJ24" s="169" t="e">
        <f t="shared" si="10"/>
        <v>#DIV/0!</v>
      </c>
      <c r="BK24" s="169" t="e">
        <f t="shared" si="10"/>
        <v>#DIV/0!</v>
      </c>
      <c r="BL24" s="169" t="e">
        <f t="shared" si="10"/>
        <v>#DIV/0!</v>
      </c>
      <c r="BM24" s="169" t="e">
        <f t="shared" si="10"/>
        <v>#DIV/0!</v>
      </c>
      <c r="BN24" s="169" t="e">
        <f t="shared" si="10"/>
        <v>#DIV/0!</v>
      </c>
      <c r="BO24" s="169" t="e">
        <f t="shared" si="10"/>
        <v>#DIV/0!</v>
      </c>
      <c r="BP24" s="169" t="e">
        <f t="shared" si="10"/>
        <v>#DIV/0!</v>
      </c>
      <c r="BQ24" s="169" t="e">
        <f t="shared" si="10"/>
        <v>#DIV/0!</v>
      </c>
      <c r="BR24" s="169" t="e">
        <f t="shared" ref="BR24:CK24" si="11">BR21*BR23</f>
        <v>#DIV/0!</v>
      </c>
      <c r="BS24" s="169" t="e">
        <f t="shared" si="11"/>
        <v>#DIV/0!</v>
      </c>
      <c r="BT24" s="169" t="e">
        <f t="shared" si="11"/>
        <v>#DIV/0!</v>
      </c>
      <c r="BU24" s="169" t="e">
        <f t="shared" si="11"/>
        <v>#DIV/0!</v>
      </c>
      <c r="BV24" s="169" t="e">
        <f t="shared" si="11"/>
        <v>#DIV/0!</v>
      </c>
      <c r="BW24" s="169" t="e">
        <f t="shared" si="11"/>
        <v>#DIV/0!</v>
      </c>
      <c r="BX24" s="169" t="e">
        <f t="shared" si="11"/>
        <v>#DIV/0!</v>
      </c>
      <c r="BY24" s="169" t="e">
        <f t="shared" si="11"/>
        <v>#DIV/0!</v>
      </c>
      <c r="BZ24" s="169" t="e">
        <f t="shared" si="11"/>
        <v>#DIV/0!</v>
      </c>
      <c r="CA24" s="169" t="e">
        <f t="shared" si="11"/>
        <v>#DIV/0!</v>
      </c>
      <c r="CB24" s="169" t="e">
        <f t="shared" si="11"/>
        <v>#DIV/0!</v>
      </c>
      <c r="CC24" s="169" t="e">
        <f t="shared" si="11"/>
        <v>#DIV/0!</v>
      </c>
      <c r="CD24" s="169" t="e">
        <f t="shared" si="11"/>
        <v>#DIV/0!</v>
      </c>
      <c r="CE24" s="169" t="e">
        <f t="shared" si="11"/>
        <v>#DIV/0!</v>
      </c>
      <c r="CF24" s="169" t="e">
        <f t="shared" si="11"/>
        <v>#DIV/0!</v>
      </c>
      <c r="CG24" s="169" t="e">
        <f t="shared" si="11"/>
        <v>#DIV/0!</v>
      </c>
      <c r="CH24" s="169" t="e">
        <f t="shared" si="11"/>
        <v>#DIV/0!</v>
      </c>
      <c r="CI24" s="169" t="e">
        <f t="shared" si="11"/>
        <v>#DIV/0!</v>
      </c>
      <c r="CJ24" s="169" t="e">
        <f t="shared" si="11"/>
        <v>#DIV/0!</v>
      </c>
      <c r="CK24" s="169" t="e">
        <f t="shared" si="11"/>
        <v>#DIV/0!</v>
      </c>
    </row>
    <row r="25" spans="1:89" s="76" customFormat="1">
      <c r="A25" s="15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c r="A26" s="152" t="s">
        <v>447</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c r="A27" s="152" t="s">
        <v>448</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2" customFormat="1">
      <c r="A28" s="149" t="s">
        <v>449</v>
      </c>
      <c r="E28" s="112">
        <f>E26/E27</f>
        <v>-3.783538385629058E-2</v>
      </c>
      <c r="F28" s="112">
        <f t="shared" ref="F28:BQ28" si="12">F26/F27</f>
        <v>-0.13740583545298934</v>
      </c>
      <c r="G28" s="112">
        <f t="shared" si="12"/>
        <v>-0.13740583545298934</v>
      </c>
      <c r="H28" s="112">
        <f t="shared" si="12"/>
        <v>0</v>
      </c>
      <c r="I28" s="112">
        <f t="shared" si="12"/>
        <v>-0.11111727776741262</v>
      </c>
      <c r="J28" s="112">
        <f t="shared" si="12"/>
        <v>0.11280950187539887</v>
      </c>
      <c r="K28" s="112">
        <f t="shared" si="12"/>
        <v>0.11280950187539887</v>
      </c>
      <c r="L28" s="112">
        <f t="shared" si="12"/>
        <v>0</v>
      </c>
      <c r="M28" s="112">
        <f t="shared" si="12"/>
        <v>0.39397593998251951</v>
      </c>
      <c r="N28" s="112">
        <f t="shared" si="12"/>
        <v>5.301881782722799E-2</v>
      </c>
      <c r="O28" s="112">
        <f t="shared" si="12"/>
        <v>9.1362816470645897E-2</v>
      </c>
      <c r="P28" s="112">
        <f t="shared" si="12"/>
        <v>0</v>
      </c>
      <c r="Q28" s="112">
        <f t="shared" si="12"/>
        <v>0.19166044808761681</v>
      </c>
      <c r="R28" s="112">
        <f t="shared" si="12"/>
        <v>9.4350662999252197E-2</v>
      </c>
      <c r="S28" s="112">
        <f t="shared" si="12"/>
        <v>9.4350662999252197E-2</v>
      </c>
      <c r="T28" s="112">
        <f t="shared" si="12"/>
        <v>0</v>
      </c>
      <c r="U28" s="112">
        <f t="shared" si="12"/>
        <v>0.11370102859431988</v>
      </c>
      <c r="V28" s="112">
        <f t="shared" si="12"/>
        <v>7.2516492019356033E-2</v>
      </c>
      <c r="W28" s="112">
        <f t="shared" si="12"/>
        <v>7.2516492019356033E-2</v>
      </c>
      <c r="X28" s="112">
        <f t="shared" si="12"/>
        <v>0</v>
      </c>
      <c r="Y28" s="112">
        <f t="shared" si="12"/>
        <v>0.17149656013738443</v>
      </c>
      <c r="Z28" s="112">
        <f t="shared" si="12"/>
        <v>0</v>
      </c>
      <c r="AA28" s="112">
        <f t="shared" si="12"/>
        <v>1.2591351140627502E-2</v>
      </c>
      <c r="AB28" s="112">
        <f t="shared" si="12"/>
        <v>0</v>
      </c>
      <c r="AC28" s="112">
        <f t="shared" si="12"/>
        <v>0.21139090129211188</v>
      </c>
      <c r="AD28" s="112">
        <f t="shared" si="12"/>
        <v>0</v>
      </c>
      <c r="AE28" s="112">
        <f t="shared" si="12"/>
        <v>0.11102600653840078</v>
      </c>
      <c r="AF28" s="112">
        <f t="shared" si="12"/>
        <v>0</v>
      </c>
      <c r="AG28" s="112">
        <f t="shared" si="12"/>
        <v>0.22367254630384492</v>
      </c>
      <c r="AH28" s="112">
        <f t="shared" si="12"/>
        <v>0</v>
      </c>
      <c r="AI28" s="112" t="e">
        <f t="shared" si="12"/>
        <v>#DIV/0!</v>
      </c>
      <c r="AJ28" s="112" t="e">
        <f t="shared" si="12"/>
        <v>#DIV/0!</v>
      </c>
      <c r="AK28" s="112" t="e">
        <f t="shared" si="12"/>
        <v>#DIV/0!</v>
      </c>
      <c r="AL28" s="112" t="e">
        <f t="shared" si="12"/>
        <v>#DIV/0!</v>
      </c>
      <c r="AM28" s="112" t="e">
        <f t="shared" si="12"/>
        <v>#DIV/0!</v>
      </c>
      <c r="AN28" s="112" t="e">
        <f t="shared" si="12"/>
        <v>#DIV/0!</v>
      </c>
      <c r="AO28" s="112" t="e">
        <f t="shared" si="12"/>
        <v>#DIV/0!</v>
      </c>
      <c r="AP28" s="112" t="e">
        <f t="shared" si="12"/>
        <v>#DIV/0!</v>
      </c>
      <c r="AQ28" s="112" t="e">
        <f t="shared" si="12"/>
        <v>#DIV/0!</v>
      </c>
      <c r="AR28" s="112" t="e">
        <f t="shared" si="12"/>
        <v>#DIV/0!</v>
      </c>
      <c r="AS28" s="112" t="e">
        <f t="shared" si="12"/>
        <v>#DIV/0!</v>
      </c>
      <c r="AT28" s="112" t="e">
        <f t="shared" si="12"/>
        <v>#DIV/0!</v>
      </c>
      <c r="AU28" s="112" t="e">
        <f t="shared" si="12"/>
        <v>#DIV/0!</v>
      </c>
      <c r="AV28" s="112" t="e">
        <f t="shared" si="12"/>
        <v>#DIV/0!</v>
      </c>
      <c r="AW28" s="112" t="e">
        <f t="shared" si="12"/>
        <v>#DIV/0!</v>
      </c>
      <c r="AX28" s="112" t="e">
        <f t="shared" si="12"/>
        <v>#DIV/0!</v>
      </c>
      <c r="AY28" s="112" t="e">
        <f t="shared" si="12"/>
        <v>#DIV/0!</v>
      </c>
      <c r="AZ28" s="112" t="e">
        <f t="shared" si="12"/>
        <v>#DIV/0!</v>
      </c>
      <c r="BA28" s="112" t="e">
        <f t="shared" si="12"/>
        <v>#DIV/0!</v>
      </c>
      <c r="BB28" s="112" t="e">
        <f t="shared" si="12"/>
        <v>#DIV/0!</v>
      </c>
      <c r="BC28" s="112" t="e">
        <f t="shared" si="12"/>
        <v>#DIV/0!</v>
      </c>
      <c r="BD28" s="112" t="e">
        <f t="shared" si="12"/>
        <v>#DIV/0!</v>
      </c>
      <c r="BE28" s="112" t="e">
        <f t="shared" si="12"/>
        <v>#DIV/0!</v>
      </c>
      <c r="BF28" s="112" t="e">
        <f t="shared" si="12"/>
        <v>#DIV/0!</v>
      </c>
      <c r="BG28" s="112" t="e">
        <f t="shared" si="12"/>
        <v>#DIV/0!</v>
      </c>
      <c r="BH28" s="112" t="e">
        <f t="shared" si="12"/>
        <v>#DIV/0!</v>
      </c>
      <c r="BI28" s="112" t="e">
        <f t="shared" si="12"/>
        <v>#DIV/0!</v>
      </c>
      <c r="BJ28" s="112" t="e">
        <f t="shared" si="12"/>
        <v>#DIV/0!</v>
      </c>
      <c r="BK28" s="112" t="e">
        <f t="shared" si="12"/>
        <v>#DIV/0!</v>
      </c>
      <c r="BL28" s="112" t="e">
        <f t="shared" si="12"/>
        <v>#DIV/0!</v>
      </c>
      <c r="BM28" s="112" t="e">
        <f t="shared" si="12"/>
        <v>#DIV/0!</v>
      </c>
      <c r="BN28" s="112" t="e">
        <f t="shared" si="12"/>
        <v>#DIV/0!</v>
      </c>
      <c r="BO28" s="112" t="e">
        <f t="shared" si="12"/>
        <v>#DIV/0!</v>
      </c>
      <c r="BP28" s="112" t="e">
        <f t="shared" si="12"/>
        <v>#DIV/0!</v>
      </c>
      <c r="BQ28" s="112" t="e">
        <f t="shared" si="12"/>
        <v>#DIV/0!</v>
      </c>
      <c r="BR28" s="112" t="e">
        <f t="shared" ref="BR28:CJ28" si="13">BR26/BR27</f>
        <v>#DIV/0!</v>
      </c>
      <c r="BS28" s="112" t="e">
        <f t="shared" si="13"/>
        <v>#DIV/0!</v>
      </c>
      <c r="BT28" s="112" t="e">
        <f t="shared" si="13"/>
        <v>#DIV/0!</v>
      </c>
      <c r="BU28" s="112" t="e">
        <f t="shared" si="13"/>
        <v>#DIV/0!</v>
      </c>
      <c r="BV28" s="112" t="e">
        <f t="shared" si="13"/>
        <v>#DIV/0!</v>
      </c>
      <c r="BW28" s="112" t="e">
        <f t="shared" si="13"/>
        <v>#DIV/0!</v>
      </c>
      <c r="BX28" s="112" t="e">
        <f t="shared" si="13"/>
        <v>#DIV/0!</v>
      </c>
      <c r="BY28" s="112" t="e">
        <f t="shared" si="13"/>
        <v>#DIV/0!</v>
      </c>
      <c r="BZ28" s="112" t="e">
        <f t="shared" si="13"/>
        <v>#DIV/0!</v>
      </c>
      <c r="CA28" s="112" t="e">
        <f t="shared" si="13"/>
        <v>#DIV/0!</v>
      </c>
      <c r="CB28" s="112" t="e">
        <f t="shared" si="13"/>
        <v>#DIV/0!</v>
      </c>
      <c r="CC28" s="112" t="e">
        <f t="shared" si="13"/>
        <v>#DIV/0!</v>
      </c>
      <c r="CD28" s="112" t="e">
        <f t="shared" si="13"/>
        <v>#DIV/0!</v>
      </c>
      <c r="CE28" s="112" t="e">
        <f t="shared" si="13"/>
        <v>#DIV/0!</v>
      </c>
      <c r="CF28" s="112" t="e">
        <f t="shared" si="13"/>
        <v>#DIV/0!</v>
      </c>
      <c r="CG28" s="112" t="e">
        <f t="shared" si="13"/>
        <v>#DIV/0!</v>
      </c>
      <c r="CH28" s="112" t="e">
        <f t="shared" si="13"/>
        <v>#DIV/0!</v>
      </c>
      <c r="CI28" s="112" t="e">
        <f t="shared" si="13"/>
        <v>#DIV/0!</v>
      </c>
      <c r="CJ28" s="112" t="e">
        <f t="shared" si="13"/>
        <v>#DIV/0!</v>
      </c>
    </row>
    <row r="29" spans="1:89" s="26" customFormat="1">
      <c r="A29" s="17"/>
    </row>
    <row r="30" spans="1:89" s="26" customFormat="1">
      <c r="A30" s="17"/>
    </row>
    <row r="31" spans="1:89" s="119" customFormat="1">
      <c r="A31" s="12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c r="A32" s="152" t="s">
        <v>454</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3365547.64</v>
      </c>
      <c r="AL32" s="76">
        <f>股权价值增加表!AL29</f>
        <v>2022116.3171779532</v>
      </c>
      <c r="AM32" s="76">
        <f>股权价值增加表!AM29</f>
        <v>0</v>
      </c>
      <c r="AN32" s="76">
        <f>股权价值增加表!AN29</f>
        <v>2197686.0725476858</v>
      </c>
      <c r="AO32" s="76">
        <f>股权价值增加表!AO29</f>
        <v>1254231</v>
      </c>
      <c r="AP32" s="76">
        <f>股权价值增加表!AP29</f>
        <v>0</v>
      </c>
      <c r="AQ32" s="76">
        <f>股权价值增加表!AQ29</f>
        <v>0</v>
      </c>
      <c r="AR32" s="76">
        <f>股权价值增加表!AR29</f>
        <v>0</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c r="A33" s="153" t="s">
        <v>455</v>
      </c>
    </row>
    <row r="34" spans="1:89" s="76" customFormat="1">
      <c r="A34" s="152" t="s">
        <v>456</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c r="A35" s="152" t="s">
        <v>457</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c r="A36" s="152" t="s">
        <v>458</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c r="A37" s="15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c r="A38" s="152" t="s">
        <v>460</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c r="A39" s="152"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c r="A40" s="152"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c r="A41" s="15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c r="A42" s="15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c r="A43" s="153" t="s">
        <v>465</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2" customFormat="1">
      <c r="A44" s="149" t="s">
        <v>466</v>
      </c>
      <c r="E44" s="112">
        <f>E32/E43</f>
        <v>-8.0659988386221362E-2</v>
      </c>
      <c r="F44" s="112">
        <f t="shared" ref="F44:BQ44" si="16">F32/F43</f>
        <v>-5.026980281918738E-2</v>
      </c>
      <c r="G44" s="112">
        <f t="shared" si="16"/>
        <v>-2.2836814198783299E-2</v>
      </c>
      <c r="H44" s="112">
        <f t="shared" si="16"/>
        <v>-6.2332104798250741E-3</v>
      </c>
      <c r="I44" s="112">
        <f t="shared" si="16"/>
        <v>0.1609376674679448</v>
      </c>
      <c r="J44" s="112">
        <f t="shared" si="16"/>
        <v>2.659208575892838E-2</v>
      </c>
      <c r="K44" s="112">
        <f t="shared" si="16"/>
        <v>6.2238193684776857E-2</v>
      </c>
      <c r="L44" s="112">
        <f t="shared" si="16"/>
        <v>6.9165321864638734E-3</v>
      </c>
      <c r="M44" s="112">
        <f t="shared" si="16"/>
        <v>7.2657027814807401E-2</v>
      </c>
      <c r="N44" s="112">
        <f t="shared" si="16"/>
        <v>0</v>
      </c>
      <c r="O44" s="112">
        <f t="shared" si="16"/>
        <v>0</v>
      </c>
      <c r="P44" s="112">
        <f t="shared" si="16"/>
        <v>0</v>
      </c>
      <c r="Q44" s="112">
        <f t="shared" si="16"/>
        <v>2.7518495828434936E-2</v>
      </c>
      <c r="R44" s="112">
        <f t="shared" si="16"/>
        <v>0</v>
      </c>
      <c r="S44" s="112">
        <f t="shared" si="16"/>
        <v>0</v>
      </c>
      <c r="T44" s="112">
        <f t="shared" si="16"/>
        <v>0</v>
      </c>
      <c r="U44" s="112">
        <f t="shared" si="16"/>
        <v>-1.5031113825904054E-2</v>
      </c>
      <c r="V44" s="112">
        <f t="shared" si="16"/>
        <v>0</v>
      </c>
      <c r="W44" s="112">
        <f t="shared" si="16"/>
        <v>0</v>
      </c>
      <c r="X44" s="112">
        <f t="shared" si="16"/>
        <v>0</v>
      </c>
      <c r="Y44" s="112">
        <f t="shared" si="16"/>
        <v>1.1609394481657971E-2</v>
      </c>
      <c r="Z44" s="112">
        <f t="shared" si="16"/>
        <v>2.0192002273700875E-4</v>
      </c>
      <c r="AA44" s="112">
        <f t="shared" si="16"/>
        <v>0</v>
      </c>
      <c r="AB44" s="112">
        <f t="shared" si="16"/>
        <v>0</v>
      </c>
      <c r="AC44" s="112">
        <f t="shared" si="16"/>
        <v>1.2927546456377762E-3</v>
      </c>
      <c r="AD44" s="112">
        <f t="shared" si="16"/>
        <v>2.7812110596780373E-2</v>
      </c>
      <c r="AE44" s="112">
        <f t="shared" si="16"/>
        <v>0</v>
      </c>
      <c r="AF44" s="112">
        <f t="shared" si="16"/>
        <v>0</v>
      </c>
      <c r="AG44" s="112">
        <f t="shared" si="16"/>
        <v>8.4596167226286215E-3</v>
      </c>
      <c r="AH44" s="112">
        <f t="shared" si="16"/>
        <v>8.3399221036505548E-3</v>
      </c>
      <c r="AI44" s="112" t="e">
        <f t="shared" si="16"/>
        <v>#DIV/0!</v>
      </c>
      <c r="AJ44" s="112" t="e">
        <f t="shared" si="16"/>
        <v>#DIV/0!</v>
      </c>
      <c r="AK44" s="112" t="e">
        <f t="shared" si="16"/>
        <v>#DIV/0!</v>
      </c>
      <c r="AL44" s="112" t="e">
        <f t="shared" si="16"/>
        <v>#DIV/0!</v>
      </c>
      <c r="AM44" s="112" t="e">
        <f t="shared" si="16"/>
        <v>#DIV/0!</v>
      </c>
      <c r="AN44" s="112" t="e">
        <f t="shared" si="16"/>
        <v>#DIV/0!</v>
      </c>
      <c r="AO44" s="112" t="e">
        <f t="shared" si="16"/>
        <v>#DIV/0!</v>
      </c>
      <c r="AP44" s="112" t="e">
        <f t="shared" si="16"/>
        <v>#DIV/0!</v>
      </c>
      <c r="AQ44" s="112" t="e">
        <f t="shared" si="16"/>
        <v>#DIV/0!</v>
      </c>
      <c r="AR44" s="112" t="e">
        <f t="shared" si="16"/>
        <v>#DIV/0!</v>
      </c>
      <c r="AS44" s="112" t="e">
        <f t="shared" si="16"/>
        <v>#DIV/0!</v>
      </c>
      <c r="AT44" s="112" t="e">
        <f t="shared" si="16"/>
        <v>#DIV/0!</v>
      </c>
      <c r="AU44" s="112" t="e">
        <f t="shared" si="16"/>
        <v>#DIV/0!</v>
      </c>
      <c r="AV44" s="112" t="e">
        <f t="shared" si="16"/>
        <v>#DIV/0!</v>
      </c>
      <c r="AW44" s="112" t="e">
        <f t="shared" si="16"/>
        <v>#DIV/0!</v>
      </c>
      <c r="AX44" s="112" t="e">
        <f t="shared" si="16"/>
        <v>#DIV/0!</v>
      </c>
      <c r="AY44" s="112" t="e">
        <f t="shared" si="16"/>
        <v>#DIV/0!</v>
      </c>
      <c r="AZ44" s="112" t="e">
        <f t="shared" si="16"/>
        <v>#DIV/0!</v>
      </c>
      <c r="BA44" s="112" t="e">
        <f t="shared" si="16"/>
        <v>#DIV/0!</v>
      </c>
      <c r="BB44" s="112" t="e">
        <f t="shared" si="16"/>
        <v>#DIV/0!</v>
      </c>
      <c r="BC44" s="112" t="e">
        <f t="shared" si="16"/>
        <v>#DIV/0!</v>
      </c>
      <c r="BD44" s="112" t="e">
        <f t="shared" si="16"/>
        <v>#DIV/0!</v>
      </c>
      <c r="BE44" s="112" t="e">
        <f t="shared" si="16"/>
        <v>#DIV/0!</v>
      </c>
      <c r="BF44" s="112" t="e">
        <f t="shared" si="16"/>
        <v>#DIV/0!</v>
      </c>
      <c r="BG44" s="112" t="e">
        <f t="shared" si="16"/>
        <v>#DIV/0!</v>
      </c>
      <c r="BH44" s="112" t="e">
        <f t="shared" si="16"/>
        <v>#DIV/0!</v>
      </c>
      <c r="BI44" s="112" t="e">
        <f t="shared" si="16"/>
        <v>#DIV/0!</v>
      </c>
      <c r="BJ44" s="112" t="e">
        <f t="shared" si="16"/>
        <v>#DIV/0!</v>
      </c>
      <c r="BK44" s="112" t="e">
        <f t="shared" si="16"/>
        <v>#DIV/0!</v>
      </c>
      <c r="BL44" s="112" t="e">
        <f t="shared" si="16"/>
        <v>#DIV/0!</v>
      </c>
      <c r="BM44" s="112" t="e">
        <f t="shared" si="16"/>
        <v>#DIV/0!</v>
      </c>
      <c r="BN44" s="112" t="e">
        <f t="shared" si="16"/>
        <v>#DIV/0!</v>
      </c>
      <c r="BO44" s="112" t="e">
        <f t="shared" si="16"/>
        <v>#DIV/0!</v>
      </c>
      <c r="BP44" s="112" t="e">
        <f t="shared" si="16"/>
        <v>#DIV/0!</v>
      </c>
      <c r="BQ44" s="112" t="e">
        <f t="shared" si="16"/>
        <v>#DIV/0!</v>
      </c>
      <c r="BR44" s="112" t="e">
        <f t="shared" ref="BR44:CK44" si="17">BR32/BR43</f>
        <v>#DIV/0!</v>
      </c>
      <c r="BS44" s="112" t="e">
        <f t="shared" si="17"/>
        <v>#DIV/0!</v>
      </c>
      <c r="BT44" s="112" t="e">
        <f t="shared" si="17"/>
        <v>#DIV/0!</v>
      </c>
      <c r="BU44" s="112" t="e">
        <f t="shared" si="17"/>
        <v>#DIV/0!</v>
      </c>
      <c r="BV44" s="112" t="e">
        <f t="shared" si="17"/>
        <v>#DIV/0!</v>
      </c>
      <c r="BW44" s="112" t="e">
        <f t="shared" si="17"/>
        <v>#DIV/0!</v>
      </c>
      <c r="BX44" s="112" t="e">
        <f t="shared" si="17"/>
        <v>#DIV/0!</v>
      </c>
      <c r="BY44" s="112" t="e">
        <f t="shared" si="17"/>
        <v>#DIV/0!</v>
      </c>
      <c r="BZ44" s="112" t="e">
        <f t="shared" si="17"/>
        <v>#DIV/0!</v>
      </c>
      <c r="CA44" s="112" t="e">
        <f t="shared" si="17"/>
        <v>#DIV/0!</v>
      </c>
      <c r="CB44" s="112" t="e">
        <f t="shared" si="17"/>
        <v>#DIV/0!</v>
      </c>
      <c r="CC44" s="112" t="e">
        <f t="shared" si="17"/>
        <v>#DIV/0!</v>
      </c>
      <c r="CD44" s="112" t="e">
        <f t="shared" si="17"/>
        <v>#DIV/0!</v>
      </c>
      <c r="CE44" s="112" t="e">
        <f t="shared" si="17"/>
        <v>#DIV/0!</v>
      </c>
      <c r="CF44" s="112" t="e">
        <f t="shared" si="17"/>
        <v>#DIV/0!</v>
      </c>
      <c r="CG44" s="112" t="e">
        <f t="shared" si="17"/>
        <v>#DIV/0!</v>
      </c>
      <c r="CH44" s="112" t="e">
        <f t="shared" si="17"/>
        <v>#DIV/0!</v>
      </c>
      <c r="CI44" s="112" t="e">
        <f t="shared" si="17"/>
        <v>#DIV/0!</v>
      </c>
      <c r="CJ44" s="112" t="e">
        <f t="shared" si="17"/>
        <v>#DIV/0!</v>
      </c>
      <c r="CK44" s="112" t="e">
        <f t="shared" si="17"/>
        <v>#DIV/0!</v>
      </c>
    </row>
    <row r="45" spans="1:89" s="16" customFormat="1" ht="28.5" customHeight="1">
      <c r="A45" s="235"/>
      <c r="B45" s="236"/>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row>
    <row r="48" spans="1:89" s="119" customFormat="1">
      <c r="A48" s="12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c r="A49" s="152" t="s">
        <v>468</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c r="A50" s="152" t="s">
        <v>469</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c r="A51" s="147" t="s">
        <v>470</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c r="A52" s="152" t="s">
        <v>471</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c r="A53" s="147" t="s">
        <v>472</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c r="A54" s="152" t="s">
        <v>473</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c r="A55" s="147" t="s">
        <v>474</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2.3427861947084292</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c r="A56" s="152" t="s">
        <v>448</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20" customFormat="1">
      <c r="A57" s="149" t="s">
        <v>475</v>
      </c>
      <c r="E57" s="120">
        <f>E49/E56</f>
        <v>126.51323974774647</v>
      </c>
      <c r="F57" s="120">
        <f t="shared" ref="F57:BQ57" si="24">F49/F56</f>
        <v>101.29635184618053</v>
      </c>
      <c r="G57" s="120">
        <f t="shared" si="24"/>
        <v>71.142329083992635</v>
      </c>
      <c r="H57" s="120">
        <f t="shared" si="24"/>
        <v>26.929584517882116</v>
      </c>
      <c r="I57" s="120">
        <f t="shared" si="24"/>
        <v>81.269197855050123</v>
      </c>
      <c r="J57" s="120">
        <f t="shared" si="24"/>
        <v>47.17023971596231</v>
      </c>
      <c r="K57" s="120">
        <f t="shared" si="24"/>
        <v>31.631725216621629</v>
      </c>
      <c r="L57" s="120">
        <f t="shared" si="24"/>
        <v>15.578566563891947</v>
      </c>
      <c r="M57" s="120">
        <f t="shared" si="24"/>
        <v>60.069081825291732</v>
      </c>
      <c r="N57" s="120">
        <f t="shared" si="24"/>
        <v>58.8337437899836</v>
      </c>
      <c r="O57" s="120">
        <f t="shared" si="24"/>
        <v>58.342460456233525</v>
      </c>
      <c r="P57" s="120">
        <f t="shared" si="24"/>
        <v>24.438216251411149</v>
      </c>
      <c r="Q57" s="120">
        <f t="shared" si="24"/>
        <v>98.286233773584328</v>
      </c>
      <c r="R57" s="120">
        <f t="shared" si="24"/>
        <v>72.472968932041198</v>
      </c>
      <c r="S57" s="120">
        <f t="shared" si="24"/>
        <v>44.506693276733934</v>
      </c>
      <c r="T57" s="120">
        <f t="shared" si="24"/>
        <v>20.187895252034725</v>
      </c>
      <c r="U57" s="120">
        <f t="shared" si="24"/>
        <v>98.938345733101755</v>
      </c>
      <c r="V57" s="120">
        <f t="shared" si="24"/>
        <v>74.65035060636221</v>
      </c>
      <c r="W57" s="120">
        <f t="shared" si="24"/>
        <v>51.116027215576423</v>
      </c>
      <c r="X57" s="120">
        <f t="shared" si="24"/>
        <v>23.127740422817819</v>
      </c>
      <c r="Y57" s="120">
        <f t="shared" si="24"/>
        <v>82.511961231171611</v>
      </c>
      <c r="Z57" s="120">
        <f t="shared" si="24"/>
        <v>69.531709943450124</v>
      </c>
      <c r="AA57" s="120">
        <f t="shared" si="24"/>
        <v>50.891988726120744</v>
      </c>
      <c r="AB57" s="120">
        <f t="shared" si="24"/>
        <v>20.252700675393655</v>
      </c>
      <c r="AC57" s="120">
        <f t="shared" si="24"/>
        <v>93.502441233062214</v>
      </c>
      <c r="AD57" s="120">
        <f t="shared" si="24"/>
        <v>74.073416534949899</v>
      </c>
      <c r="AE57" s="120">
        <f t="shared" si="24"/>
        <v>54.224752760489643</v>
      </c>
      <c r="AF57" s="120">
        <f t="shared" si="24"/>
        <v>25.469397234086696</v>
      </c>
      <c r="AG57" s="120">
        <f t="shared" si="24"/>
        <v>101.11781549002934</v>
      </c>
      <c r="AH57" s="120">
        <f t="shared" si="24"/>
        <v>66.119546608380659</v>
      </c>
      <c r="AI57" s="120" t="e">
        <f t="shared" si="24"/>
        <v>#DIV/0!</v>
      </c>
      <c r="AJ57" s="120" t="e">
        <f t="shared" si="24"/>
        <v>#DIV/0!</v>
      </c>
      <c r="AK57" s="120" t="e">
        <f t="shared" si="24"/>
        <v>#DIV/0!</v>
      </c>
      <c r="AL57" s="120" t="e">
        <f t="shared" si="24"/>
        <v>#DIV/0!</v>
      </c>
      <c r="AM57" s="120" t="e">
        <f t="shared" si="24"/>
        <v>#DIV/0!</v>
      </c>
      <c r="AN57" s="120" t="e">
        <f t="shared" si="24"/>
        <v>#DIV/0!</v>
      </c>
      <c r="AO57" s="120" t="e">
        <f t="shared" si="24"/>
        <v>#DIV/0!</v>
      </c>
      <c r="AP57" s="120" t="e">
        <f t="shared" si="24"/>
        <v>#DIV/0!</v>
      </c>
      <c r="AQ57" s="120" t="e">
        <f t="shared" si="24"/>
        <v>#DIV/0!</v>
      </c>
      <c r="AR57" s="120" t="e">
        <f t="shared" si="24"/>
        <v>#DIV/0!</v>
      </c>
      <c r="AS57" s="120" t="e">
        <f t="shared" si="24"/>
        <v>#DIV/0!</v>
      </c>
      <c r="AT57" s="120" t="e">
        <f t="shared" si="24"/>
        <v>#DIV/0!</v>
      </c>
      <c r="AU57" s="120" t="e">
        <f t="shared" si="24"/>
        <v>#DIV/0!</v>
      </c>
      <c r="AV57" s="120" t="e">
        <f t="shared" si="24"/>
        <v>#DIV/0!</v>
      </c>
      <c r="AW57" s="120" t="e">
        <f t="shared" si="24"/>
        <v>#DIV/0!</v>
      </c>
      <c r="AX57" s="120" t="e">
        <f t="shared" si="24"/>
        <v>#DIV/0!</v>
      </c>
      <c r="AY57" s="120" t="e">
        <f t="shared" si="24"/>
        <v>#DIV/0!</v>
      </c>
      <c r="AZ57" s="120" t="e">
        <f t="shared" si="24"/>
        <v>#DIV/0!</v>
      </c>
      <c r="BA57" s="120" t="e">
        <f t="shared" si="24"/>
        <v>#DIV/0!</v>
      </c>
      <c r="BB57" s="120" t="e">
        <f t="shared" si="24"/>
        <v>#DIV/0!</v>
      </c>
      <c r="BC57" s="120" t="e">
        <f t="shared" si="24"/>
        <v>#DIV/0!</v>
      </c>
      <c r="BD57" s="120" t="e">
        <f t="shared" si="24"/>
        <v>#DIV/0!</v>
      </c>
      <c r="BE57" s="120" t="e">
        <f t="shared" si="24"/>
        <v>#DIV/0!</v>
      </c>
      <c r="BF57" s="120" t="e">
        <f t="shared" si="24"/>
        <v>#DIV/0!</v>
      </c>
      <c r="BG57" s="120" t="e">
        <f t="shared" si="24"/>
        <v>#DIV/0!</v>
      </c>
      <c r="BH57" s="120" t="e">
        <f t="shared" si="24"/>
        <v>#DIV/0!</v>
      </c>
      <c r="BI57" s="120" t="e">
        <f t="shared" si="24"/>
        <v>#DIV/0!</v>
      </c>
      <c r="BJ57" s="120" t="e">
        <f t="shared" si="24"/>
        <v>#DIV/0!</v>
      </c>
      <c r="BK57" s="120" t="e">
        <f t="shared" si="24"/>
        <v>#DIV/0!</v>
      </c>
      <c r="BL57" s="120" t="e">
        <f t="shared" si="24"/>
        <v>#DIV/0!</v>
      </c>
      <c r="BM57" s="120" t="e">
        <f t="shared" si="24"/>
        <v>#DIV/0!</v>
      </c>
      <c r="BN57" s="120" t="e">
        <f t="shared" si="24"/>
        <v>#DIV/0!</v>
      </c>
      <c r="BO57" s="120" t="e">
        <f t="shared" si="24"/>
        <v>#DIV/0!</v>
      </c>
      <c r="BP57" s="120" t="e">
        <f t="shared" si="24"/>
        <v>#DIV/0!</v>
      </c>
      <c r="BQ57" s="120" t="e">
        <f t="shared" si="24"/>
        <v>#DIV/0!</v>
      </c>
      <c r="BR57" s="120" t="e">
        <f t="shared" ref="BR57:CK57" si="25">BR49/BR56</f>
        <v>#DIV/0!</v>
      </c>
      <c r="BS57" s="120" t="e">
        <f t="shared" si="25"/>
        <v>#DIV/0!</v>
      </c>
      <c r="BT57" s="120" t="e">
        <f t="shared" si="25"/>
        <v>#DIV/0!</v>
      </c>
      <c r="BU57" s="120" t="e">
        <f t="shared" si="25"/>
        <v>#DIV/0!</v>
      </c>
      <c r="BV57" s="120" t="e">
        <f t="shared" si="25"/>
        <v>#DIV/0!</v>
      </c>
      <c r="BW57" s="120" t="e">
        <f t="shared" si="25"/>
        <v>#DIV/0!</v>
      </c>
      <c r="BX57" s="120" t="e">
        <f t="shared" si="25"/>
        <v>#DIV/0!</v>
      </c>
      <c r="BY57" s="120" t="e">
        <f t="shared" si="25"/>
        <v>#DIV/0!</v>
      </c>
      <c r="BZ57" s="120" t="e">
        <f t="shared" si="25"/>
        <v>#DIV/0!</v>
      </c>
      <c r="CA57" s="120" t="e">
        <f t="shared" si="25"/>
        <v>#DIV/0!</v>
      </c>
      <c r="CB57" s="120" t="e">
        <f t="shared" si="25"/>
        <v>#DIV/0!</v>
      </c>
      <c r="CC57" s="120" t="e">
        <f t="shared" si="25"/>
        <v>#DIV/0!</v>
      </c>
      <c r="CD57" s="120" t="e">
        <f t="shared" si="25"/>
        <v>#DIV/0!</v>
      </c>
      <c r="CE57" s="120" t="e">
        <f t="shared" si="25"/>
        <v>#DIV/0!</v>
      </c>
      <c r="CF57" s="120" t="e">
        <f t="shared" si="25"/>
        <v>#DIV/0!</v>
      </c>
      <c r="CG57" s="120" t="e">
        <f t="shared" si="25"/>
        <v>#DIV/0!</v>
      </c>
      <c r="CH57" s="120" t="e">
        <f t="shared" si="25"/>
        <v>#DIV/0!</v>
      </c>
      <c r="CI57" s="120" t="e">
        <f t="shared" si="25"/>
        <v>#DIV/0!</v>
      </c>
      <c r="CJ57" s="120" t="e">
        <f t="shared" si="25"/>
        <v>#DIV/0!</v>
      </c>
      <c r="CK57" s="120" t="e">
        <f t="shared" si="25"/>
        <v>#DIV/0!</v>
      </c>
    </row>
    <row r="58" spans="1:89" s="16" customFormat="1" ht="28.5" customHeight="1">
      <c r="A58" s="235" t="s">
        <v>651</v>
      </c>
      <c r="B58" s="236"/>
      <c r="C58" s="236"/>
      <c r="D58" s="236"/>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row>
    <row r="61" spans="1:89" s="122" customFormat="1">
      <c r="A61" s="12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c r="A62" s="15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c r="A63" s="152" t="s">
        <v>468</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c r="A64" s="152" t="s">
        <v>478</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62" customFormat="1">
      <c r="A65" s="161" t="s">
        <v>490</v>
      </c>
      <c r="E65" s="162">
        <f>E63/(E64+I64)*2</f>
        <v>7.2526410616260888</v>
      </c>
      <c r="F65" s="162">
        <f t="shared" ref="F65:BQ65" si="28">F63/(F64+J64)*2</f>
        <v>6.2056170084476943</v>
      </c>
      <c r="G65" s="162">
        <f t="shared" si="28"/>
        <v>3.7494019397969018</v>
      </c>
      <c r="H65" s="162">
        <f t="shared" si="28"/>
        <v>2.1706029749434137</v>
      </c>
      <c r="I65" s="162">
        <f t="shared" si="28"/>
        <v>6.9927350345226573</v>
      </c>
      <c r="J65" s="162">
        <f t="shared" si="28"/>
        <v>7.9838409110178583</v>
      </c>
      <c r="K65" s="162">
        <f t="shared" si="28"/>
        <v>4.5545140516167368</v>
      </c>
      <c r="L65" s="162">
        <f t="shared" si="28"/>
        <v>2.5426799508462521</v>
      </c>
      <c r="M65" s="162">
        <f t="shared" si="28"/>
        <v>7.9719061940700531</v>
      </c>
      <c r="N65" s="162">
        <f t="shared" si="28"/>
        <v>9.4890076918921853</v>
      </c>
      <c r="O65" s="162">
        <f t="shared" si="28"/>
        <v>4.870910585142858</v>
      </c>
      <c r="P65" s="162">
        <f t="shared" si="28"/>
        <v>2.7697395870711516</v>
      </c>
      <c r="Q65" s="162">
        <f t="shared" si="28"/>
        <v>6.5552465578794337</v>
      </c>
      <c r="R65" s="162">
        <f t="shared" si="28"/>
        <v>5.1713410617323294</v>
      </c>
      <c r="S65" s="162">
        <f t="shared" si="28"/>
        <v>2.962146194501488</v>
      </c>
      <c r="T65" s="162">
        <f t="shared" si="28"/>
        <v>1.481834899629257</v>
      </c>
      <c r="U65" s="162">
        <f t="shared" si="28"/>
        <v>7.1774869016272627</v>
      </c>
      <c r="V65" s="162">
        <f t="shared" si="28"/>
        <v>6.0677339624501228</v>
      </c>
      <c r="W65" s="162">
        <f t="shared" si="28"/>
        <v>3.5194704926958442</v>
      </c>
      <c r="X65" s="162">
        <f t="shared" si="28"/>
        <v>1.7818340805671766</v>
      </c>
      <c r="Y65" s="162">
        <f t="shared" si="28"/>
        <v>7.9334837519634718</v>
      </c>
      <c r="Z65" s="162">
        <f t="shared" si="28"/>
        <v>8.9795766067065976</v>
      </c>
      <c r="AA65" s="162">
        <f t="shared" si="28"/>
        <v>3.8324295022606369</v>
      </c>
      <c r="AB65" s="162">
        <f t="shared" si="28"/>
        <v>2.1071719397400339</v>
      </c>
      <c r="AC65" s="162">
        <f t="shared" si="28"/>
        <v>12.326178527586567</v>
      </c>
      <c r="AD65" s="162">
        <f t="shared" si="28"/>
        <v>23.202054995804019</v>
      </c>
      <c r="AE65" s="162">
        <f t="shared" si="28"/>
        <v>12.714106685555389</v>
      </c>
      <c r="AF65" s="162">
        <f t="shared" si="28"/>
        <v>7.180481070833606</v>
      </c>
      <c r="AG65" s="162">
        <f t="shared" si="28"/>
        <v>22.959016936961827</v>
      </c>
      <c r="AH65" s="162">
        <f t="shared" si="28"/>
        <v>37.592491072629215</v>
      </c>
      <c r="AI65" s="162" t="e">
        <f t="shared" si="28"/>
        <v>#DIV/0!</v>
      </c>
      <c r="AJ65" s="162" t="e">
        <f t="shared" si="28"/>
        <v>#DIV/0!</v>
      </c>
      <c r="AK65" s="162" t="e">
        <f t="shared" si="28"/>
        <v>#DIV/0!</v>
      </c>
      <c r="AL65" s="162" t="e">
        <f t="shared" si="28"/>
        <v>#DIV/0!</v>
      </c>
      <c r="AM65" s="162" t="e">
        <f t="shared" si="28"/>
        <v>#DIV/0!</v>
      </c>
      <c r="AN65" s="162" t="e">
        <f t="shared" si="28"/>
        <v>#DIV/0!</v>
      </c>
      <c r="AO65" s="162" t="e">
        <f t="shared" si="28"/>
        <v>#DIV/0!</v>
      </c>
      <c r="AP65" s="162" t="e">
        <f t="shared" si="28"/>
        <v>#DIV/0!</v>
      </c>
      <c r="AQ65" s="162" t="e">
        <f t="shared" si="28"/>
        <v>#DIV/0!</v>
      </c>
      <c r="AR65" s="162" t="e">
        <f t="shared" si="28"/>
        <v>#DIV/0!</v>
      </c>
      <c r="AS65" s="162" t="e">
        <f t="shared" si="28"/>
        <v>#DIV/0!</v>
      </c>
      <c r="AT65" s="162" t="e">
        <f t="shared" si="28"/>
        <v>#DIV/0!</v>
      </c>
      <c r="AU65" s="162" t="e">
        <f t="shared" si="28"/>
        <v>#DIV/0!</v>
      </c>
      <c r="AV65" s="162" t="e">
        <f t="shared" si="28"/>
        <v>#DIV/0!</v>
      </c>
      <c r="AW65" s="162" t="e">
        <f t="shared" si="28"/>
        <v>#DIV/0!</v>
      </c>
      <c r="AX65" s="162" t="e">
        <f t="shared" si="28"/>
        <v>#DIV/0!</v>
      </c>
      <c r="AY65" s="162" t="e">
        <f t="shared" si="28"/>
        <v>#DIV/0!</v>
      </c>
      <c r="AZ65" s="162" t="e">
        <f t="shared" si="28"/>
        <v>#DIV/0!</v>
      </c>
      <c r="BA65" s="162" t="e">
        <f t="shared" si="28"/>
        <v>#DIV/0!</v>
      </c>
      <c r="BB65" s="162" t="e">
        <f t="shared" si="28"/>
        <v>#DIV/0!</v>
      </c>
      <c r="BC65" s="162" t="e">
        <f t="shared" si="28"/>
        <v>#DIV/0!</v>
      </c>
      <c r="BD65" s="162" t="e">
        <f t="shared" si="28"/>
        <v>#DIV/0!</v>
      </c>
      <c r="BE65" s="162" t="e">
        <f t="shared" si="28"/>
        <v>#DIV/0!</v>
      </c>
      <c r="BF65" s="162" t="e">
        <f t="shared" si="28"/>
        <v>#DIV/0!</v>
      </c>
      <c r="BG65" s="162" t="e">
        <f t="shared" si="28"/>
        <v>#DIV/0!</v>
      </c>
      <c r="BH65" s="162" t="e">
        <f t="shared" si="28"/>
        <v>#DIV/0!</v>
      </c>
      <c r="BI65" s="162" t="e">
        <f t="shared" si="28"/>
        <v>#DIV/0!</v>
      </c>
      <c r="BJ65" s="162" t="e">
        <f t="shared" si="28"/>
        <v>#DIV/0!</v>
      </c>
      <c r="BK65" s="162" t="e">
        <f t="shared" si="28"/>
        <v>#DIV/0!</v>
      </c>
      <c r="BL65" s="162" t="e">
        <f t="shared" si="28"/>
        <v>#DIV/0!</v>
      </c>
      <c r="BM65" s="162" t="e">
        <f t="shared" si="28"/>
        <v>#DIV/0!</v>
      </c>
      <c r="BN65" s="162" t="e">
        <f t="shared" si="28"/>
        <v>#DIV/0!</v>
      </c>
      <c r="BO65" s="162" t="e">
        <f t="shared" si="28"/>
        <v>#DIV/0!</v>
      </c>
      <c r="BP65" s="162" t="e">
        <f t="shared" si="28"/>
        <v>#DIV/0!</v>
      </c>
      <c r="BQ65" s="162" t="e">
        <f t="shared" si="28"/>
        <v>#DIV/0!</v>
      </c>
      <c r="BR65" s="162" t="e">
        <f t="shared" ref="BR65:CK65" si="29">BR63/(BR64+BV64)*2</f>
        <v>#DIV/0!</v>
      </c>
      <c r="BS65" s="162" t="e">
        <f t="shared" si="29"/>
        <v>#DIV/0!</v>
      </c>
      <c r="BT65" s="162" t="e">
        <f t="shared" si="29"/>
        <v>#DIV/0!</v>
      </c>
      <c r="BU65" s="162" t="e">
        <f t="shared" si="29"/>
        <v>#DIV/0!</v>
      </c>
      <c r="BV65" s="162" t="e">
        <f t="shared" si="29"/>
        <v>#DIV/0!</v>
      </c>
      <c r="BW65" s="162" t="e">
        <f t="shared" si="29"/>
        <v>#DIV/0!</v>
      </c>
      <c r="BX65" s="162" t="e">
        <f t="shared" si="29"/>
        <v>#DIV/0!</v>
      </c>
      <c r="BY65" s="162" t="e">
        <f t="shared" si="29"/>
        <v>#DIV/0!</v>
      </c>
      <c r="BZ65" s="162" t="e">
        <f t="shared" si="29"/>
        <v>#DIV/0!</v>
      </c>
      <c r="CA65" s="162" t="e">
        <f t="shared" si="29"/>
        <v>#DIV/0!</v>
      </c>
      <c r="CB65" s="162" t="e">
        <f t="shared" si="29"/>
        <v>#DIV/0!</v>
      </c>
      <c r="CC65" s="162" t="e">
        <f t="shared" si="29"/>
        <v>#DIV/0!</v>
      </c>
      <c r="CD65" s="162" t="e">
        <f t="shared" si="29"/>
        <v>#DIV/0!</v>
      </c>
      <c r="CE65" s="162" t="e">
        <f t="shared" si="29"/>
        <v>#DIV/0!</v>
      </c>
      <c r="CF65" s="162" t="e">
        <f t="shared" si="29"/>
        <v>#DIV/0!</v>
      </c>
      <c r="CG65" s="162" t="e">
        <f t="shared" si="29"/>
        <v>#DIV/0!</v>
      </c>
      <c r="CH65" s="162" t="e">
        <f t="shared" si="29"/>
        <v>#DIV/0!</v>
      </c>
      <c r="CI65" s="162" t="e">
        <f t="shared" si="29"/>
        <v>#DIV/0!</v>
      </c>
      <c r="CJ65" s="162" t="e">
        <f t="shared" si="29"/>
        <v>#DIV/0!</v>
      </c>
      <c r="CK65" s="162" t="e">
        <f t="shared" si="29"/>
        <v>#DIV/0!</v>
      </c>
    </row>
    <row r="66" spans="1:89" s="83" customFormat="1">
      <c r="A66" s="153" t="s">
        <v>479</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c r="A67" s="152" t="s">
        <v>480</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c r="A68" s="152" t="s">
        <v>481</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62" customFormat="1">
      <c r="A69" s="161" t="s">
        <v>482</v>
      </c>
      <c r="E69" s="162">
        <f>E67/(E68+I68)*2</f>
        <v>2.1333258777030886</v>
      </c>
      <c r="F69" s="162">
        <f t="shared" ref="F69:BQ69" si="32">F67/(F68+J68)*2</f>
        <v>1.5987905743719737</v>
      </c>
      <c r="G69" s="162">
        <f t="shared" si="32"/>
        <v>1.2399419811724857</v>
      </c>
      <c r="H69" s="162">
        <f t="shared" si="32"/>
        <v>0.65030352795091773</v>
      </c>
      <c r="I69" s="162">
        <f t="shared" si="32"/>
        <v>2.0106394856660836</v>
      </c>
      <c r="J69" s="162">
        <f t="shared" si="32"/>
        <v>1.3793707410677265</v>
      </c>
      <c r="K69" s="162">
        <f t="shared" si="32"/>
        <v>1.0674911141086745</v>
      </c>
      <c r="L69" s="162">
        <f t="shared" si="32"/>
        <v>0.60489258963434334</v>
      </c>
      <c r="M69" s="162">
        <f t="shared" si="32"/>
        <v>3.1521268136349385</v>
      </c>
      <c r="N69" s="162">
        <f t="shared" si="32"/>
        <v>1.7673845741500236</v>
      </c>
      <c r="O69" s="162">
        <f t="shared" si="32"/>
        <v>1.2066699143254915</v>
      </c>
      <c r="P69" s="162">
        <f t="shared" si="32"/>
        <v>0.54773279450627588</v>
      </c>
      <c r="Q69" s="162">
        <f t="shared" si="32"/>
        <v>2.6707803155030505</v>
      </c>
      <c r="R69" s="162">
        <f t="shared" si="32"/>
        <v>1.7332348005756477</v>
      </c>
      <c r="S69" s="162">
        <f t="shared" si="32"/>
        <v>1.122758667864814</v>
      </c>
      <c r="T69" s="162">
        <f t="shared" si="32"/>
        <v>0.48010894220890632</v>
      </c>
      <c r="U69" s="162">
        <f t="shared" si="32"/>
        <v>2.476622132980689</v>
      </c>
      <c r="V69" s="162">
        <f t="shared" si="32"/>
        <v>1.9577995419757974</v>
      </c>
      <c r="W69" s="162">
        <f t="shared" si="32"/>
        <v>1.4010696883351141</v>
      </c>
      <c r="X69" s="162">
        <f t="shared" si="32"/>
        <v>0.62860311782540657</v>
      </c>
      <c r="Y69" s="162">
        <f t="shared" si="32"/>
        <v>2.1702000287545542</v>
      </c>
      <c r="Z69" s="162">
        <f t="shared" si="32"/>
        <v>1.5366130730679013</v>
      </c>
      <c r="AA69" s="162">
        <f t="shared" si="32"/>
        <v>1.1866247786274333</v>
      </c>
      <c r="AB69" s="162">
        <f t="shared" si="32"/>
        <v>0.52855848139339445</v>
      </c>
      <c r="AC69" s="162">
        <f t="shared" si="32"/>
        <v>2.5255534795137815</v>
      </c>
      <c r="AD69" s="162">
        <f t="shared" si="32"/>
        <v>1.7853222013940646</v>
      </c>
      <c r="AE69" s="162">
        <f t="shared" si="32"/>
        <v>2.7611122643718078</v>
      </c>
      <c r="AF69" s="162">
        <f t="shared" si="32"/>
        <v>1.1848796865998652</v>
      </c>
      <c r="AG69" s="162">
        <f t="shared" si="32"/>
        <v>5.0862848210768181</v>
      </c>
      <c r="AH69" s="162">
        <f t="shared" si="32"/>
        <v>3.2774886741752951</v>
      </c>
      <c r="AI69" s="162" t="e">
        <f t="shared" si="32"/>
        <v>#DIV/0!</v>
      </c>
      <c r="AJ69" s="162" t="e">
        <f t="shared" si="32"/>
        <v>#DIV/0!</v>
      </c>
      <c r="AK69" s="162" t="e">
        <f t="shared" si="32"/>
        <v>#DIV/0!</v>
      </c>
      <c r="AL69" s="162" t="e">
        <f t="shared" si="32"/>
        <v>#DIV/0!</v>
      </c>
      <c r="AM69" s="162" t="e">
        <f t="shared" si="32"/>
        <v>#DIV/0!</v>
      </c>
      <c r="AN69" s="162" t="e">
        <f t="shared" si="32"/>
        <v>#DIV/0!</v>
      </c>
      <c r="AO69" s="162" t="e">
        <f t="shared" si="32"/>
        <v>#DIV/0!</v>
      </c>
      <c r="AP69" s="162" t="e">
        <f t="shared" si="32"/>
        <v>#DIV/0!</v>
      </c>
      <c r="AQ69" s="162" t="e">
        <f t="shared" si="32"/>
        <v>#DIV/0!</v>
      </c>
      <c r="AR69" s="162" t="e">
        <f t="shared" si="32"/>
        <v>#DIV/0!</v>
      </c>
      <c r="AS69" s="162" t="e">
        <f t="shared" si="32"/>
        <v>#DIV/0!</v>
      </c>
      <c r="AT69" s="162" t="e">
        <f t="shared" si="32"/>
        <v>#DIV/0!</v>
      </c>
      <c r="AU69" s="162" t="e">
        <f t="shared" si="32"/>
        <v>#DIV/0!</v>
      </c>
      <c r="AV69" s="162" t="e">
        <f t="shared" si="32"/>
        <v>#DIV/0!</v>
      </c>
      <c r="AW69" s="162" t="e">
        <f t="shared" si="32"/>
        <v>#DIV/0!</v>
      </c>
      <c r="AX69" s="162" t="e">
        <f t="shared" si="32"/>
        <v>#DIV/0!</v>
      </c>
      <c r="AY69" s="162" t="e">
        <f t="shared" si="32"/>
        <v>#DIV/0!</v>
      </c>
      <c r="AZ69" s="162" t="e">
        <f t="shared" si="32"/>
        <v>#DIV/0!</v>
      </c>
      <c r="BA69" s="162" t="e">
        <f t="shared" si="32"/>
        <v>#DIV/0!</v>
      </c>
      <c r="BB69" s="162" t="e">
        <f t="shared" si="32"/>
        <v>#DIV/0!</v>
      </c>
      <c r="BC69" s="162" t="e">
        <f t="shared" si="32"/>
        <v>#DIV/0!</v>
      </c>
      <c r="BD69" s="162" t="e">
        <f t="shared" si="32"/>
        <v>#DIV/0!</v>
      </c>
      <c r="BE69" s="162" t="e">
        <f t="shared" si="32"/>
        <v>#DIV/0!</v>
      </c>
      <c r="BF69" s="162" t="e">
        <f t="shared" si="32"/>
        <v>#DIV/0!</v>
      </c>
      <c r="BG69" s="162" t="e">
        <f t="shared" si="32"/>
        <v>#DIV/0!</v>
      </c>
      <c r="BH69" s="162" t="e">
        <f t="shared" si="32"/>
        <v>#DIV/0!</v>
      </c>
      <c r="BI69" s="162" t="e">
        <f t="shared" si="32"/>
        <v>#DIV/0!</v>
      </c>
      <c r="BJ69" s="162" t="e">
        <f t="shared" si="32"/>
        <v>#DIV/0!</v>
      </c>
      <c r="BK69" s="162" t="e">
        <f t="shared" si="32"/>
        <v>#DIV/0!</v>
      </c>
      <c r="BL69" s="162" t="e">
        <f t="shared" si="32"/>
        <v>#DIV/0!</v>
      </c>
      <c r="BM69" s="162" t="e">
        <f t="shared" si="32"/>
        <v>#DIV/0!</v>
      </c>
      <c r="BN69" s="162" t="e">
        <f t="shared" si="32"/>
        <v>#DIV/0!</v>
      </c>
      <c r="BO69" s="162" t="e">
        <f t="shared" si="32"/>
        <v>#DIV/0!</v>
      </c>
      <c r="BP69" s="162" t="e">
        <f t="shared" si="32"/>
        <v>#DIV/0!</v>
      </c>
      <c r="BQ69" s="162" t="e">
        <f t="shared" si="32"/>
        <v>#DIV/0!</v>
      </c>
      <c r="BR69" s="162" t="e">
        <f t="shared" ref="BR69:CJ69" si="33">BR67/(BR68+BV68)*2</f>
        <v>#DIV/0!</v>
      </c>
      <c r="BS69" s="162" t="e">
        <f t="shared" si="33"/>
        <v>#DIV/0!</v>
      </c>
      <c r="BT69" s="162" t="e">
        <f t="shared" si="33"/>
        <v>#DIV/0!</v>
      </c>
      <c r="BU69" s="162" t="e">
        <f t="shared" si="33"/>
        <v>#DIV/0!</v>
      </c>
      <c r="BV69" s="162" t="e">
        <f t="shared" si="33"/>
        <v>#DIV/0!</v>
      </c>
      <c r="BW69" s="162" t="e">
        <f t="shared" si="33"/>
        <v>#DIV/0!</v>
      </c>
      <c r="BX69" s="162" t="e">
        <f t="shared" si="33"/>
        <v>#DIV/0!</v>
      </c>
      <c r="BY69" s="162" t="e">
        <f t="shared" si="33"/>
        <v>#DIV/0!</v>
      </c>
      <c r="BZ69" s="162" t="e">
        <f t="shared" si="33"/>
        <v>#DIV/0!</v>
      </c>
      <c r="CA69" s="162" t="e">
        <f t="shared" si="33"/>
        <v>#DIV/0!</v>
      </c>
      <c r="CB69" s="162" t="e">
        <f t="shared" si="33"/>
        <v>#DIV/0!</v>
      </c>
      <c r="CC69" s="162" t="e">
        <f t="shared" si="33"/>
        <v>#DIV/0!</v>
      </c>
      <c r="CD69" s="162" t="e">
        <f t="shared" si="33"/>
        <v>#DIV/0!</v>
      </c>
      <c r="CE69" s="162" t="e">
        <f t="shared" si="33"/>
        <v>#DIV/0!</v>
      </c>
      <c r="CF69" s="162" t="e">
        <f t="shared" si="33"/>
        <v>#DIV/0!</v>
      </c>
      <c r="CG69" s="162" t="e">
        <f t="shared" si="33"/>
        <v>#DIV/0!</v>
      </c>
      <c r="CH69" s="162" t="e">
        <f t="shared" si="33"/>
        <v>#DIV/0!</v>
      </c>
      <c r="CI69" s="162" t="e">
        <f t="shared" si="33"/>
        <v>#DIV/0!</v>
      </c>
      <c r="CJ69" s="162" t="e">
        <f t="shared" si="33"/>
        <v>#DIV/0!</v>
      </c>
    </row>
    <row r="70" spans="1:89" s="83" customFormat="1">
      <c r="A70" s="153" t="s">
        <v>483</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c r="A71" s="152" t="s">
        <v>484</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62" customFormat="1">
      <c r="A72" s="161" t="s">
        <v>485</v>
      </c>
      <c r="E72" s="162">
        <f>E67/(E71+I71)*2</f>
        <v>6.0125050509734619</v>
      </c>
      <c r="F72" s="162">
        <f t="shared" ref="F72:BQ72" si="36">F67/(F71+J71)*2</f>
        <v>4.7999154481513635</v>
      </c>
      <c r="G72" s="162">
        <f t="shared" si="36"/>
        <v>3.0711877945719923</v>
      </c>
      <c r="H72" s="162">
        <f t="shared" si="36"/>
        <v>1.5730925304541614</v>
      </c>
      <c r="I72" s="162">
        <f t="shared" si="36"/>
        <v>3.8904212844751025</v>
      </c>
      <c r="J72" s="162">
        <f t="shared" si="36"/>
        <v>3.5901549285103442</v>
      </c>
      <c r="K72" s="162">
        <f t="shared" si="36"/>
        <v>2.5245356633317062</v>
      </c>
      <c r="L72" s="162">
        <f t="shared" si="36"/>
        <v>1.3117706424753179</v>
      </c>
      <c r="M72" s="162">
        <f t="shared" si="36"/>
        <v>4.7457514308338178</v>
      </c>
      <c r="N72" s="162">
        <f t="shared" si="36"/>
        <v>4.0206061015712713</v>
      </c>
      <c r="O72" s="162">
        <f t="shared" si="36"/>
        <v>2.8324372059785285</v>
      </c>
      <c r="P72" s="162">
        <f t="shared" si="36"/>
        <v>1.396056854531561</v>
      </c>
      <c r="Q72" s="162">
        <f t="shared" si="36"/>
        <v>5.5334173339766357</v>
      </c>
      <c r="R72" s="162">
        <f t="shared" si="36"/>
        <v>4.3223219401637465</v>
      </c>
      <c r="S72" s="162">
        <f t="shared" si="36"/>
        <v>2.7579136284251371</v>
      </c>
      <c r="T72" s="162">
        <f t="shared" si="36"/>
        <v>1.1480491597842972</v>
      </c>
      <c r="U72" s="162">
        <f t="shared" si="36"/>
        <v>5.1125630047240689</v>
      </c>
      <c r="V72" s="162">
        <f t="shared" si="36"/>
        <v>5.5164258520153231</v>
      </c>
      <c r="W72" s="162">
        <f t="shared" si="36"/>
        <v>4.3629651259883664</v>
      </c>
      <c r="X72" s="162">
        <f t="shared" si="36"/>
        <v>1.669688416250583</v>
      </c>
      <c r="Y72" s="162">
        <f t="shared" si="36"/>
        <v>5.2084074122738686</v>
      </c>
      <c r="Z72" s="162">
        <f t="shared" si="36"/>
        <v>5.0358643179478841</v>
      </c>
      <c r="AA72" s="162">
        <f t="shared" si="36"/>
        <v>4.0416712508609951</v>
      </c>
      <c r="AB72" s="162">
        <f t="shared" si="36"/>
        <v>1.7403137581978501</v>
      </c>
      <c r="AC72" s="162">
        <f t="shared" si="36"/>
        <v>10.995030809343646</v>
      </c>
      <c r="AD72" s="162">
        <f t="shared" si="36"/>
        <v>7.7555894517666371</v>
      </c>
      <c r="AE72" s="162">
        <f t="shared" si="36"/>
        <v>7.4672687314995638</v>
      </c>
      <c r="AF72" s="162">
        <f t="shared" si="36"/>
        <v>3.8832832199231166</v>
      </c>
      <c r="AG72" s="162">
        <f t="shared" si="36"/>
        <v>46.589588020411334</v>
      </c>
      <c r="AH72" s="162">
        <f t="shared" si="36"/>
        <v>23.446798425134237</v>
      </c>
      <c r="AI72" s="162" t="e">
        <f t="shared" si="36"/>
        <v>#DIV/0!</v>
      </c>
      <c r="AJ72" s="162" t="e">
        <f t="shared" si="36"/>
        <v>#DIV/0!</v>
      </c>
      <c r="AK72" s="162" t="e">
        <f t="shared" si="36"/>
        <v>#DIV/0!</v>
      </c>
      <c r="AL72" s="162" t="e">
        <f t="shared" si="36"/>
        <v>#DIV/0!</v>
      </c>
      <c r="AM72" s="162" t="e">
        <f t="shared" si="36"/>
        <v>#DIV/0!</v>
      </c>
      <c r="AN72" s="162" t="e">
        <f t="shared" si="36"/>
        <v>#DIV/0!</v>
      </c>
      <c r="AO72" s="162" t="e">
        <f t="shared" si="36"/>
        <v>#DIV/0!</v>
      </c>
      <c r="AP72" s="162" t="e">
        <f t="shared" si="36"/>
        <v>#DIV/0!</v>
      </c>
      <c r="AQ72" s="162" t="e">
        <f t="shared" si="36"/>
        <v>#DIV/0!</v>
      </c>
      <c r="AR72" s="162" t="e">
        <f t="shared" si="36"/>
        <v>#DIV/0!</v>
      </c>
      <c r="AS72" s="162" t="e">
        <f t="shared" si="36"/>
        <v>#DIV/0!</v>
      </c>
      <c r="AT72" s="162" t="e">
        <f t="shared" si="36"/>
        <v>#DIV/0!</v>
      </c>
      <c r="AU72" s="162" t="e">
        <f t="shared" si="36"/>
        <v>#DIV/0!</v>
      </c>
      <c r="AV72" s="162" t="e">
        <f t="shared" si="36"/>
        <v>#DIV/0!</v>
      </c>
      <c r="AW72" s="162" t="e">
        <f t="shared" si="36"/>
        <v>#DIV/0!</v>
      </c>
      <c r="AX72" s="162" t="e">
        <f t="shared" si="36"/>
        <v>#DIV/0!</v>
      </c>
      <c r="AY72" s="162" t="e">
        <f t="shared" si="36"/>
        <v>#DIV/0!</v>
      </c>
      <c r="AZ72" s="162" t="e">
        <f t="shared" si="36"/>
        <v>#DIV/0!</v>
      </c>
      <c r="BA72" s="162" t="e">
        <f t="shared" si="36"/>
        <v>#DIV/0!</v>
      </c>
      <c r="BB72" s="162" t="e">
        <f t="shared" si="36"/>
        <v>#DIV/0!</v>
      </c>
      <c r="BC72" s="162" t="e">
        <f t="shared" si="36"/>
        <v>#DIV/0!</v>
      </c>
      <c r="BD72" s="162" t="e">
        <f t="shared" si="36"/>
        <v>#DIV/0!</v>
      </c>
      <c r="BE72" s="162" t="e">
        <f t="shared" si="36"/>
        <v>#DIV/0!</v>
      </c>
      <c r="BF72" s="162" t="e">
        <f t="shared" si="36"/>
        <v>#DIV/0!</v>
      </c>
      <c r="BG72" s="162" t="e">
        <f t="shared" si="36"/>
        <v>#DIV/0!</v>
      </c>
      <c r="BH72" s="162" t="e">
        <f t="shared" si="36"/>
        <v>#DIV/0!</v>
      </c>
      <c r="BI72" s="162" t="e">
        <f t="shared" si="36"/>
        <v>#DIV/0!</v>
      </c>
      <c r="BJ72" s="162" t="e">
        <f t="shared" si="36"/>
        <v>#DIV/0!</v>
      </c>
      <c r="BK72" s="162" t="e">
        <f t="shared" si="36"/>
        <v>#DIV/0!</v>
      </c>
      <c r="BL72" s="162" t="e">
        <f t="shared" si="36"/>
        <v>#DIV/0!</v>
      </c>
      <c r="BM72" s="162" t="e">
        <f t="shared" si="36"/>
        <v>#DIV/0!</v>
      </c>
      <c r="BN72" s="162" t="e">
        <f t="shared" si="36"/>
        <v>#DIV/0!</v>
      </c>
      <c r="BO72" s="162" t="e">
        <f t="shared" si="36"/>
        <v>#DIV/0!</v>
      </c>
      <c r="BP72" s="162" t="e">
        <f t="shared" si="36"/>
        <v>#DIV/0!</v>
      </c>
      <c r="BQ72" s="162" t="e">
        <f t="shared" si="36"/>
        <v>#DIV/0!</v>
      </c>
      <c r="BR72" s="162" t="e">
        <f t="shared" ref="BR72:CJ72" si="37">BR67/(BR71+BV71)*2</f>
        <v>#DIV/0!</v>
      </c>
      <c r="BS72" s="162" t="e">
        <f t="shared" si="37"/>
        <v>#DIV/0!</v>
      </c>
      <c r="BT72" s="162" t="e">
        <f t="shared" si="37"/>
        <v>#DIV/0!</v>
      </c>
      <c r="BU72" s="162" t="e">
        <f t="shared" si="37"/>
        <v>#DIV/0!</v>
      </c>
      <c r="BV72" s="162" t="e">
        <f t="shared" si="37"/>
        <v>#DIV/0!</v>
      </c>
      <c r="BW72" s="162" t="e">
        <f t="shared" si="37"/>
        <v>#DIV/0!</v>
      </c>
      <c r="BX72" s="162" t="e">
        <f t="shared" si="37"/>
        <v>#DIV/0!</v>
      </c>
      <c r="BY72" s="162" t="e">
        <f t="shared" si="37"/>
        <v>#DIV/0!</v>
      </c>
      <c r="BZ72" s="162" t="e">
        <f t="shared" si="37"/>
        <v>#DIV/0!</v>
      </c>
      <c r="CA72" s="162" t="e">
        <f t="shared" si="37"/>
        <v>#DIV/0!</v>
      </c>
      <c r="CB72" s="162" t="e">
        <f t="shared" si="37"/>
        <v>#DIV/0!</v>
      </c>
      <c r="CC72" s="162" t="e">
        <f t="shared" si="37"/>
        <v>#DIV/0!</v>
      </c>
      <c r="CD72" s="162" t="e">
        <f t="shared" si="37"/>
        <v>#DIV/0!</v>
      </c>
      <c r="CE72" s="162" t="e">
        <f t="shared" si="37"/>
        <v>#DIV/0!</v>
      </c>
      <c r="CF72" s="162" t="e">
        <f t="shared" si="37"/>
        <v>#DIV/0!</v>
      </c>
      <c r="CG72" s="162" t="e">
        <f t="shared" si="37"/>
        <v>#DIV/0!</v>
      </c>
      <c r="CH72" s="162" t="e">
        <f t="shared" si="37"/>
        <v>#DIV/0!</v>
      </c>
      <c r="CI72" s="162" t="e">
        <f t="shared" si="37"/>
        <v>#DIV/0!</v>
      </c>
      <c r="CJ72" s="162" t="e">
        <f t="shared" si="37"/>
        <v>#DIV/0!</v>
      </c>
    </row>
    <row r="73" spans="1:89" s="83" customFormat="1">
      <c r="A73" s="153" t="s">
        <v>486</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c r="A74" s="152" t="s">
        <v>487</v>
      </c>
      <c r="E74" s="76">
        <f>E66+E70</f>
        <v>221.42084237637181</v>
      </c>
      <c r="F74" s="76">
        <f t="shared" ref="F74:BQ74" si="40">F66+F70</f>
        <v>287.11524882142157</v>
      </c>
      <c r="G74" s="76">
        <f t="shared" si="40"/>
        <v>391.71747082785419</v>
      </c>
      <c r="H74" s="76">
        <f t="shared" si="40"/>
        <v>729.43240420298173</v>
      </c>
      <c r="I74" s="76">
        <f t="shared" si="40"/>
        <v>233.73131423798185</v>
      </c>
      <c r="J74" s="76">
        <f t="shared" si="40"/>
        <v>310.33075712830959</v>
      </c>
      <c r="K74" s="76">
        <f t="shared" si="40"/>
        <v>422.06349399739486</v>
      </c>
      <c r="L74" s="76">
        <f t="shared" si="40"/>
        <v>746.96224240494303</v>
      </c>
      <c r="M74" s="76">
        <f t="shared" si="40"/>
        <v>161.58062076817654</v>
      </c>
      <c r="N74" s="76">
        <f t="shared" si="40"/>
        <v>244.98541217211911</v>
      </c>
      <c r="O74" s="76">
        <f t="shared" si="40"/>
        <v>377.42002785795984</v>
      </c>
      <c r="P74" s="76">
        <f t="shared" si="40"/>
        <v>798.16466559403761</v>
      </c>
      <c r="Q74" s="76">
        <f t="shared" si="40"/>
        <v>192.34476995376647</v>
      </c>
      <c r="R74" s="76">
        <f t="shared" si="40"/>
        <v>281.17019903311632</v>
      </c>
      <c r="S74" s="76">
        <f t="shared" si="40"/>
        <v>448.31359108292997</v>
      </c>
      <c r="T74" s="76">
        <f t="shared" si="40"/>
        <v>1006.5603589051784</v>
      </c>
      <c r="U74" s="76">
        <f t="shared" si="40"/>
        <v>198.23160876316655</v>
      </c>
      <c r="V74" s="76">
        <f t="shared" si="40"/>
        <v>246.58804814165688</v>
      </c>
      <c r="W74" s="76">
        <f t="shared" si="40"/>
        <v>364.22401818150445</v>
      </c>
      <c r="X74" s="76">
        <f t="shared" si="40"/>
        <v>785.49765573531192</v>
      </c>
      <c r="Y74" s="76">
        <f t="shared" si="40"/>
        <v>214.19479266151814</v>
      </c>
      <c r="Z74" s="76">
        <f t="shared" si="40"/>
        <v>278.18319559187188</v>
      </c>
      <c r="AA74" s="76">
        <f t="shared" si="40"/>
        <v>402.83497458327116</v>
      </c>
      <c r="AB74" s="76">
        <f t="shared" si="40"/>
        <v>863.77540375584283</v>
      </c>
      <c r="AC74" s="76">
        <f t="shared" si="40"/>
        <v>174.13454903896525</v>
      </c>
      <c r="AD74" s="76">
        <f t="shared" si="40"/>
        <v>220.17625457304933</v>
      </c>
      <c r="AE74" s="76">
        <f t="shared" si="40"/>
        <v>160.90137314645253</v>
      </c>
      <c r="AF74" s="76">
        <f t="shared" si="40"/>
        <v>358.88040261594642</v>
      </c>
      <c r="AG74" s="76">
        <f t="shared" si="40"/>
        <v>87.659505655457181</v>
      </c>
      <c r="AH74" s="76">
        <f t="shared" si="40"/>
        <v>121.07514061176902</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c r="A75" s="152" t="s">
        <v>488</v>
      </c>
      <c r="E75" s="76">
        <f>E74-E73</f>
        <v>160.7140326680117</v>
      </c>
      <c r="F75" s="76">
        <f t="shared" ref="F75:BQ75" si="42">F74-F73</f>
        <v>211.07224265959931</v>
      </c>
      <c r="G75" s="76">
        <f t="shared" si="42"/>
        <v>272.87094485340879</v>
      </c>
      <c r="H75" s="76">
        <f t="shared" si="42"/>
        <v>497.40536641988183</v>
      </c>
      <c r="I75" s="76">
        <f t="shared" si="42"/>
        <v>139.91114071164716</v>
      </c>
      <c r="J75" s="76">
        <f t="shared" si="42"/>
        <v>208.66383543046277</v>
      </c>
      <c r="K75" s="76">
        <f t="shared" si="42"/>
        <v>277.48245071821282</v>
      </c>
      <c r="L75" s="76">
        <f t="shared" si="42"/>
        <v>468.71238059126262</v>
      </c>
      <c r="M75" s="76">
        <f t="shared" si="42"/>
        <v>84.669723659545141</v>
      </c>
      <c r="N75" s="76">
        <f t="shared" si="42"/>
        <v>154.20307966325774</v>
      </c>
      <c r="O75" s="76">
        <f t="shared" si="42"/>
        <v>248.55574121831918</v>
      </c>
      <c r="P75" s="76">
        <f t="shared" si="42"/>
        <v>536.7139955763945</v>
      </c>
      <c r="Q75" s="76">
        <f t="shared" si="42"/>
        <v>126.381915903557</v>
      </c>
      <c r="R75" s="76">
        <f t="shared" si="42"/>
        <v>196.72484649971102</v>
      </c>
      <c r="S75" s="76">
        <f t="shared" si="42"/>
        <v>315.96716941183962</v>
      </c>
      <c r="T75" s="76">
        <f t="shared" si="42"/>
        <v>688.62972249534164</v>
      </c>
      <c r="U75" s="76">
        <f t="shared" si="42"/>
        <v>126.83884555169401</v>
      </c>
      <c r="V75" s="76">
        <f t="shared" si="42"/>
        <v>180.42201785473586</v>
      </c>
      <c r="W75" s="76">
        <f t="shared" si="42"/>
        <v>280.56531602368818</v>
      </c>
      <c r="X75" s="76">
        <f t="shared" si="42"/>
        <v>566.89399504774701</v>
      </c>
      <c r="Y75" s="76">
        <f t="shared" si="42"/>
        <v>144.11578940615459</v>
      </c>
      <c r="Z75" s="76">
        <f t="shared" si="42"/>
        <v>205.70308553427256</v>
      </c>
      <c r="AA75" s="76">
        <f t="shared" si="42"/>
        <v>312.52579866446177</v>
      </c>
      <c r="AB75" s="76">
        <f t="shared" si="42"/>
        <v>654.04310790939212</v>
      </c>
      <c r="AC75" s="76">
        <f t="shared" si="42"/>
        <v>140.93773437521546</v>
      </c>
      <c r="AD75" s="76">
        <f t="shared" si="42"/>
        <v>173.11342301524206</v>
      </c>
      <c r="AE75" s="76">
        <f t="shared" si="42"/>
        <v>112.02138594841563</v>
      </c>
      <c r="AF75" s="76">
        <f t="shared" si="42"/>
        <v>264.88777335641316</v>
      </c>
      <c r="AG75" s="76">
        <f t="shared" si="42"/>
        <v>79.825137172952253</v>
      </c>
      <c r="AH75" s="76">
        <f t="shared" si="42"/>
        <v>105.50798328044094</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23" customFormat="1">
      <c r="A76" s="154" t="s">
        <v>489</v>
      </c>
      <c r="E76" s="123">
        <f>E71-E64-E68</f>
        <v>-822024726.72000003</v>
      </c>
      <c r="F76" s="123">
        <f t="shared" ref="F76:BQ76" si="44">F71-F64-F68</f>
        <v>-768671895.5</v>
      </c>
      <c r="G76" s="123">
        <f t="shared" si="44"/>
        <v>-772513233.8900001</v>
      </c>
      <c r="H76" s="123">
        <f t="shared" si="44"/>
        <v>-723789074.40999997</v>
      </c>
      <c r="I76" s="123">
        <f t="shared" si="44"/>
        <v>-752497476.56999993</v>
      </c>
      <c r="J76" s="123">
        <f t="shared" si="44"/>
        <v>-708528276.88</v>
      </c>
      <c r="K76" s="123">
        <f t="shared" si="44"/>
        <v>-634838197.17000008</v>
      </c>
      <c r="L76" s="123">
        <f t="shared" si="44"/>
        <v>-524130142.45999998</v>
      </c>
      <c r="M76" s="123">
        <f t="shared" si="44"/>
        <v>-301292779.24000001</v>
      </c>
      <c r="N76" s="123">
        <f t="shared" si="44"/>
        <v>-315136551.39999998</v>
      </c>
      <c r="O76" s="123">
        <f t="shared" si="44"/>
        <v>-320879426.50999999</v>
      </c>
      <c r="P76" s="123">
        <f t="shared" si="44"/>
        <v>-274237273.88999999</v>
      </c>
      <c r="Q76" s="123">
        <f t="shared" si="44"/>
        <v>-336324385.75999999</v>
      </c>
      <c r="R76" s="123">
        <f t="shared" si="44"/>
        <v>-322867421.55000001</v>
      </c>
      <c r="S76" s="123">
        <f t="shared" si="44"/>
        <v>-320039203.88</v>
      </c>
      <c r="T76" s="123">
        <f t="shared" si="44"/>
        <v>-312298318.38999999</v>
      </c>
      <c r="U76" s="123">
        <f t="shared" si="44"/>
        <v>-287306073.72999996</v>
      </c>
      <c r="V76" s="123">
        <f t="shared" si="44"/>
        <v>-300299938.39999998</v>
      </c>
      <c r="W76" s="123">
        <f t="shared" si="44"/>
        <v>-305028241.07999998</v>
      </c>
      <c r="X76" s="123">
        <f t="shared" si="44"/>
        <v>-290839419.02000004</v>
      </c>
      <c r="Y76" s="123">
        <f t="shared" si="44"/>
        <v>-260995392.16</v>
      </c>
      <c r="Z76" s="123">
        <f t="shared" si="44"/>
        <v>-259580549.08999997</v>
      </c>
      <c r="AA76" s="123">
        <f t="shared" si="44"/>
        <v>-300904472.88999999</v>
      </c>
      <c r="AB76" s="123">
        <f t="shared" si="44"/>
        <v>-267626035.46000001</v>
      </c>
      <c r="AC76" s="123">
        <f t="shared" si="44"/>
        <v>-218611873.65000004</v>
      </c>
      <c r="AD76" s="123">
        <f t="shared" si="44"/>
        <v>-181755685.87</v>
      </c>
      <c r="AE76" s="123">
        <f t="shared" si="44"/>
        <v>-208167214.63</v>
      </c>
      <c r="AF76" s="123">
        <f t="shared" si="44"/>
        <v>-215658487.16999999</v>
      </c>
      <c r="AG76" s="123">
        <f t="shared" si="44"/>
        <v>-238473501.14999998</v>
      </c>
      <c r="AH76" s="123">
        <f t="shared" si="44"/>
        <v>-221009836.38000003</v>
      </c>
      <c r="AI76" s="123">
        <f t="shared" si="44"/>
        <v>0</v>
      </c>
      <c r="AJ76" s="123">
        <f t="shared" si="44"/>
        <v>0</v>
      </c>
      <c r="AK76" s="123">
        <f t="shared" si="44"/>
        <v>0</v>
      </c>
      <c r="AL76" s="123">
        <f t="shared" si="44"/>
        <v>0</v>
      </c>
      <c r="AM76" s="123">
        <f t="shared" si="44"/>
        <v>0</v>
      </c>
      <c r="AN76" s="123">
        <f t="shared" si="44"/>
        <v>0</v>
      </c>
      <c r="AO76" s="123">
        <f t="shared" si="44"/>
        <v>0</v>
      </c>
      <c r="AP76" s="123">
        <f t="shared" si="44"/>
        <v>0</v>
      </c>
      <c r="AQ76" s="123">
        <f t="shared" si="44"/>
        <v>0</v>
      </c>
      <c r="AR76" s="123">
        <f t="shared" si="44"/>
        <v>0</v>
      </c>
      <c r="AS76" s="123">
        <f t="shared" si="44"/>
        <v>0</v>
      </c>
      <c r="AT76" s="123">
        <f t="shared" si="44"/>
        <v>0</v>
      </c>
      <c r="AU76" s="123">
        <f t="shared" si="44"/>
        <v>0</v>
      </c>
      <c r="AV76" s="123">
        <f t="shared" si="44"/>
        <v>0</v>
      </c>
      <c r="AW76" s="123">
        <f t="shared" si="44"/>
        <v>0</v>
      </c>
      <c r="AX76" s="123">
        <f t="shared" si="44"/>
        <v>0</v>
      </c>
      <c r="AY76" s="123">
        <f t="shared" si="44"/>
        <v>0</v>
      </c>
      <c r="AZ76" s="123">
        <f t="shared" si="44"/>
        <v>0</v>
      </c>
      <c r="BA76" s="123">
        <f t="shared" si="44"/>
        <v>0</v>
      </c>
      <c r="BB76" s="123">
        <f t="shared" si="44"/>
        <v>0</v>
      </c>
      <c r="BC76" s="123">
        <f t="shared" si="44"/>
        <v>0</v>
      </c>
      <c r="BD76" s="123">
        <f t="shared" si="44"/>
        <v>0</v>
      </c>
      <c r="BE76" s="123">
        <f t="shared" si="44"/>
        <v>0</v>
      </c>
      <c r="BF76" s="123">
        <f t="shared" si="44"/>
        <v>0</v>
      </c>
      <c r="BG76" s="123">
        <f t="shared" si="44"/>
        <v>0</v>
      </c>
      <c r="BH76" s="123">
        <f t="shared" si="44"/>
        <v>0</v>
      </c>
      <c r="BI76" s="123">
        <f t="shared" si="44"/>
        <v>0</v>
      </c>
      <c r="BJ76" s="123">
        <f t="shared" si="44"/>
        <v>0</v>
      </c>
      <c r="BK76" s="123">
        <f t="shared" si="44"/>
        <v>0</v>
      </c>
      <c r="BL76" s="123">
        <f t="shared" si="44"/>
        <v>0</v>
      </c>
      <c r="BM76" s="123">
        <f t="shared" si="44"/>
        <v>0</v>
      </c>
      <c r="BN76" s="123">
        <f t="shared" si="44"/>
        <v>0</v>
      </c>
      <c r="BO76" s="123">
        <f t="shared" si="44"/>
        <v>0</v>
      </c>
      <c r="BP76" s="123">
        <f t="shared" si="44"/>
        <v>0</v>
      </c>
      <c r="BQ76" s="123">
        <f t="shared" si="44"/>
        <v>0</v>
      </c>
      <c r="BR76" s="123">
        <f t="shared" ref="BR76:CJ76" si="45">BR71-BR64-BR68</f>
        <v>0</v>
      </c>
      <c r="BS76" s="123">
        <f t="shared" si="45"/>
        <v>0</v>
      </c>
      <c r="BT76" s="123">
        <f t="shared" si="45"/>
        <v>0</v>
      </c>
      <c r="BU76" s="123">
        <f t="shared" si="45"/>
        <v>0</v>
      </c>
      <c r="BV76" s="123">
        <f t="shared" si="45"/>
        <v>0</v>
      </c>
      <c r="BW76" s="123">
        <f t="shared" si="45"/>
        <v>0</v>
      </c>
      <c r="BX76" s="123">
        <f t="shared" si="45"/>
        <v>0</v>
      </c>
      <c r="BY76" s="123">
        <f t="shared" si="45"/>
        <v>0</v>
      </c>
      <c r="BZ76" s="123">
        <f t="shared" si="45"/>
        <v>0</v>
      </c>
      <c r="CA76" s="123">
        <f t="shared" si="45"/>
        <v>0</v>
      </c>
      <c r="CB76" s="123">
        <f t="shared" si="45"/>
        <v>0</v>
      </c>
      <c r="CC76" s="123">
        <f t="shared" si="45"/>
        <v>0</v>
      </c>
      <c r="CD76" s="123">
        <f t="shared" si="45"/>
        <v>0</v>
      </c>
      <c r="CE76" s="123">
        <f t="shared" si="45"/>
        <v>0</v>
      </c>
      <c r="CF76" s="123">
        <f t="shared" si="45"/>
        <v>0</v>
      </c>
      <c r="CG76" s="123">
        <f t="shared" si="45"/>
        <v>0</v>
      </c>
      <c r="CH76" s="123">
        <f t="shared" si="45"/>
        <v>0</v>
      </c>
      <c r="CI76" s="123">
        <f t="shared" si="45"/>
        <v>0</v>
      </c>
      <c r="CJ76" s="123">
        <f t="shared" si="45"/>
        <v>0</v>
      </c>
    </row>
    <row r="77" spans="1:89" s="16" customFormat="1" ht="59.25" customHeight="1">
      <c r="A77" s="235" t="s">
        <v>652</v>
      </c>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row>
    <row r="79" spans="1:89" ht="14.25" thickBot="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15" customFormat="1">
      <c r="A80" s="124" t="s">
        <v>586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c r="A81" s="70" t="s">
        <v>587</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c r="A82" s="70" t="s">
        <v>588</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投资和筹资活动现金流表!Y34</f>
        <v>652357645.91999996</v>
      </c>
      <c r="Z82" s="76">
        <f>投资和筹资活动现金流表!Z34</f>
        <v>555743063.5999999</v>
      </c>
      <c r="AA82" s="76">
        <f>投资和筹资活动现金流表!AA34</f>
        <v>463120396.69</v>
      </c>
      <c r="AB82" s="76">
        <f>投资和筹资活动现金流表!AB34</f>
        <v>427815367.21000004</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c r="A83" s="155" t="s">
        <v>589</v>
      </c>
      <c r="E83" s="44">
        <f>E81/E82</f>
        <v>1.3927169896365399</v>
      </c>
      <c r="F83" s="44">
        <f t="shared" ref="F83:BQ83" si="46">F81/F82</f>
        <v>1.0290332655803753</v>
      </c>
      <c r="G83" s="44">
        <f t="shared" si="46"/>
        <v>0.7280231424725061</v>
      </c>
      <c r="H83" s="44">
        <f t="shared" si="46"/>
        <v>0.36881078311612775</v>
      </c>
      <c r="I83" s="44">
        <f t="shared" si="46"/>
        <v>1.1365753314478499</v>
      </c>
      <c r="J83" s="44">
        <f t="shared" si="46"/>
        <v>0.92735120423796069</v>
      </c>
      <c r="K83" s="44">
        <f t="shared" si="46"/>
        <v>0.67643236192637324</v>
      </c>
      <c r="L83" s="44">
        <f t="shared" si="46"/>
        <v>0.34015991314924482</v>
      </c>
      <c r="M83" s="44">
        <f t="shared" si="46"/>
        <v>1.3795840823189258</v>
      </c>
      <c r="N83" s="44">
        <f t="shared" si="46"/>
        <v>0.92634281301261401</v>
      </c>
      <c r="O83" s="44">
        <f t="shared" si="46"/>
        <v>0.59239871860489901</v>
      </c>
      <c r="P83" s="44">
        <f t="shared" si="46"/>
        <v>0.28194924091504409</v>
      </c>
      <c r="Q83" s="44">
        <f t="shared" si="46"/>
        <v>1.2305857237248603</v>
      </c>
      <c r="R83" s="44">
        <f t="shared" si="46"/>
        <v>0.86434430154311159</v>
      </c>
      <c r="S83" s="44">
        <f t="shared" si="46"/>
        <v>0.53783415340259155</v>
      </c>
      <c r="T83" s="44">
        <f t="shared" si="46"/>
        <v>0.25003470268542177</v>
      </c>
      <c r="U83" s="44">
        <f t="shared" si="46"/>
        <v>1.2421087521983858</v>
      </c>
      <c r="V83" s="44">
        <f t="shared" si="46"/>
        <v>0.95162782483415886</v>
      </c>
      <c r="W83" s="44">
        <f t="shared" si="46"/>
        <v>0.68048665077398895</v>
      </c>
      <c r="X83" s="44">
        <f t="shared" si="46"/>
        <v>0.32202983673079738</v>
      </c>
      <c r="Y83" s="44">
        <f t="shared" si="46"/>
        <v>1.210345002941573</v>
      </c>
      <c r="Z83" s="44">
        <f t="shared" si="46"/>
        <v>0.97052164537353314</v>
      </c>
      <c r="AA83" s="44">
        <f t="shared" si="46"/>
        <v>0.85241656468058591</v>
      </c>
      <c r="AB83" s="44">
        <f t="shared" si="46"/>
        <v>0.41520772778320131</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c r="A84" s="70" t="s">
        <v>590</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c r="A85" s="155" t="s">
        <v>591</v>
      </c>
      <c r="E85" s="44">
        <f>E81/E84</f>
        <v>1.7448335594208908</v>
      </c>
      <c r="F85" s="44">
        <f t="shared" ref="F85:BQ85" si="48">F81/F84</f>
        <v>1.3533970964530488</v>
      </c>
      <c r="G85" s="44">
        <f t="shared" si="48"/>
        <v>1.1572422867121759</v>
      </c>
      <c r="H85" s="44">
        <f t="shared" si="48"/>
        <v>0.55836043918389366</v>
      </c>
      <c r="I85" s="44">
        <f t="shared" si="48"/>
        <v>1.6104749481506799</v>
      </c>
      <c r="J85" s="44">
        <f t="shared" si="48"/>
        <v>1.2880189346267246</v>
      </c>
      <c r="K85" s="44">
        <f t="shared" si="48"/>
        <v>0.86007711683925969</v>
      </c>
      <c r="L85" s="44">
        <f t="shared" si="48"/>
        <v>0.42307355896960103</v>
      </c>
      <c r="M85" s="44">
        <f t="shared" si="48"/>
        <v>1.6790156086319785</v>
      </c>
      <c r="N85" s="44">
        <f t="shared" si="48"/>
        <v>1.3366143529739563</v>
      </c>
      <c r="O85" s="44">
        <f t="shared" si="48"/>
        <v>1.0157744904258641</v>
      </c>
      <c r="P85" s="44">
        <f t="shared" si="48"/>
        <v>0.43477570362594897</v>
      </c>
      <c r="Q85" s="44">
        <f t="shared" si="48"/>
        <v>1.7072052507960149</v>
      </c>
      <c r="R85" s="44">
        <f t="shared" si="48"/>
        <v>1.4304212667128027</v>
      </c>
      <c r="S85" s="44">
        <f t="shared" si="48"/>
        <v>0.87417326576604892</v>
      </c>
      <c r="T85" s="44">
        <f t="shared" si="48"/>
        <v>0.38983529792399191</v>
      </c>
      <c r="U85" s="44">
        <f t="shared" si="48"/>
        <v>1.863422440583488</v>
      </c>
      <c r="V85" s="44">
        <f t="shared" si="48"/>
        <v>1.4155469850498525</v>
      </c>
      <c r="W85" s="44">
        <f t="shared" si="48"/>
        <v>1.04502882436263</v>
      </c>
      <c r="X85" s="44">
        <f t="shared" si="48"/>
        <v>0.61205390576432284</v>
      </c>
      <c r="Y85" s="44">
        <f t="shared" si="48"/>
        <v>2.1399672899981055</v>
      </c>
      <c r="Z85" s="44">
        <f t="shared" si="48"/>
        <v>1.4502367311341484</v>
      </c>
      <c r="AA85" s="44">
        <f t="shared" si="48"/>
        <v>1.3777135785236894</v>
      </c>
      <c r="AB85" s="44">
        <f t="shared" si="48"/>
        <v>0.61942062046820068</v>
      </c>
      <c r="AC85" s="44">
        <f t="shared" si="48"/>
        <v>2.8308383665775132</v>
      </c>
      <c r="AD85" s="44">
        <f t="shared" si="48"/>
        <v>2.3967616771123121</v>
      </c>
      <c r="AE85" s="44">
        <f t="shared" si="48"/>
        <v>1.7887674832365166</v>
      </c>
      <c r="AF85" s="44">
        <f t="shared" si="48"/>
        <v>0.78522770114427975</v>
      </c>
      <c r="AG85" s="44">
        <f t="shared" si="48"/>
        <v>4.8548339667849758</v>
      </c>
      <c r="AH85" s="44">
        <f t="shared" si="48"/>
        <v>3.6804782342897071</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c r="A86" s="70" t="s">
        <v>592</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c r="A87" s="155" t="s">
        <v>593</v>
      </c>
      <c r="E87" s="44">
        <f>E81/E86</f>
        <v>21.720342874876476</v>
      </c>
      <c r="F87" s="44">
        <f t="shared" ref="F87:BQ87" si="50">F81/F86</f>
        <v>10.577638954075148</v>
      </c>
      <c r="G87" s="44">
        <f t="shared" si="50"/>
        <v>3.2304981113986053</v>
      </c>
      <c r="H87" s="44">
        <f t="shared" si="50"/>
        <v>1.8377697160500608</v>
      </c>
      <c r="I87" s="44">
        <f t="shared" si="50"/>
        <v>6.6117581240849264</v>
      </c>
      <c r="J87" s="44">
        <f t="shared" si="50"/>
        <v>6.4834509823164543</v>
      </c>
      <c r="K87" s="44">
        <f t="shared" si="50"/>
        <v>8.6809431375624797</v>
      </c>
      <c r="L87" s="44">
        <f t="shared" si="50"/>
        <v>5.7425480946074741</v>
      </c>
      <c r="M87" s="44">
        <f t="shared" si="50"/>
        <v>33.674998676262291</v>
      </c>
      <c r="N87" s="44">
        <f t="shared" si="50"/>
        <v>5.7216193254224654</v>
      </c>
      <c r="O87" s="44">
        <f t="shared" si="50"/>
        <v>2.1382732963327746</v>
      </c>
      <c r="P87" s="44">
        <f t="shared" si="50"/>
        <v>1.4098892467687552</v>
      </c>
      <c r="Q87" s="44">
        <f t="shared" si="50"/>
        <v>8.3651467710268186</v>
      </c>
      <c r="R87" s="44">
        <f t="shared" si="50"/>
        <v>3.0463593853048914</v>
      </c>
      <c r="S87" s="44">
        <f t="shared" si="50"/>
        <v>1.966534077479283</v>
      </c>
      <c r="T87" s="44">
        <f t="shared" si="50"/>
        <v>1.0181663859710373</v>
      </c>
      <c r="U87" s="44">
        <f t="shared" si="50"/>
        <v>5.6994933231086433</v>
      </c>
      <c r="V87" s="44">
        <f t="shared" si="50"/>
        <v>4.5990072337004202</v>
      </c>
      <c r="W87" s="44">
        <f t="shared" si="50"/>
        <v>2.9918220329813514</v>
      </c>
      <c r="X87" s="44">
        <f t="shared" si="50"/>
        <v>0.87363921435507019</v>
      </c>
      <c r="Y87" s="44">
        <f t="shared" si="50"/>
        <v>3.7511864400846378</v>
      </c>
      <c r="Z87" s="44">
        <f t="shared" si="50"/>
        <v>4.7401397508430403</v>
      </c>
      <c r="AA87" s="44">
        <f t="shared" si="50"/>
        <v>2.9884122709499481</v>
      </c>
      <c r="AB87" s="44">
        <f t="shared" si="50"/>
        <v>1.8875617586831697</v>
      </c>
      <c r="AC87" s="44">
        <f t="shared" si="50"/>
        <v>10.370081317317032</v>
      </c>
      <c r="AD87" s="44">
        <f t="shared" si="50"/>
        <v>7.7818195075139043</v>
      </c>
      <c r="AE87" s="44">
        <f t="shared" si="50"/>
        <v>6.1775202298437568</v>
      </c>
      <c r="AF87" s="44">
        <f t="shared" si="50"/>
        <v>5.6153771238402621</v>
      </c>
      <c r="AG87" s="44">
        <f t="shared" si="50"/>
        <v>30.833083543986017</v>
      </c>
      <c r="AH87" s="44">
        <f t="shared" si="50"/>
        <v>95.523945974372907</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c r="A88" s="70" t="s">
        <v>594</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c r="A89" s="70" t="s">
        <v>595</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c r="A90" s="70" t="s">
        <v>596</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c r="A91" s="70" t="s">
        <v>597</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c r="A92" s="70" t="s">
        <v>598</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c r="A93" s="155" t="s">
        <v>599</v>
      </c>
      <c r="E93" s="44">
        <f>E81/E92</f>
        <v>14.872611487087712</v>
      </c>
      <c r="F93" s="44">
        <f t="shared" ref="F93:BQ93" si="52">F81/F92</f>
        <v>10.673734371708244</v>
      </c>
      <c r="G93" s="44">
        <f t="shared" si="52"/>
        <v>7.3596617118632235</v>
      </c>
      <c r="H93" s="44">
        <f t="shared" si="52"/>
        <v>5.5858132668907601</v>
      </c>
      <c r="I93" s="44">
        <f t="shared" si="52"/>
        <v>16.524974034197442</v>
      </c>
      <c r="J93" s="44">
        <f t="shared" si="52"/>
        <v>14.083200553823991</v>
      </c>
      <c r="K93" s="44">
        <f t="shared" si="52"/>
        <v>9.2943270989968561</v>
      </c>
      <c r="L93" s="44">
        <f t="shared" si="52"/>
        <v>4.4179877347895324</v>
      </c>
      <c r="M93" s="44">
        <f t="shared" si="52"/>
        <v>17.916033198369714</v>
      </c>
      <c r="N93" s="44">
        <f t="shared" si="52"/>
        <v>14.951829067726624</v>
      </c>
      <c r="O93" s="44">
        <f t="shared" si="52"/>
        <v>8.9105283359486904</v>
      </c>
      <c r="P93" s="44">
        <f t="shared" si="52"/>
        <v>3.8093400022658308</v>
      </c>
      <c r="Q93" s="44">
        <f t="shared" si="52"/>
        <v>15.156967486220665</v>
      </c>
      <c r="R93" s="44">
        <f t="shared" si="52"/>
        <v>9.8949179949141222</v>
      </c>
      <c r="S93" s="44">
        <f t="shared" si="52"/>
        <v>6.0103764003832758</v>
      </c>
      <c r="T93" s="44">
        <f t="shared" si="52"/>
        <v>2.7383271209199616</v>
      </c>
      <c r="U93" s="44">
        <f t="shared" si="52"/>
        <v>13.298851709177708</v>
      </c>
      <c r="V93" s="44">
        <f t="shared" si="52"/>
        <v>9.6210844184910265</v>
      </c>
      <c r="W93" s="44">
        <f t="shared" si="52"/>
        <v>6.9042242983829274</v>
      </c>
      <c r="X93" s="44">
        <f t="shared" si="52"/>
        <v>3.9624299385791941</v>
      </c>
      <c r="Y93" s="44">
        <f t="shared" si="52"/>
        <v>14.040295515753376</v>
      </c>
      <c r="Z93" s="44">
        <f t="shared" si="52"/>
        <v>9.6072567132172253</v>
      </c>
      <c r="AA93" s="44">
        <f t="shared" si="52"/>
        <v>12.920508388240782</v>
      </c>
      <c r="AB93" s="44">
        <f t="shared" si="52"/>
        <v>5.7701637338533729</v>
      </c>
      <c r="AC93" s="44">
        <f t="shared" si="52"/>
        <v>26.553898952102056</v>
      </c>
      <c r="AD93" s="44">
        <f t="shared" si="52"/>
        <v>20.459837014765586</v>
      </c>
      <c r="AE93" s="44">
        <f t="shared" si="52"/>
        <v>14.885796766127966</v>
      </c>
      <c r="AF93" s="44">
        <f t="shared" si="52"/>
        <v>6.5857788431852597</v>
      </c>
      <c r="AG93" s="44">
        <f t="shared" si="52"/>
        <v>41.364460088030519</v>
      </c>
      <c r="AH93" s="44">
        <f t="shared" si="52"/>
        <v>31.199754404593133</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c r="A94" s="70" t="s">
        <v>600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c r="A95" s="70" t="s">
        <v>601</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c r="A96" s="70" t="s">
        <v>602</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c r="A97" s="70" t="s">
        <v>603</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c r="A98" s="70" t="s">
        <v>604</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4.25" thickBot="1">
      <c r="A99" s="74" t="s">
        <v>605</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ht="204.75" customHeight="1">
      <c r="A100" s="239" t="s">
        <v>653</v>
      </c>
      <c r="B100" s="240"/>
      <c r="C100" s="240"/>
      <c r="D100" s="240"/>
      <c r="E100" s="240"/>
      <c r="F100" s="240"/>
      <c r="G100" s="240"/>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H100" s="240"/>
      <c r="AI100" s="240"/>
      <c r="AJ100" s="240"/>
      <c r="AK100" s="24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自由现金流分析表"/>
  <dimension ref="A1:CL39"/>
  <sheetViews>
    <sheetView topLeftCell="A28" workbookViewId="0">
      <selection activeCell="V39" sqref="V39"/>
    </sheetView>
  </sheetViews>
  <sheetFormatPr defaultRowHeight="13.5"/>
  <cols>
    <col min="1" max="1" width="60.75" style="17" bestFit="1" customWidth="1"/>
    <col min="2" max="4" width="9.5" hidden="1" customWidth="1"/>
    <col min="5" max="5" width="19.5" bestFit="1" customWidth="1"/>
    <col min="6" max="8" width="19.5" hidden="1" customWidth="1"/>
    <col min="9" max="9" width="19.5" bestFit="1" customWidth="1"/>
    <col min="10" max="10" width="19.5" hidden="1" customWidth="1"/>
    <col min="11" max="11" width="18.25" hidden="1" customWidth="1"/>
    <col min="12" max="12" width="19.5" hidden="1" customWidth="1"/>
    <col min="13" max="13" width="19.5" bestFit="1" customWidth="1"/>
    <col min="14" max="16" width="19.5" hidden="1" customWidth="1"/>
    <col min="17" max="17" width="19.375" bestFit="1" customWidth="1"/>
    <col min="18" max="18" width="19.5" hidden="1" customWidth="1"/>
    <col min="19" max="20" width="18.25" hidden="1" customWidth="1"/>
    <col min="21" max="21" width="19.5" bestFit="1" customWidth="1"/>
    <col min="22" max="22" width="19.5" hidden="1" customWidth="1"/>
    <col min="23" max="24" width="18.25" hidden="1" customWidth="1"/>
    <col min="25" max="25" width="18.25" bestFit="1" customWidth="1"/>
    <col min="26" max="27" width="18.25" hidden="1" customWidth="1"/>
    <col min="28" max="28" width="17.25" hidden="1" customWidth="1"/>
    <col min="29" max="29" width="19.5" bestFit="1" customWidth="1"/>
    <col min="30" max="31" width="19.5" hidden="1" customWidth="1"/>
    <col min="32" max="32" width="18.25" hidden="1" customWidth="1"/>
    <col min="33" max="33" width="19.5" bestFit="1" customWidth="1"/>
    <col min="34" max="34" width="19.5" hidden="1" customWidth="1"/>
    <col min="35" max="36" width="18.25" bestFit="1" customWidth="1"/>
    <col min="37" max="37" width="13.875" hidden="1" customWidth="1"/>
    <col min="38" max="38" width="17.25" hidden="1" customWidth="1"/>
    <col min="39" max="40" width="17.25" bestFit="1" customWidth="1"/>
    <col min="41" max="41" width="13.875" hidden="1" customWidth="1"/>
    <col min="42" max="42" width="17.25" hidden="1" customWidth="1"/>
    <col min="43" max="44" width="17.25" bestFit="1" customWidth="1"/>
    <col min="45" max="45" width="9.625" hidden="1" customWidth="1"/>
    <col min="46" max="46" width="18.375" bestFit="1" customWidth="1"/>
    <col min="47" max="48" width="17.25" bestFit="1" customWidth="1"/>
    <col min="49" max="51" width="16.125" bestFit="1" customWidth="1"/>
    <col min="52" max="52" width="17.25" bestFit="1" customWidth="1"/>
    <col min="53" max="54" width="18.375" bestFit="1" customWidth="1"/>
    <col min="55" max="61" width="17.25" bestFit="1" customWidth="1"/>
    <col min="62" max="62" width="15" bestFit="1" customWidth="1"/>
    <col min="63" max="63" width="16.125" bestFit="1" customWidth="1"/>
    <col min="64" max="70" width="17.25" bestFit="1" customWidth="1"/>
    <col min="71" max="72" width="15" bestFit="1" customWidth="1"/>
    <col min="73" max="74" width="17.25" bestFit="1" customWidth="1"/>
    <col min="75" max="75" width="16.125" bestFit="1" customWidth="1"/>
    <col min="76" max="76" width="17.25" bestFit="1" customWidth="1"/>
    <col min="77" max="77" width="16.125" bestFit="1" customWidth="1"/>
    <col min="78" max="78" width="12.75" bestFit="1" customWidth="1"/>
    <col min="79" max="79" width="17.25" bestFit="1" customWidth="1"/>
    <col min="80" max="80" width="16.125" bestFit="1" customWidth="1"/>
    <col min="81" max="84" width="17.25" bestFit="1" customWidth="1"/>
    <col min="85" max="86" width="16.125" bestFit="1" customWidth="1"/>
    <col min="87" max="87" width="17.25" bestFit="1" customWidth="1"/>
    <col min="88" max="88" width="16.125" bestFit="1" customWidth="1"/>
    <col min="89" max="90" width="9.625" bestFit="1" customWidth="1"/>
  </cols>
  <sheetData>
    <row r="1" spans="1:90">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c r="A2" s="17" t="s">
        <v>491</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c r="A3" s="17" t="s">
        <v>492</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c r="A5" s="20" t="s">
        <v>493</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c r="A6" s="17" t="s">
        <v>494</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c r="A7" s="17" t="s">
        <v>495</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c r="A8" s="150" t="s">
        <v>496</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c r="A9" s="150" t="s">
        <v>497</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c r="A10" s="150" t="s">
        <v>498</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c r="A11" s="150" t="s">
        <v>499</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c r="A12" s="150" t="s">
        <v>500</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c r="A13" s="20" t="s">
        <v>501</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c r="A14" s="17" t="s">
        <v>502</v>
      </c>
      <c r="E14" s="26">
        <f>现金流量表!E13</f>
        <v>612280415.13</v>
      </c>
      <c r="F14" s="26">
        <f>现金流量表!F13</f>
        <v>524013685.56</v>
      </c>
      <c r="G14" s="26">
        <f>现金流量表!G13</f>
        <v>388747462.31999999</v>
      </c>
      <c r="H14" s="26">
        <f>现金流量表!H13</f>
        <v>257293820.97999999</v>
      </c>
      <c r="I14" s="26">
        <f>现金流量表!I13</f>
        <v>152654463.16999999</v>
      </c>
      <c r="J14" s="26">
        <f>现金流量表!J13</f>
        <v>145353901.49000001</v>
      </c>
      <c r="K14" s="26">
        <f>现金流量表!K13</f>
        <v>86112662.510000005</v>
      </c>
      <c r="L14" s="26">
        <f>现金流量表!L13</f>
        <v>102339094.16</v>
      </c>
      <c r="M14" s="26">
        <f>现金流量表!M13</f>
        <v>366599551.26999998</v>
      </c>
      <c r="N14" s="26">
        <f>现金流量表!N13</f>
        <v>301398516.12</v>
      </c>
      <c r="O14" s="26">
        <f>现金流量表!O13</f>
        <v>176387130.99000001</v>
      </c>
      <c r="P14" s="26">
        <f>现金流量表!P13</f>
        <v>133686240.64</v>
      </c>
      <c r="Q14" s="26">
        <f>现金流量表!Q13</f>
        <v>143375664.33000001</v>
      </c>
      <c r="R14" s="26">
        <f>现金流量表!R13</f>
        <v>129319731.53</v>
      </c>
      <c r="S14" s="26">
        <f>现金流量表!S13</f>
        <v>56104951.130000003</v>
      </c>
      <c r="T14" s="26">
        <f>现金流量表!T13</f>
        <v>25001014.359999999</v>
      </c>
      <c r="U14" s="26">
        <f>现金流量表!U13</f>
        <v>198143305.22999999</v>
      </c>
      <c r="V14" s="26">
        <f>现金流量表!V13</f>
        <v>128871538</v>
      </c>
      <c r="W14" s="26">
        <f>现金流量表!W13</f>
        <v>65391736.07</v>
      </c>
      <c r="X14" s="26">
        <f>现金流量表!X13</f>
        <v>28403041.719999999</v>
      </c>
      <c r="Y14" s="26">
        <f>现金流量表!Y13</f>
        <v>66414783.799999997</v>
      </c>
      <c r="Z14" s="26">
        <f>现金流量表!Z13</f>
        <v>63801535.789999999</v>
      </c>
      <c r="AA14" s="26">
        <f>现金流量表!AA13</f>
        <v>31337114.91</v>
      </c>
      <c r="AB14" s="26">
        <f>现金流量表!AB13</f>
        <v>59383.69</v>
      </c>
      <c r="AC14" s="26">
        <f>现金流量表!AC13</f>
        <v>189079188.53</v>
      </c>
      <c r="AD14" s="26">
        <f>现金流量表!AD13</f>
        <v>216560178.52000001</v>
      </c>
      <c r="AE14" s="26">
        <f>现金流量表!AE13</f>
        <v>144211016.88</v>
      </c>
      <c r="AF14" s="26">
        <f>现金流量表!AF13</f>
        <v>52098792.939999998</v>
      </c>
      <c r="AG14" s="26">
        <f>现金流量表!AG13</f>
        <v>156068852.72</v>
      </c>
      <c r="AH14" s="26">
        <f>现金流量表!AH13</f>
        <v>117420567.38</v>
      </c>
      <c r="AI14" s="26">
        <f>现金流量表!AI13</f>
        <v>94704915.730000004</v>
      </c>
      <c r="AJ14" s="26">
        <f>现金流量表!AJ13</f>
        <v>64957959.640000001</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c r="A15" s="17" t="s">
        <v>503</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-350489.64</v>
      </c>
      <c r="AL15" s="26">
        <f>股权价值增加表!AL17</f>
        <v>0</v>
      </c>
      <c r="AM15" s="26">
        <f>股权价值增加表!AM17</f>
        <v>0</v>
      </c>
      <c r="AN15" s="26">
        <f>股权价值增加表!AN17</f>
        <v>0</v>
      </c>
      <c r="AO15" s="26">
        <f>股权价值增加表!AO17</f>
        <v>-286174.01</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c r="A16" s="20" t="s">
        <v>504</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c r="A17" s="17" t="s">
        <v>505</v>
      </c>
      <c r="E17" s="26">
        <f>股权价值增加表!E42</f>
        <v>304306233.41999978</v>
      </c>
      <c r="F17" s="26">
        <f>股权价值增加表!F42</f>
        <v>262599285.01000014</v>
      </c>
      <c r="G17" s="26">
        <f>股权价值增加表!G42</f>
        <v>194563579.06</v>
      </c>
      <c r="H17" s="26">
        <f>股权价值增加表!H42</f>
        <v>92510941.320000023</v>
      </c>
      <c r="I17" s="26">
        <f>股权价值增加表!I42</f>
        <v>370011591.78999984</v>
      </c>
      <c r="J17" s="26">
        <f>股权价值增加表!J42</f>
        <v>264716610.8499999</v>
      </c>
      <c r="K17" s="26">
        <f>股权价值增加表!K42</f>
        <v>199116643.63999999</v>
      </c>
      <c r="L17" s="26">
        <f>股权价值增加表!L42</f>
        <v>86694933.889999986</v>
      </c>
      <c r="M17" s="26">
        <f>股权价值增加表!M42</f>
        <v>298144112.63</v>
      </c>
      <c r="N17" s="26">
        <f>股权价值增加表!N42</f>
        <v>145948182.48999989</v>
      </c>
      <c r="O17" s="26">
        <f>股权价值增加表!O42</f>
        <v>70088189.920000046</v>
      </c>
      <c r="P17" s="26">
        <f>股权价值增加表!P42</f>
        <v>23681393.739999991</v>
      </c>
      <c r="Q17" s="26">
        <f>股权价值增加表!Q42</f>
        <v>99276084.000000089</v>
      </c>
      <c r="R17" s="26">
        <f>股权价值增加表!R42</f>
        <v>63144760.389999971</v>
      </c>
      <c r="S17" s="26">
        <f>股权价值增加表!S42</f>
        <v>36513669.350000024</v>
      </c>
      <c r="T17" s="26">
        <f>股权价值增加表!T42</f>
        <v>16576525.63000001</v>
      </c>
      <c r="U17" s="26">
        <f>股权价值增加表!U42</f>
        <v>111056231.57999991</v>
      </c>
      <c r="V17" s="26">
        <f>股权价值增加表!V42</f>
        <v>89940853.150000095</v>
      </c>
      <c r="W17" s="26">
        <f>股权价值增加表!W42</f>
        <v>62583672.940000005</v>
      </c>
      <c r="X17" s="26">
        <f>股权价值增加表!X42</f>
        <v>30644006.390000012</v>
      </c>
      <c r="Y17" s="26">
        <f>股权价值增加表!Y42</f>
        <v>104099983.04999998</v>
      </c>
      <c r="Z17" s="26">
        <f>股权价值增加表!Z42</f>
        <v>81738311.960000008</v>
      </c>
      <c r="AA17" s="26">
        <f>股权价值增加表!AA42</f>
        <v>69439554.349999979</v>
      </c>
      <c r="AB17" s="26">
        <f>股权价值增加表!AB42</f>
        <v>27851357.510000005</v>
      </c>
      <c r="AC17" s="26">
        <f>股权价值增加表!AC42</f>
        <v>115126305.65999994</v>
      </c>
      <c r="AD17" s="26">
        <f>股权价值增加表!AD42</f>
        <v>102051346.40999994</v>
      </c>
      <c r="AE17" s="26">
        <f>股权价值增加表!AE42</f>
        <v>77141986.969999999</v>
      </c>
      <c r="AF17" s="26">
        <f>股权价值增加表!AF42</f>
        <v>29629487.049999997</v>
      </c>
      <c r="AG17" s="26">
        <f>股权价值增加表!AG42</f>
        <v>92811800.770000026</v>
      </c>
      <c r="AH17" s="26">
        <f>股权价值增加表!AH42</f>
        <v>74696193.409999996</v>
      </c>
      <c r="AI17" s="26">
        <f>股权价值增加表!AI42</f>
        <v>63399330.539999984</v>
      </c>
      <c r="AJ17" s="26">
        <f>股权价值增加表!AJ42</f>
        <v>93669269.390000015</v>
      </c>
      <c r="AK17" s="26">
        <f>股权价值增加表!AK42</f>
        <v>-350416.91999999993</v>
      </c>
      <c r="AL17" s="26">
        <f>股权价值增加表!AL42</f>
        <v>-35823249.020000003</v>
      </c>
      <c r="AM17" s="26">
        <f>股权价值增加表!AM42</f>
        <v>-35733277.469999999</v>
      </c>
      <c r="AN17" s="26">
        <f>股权价值增加表!AN42</f>
        <v>-19545940.589999996</v>
      </c>
      <c r="AO17" s="26">
        <f>股权价值增加表!AO42</f>
        <v>-287177.33000000007</v>
      </c>
      <c r="AP17" s="26">
        <f>股权价值增加表!AP42</f>
        <v>-27615171.18</v>
      </c>
      <c r="AQ17" s="26">
        <f>股权价值增加表!AQ42</f>
        <v>-31120172.960000001</v>
      </c>
      <c r="AR17" s="26">
        <f>股权价值增加表!AR42</f>
        <v>-16785423.550000001</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c r="A18" s="20" t="s">
        <v>506</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c r="A19" s="17" t="s">
        <v>507</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c r="A20" s="17" t="s">
        <v>508</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c r="A21" s="17" t="s">
        <v>509</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c r="A22" s="17" t="s">
        <v>510</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c r="A23" s="17" t="s">
        <v>511</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c r="A24" s="17" t="s">
        <v>512</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c r="A25" s="20" t="s">
        <v>513</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c r="A26" s="20" t="s">
        <v>514</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c r="A27" s="17" t="s">
        <v>515</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c r="A28" s="17" t="s">
        <v>516</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c r="A29" s="235" t="s">
        <v>654</v>
      </c>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row>
    <row r="30" spans="1:90">
      <c r="A30" s="113" t="s">
        <v>575</v>
      </c>
      <c r="B30" s="96"/>
      <c r="C30" s="96"/>
      <c r="D30" s="96"/>
      <c r="E30" s="96" t="s">
        <v>574</v>
      </c>
      <c r="F30" s="96"/>
      <c r="G30" s="96"/>
      <c r="H30" s="96"/>
      <c r="I30" s="96" t="s">
        <v>609</v>
      </c>
      <c r="M30" s="96" t="s">
        <v>576</v>
      </c>
      <c r="Q30" s="117" t="s">
        <v>615</v>
      </c>
      <c r="R30" s="117"/>
      <c r="S30" s="117"/>
      <c r="T30" s="117"/>
      <c r="U30" s="117" t="s">
        <v>612</v>
      </c>
      <c r="V30" s="117"/>
      <c r="W30" s="117"/>
      <c r="X30" s="117"/>
      <c r="Y30" s="117" t="s">
        <v>613</v>
      </c>
      <c r="Z30" s="117"/>
      <c r="AA30" s="117"/>
      <c r="AB30" s="117"/>
      <c r="AC30" s="117" t="s">
        <v>614</v>
      </c>
    </row>
    <row r="31" spans="1:90" s="63" customFormat="1">
      <c r="A31" s="113" t="s">
        <v>577</v>
      </c>
      <c r="B31" s="114"/>
      <c r="C31" s="114"/>
      <c r="D31" s="114"/>
      <c r="E31" s="114">
        <f>POWER(E27/U27,1/5)-1</f>
        <v>0.26066320751091276</v>
      </c>
      <c r="F31" s="114"/>
      <c r="G31" s="114"/>
      <c r="H31" s="114"/>
      <c r="I31" s="114">
        <f>POWER(E27/Y27,1/6)-1</f>
        <v>1.0545757316349316</v>
      </c>
      <c r="M31" s="114">
        <f>POWER(E27/AC27,1/7)-1</f>
        <v>0.1688386949493883</v>
      </c>
      <c r="Q31" s="118" t="s">
        <v>611</v>
      </c>
      <c r="R31" s="118"/>
      <c r="S31" s="118"/>
      <c r="T31" s="118"/>
      <c r="U31" s="118">
        <f>POWER(E14/U14,1/5)-1</f>
        <v>0.25312441904496197</v>
      </c>
      <c r="V31" s="118"/>
      <c r="W31" s="118"/>
      <c r="X31" s="118"/>
      <c r="Y31" s="118">
        <f>POWER(E14/Y14,1/6)-1</f>
        <v>0.44804125149116492</v>
      </c>
      <c r="Z31" s="118"/>
      <c r="AA31" s="118"/>
      <c r="AB31" s="118"/>
      <c r="AC31" s="118">
        <f>POWER(E14/AC14,1/7)-1</f>
        <v>0.1827717643692286</v>
      </c>
    </row>
    <row r="32" spans="1:90" s="66" customFormat="1">
      <c r="A32" s="46" t="s">
        <v>518</v>
      </c>
      <c r="E32" s="66">
        <v>0.17</v>
      </c>
    </row>
    <row r="39" spans="1:1" ht="40.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根据DCF测算价值表"/>
  <dimension ref="A1:BV71"/>
  <sheetViews>
    <sheetView topLeftCell="A10" workbookViewId="0">
      <selection activeCell="C54" sqref="C54"/>
    </sheetView>
  </sheetViews>
  <sheetFormatPr defaultRowHeight="13.5"/>
  <cols>
    <col min="1" max="1" width="42.5" style="17" bestFit="1" customWidth="1"/>
    <col min="2" max="2" width="23.25" style="26" bestFit="1" customWidth="1"/>
    <col min="3" max="3" width="37.125" bestFit="1" customWidth="1"/>
    <col min="4" max="8" width="17.25" bestFit="1" customWidth="1"/>
    <col min="9" max="9" width="20.5" bestFit="1" customWidth="1"/>
    <col min="10" max="10" width="15" bestFit="1" customWidth="1"/>
    <col min="11" max="11" width="16.125" bestFit="1" customWidth="1"/>
    <col min="12" max="12" width="38.25" bestFit="1" customWidth="1"/>
    <col min="13" max="18" width="16.125" bestFit="1" customWidth="1"/>
    <col min="19" max="19" width="19.375" bestFit="1" customWidth="1"/>
    <col min="20" max="74" width="9.5" bestFit="1" customWidth="1"/>
  </cols>
  <sheetData>
    <row r="1" spans="1:10">
      <c r="A1" s="68" t="s">
        <v>520</v>
      </c>
      <c r="B1" s="69">
        <f>自由现金流分析表!E1</f>
        <v>43100</v>
      </c>
    </row>
    <row r="2" spans="1:10">
      <c r="A2" s="70" t="s">
        <v>521</v>
      </c>
      <c r="B2" s="71">
        <f>自由现金流分析表!E27</f>
        <v>404530531.23999995</v>
      </c>
      <c r="C2" t="s">
        <v>554</v>
      </c>
    </row>
    <row r="3" spans="1:10" s="63" customFormat="1">
      <c r="A3" s="72" t="s">
        <v>522</v>
      </c>
      <c r="B3" s="98">
        <v>0</v>
      </c>
    </row>
    <row r="4" spans="1:10" s="63" customFormat="1">
      <c r="A4" s="72" t="s">
        <v>523</v>
      </c>
      <c r="B4" s="98">
        <v>0.08</v>
      </c>
      <c r="F4" s="23"/>
    </row>
    <row r="5" spans="1:10">
      <c r="A5" s="70" t="s">
        <v>524</v>
      </c>
      <c r="B5" s="71">
        <f>B2*(1+B3)/(B4-B3)</f>
        <v>5056631640.499999</v>
      </c>
    </row>
    <row r="6" spans="1:10">
      <c r="A6" s="70" t="s">
        <v>525</v>
      </c>
      <c r="B6" s="71">
        <f>资产资本表!E17</f>
        <v>627279567.75999999</v>
      </c>
    </row>
    <row r="7" spans="1:10">
      <c r="A7" s="70" t="s">
        <v>526</v>
      </c>
      <c r="B7" s="71">
        <f>资产资本表!E19</f>
        <v>19416080.27</v>
      </c>
    </row>
    <row r="8" spans="1:10">
      <c r="A8" s="70" t="s">
        <v>527</v>
      </c>
      <c r="B8" s="71">
        <f>资产资本表!E89</f>
        <v>9814499.0099999998</v>
      </c>
    </row>
    <row r="9" spans="1:10">
      <c r="A9" s="70" t="s">
        <v>528</v>
      </c>
      <c r="B9" s="71">
        <f>B5+B6+B7-B8</f>
        <v>5693512789.5199995</v>
      </c>
    </row>
    <row r="10" spans="1:10">
      <c r="A10" s="70" t="s">
        <v>529</v>
      </c>
      <c r="B10" s="73">
        <f>资产资本表!E103/资产资本表!E107</f>
        <v>1.9886987191949043E-3</v>
      </c>
    </row>
    <row r="11" spans="1:10">
      <c r="A11" s="70" t="s">
        <v>555</v>
      </c>
      <c r="B11" s="71">
        <f>B9*(1-B10)</f>
        <v>5682190107.9277611</v>
      </c>
    </row>
    <row r="12" spans="1:10">
      <c r="A12" s="70" t="s">
        <v>530</v>
      </c>
      <c r="B12" s="102">
        <f>B55</f>
        <v>909133215</v>
      </c>
    </row>
    <row r="13" spans="1:10" ht="14.25" thickBot="1">
      <c r="A13" s="74" t="s">
        <v>531</v>
      </c>
      <c r="B13" s="75">
        <f>B11/B12</f>
        <v>6.2501182600921261</v>
      </c>
    </row>
    <row r="14" spans="1:10" s="16" customFormat="1" ht="53.25" customHeight="1">
      <c r="A14" s="235"/>
      <c r="B14" s="236"/>
      <c r="C14" s="236"/>
      <c r="D14" s="236"/>
      <c r="E14" s="236"/>
      <c r="F14" s="236"/>
      <c r="G14" s="236"/>
      <c r="H14" s="236"/>
      <c r="I14" s="236"/>
    </row>
    <row r="16" spans="1:10">
      <c r="A16" s="88"/>
      <c r="B16" s="76"/>
      <c r="C16" s="77"/>
      <c r="D16" s="77"/>
      <c r="E16" s="77"/>
      <c r="F16" s="77"/>
      <c r="G16" s="77"/>
      <c r="H16" s="77"/>
      <c r="I16" s="78"/>
      <c r="J16" s="77"/>
    </row>
    <row r="17" spans="1:10" s="63" customFormat="1">
      <c r="A17" s="90"/>
      <c r="B17" s="90"/>
      <c r="C17" s="90" t="s">
        <v>547</v>
      </c>
      <c r="D17" s="90">
        <v>0.09</v>
      </c>
      <c r="E17" s="90"/>
      <c r="F17" s="90"/>
      <c r="G17" s="90"/>
      <c r="H17" s="90" t="s">
        <v>548</v>
      </c>
      <c r="I17" s="90">
        <v>0.05</v>
      </c>
      <c r="J17" s="78"/>
    </row>
    <row r="18" spans="1:10" s="2" customFormat="1">
      <c r="A18" s="250" t="s">
        <v>532</v>
      </c>
      <c r="B18" s="250"/>
      <c r="C18" s="65" t="s">
        <v>546</v>
      </c>
      <c r="D18" s="97">
        <v>1</v>
      </c>
      <c r="E18" s="97">
        <v>2</v>
      </c>
      <c r="F18" s="97">
        <v>3</v>
      </c>
      <c r="G18" s="97">
        <v>4</v>
      </c>
      <c r="H18" s="97">
        <v>5</v>
      </c>
      <c r="I18" s="96">
        <v>6</v>
      </c>
      <c r="J18" s="80"/>
    </row>
    <row r="19" spans="1:10" s="26" customFormat="1">
      <c r="A19" s="99" t="s">
        <v>533</v>
      </c>
      <c r="B19" s="94"/>
      <c r="C19" s="89">
        <f>B2</f>
        <v>404530531.23999995</v>
      </c>
      <c r="D19" s="89">
        <f>C19*(1+$D$17)</f>
        <v>440938279.05159998</v>
      </c>
      <c r="E19" s="89">
        <f>D19*(1+$D$17)</f>
        <v>480622724.16624403</v>
      </c>
      <c r="F19" s="89">
        <f>E19*(1+$D$17)</f>
        <v>523878769.34120601</v>
      </c>
      <c r="G19" s="89">
        <f>F19*(1+$D$17)</f>
        <v>571027858.58191454</v>
      </c>
      <c r="H19" s="89">
        <f>G19*(1+$D$17)</f>
        <v>622420365.85428691</v>
      </c>
      <c r="I19" s="89">
        <f>H19*(1+I17)</f>
        <v>653541384.14700127</v>
      </c>
      <c r="J19" s="76"/>
    </row>
    <row r="20" spans="1:10" s="26" customFormat="1">
      <c r="A20" s="99" t="s">
        <v>534</v>
      </c>
      <c r="B20" s="95">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c r="A21" s="251" t="s">
        <v>535</v>
      </c>
      <c r="B21" s="251"/>
      <c r="C21" s="89"/>
      <c r="D21" s="89">
        <f>D19/D20</f>
        <v>408276184.307037</v>
      </c>
      <c r="E21" s="89">
        <f>E19/E20</f>
        <v>412056519.34691697</v>
      </c>
      <c r="F21" s="89">
        <f>F19/F20</f>
        <v>415871857.48901808</v>
      </c>
      <c r="G21" s="89">
        <f>G19/G20</f>
        <v>419722522.83613855</v>
      </c>
      <c r="H21" s="89">
        <f>H19/H20</f>
        <v>423608842.49202877</v>
      </c>
      <c r="I21" s="89">
        <f>I19/((B20-I17)*I20)</f>
        <v>13728064340.019451</v>
      </c>
      <c r="J21" s="76"/>
    </row>
    <row r="22" spans="1:10" s="26" customFormat="1">
      <c r="A22" s="251" t="s">
        <v>553</v>
      </c>
      <c r="B22" s="251"/>
      <c r="C22" s="89"/>
      <c r="D22" s="247">
        <f>SUM(D21:H21)</f>
        <v>2079535926.4711392</v>
      </c>
      <c r="E22" s="248"/>
      <c r="F22" s="248"/>
      <c r="G22" s="248"/>
      <c r="H22" s="249"/>
      <c r="I22" s="89">
        <f>I21</f>
        <v>13728064340.019451</v>
      </c>
      <c r="J22" s="76"/>
    </row>
    <row r="23" spans="1:10">
      <c r="A23" s="92" t="s">
        <v>536</v>
      </c>
      <c r="B23" s="76">
        <f>D22+I22</f>
        <v>15807600266.490591</v>
      </c>
      <c r="C23" s="77"/>
      <c r="D23" s="77"/>
      <c r="E23" s="77"/>
      <c r="F23" s="77"/>
      <c r="G23" s="77"/>
      <c r="H23" s="77"/>
      <c r="I23" s="79"/>
      <c r="J23" s="77"/>
    </row>
    <row r="24" spans="1:10">
      <c r="A24" s="92" t="s">
        <v>537</v>
      </c>
      <c r="B24" s="76">
        <f>B23</f>
        <v>15807600266.490591</v>
      </c>
      <c r="C24" s="77"/>
      <c r="D24" s="77"/>
      <c r="E24" s="77"/>
      <c r="F24" s="77"/>
      <c r="G24" s="77"/>
      <c r="H24" s="77"/>
      <c r="I24" s="79"/>
      <c r="J24" s="77"/>
    </row>
    <row r="25" spans="1:10">
      <c r="A25" s="70" t="s">
        <v>538</v>
      </c>
      <c r="B25" s="71">
        <f>资产资本表!E17</f>
        <v>627279567.75999999</v>
      </c>
      <c r="C25" s="77"/>
      <c r="D25" s="77"/>
      <c r="E25" s="77"/>
      <c r="F25" s="77"/>
      <c r="G25" s="77"/>
      <c r="H25" s="77"/>
      <c r="I25" s="79"/>
      <c r="J25" s="77"/>
    </row>
    <row r="26" spans="1:10">
      <c r="A26" s="70" t="s">
        <v>539</v>
      </c>
      <c r="B26" s="71">
        <f>资产资本表!E19</f>
        <v>19416080.27</v>
      </c>
      <c r="C26" s="77"/>
      <c r="D26" s="77"/>
      <c r="E26" s="77"/>
      <c r="F26" s="77"/>
      <c r="G26" s="77"/>
      <c r="H26" s="77"/>
      <c r="I26" s="79"/>
      <c r="J26" s="77"/>
    </row>
    <row r="27" spans="1:10">
      <c r="A27" s="70" t="s">
        <v>540</v>
      </c>
      <c r="B27" s="71">
        <f>资产资本表!E89</f>
        <v>9814499.0099999998</v>
      </c>
      <c r="C27" s="77"/>
      <c r="D27" s="77"/>
      <c r="E27" s="77"/>
      <c r="F27" s="77"/>
      <c r="G27" s="77"/>
      <c r="H27" s="77"/>
      <c r="I27" s="79"/>
      <c r="J27" s="77"/>
    </row>
    <row r="28" spans="1:10" s="2" customFormat="1">
      <c r="A28" s="82" t="s">
        <v>541</v>
      </c>
      <c r="B28" s="83">
        <f>B24+B25+B26-B27</f>
        <v>16444481415.510592</v>
      </c>
      <c r="C28" s="80"/>
      <c r="D28" s="80"/>
      <c r="E28" s="80"/>
      <c r="F28" s="80"/>
      <c r="G28" s="80"/>
      <c r="H28" s="80"/>
      <c r="I28" s="81"/>
      <c r="J28" s="80"/>
    </row>
    <row r="29" spans="1:10">
      <c r="A29" s="70" t="s">
        <v>542</v>
      </c>
      <c r="B29" s="78">
        <f>资产资本表!E103/资产资本表!E107</f>
        <v>1.9886987191949043E-3</v>
      </c>
      <c r="C29" s="252" t="s">
        <v>549</v>
      </c>
      <c r="D29" s="252"/>
      <c r="E29" s="252"/>
      <c r="F29" s="77"/>
      <c r="G29" s="77"/>
      <c r="H29" s="77"/>
      <c r="I29" s="79"/>
      <c r="J29" s="77"/>
    </row>
    <row r="30" spans="1:10" s="2" customFormat="1">
      <c r="A30" s="82" t="s">
        <v>543</v>
      </c>
      <c r="B30" s="83">
        <f>B28*(1-B29)</f>
        <v>16411778296.381741</v>
      </c>
      <c r="C30" s="91">
        <v>0.4</v>
      </c>
      <c r="D30" s="91">
        <v>0.3</v>
      </c>
      <c r="E30" s="91">
        <v>0.2</v>
      </c>
      <c r="F30" s="80"/>
      <c r="G30" s="80"/>
      <c r="H30" s="80"/>
      <c r="I30" s="81"/>
      <c r="J30" s="80"/>
    </row>
    <row r="31" spans="1:10">
      <c r="A31" s="70" t="s">
        <v>545</v>
      </c>
      <c r="B31" s="101">
        <f>B55</f>
        <v>909133215</v>
      </c>
      <c r="C31" s="64">
        <f>$B$32*(1-C30)</f>
        <v>10.831269626232988</v>
      </c>
      <c r="D31" s="64">
        <f>$B$32*(1-D30)</f>
        <v>12.636481230605153</v>
      </c>
      <c r="E31" s="64">
        <f>$B$32*(1-E30)</f>
        <v>14.441692834977317</v>
      </c>
      <c r="F31" s="77"/>
      <c r="G31" s="77"/>
      <c r="H31" s="77"/>
      <c r="I31" s="79"/>
      <c r="J31" s="77"/>
    </row>
    <row r="32" spans="1:10" s="2" customFormat="1" ht="14.25" thickBot="1">
      <c r="A32" s="84" t="s">
        <v>544</v>
      </c>
      <c r="B32" s="85">
        <f>B30/B31</f>
        <v>18.052116043721647</v>
      </c>
      <c r="C32" s="86"/>
      <c r="D32" s="86"/>
      <c r="E32" s="86"/>
      <c r="F32" s="86"/>
      <c r="G32" s="86"/>
      <c r="H32" s="86"/>
      <c r="I32" s="87"/>
      <c r="J32" s="80"/>
    </row>
    <row r="33" spans="1:19" ht="63" customHeight="1">
      <c r="A33" s="253"/>
      <c r="B33" s="254"/>
      <c r="C33" s="254"/>
      <c r="D33" s="254"/>
      <c r="E33" s="254"/>
      <c r="F33" s="254"/>
      <c r="G33" s="254"/>
      <c r="H33" s="254"/>
      <c r="I33" s="254"/>
    </row>
    <row r="37" spans="1:19" s="63" customFormat="1">
      <c r="A37" s="216"/>
      <c r="B37" s="216"/>
      <c r="C37" s="227" t="s">
        <v>547</v>
      </c>
      <c r="D37" s="227">
        <v>0.15</v>
      </c>
      <c r="E37" s="227"/>
      <c r="F37" s="227"/>
      <c r="G37" s="227"/>
      <c r="H37" s="227" t="s">
        <v>647</v>
      </c>
      <c r="I37" s="227">
        <v>0.09</v>
      </c>
      <c r="J37" s="227"/>
      <c r="K37" s="227"/>
      <c r="L37" s="227"/>
      <c r="M37" s="227"/>
      <c r="N37" s="227"/>
      <c r="O37" s="227"/>
      <c r="P37" s="227"/>
      <c r="Q37" s="227"/>
      <c r="R37" s="227" t="s">
        <v>552</v>
      </c>
      <c r="S37" s="227">
        <v>0.02</v>
      </c>
    </row>
    <row r="38" spans="1:19" s="24" customFormat="1">
      <c r="A38" s="261" t="s">
        <v>550</v>
      </c>
      <c r="B38" s="262"/>
      <c r="C38" s="229" t="s">
        <v>546</v>
      </c>
      <c r="D38" s="230">
        <v>1</v>
      </c>
      <c r="E38" s="230">
        <v>2</v>
      </c>
      <c r="F38" s="230">
        <v>3</v>
      </c>
      <c r="G38" s="230">
        <v>4</v>
      </c>
      <c r="H38" s="230">
        <v>5</v>
      </c>
      <c r="I38" s="231">
        <v>6</v>
      </c>
      <c r="J38" s="231">
        <v>7</v>
      </c>
      <c r="K38" s="231">
        <v>8</v>
      </c>
      <c r="L38" s="231">
        <v>9</v>
      </c>
      <c r="M38" s="231">
        <v>10</v>
      </c>
      <c r="N38" s="231">
        <v>11</v>
      </c>
      <c r="O38" s="231">
        <v>12</v>
      </c>
      <c r="P38" s="231">
        <v>13</v>
      </c>
      <c r="Q38" s="231">
        <v>14</v>
      </c>
      <c r="R38" s="231">
        <v>15</v>
      </c>
      <c r="S38" s="232">
        <v>16</v>
      </c>
    </row>
    <row r="39" spans="1:19" s="23" customFormat="1">
      <c r="A39" s="222" t="s">
        <v>533</v>
      </c>
      <c r="B39" s="223"/>
      <c r="C39" s="228">
        <f>B2</f>
        <v>404530531.23999995</v>
      </c>
      <c r="D39" s="228">
        <f>$C$39*(1+$D$37)^D38</f>
        <v>465210110.92599988</v>
      </c>
      <c r="E39" s="228">
        <f>$C$39*(1+$D$37)^E38</f>
        <v>534991627.56489986</v>
      </c>
      <c r="F39" s="228">
        <f>$C$39*(1+$D$37)^F38</f>
        <v>615240371.69963479</v>
      </c>
      <c r="G39" s="228">
        <f>$C$39*(1+$D$37)^G38</f>
        <v>707526427.45457995</v>
      </c>
      <c r="H39" s="228">
        <f>$C$39*(1+$D$37)^H38</f>
        <v>813655391.5727669</v>
      </c>
      <c r="I39" s="228">
        <f>H39*(1+$I$37)</f>
        <v>886884376.81431603</v>
      </c>
      <c r="J39" s="228">
        <f t="shared" ref="J39:N39" si="1">I39*(1+$I$37)</f>
        <v>966703970.72760451</v>
      </c>
      <c r="K39" s="228">
        <f t="shared" si="1"/>
        <v>1053707328.093089</v>
      </c>
      <c r="L39" s="228">
        <f t="shared" si="1"/>
        <v>1148540987.6214671</v>
      </c>
      <c r="M39" s="228">
        <f t="shared" si="1"/>
        <v>1251909676.5073993</v>
      </c>
      <c r="N39" s="228">
        <f t="shared" si="1"/>
        <v>1364581547.3930655</v>
      </c>
      <c r="O39" s="228">
        <f t="shared" ref="O39" si="2">N39*(1+$I$37)</f>
        <v>1487393886.6584415</v>
      </c>
      <c r="P39" s="228">
        <f t="shared" ref="P39" si="3">O39*(1+$I$37)</f>
        <v>1621259336.4577014</v>
      </c>
      <c r="Q39" s="228">
        <f t="shared" ref="Q39" si="4">P39*(1+$I$37)</f>
        <v>1767172676.7388947</v>
      </c>
      <c r="R39" s="228">
        <f t="shared" ref="R39" si="5">Q39*(1+$I$37)</f>
        <v>1926218217.6453953</v>
      </c>
      <c r="S39" s="228">
        <f>R39*(1+S37)</f>
        <v>1964742581.9983032</v>
      </c>
    </row>
    <row r="40" spans="1:19" s="23" customFormat="1">
      <c r="A40" s="222" t="s">
        <v>534</v>
      </c>
      <c r="B40" s="221">
        <v>0.09</v>
      </c>
      <c r="C40" s="228"/>
      <c r="D40" s="228">
        <f>(1+$B$40)^D38</f>
        <v>1.0900000000000001</v>
      </c>
      <c r="E40" s="228">
        <f t="shared" ref="E40:R40" si="6">(1+$B$40)^E38</f>
        <v>1.1881000000000002</v>
      </c>
      <c r="F40" s="228">
        <f t="shared" si="6"/>
        <v>1.2950290000000002</v>
      </c>
      <c r="G40" s="228">
        <f t="shared" si="6"/>
        <v>1.4115816100000003</v>
      </c>
      <c r="H40" s="228">
        <f t="shared" si="6"/>
        <v>1.5386239549000005</v>
      </c>
      <c r="I40" s="228">
        <f t="shared" si="6"/>
        <v>1.6771001108410006</v>
      </c>
      <c r="J40" s="228">
        <f t="shared" si="6"/>
        <v>1.8280391208166906</v>
      </c>
      <c r="K40" s="228">
        <f t="shared" si="6"/>
        <v>1.9925626416901929</v>
      </c>
      <c r="L40" s="228">
        <f t="shared" si="6"/>
        <v>2.1718932794423105</v>
      </c>
      <c r="M40" s="228">
        <f t="shared" si="6"/>
        <v>2.3673636745921187</v>
      </c>
      <c r="N40" s="228">
        <f t="shared" si="6"/>
        <v>2.5804264053054093</v>
      </c>
      <c r="O40" s="228">
        <f t="shared" si="6"/>
        <v>2.812664781782896</v>
      </c>
      <c r="P40" s="228">
        <f t="shared" si="6"/>
        <v>3.0658046121433573</v>
      </c>
      <c r="Q40" s="228">
        <f t="shared" si="6"/>
        <v>3.3417270272362596</v>
      </c>
      <c r="R40" s="228">
        <f t="shared" si="6"/>
        <v>3.6424824596875229</v>
      </c>
      <c r="S40" s="195">
        <f>(1+$B$40)^S38</f>
        <v>3.9703058810594003</v>
      </c>
    </row>
    <row r="41" spans="1:19" s="23" customFormat="1">
      <c r="A41" s="263" t="s">
        <v>535</v>
      </c>
      <c r="B41" s="264"/>
      <c r="C41" s="228"/>
      <c r="D41" s="228">
        <f t="shared" ref="D41:R41" si="7">D39/D40</f>
        <v>426798266.90458703</v>
      </c>
      <c r="E41" s="228">
        <f t="shared" si="7"/>
        <v>450291749.48649085</v>
      </c>
      <c r="F41" s="228">
        <f t="shared" si="7"/>
        <v>475078451.29308665</v>
      </c>
      <c r="G41" s="228">
        <f t="shared" si="7"/>
        <v>501229558.70371521</v>
      </c>
      <c r="H41" s="228">
        <f t="shared" si="7"/>
        <v>528820176.61401135</v>
      </c>
      <c r="I41" s="228">
        <f t="shared" si="7"/>
        <v>528820176.61401141</v>
      </c>
      <c r="J41" s="228">
        <f t="shared" si="7"/>
        <v>528820176.61401141</v>
      </c>
      <c r="K41" s="228">
        <f t="shared" si="7"/>
        <v>528820176.61401141</v>
      </c>
      <c r="L41" s="228">
        <f t="shared" si="7"/>
        <v>528820176.61401141</v>
      </c>
      <c r="M41" s="228">
        <f t="shared" si="7"/>
        <v>528820176.61401147</v>
      </c>
      <c r="N41" s="228">
        <f t="shared" si="7"/>
        <v>528820176.61401153</v>
      </c>
      <c r="O41" s="228">
        <f t="shared" si="7"/>
        <v>528820176.61401165</v>
      </c>
      <c r="P41" s="228">
        <f t="shared" si="7"/>
        <v>528820176.61401159</v>
      </c>
      <c r="Q41" s="228">
        <f t="shared" si="7"/>
        <v>528820176.61401159</v>
      </c>
      <c r="R41" s="228">
        <f t="shared" si="7"/>
        <v>528820176.61401159</v>
      </c>
      <c r="S41" s="228">
        <f>S39/((B40-S37)*S40)</f>
        <v>7069417826.2947807</v>
      </c>
    </row>
    <row r="42" spans="1:19" s="23" customFormat="1">
      <c r="A42" s="263" t="s">
        <v>553</v>
      </c>
      <c r="B42" s="264"/>
      <c r="C42" s="228"/>
      <c r="D42" s="258">
        <f>SUM(D41:H41)</f>
        <v>2382218203.0018911</v>
      </c>
      <c r="E42" s="259"/>
      <c r="F42" s="259"/>
      <c r="G42" s="259"/>
      <c r="H42" s="260"/>
      <c r="I42" s="258">
        <f>SUM(I41:R41)</f>
        <v>5288201766.1401157</v>
      </c>
      <c r="J42" s="259"/>
      <c r="K42" s="259"/>
      <c r="L42" s="259"/>
      <c r="M42" s="259"/>
      <c r="N42" s="259"/>
      <c r="O42" s="259"/>
      <c r="P42" s="259"/>
      <c r="Q42" s="259"/>
      <c r="R42" s="260"/>
      <c r="S42" s="228">
        <f>S41</f>
        <v>7069417826.2947807</v>
      </c>
    </row>
    <row r="43" spans="1:19">
      <c r="A43" s="218" t="s">
        <v>551</v>
      </c>
      <c r="B43" s="209">
        <f>D42+I42+S42</f>
        <v>14739837795.436787</v>
      </c>
      <c r="C43" s="210"/>
      <c r="D43" s="210"/>
      <c r="E43" s="210"/>
      <c r="F43" s="210"/>
      <c r="G43" s="210"/>
      <c r="H43" s="210"/>
      <c r="I43" s="210"/>
      <c r="J43" s="210"/>
      <c r="K43" s="210"/>
      <c r="L43" s="210"/>
      <c r="M43" s="210"/>
      <c r="N43" s="210"/>
      <c r="O43" s="210"/>
      <c r="P43" s="210"/>
      <c r="Q43" s="210"/>
      <c r="R43" s="210"/>
      <c r="S43" s="212"/>
    </row>
    <row r="44" spans="1:19">
      <c r="A44" s="218" t="s">
        <v>537</v>
      </c>
      <c r="B44" s="209">
        <f>B43</f>
        <v>14739837795.436787</v>
      </c>
      <c r="C44" s="210"/>
      <c r="D44" s="210"/>
      <c r="E44" s="210"/>
      <c r="F44" s="210"/>
      <c r="G44" s="210"/>
      <c r="H44" s="210"/>
      <c r="I44" s="210"/>
      <c r="J44" s="210"/>
      <c r="K44" s="210"/>
      <c r="L44" s="210"/>
      <c r="M44" s="210"/>
      <c r="N44" s="210"/>
      <c r="O44" s="210"/>
      <c r="P44" s="210"/>
      <c r="Q44" s="210"/>
      <c r="R44" s="210"/>
      <c r="S44" s="212"/>
    </row>
    <row r="45" spans="1:19">
      <c r="A45" s="208" t="s">
        <v>538</v>
      </c>
      <c r="B45" s="209">
        <f>资产资本表!E17</f>
        <v>627279567.75999999</v>
      </c>
      <c r="C45" s="210"/>
      <c r="D45" s="210"/>
      <c r="E45" s="210"/>
      <c r="F45" s="210"/>
      <c r="G45" s="210"/>
      <c r="H45" s="210"/>
      <c r="I45" s="210"/>
      <c r="J45" s="210"/>
      <c r="K45" s="210"/>
      <c r="L45" s="210"/>
      <c r="M45" s="210"/>
      <c r="N45" s="210"/>
      <c r="O45" s="210"/>
      <c r="P45" s="210"/>
      <c r="Q45" s="210"/>
      <c r="R45" s="210"/>
      <c r="S45" s="212"/>
    </row>
    <row r="46" spans="1:19">
      <c r="A46" s="208" t="s">
        <v>539</v>
      </c>
      <c r="B46" s="209">
        <f>资产资本表!E19</f>
        <v>19416080.27</v>
      </c>
      <c r="C46" s="210"/>
      <c r="D46" s="210"/>
      <c r="E46" s="210"/>
      <c r="F46" s="210"/>
      <c r="G46" s="210"/>
      <c r="H46" s="210"/>
      <c r="I46" s="210"/>
      <c r="J46" s="210"/>
      <c r="K46" s="210"/>
      <c r="L46" s="210"/>
      <c r="M46" s="210"/>
      <c r="N46" s="210"/>
      <c r="O46" s="210"/>
      <c r="P46" s="210"/>
      <c r="Q46" s="210"/>
      <c r="R46" s="210"/>
      <c r="S46" s="212"/>
    </row>
    <row r="47" spans="1:19">
      <c r="A47" s="208" t="s">
        <v>540</v>
      </c>
      <c r="B47" s="209">
        <f>资产资本表!E89</f>
        <v>9814499.0099999998</v>
      </c>
      <c r="C47" s="210"/>
      <c r="D47" s="210"/>
      <c r="E47" s="210"/>
      <c r="F47" s="210"/>
      <c r="G47" s="210"/>
      <c r="H47" s="210"/>
      <c r="I47" s="210"/>
      <c r="J47" s="210"/>
      <c r="K47" s="210"/>
      <c r="L47" s="210"/>
      <c r="M47" s="210"/>
      <c r="N47" s="210"/>
      <c r="O47" s="210"/>
      <c r="P47" s="210"/>
      <c r="Q47" s="210"/>
      <c r="R47" s="210"/>
      <c r="S47" s="212"/>
    </row>
    <row r="48" spans="1:19">
      <c r="A48" s="213" t="s">
        <v>541</v>
      </c>
      <c r="B48" s="209">
        <f>B44+B45+B46-B47</f>
        <v>15376718944.456787</v>
      </c>
      <c r="C48" s="210"/>
      <c r="D48" s="210"/>
      <c r="E48" s="210"/>
      <c r="F48" s="210"/>
      <c r="G48" s="210"/>
      <c r="H48" s="210"/>
      <c r="I48" s="210"/>
      <c r="J48" s="210"/>
      <c r="K48" s="210"/>
      <c r="L48" s="210"/>
      <c r="M48" s="210"/>
      <c r="N48" s="210"/>
      <c r="O48" s="210"/>
      <c r="P48" s="210"/>
      <c r="Q48" s="210"/>
      <c r="R48" s="210"/>
      <c r="S48" s="212"/>
    </row>
    <row r="49" spans="1:74">
      <c r="A49" s="208" t="s">
        <v>542</v>
      </c>
      <c r="B49" s="211">
        <f>资产资本表!E103/资产资本表!E107</f>
        <v>1.9886987191949043E-3</v>
      </c>
      <c r="C49" s="210"/>
      <c r="D49" s="210"/>
      <c r="E49" s="210"/>
      <c r="F49" s="210"/>
      <c r="G49" s="210"/>
      <c r="H49" s="210"/>
      <c r="I49" s="210"/>
      <c r="J49" s="210"/>
      <c r="K49" s="210"/>
      <c r="L49" s="210"/>
      <c r="M49" s="210"/>
      <c r="N49" s="210"/>
      <c r="O49" s="210"/>
      <c r="P49" s="210"/>
      <c r="Q49" s="210"/>
      <c r="R49" s="210"/>
      <c r="S49" s="212"/>
      <c r="T49" s="202"/>
      <c r="U49" s="202"/>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row>
    <row r="50" spans="1:74">
      <c r="A50" s="213" t="s">
        <v>543</v>
      </c>
      <c r="B50" s="209">
        <f>B48*(1-B49)</f>
        <v>15346139283.186525</v>
      </c>
      <c r="C50" s="255" t="s">
        <v>549</v>
      </c>
      <c r="D50" s="256"/>
      <c r="E50" s="257"/>
      <c r="F50" s="210"/>
      <c r="G50" s="210"/>
      <c r="H50" s="210"/>
      <c r="I50" s="210"/>
      <c r="J50" s="210"/>
      <c r="K50" s="210"/>
      <c r="L50" s="210"/>
      <c r="M50" s="210"/>
      <c r="N50" s="210"/>
      <c r="O50" s="210"/>
      <c r="P50" s="210"/>
      <c r="Q50" s="210"/>
      <c r="R50" s="210"/>
      <c r="S50" s="21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row>
    <row r="51" spans="1:74">
      <c r="A51" s="208" t="s">
        <v>545</v>
      </c>
      <c r="B51" s="224">
        <f>B55</f>
        <v>909133215</v>
      </c>
      <c r="C51" s="217">
        <v>0.4</v>
      </c>
      <c r="D51" s="217">
        <v>0.3</v>
      </c>
      <c r="E51" s="217">
        <v>0.2</v>
      </c>
      <c r="F51" s="210"/>
      <c r="G51" s="210"/>
      <c r="H51" s="210"/>
      <c r="I51" s="210"/>
      <c r="J51" s="210"/>
      <c r="K51" s="210"/>
      <c r="L51" s="210"/>
      <c r="M51" s="210"/>
      <c r="N51" s="210"/>
      <c r="O51" s="210"/>
      <c r="P51" s="210"/>
      <c r="Q51" s="210"/>
      <c r="R51" s="210"/>
      <c r="S51" s="21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row>
    <row r="52" spans="1:74" ht="14.25" thickBot="1">
      <c r="A52" s="214" t="s">
        <v>544</v>
      </c>
      <c r="B52" s="219">
        <f>B50/B51</f>
        <v>16.879967676889382</v>
      </c>
      <c r="C52" s="220">
        <f>$B$52*(1-C51)</f>
        <v>10.127980606133629</v>
      </c>
      <c r="D52" s="220">
        <f>$B$52*(1-D51)</f>
        <v>11.815977373822568</v>
      </c>
      <c r="E52" s="220">
        <f>$B$52*(1-E51)</f>
        <v>13.503974141511506</v>
      </c>
      <c r="F52" s="206"/>
      <c r="G52" s="206"/>
      <c r="H52" s="206"/>
      <c r="I52" s="206"/>
      <c r="J52" s="206"/>
      <c r="K52" s="206"/>
      <c r="L52" s="206"/>
      <c r="M52" s="206"/>
      <c r="N52" s="206"/>
      <c r="O52" s="206"/>
      <c r="P52" s="206"/>
      <c r="Q52" s="206"/>
      <c r="R52" s="206"/>
      <c r="S52" s="215"/>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row>
    <row r="53" spans="1:74" ht="12.75" customHeight="1" thickBot="1">
      <c r="A53" s="204"/>
      <c r="B53" s="205"/>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row>
    <row r="54" spans="1:74" s="104" customFormat="1">
      <c r="A54" s="207">
        <v>2643</v>
      </c>
      <c r="B54" s="192">
        <f>自由现金流分析表!E1</f>
        <v>43100</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row>
    <row r="55" spans="1:74" s="103" customFormat="1">
      <c r="A55" s="225" t="s">
        <v>556</v>
      </c>
      <c r="B55" s="100">
        <v>909133215</v>
      </c>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26"/>
      <c r="BP55" s="226"/>
      <c r="BQ55" s="226"/>
      <c r="BR55" s="226"/>
      <c r="BS55" s="226"/>
      <c r="BT55" s="226"/>
      <c r="BU55" s="226"/>
      <c r="BV55" s="226"/>
    </row>
    <row r="56" spans="1:74" s="62" customFormat="1" ht="14.25" thickBot="1">
      <c r="A56" s="74"/>
      <c r="B56" s="93"/>
    </row>
    <row r="57" spans="1:74" ht="96.75" customHeight="1">
      <c r="A57" s="245" t="s">
        <v>655</v>
      </c>
      <c r="B57" s="246"/>
      <c r="C57" s="246"/>
      <c r="D57" s="246"/>
      <c r="E57" s="246"/>
      <c r="F57" s="246"/>
      <c r="G57" s="246"/>
      <c r="H57" s="246"/>
      <c r="I57" s="246"/>
    </row>
    <row r="60" spans="1:74" s="163" customFormat="1" ht="51" customHeight="1">
      <c r="A60" s="243" t="s">
        <v>616</v>
      </c>
      <c r="B60" s="244"/>
      <c r="C60" s="244"/>
      <c r="D60" s="244"/>
      <c r="E60" s="244"/>
      <c r="F60" s="244"/>
      <c r="G60" s="244"/>
      <c r="H60" s="244"/>
      <c r="I60" s="244"/>
    </row>
    <row r="63" spans="1:74" s="4" customFormat="1">
      <c r="A63" s="190" t="s">
        <v>621</v>
      </c>
      <c r="B63" s="189" t="s">
        <v>622</v>
      </c>
      <c r="C63" s="96" t="s">
        <v>623</v>
      </c>
      <c r="D63" s="96" t="s">
        <v>624</v>
      </c>
      <c r="E63" s="96" t="s">
        <v>639</v>
      </c>
      <c r="F63" s="96" t="s">
        <v>625</v>
      </c>
      <c r="G63" s="96" t="s">
        <v>626</v>
      </c>
      <c r="H63" s="96" t="s">
        <v>635</v>
      </c>
      <c r="I63" s="96" t="s">
        <v>628</v>
      </c>
      <c r="J63" s="96" t="s">
        <v>634</v>
      </c>
      <c r="K63" s="96" t="s">
        <v>630</v>
      </c>
      <c r="L63" s="96" t="s">
        <v>636</v>
      </c>
    </row>
    <row r="64" spans="1:74" s="26" customFormat="1">
      <c r="A64" s="191">
        <f>股权价值增加表!M1</f>
        <v>42369</v>
      </c>
      <c r="B64" s="177">
        <v>42356</v>
      </c>
      <c r="C64" s="176">
        <v>143.44</v>
      </c>
      <c r="D64" s="176">
        <v>0.53</v>
      </c>
      <c r="E64" s="178">
        <f>股权价值增加表!M42/100000000</f>
        <v>2.9814411263</v>
      </c>
      <c r="F64" s="178">
        <v>0</v>
      </c>
      <c r="G64" s="176">
        <v>112.9</v>
      </c>
      <c r="H64" s="178">
        <f>G64*D64</f>
        <v>59.837000000000003</v>
      </c>
      <c r="I64" s="178">
        <f>C64*D64</f>
        <v>76.023200000000003</v>
      </c>
      <c r="J64" s="178">
        <f>H64/E64</f>
        <v>20.069824445689576</v>
      </c>
      <c r="K64" s="178">
        <f>I64/E64</f>
        <v>25.498809729758307</v>
      </c>
      <c r="L64" s="178">
        <v>0</v>
      </c>
    </row>
    <row r="65" spans="1:12" s="26" customFormat="1">
      <c r="A65" s="191">
        <f>股权价值增加表!I1</f>
        <v>42735</v>
      </c>
      <c r="B65" s="177">
        <v>42473</v>
      </c>
      <c r="C65" s="176">
        <v>57.31</v>
      </c>
      <c r="D65" s="176">
        <v>1.07</v>
      </c>
      <c r="E65" s="178">
        <f>股权价值增加表!I42/100000000</f>
        <v>3.7001159178999985</v>
      </c>
      <c r="F65" s="178">
        <f>(E65-E64)/E64*100</f>
        <v>24.104946606538611</v>
      </c>
      <c r="G65" s="176">
        <v>43.97</v>
      </c>
      <c r="H65" s="178">
        <f t="shared" ref="H65:H66" si="8">G65*D65</f>
        <v>47.047899999999998</v>
      </c>
      <c r="I65" s="178">
        <f t="shared" ref="I65:I66" si="9">C65*D65</f>
        <v>61.321700000000007</v>
      </c>
      <c r="J65" s="178">
        <f t="shared" ref="J65:J66" si="10">H65/E65</f>
        <v>12.715250290510369</v>
      </c>
      <c r="K65" s="178">
        <f t="shared" ref="K65:K66" si="11">I65/E65</f>
        <v>16.572913216946766</v>
      </c>
      <c r="L65" s="178">
        <f>K65/F65</f>
        <v>0.68753162939806156</v>
      </c>
    </row>
    <row r="66" spans="1:12" s="26" customFormat="1">
      <c r="A66" s="191">
        <f>股权价值增加表!E1</f>
        <v>43100</v>
      </c>
      <c r="B66" s="177">
        <v>42740</v>
      </c>
      <c r="C66" s="176">
        <v>44.52</v>
      </c>
      <c r="D66" s="176">
        <v>1.07</v>
      </c>
      <c r="E66" s="178">
        <f>股权价值增加表!E42/100000000</f>
        <v>3.0430623341999978</v>
      </c>
      <c r="F66" s="178">
        <f t="shared" ref="F66" si="12">(E66-E65)/E65*100</f>
        <v>-17.757648632611261</v>
      </c>
      <c r="G66" s="176">
        <v>38.700000000000003</v>
      </c>
      <c r="H66" s="178">
        <f t="shared" si="8"/>
        <v>41.409000000000006</v>
      </c>
      <c r="I66" s="178">
        <f t="shared" si="9"/>
        <v>47.636400000000009</v>
      </c>
      <c r="J66" s="178">
        <f t="shared" si="10"/>
        <v>13.607673932478342</v>
      </c>
      <c r="K66" s="178">
        <f t="shared" si="11"/>
        <v>15.654099314571985</v>
      </c>
      <c r="L66" s="178">
        <f t="shared" ref="L66" si="13">K66/F66</f>
        <v>-0.88154122420373915</v>
      </c>
    </row>
    <row r="67" spans="1:12" s="26" customFormat="1">
      <c r="A67" s="170"/>
      <c r="B67" s="171"/>
      <c r="C67" s="83"/>
      <c r="D67" s="83"/>
      <c r="E67" s="83"/>
      <c r="F67" s="174"/>
      <c r="G67" s="83"/>
      <c r="H67" s="174"/>
      <c r="I67" s="174"/>
      <c r="J67" s="174"/>
      <c r="K67" s="174"/>
      <c r="L67" s="175"/>
    </row>
    <row r="68" spans="1:12" s="164" customFormat="1" ht="14.25" thickBot="1">
      <c r="A68" s="172" t="s">
        <v>633</v>
      </c>
      <c r="B68" s="44" t="s">
        <v>622</v>
      </c>
      <c r="C68" s="44" t="s">
        <v>623</v>
      </c>
      <c r="D68" s="44" t="s">
        <v>624</v>
      </c>
      <c r="E68" s="44" t="s">
        <v>632</v>
      </c>
      <c r="F68" s="44" t="s">
        <v>625</v>
      </c>
      <c r="G68" s="44" t="s">
        <v>626</v>
      </c>
      <c r="H68" s="44" t="s">
        <v>627</v>
      </c>
      <c r="I68" s="44" t="s">
        <v>628</v>
      </c>
      <c r="J68" s="44" t="s">
        <v>629</v>
      </c>
      <c r="K68" s="44" t="s">
        <v>630</v>
      </c>
      <c r="L68" s="173" t="s">
        <v>631</v>
      </c>
    </row>
    <row r="69" spans="1:12" s="26" customFormat="1">
      <c r="A69" s="179" t="s">
        <v>638</v>
      </c>
      <c r="B69" s="180">
        <v>43305</v>
      </c>
      <c r="C69" s="181">
        <v>51.65</v>
      </c>
      <c r="D69" s="181">
        <v>1.07</v>
      </c>
      <c r="E69" s="181">
        <v>1.85</v>
      </c>
      <c r="F69" s="182">
        <f>(E69-E66)/E66*100</f>
        <v>-39.205977504685144</v>
      </c>
      <c r="G69" s="181">
        <v>46.05</v>
      </c>
      <c r="H69" s="182">
        <f>G69*D69</f>
        <v>49.273499999999999</v>
      </c>
      <c r="I69" s="182">
        <f>C69*D69</f>
        <v>55.265500000000003</v>
      </c>
      <c r="J69" s="182">
        <f>H69/E69</f>
        <v>26.634324324324322</v>
      </c>
      <c r="K69" s="182">
        <f>I69/E69</f>
        <v>29.873243243243245</v>
      </c>
      <c r="L69" s="183">
        <f>K69/F69</f>
        <v>-0.76195634300084392</v>
      </c>
    </row>
    <row r="70" spans="1:12" s="26" customFormat="1" ht="14.25" thickBot="1">
      <c r="A70" s="184" t="s">
        <v>637</v>
      </c>
      <c r="B70" s="185">
        <v>43305</v>
      </c>
      <c r="C70" s="186">
        <v>51.65</v>
      </c>
      <c r="D70" s="186">
        <v>1.07</v>
      </c>
      <c r="E70" s="186">
        <v>1.4</v>
      </c>
      <c r="F70" s="187">
        <f>(E70-E66)/E66*100</f>
        <v>-53.993712706248218</v>
      </c>
      <c r="G70" s="186">
        <v>46.05</v>
      </c>
      <c r="H70" s="187">
        <f t="shared" ref="H70" si="14">G70*D70</f>
        <v>49.273499999999999</v>
      </c>
      <c r="I70" s="187">
        <f t="shared" ref="I70" si="15">C70*D70</f>
        <v>55.265500000000003</v>
      </c>
      <c r="J70" s="187">
        <f t="shared" ref="J70" si="16">H70/E70</f>
        <v>35.195357142857141</v>
      </c>
      <c r="K70" s="187">
        <f t="shared" ref="K70" si="17">I70/E70</f>
        <v>39.475357142857149</v>
      </c>
      <c r="L70" s="188">
        <f t="shared" ref="L70" si="18">K70/F70</f>
        <v>-0.73111025644082095</v>
      </c>
    </row>
    <row r="71" spans="1:12" s="88" customFormat="1" ht="138" customHeight="1">
      <c r="A71" s="241" t="s">
        <v>640</v>
      </c>
      <c r="B71" s="242"/>
      <c r="C71" s="242"/>
      <c r="D71" s="242"/>
      <c r="E71" s="242"/>
      <c r="F71" s="242"/>
      <c r="G71" s="242"/>
      <c r="H71" s="24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2018-12-03T08:51:04Z</dcterms:created>
  <dcterms:modified xsi:type="dcterms:W3CDTF">2019-01-10T10:28:42Z</dcterms:modified>
</cp:coreProperties>
</file>