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6"/>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F5" i="8" l="1"/>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F6" i="8"/>
  <c r="G6" i="8"/>
  <c r="H6" i="8"/>
  <c r="I6" i="8"/>
  <c r="J6" i="8"/>
  <c r="K6" i="8"/>
  <c r="L6" i="8"/>
  <c r="M6" i="8"/>
  <c r="N6" i="8"/>
  <c r="O6" i="8"/>
  <c r="P6" i="8"/>
  <c r="Q6" i="8"/>
  <c r="R6" i="8"/>
  <c r="S6" i="8"/>
  <c r="T6" i="8"/>
  <c r="U6" i="8"/>
  <c r="V6" i="8"/>
  <c r="W6" i="8"/>
  <c r="X6" i="8"/>
  <c r="Y6" i="8"/>
  <c r="Z6" i="8"/>
  <c r="AA6" i="8"/>
  <c r="AB6" i="8"/>
  <c r="AC6" i="8"/>
  <c r="AD6" i="8"/>
  <c r="AE6" i="8"/>
  <c r="AF6" i="8"/>
  <c r="AG6" i="8"/>
  <c r="AH6" i="8"/>
  <c r="AI6" i="8"/>
  <c r="AJ6" i="8"/>
  <c r="AK6" i="8"/>
  <c r="AL6" i="8"/>
  <c r="AM6" i="8"/>
  <c r="AN6" i="8"/>
  <c r="AO6" i="8"/>
  <c r="AP6" i="8"/>
  <c r="AQ6" i="8"/>
  <c r="AR6" i="8"/>
  <c r="AS6" i="8"/>
  <c r="AT6" i="8"/>
  <c r="AU6" i="8"/>
  <c r="AV6" i="8"/>
  <c r="AW6" i="8"/>
  <c r="AX6" i="8"/>
  <c r="AY6" i="8"/>
  <c r="AZ6" i="8"/>
  <c r="BA6" i="8"/>
  <c r="BB6" i="8"/>
  <c r="BC6" i="8"/>
  <c r="BD6" i="8"/>
  <c r="BE6" i="8"/>
  <c r="BF6" i="8"/>
  <c r="BG6" i="8"/>
  <c r="BH6" i="8"/>
  <c r="BI6" i="8"/>
  <c r="BJ6" i="8"/>
  <c r="BK6" i="8"/>
  <c r="BL6" i="8"/>
  <c r="BM6" i="8"/>
  <c r="BN6" i="8"/>
  <c r="BO6" i="8"/>
  <c r="BP6" i="8"/>
  <c r="BQ6" i="8"/>
  <c r="BR6" i="8"/>
  <c r="BS6" i="8"/>
  <c r="BT6" i="8"/>
  <c r="BU6" i="8"/>
  <c r="E5" i="8"/>
  <c r="I20" i="9" l="1"/>
  <c r="E20" i="9"/>
  <c r="I31" i="12"/>
  <c r="E31" i="12"/>
  <c r="F44" i="11"/>
  <c r="G44" i="11"/>
  <c r="H44" i="11"/>
  <c r="I44" i="11"/>
  <c r="J44" i="11"/>
  <c r="K44" i="11"/>
  <c r="L44"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BB44" i="11"/>
  <c r="BC44" i="11"/>
  <c r="BD44" i="11"/>
  <c r="BE44" i="11"/>
  <c r="BF44" i="11"/>
  <c r="BG44" i="11"/>
  <c r="BH44" i="11"/>
  <c r="BI44" i="11"/>
  <c r="BJ44" i="11"/>
  <c r="BK44" i="11"/>
  <c r="BL44" i="11"/>
  <c r="BM44" i="11"/>
  <c r="BN44" i="11"/>
  <c r="BO44" i="11"/>
  <c r="BP44" i="11"/>
  <c r="BQ44" i="11"/>
  <c r="BR44" i="11"/>
  <c r="BS44" i="11"/>
  <c r="BT44" i="11"/>
  <c r="BU44" i="11"/>
  <c r="BV44" i="11"/>
  <c r="BW44" i="11"/>
  <c r="BX44" i="11"/>
  <c r="BY44" i="11"/>
  <c r="BZ44" i="11"/>
  <c r="CA44" i="11"/>
  <c r="CB44" i="11"/>
  <c r="CC44" i="11"/>
  <c r="CD44" i="11"/>
  <c r="CE44" i="11"/>
  <c r="CF44" i="11"/>
  <c r="CG44" i="11"/>
  <c r="CH44" i="11"/>
  <c r="CI44" i="11"/>
  <c r="CJ44" i="11"/>
  <c r="CK44" i="11"/>
  <c r="F28" i="9"/>
  <c r="G28" i="9"/>
  <c r="H28" i="9"/>
  <c r="I28" i="9"/>
  <c r="J28" i="9"/>
  <c r="K28" i="9"/>
  <c r="L28" i="9"/>
  <c r="M28" i="9"/>
  <c r="N28" i="9"/>
  <c r="O28" i="9"/>
  <c r="P28" i="9"/>
  <c r="Q28" i="9"/>
  <c r="R28" i="9"/>
  <c r="S28" i="9"/>
  <c r="T28" i="9"/>
  <c r="U28" i="9"/>
  <c r="V28" i="9"/>
  <c r="W28" i="9"/>
  <c r="X28" i="9"/>
  <c r="Y28" i="9"/>
  <c r="Z28" i="9"/>
  <c r="AA28" i="9"/>
  <c r="AB28" i="9"/>
  <c r="AC28" i="9"/>
  <c r="AD28" i="9"/>
  <c r="AE28" i="9"/>
  <c r="AF28" i="9"/>
  <c r="AG28" i="9"/>
  <c r="AH28" i="9"/>
  <c r="AI28" i="9"/>
  <c r="AJ28" i="9"/>
  <c r="AK28" i="9"/>
  <c r="AL28" i="9"/>
  <c r="AM28" i="9"/>
  <c r="AN28" i="9"/>
  <c r="AO28" i="9"/>
  <c r="AP28" i="9"/>
  <c r="AQ28" i="9"/>
  <c r="AR28" i="9"/>
  <c r="AS28" i="9"/>
  <c r="AT28" i="9"/>
  <c r="AU28" i="9"/>
  <c r="AV28" i="9"/>
  <c r="AW28" i="9"/>
  <c r="AX28" i="9"/>
  <c r="AY28" i="9"/>
  <c r="AZ28" i="9"/>
  <c r="BA28" i="9"/>
  <c r="BB28" i="9"/>
  <c r="BC28" i="9"/>
  <c r="BD28" i="9"/>
  <c r="BE28" i="9"/>
  <c r="BF28" i="9"/>
  <c r="BG28" i="9"/>
  <c r="BH28" i="9"/>
  <c r="BI28" i="9"/>
  <c r="BJ28" i="9"/>
  <c r="BK28" i="9"/>
  <c r="BL28" i="9"/>
  <c r="BM28" i="9"/>
  <c r="BN28" i="9"/>
  <c r="BO28" i="9"/>
  <c r="BP28" i="9"/>
  <c r="BQ28" i="9"/>
  <c r="BR28" i="9"/>
  <c r="BS28" i="9"/>
  <c r="BT28" i="9"/>
  <c r="BU28" i="9"/>
  <c r="BV28" i="9"/>
  <c r="BW28" i="9"/>
  <c r="BX28" i="9"/>
  <c r="BY28" i="9"/>
  <c r="BZ28" i="9"/>
  <c r="CA28" i="9"/>
  <c r="CB28" i="9"/>
  <c r="CC28" i="9"/>
  <c r="CD28" i="9"/>
  <c r="CE28" i="9"/>
  <c r="CF28" i="9"/>
  <c r="CG28" i="9"/>
  <c r="CH28" i="9"/>
  <c r="CI28" i="9"/>
  <c r="CJ28" i="9"/>
  <c r="CK28" i="9"/>
  <c r="E28" i="9"/>
  <c r="CL23" i="9"/>
  <c r="B54" i="13" l="1"/>
  <c r="E52" i="13"/>
  <c r="D52" i="13"/>
  <c r="C52" i="13"/>
  <c r="B52" i="13"/>
  <c r="B51" i="13"/>
  <c r="B50" i="13"/>
  <c r="B49" i="13"/>
  <c r="B48" i="13"/>
  <c r="B47" i="13"/>
  <c r="B46" i="13"/>
  <c r="B45" i="13"/>
  <c r="B44" i="13"/>
  <c r="B43" i="13"/>
  <c r="S42" i="13"/>
  <c r="I42" i="13"/>
  <c r="D42" i="13"/>
  <c r="S41" i="13"/>
  <c r="R41" i="13"/>
  <c r="Q41" i="13"/>
  <c r="P41" i="13"/>
  <c r="O41" i="13"/>
  <c r="N41" i="13"/>
  <c r="M41" i="13"/>
  <c r="L41" i="13"/>
  <c r="K41" i="13"/>
  <c r="J41" i="13"/>
  <c r="I41" i="13"/>
  <c r="H41" i="13"/>
  <c r="G41" i="13"/>
  <c r="F41" i="13"/>
  <c r="E41" i="13"/>
  <c r="D41" i="13"/>
  <c r="S40" i="13"/>
  <c r="R40" i="13"/>
  <c r="Q40" i="13"/>
  <c r="P40" i="13"/>
  <c r="O40" i="13"/>
  <c r="N40" i="13"/>
  <c r="M40" i="13"/>
  <c r="L40" i="13"/>
  <c r="K40" i="13"/>
  <c r="J40" i="13"/>
  <c r="I40" i="13"/>
  <c r="H40" i="13"/>
  <c r="G40" i="13"/>
  <c r="F40" i="13"/>
  <c r="E40" i="13"/>
  <c r="D40" i="13"/>
  <c r="S39" i="13"/>
  <c r="R39" i="13"/>
  <c r="Q39" i="13"/>
  <c r="P39" i="13"/>
  <c r="O39" i="13"/>
  <c r="N39" i="13"/>
  <c r="M39" i="13"/>
  <c r="L39" i="13"/>
  <c r="K39" i="13"/>
  <c r="J39" i="13"/>
  <c r="I39" i="13"/>
  <c r="H39" i="13"/>
  <c r="G39" i="13"/>
  <c r="F39" i="13"/>
  <c r="E39" i="13"/>
  <c r="D39" i="13"/>
  <c r="C39" i="13"/>
  <c r="B32" i="13"/>
  <c r="E31" i="13"/>
  <c r="D31" i="13"/>
  <c r="C31" i="13"/>
  <c r="B31" i="13"/>
  <c r="B30" i="13"/>
  <c r="B29" i="13"/>
  <c r="B28" i="13"/>
  <c r="B27" i="13"/>
  <c r="B26" i="13"/>
  <c r="B25" i="13"/>
  <c r="B24" i="13"/>
  <c r="B23" i="13"/>
  <c r="I22" i="13"/>
  <c r="D22" i="13"/>
  <c r="I21" i="13"/>
  <c r="H21" i="13"/>
  <c r="G21" i="13"/>
  <c r="F21" i="13"/>
  <c r="E21" i="13"/>
  <c r="D21" i="13"/>
  <c r="I20" i="13"/>
  <c r="H20" i="13"/>
  <c r="G20" i="13"/>
  <c r="F20" i="13"/>
  <c r="E20" i="13"/>
  <c r="D20" i="13"/>
  <c r="I19" i="13"/>
  <c r="H19" i="13"/>
  <c r="G19" i="13"/>
  <c r="F19" i="13"/>
  <c r="E19" i="13"/>
  <c r="D19" i="13"/>
  <c r="C19" i="13"/>
  <c r="B13" i="13"/>
  <c r="B12" i="13"/>
  <c r="B11" i="13"/>
  <c r="B10" i="13"/>
  <c r="B9" i="13"/>
  <c r="B8" i="13"/>
  <c r="B7" i="13"/>
  <c r="B6" i="13"/>
  <c r="B5" i="13"/>
  <c r="B2" i="13"/>
  <c r="B1" i="13"/>
  <c r="CK28" i="12"/>
  <c r="CJ28" i="12"/>
  <c r="CI28" i="12"/>
  <c r="CH28" i="12"/>
  <c r="CG28" i="12"/>
  <c r="CF28" i="12"/>
  <c r="CE28" i="12"/>
  <c r="CD28" i="12"/>
  <c r="CC28" i="12"/>
  <c r="CB28" i="12"/>
  <c r="CA28" i="12"/>
  <c r="BZ28" i="12"/>
  <c r="BY28" i="12"/>
  <c r="BX28" i="12"/>
  <c r="BW28" i="12"/>
  <c r="BV28" i="12"/>
  <c r="BU28" i="12"/>
  <c r="BT28" i="12"/>
  <c r="BS28" i="12"/>
  <c r="BR28" i="12"/>
  <c r="BQ28" i="12"/>
  <c r="BP28" i="12"/>
  <c r="BO28" i="12"/>
  <c r="BN28" i="12"/>
  <c r="BM28" i="12"/>
  <c r="BL28" i="12"/>
  <c r="BK28" i="12"/>
  <c r="BJ28" i="12"/>
  <c r="BI28" i="12"/>
  <c r="BH28" i="12"/>
  <c r="BG28" i="12"/>
  <c r="BF28" i="12"/>
  <c r="BE28" i="12"/>
  <c r="BD28" i="12"/>
  <c r="BC28" i="12"/>
  <c r="BB28" i="12"/>
  <c r="BA28" i="12"/>
  <c r="AZ28" i="12"/>
  <c r="AY28" i="12"/>
  <c r="AX28" i="12"/>
  <c r="AW28" i="12"/>
  <c r="AV28" i="12"/>
  <c r="AU28" i="12"/>
  <c r="AT28" i="12"/>
  <c r="AS28" i="12"/>
  <c r="AR28" i="12"/>
  <c r="AQ28" i="12"/>
  <c r="AP28" i="12"/>
  <c r="AO28" i="12"/>
  <c r="AN28" i="12"/>
  <c r="AM28" i="12"/>
  <c r="AL28" i="12"/>
  <c r="AK28" i="12"/>
  <c r="AJ28" i="12"/>
  <c r="AI28" i="12"/>
  <c r="AH28" i="12"/>
  <c r="AG28" i="12"/>
  <c r="AF28" i="12"/>
  <c r="AE28" i="12"/>
  <c r="AD28" i="12"/>
  <c r="AC28" i="12"/>
  <c r="AB28" i="12"/>
  <c r="AA28" i="12"/>
  <c r="Z28" i="12"/>
  <c r="Y28" i="12"/>
  <c r="X28" i="12"/>
  <c r="W28" i="12"/>
  <c r="V28" i="12"/>
  <c r="U28" i="12"/>
  <c r="T28" i="12"/>
  <c r="S28" i="12"/>
  <c r="R28" i="12"/>
  <c r="Q28" i="12"/>
  <c r="P28" i="12"/>
  <c r="O28" i="12"/>
  <c r="N28" i="12"/>
  <c r="M28" i="12"/>
  <c r="L28" i="12"/>
  <c r="K28" i="12"/>
  <c r="J28" i="12"/>
  <c r="I28" i="12"/>
  <c r="H28" i="12"/>
  <c r="G28" i="12"/>
  <c r="F28" i="12"/>
  <c r="E28" i="12"/>
  <c r="CL27" i="12"/>
  <c r="CK27" i="12"/>
  <c r="CJ27" i="12"/>
  <c r="CI27" i="12"/>
  <c r="CH27" i="12"/>
  <c r="CG27" i="12"/>
  <c r="CF27" i="12"/>
  <c r="CE27" i="12"/>
  <c r="CD27" i="12"/>
  <c r="CC27" i="12"/>
  <c r="CB27" i="12"/>
  <c r="CA27" i="12"/>
  <c r="BZ27" i="12"/>
  <c r="BY27" i="12"/>
  <c r="BX27" i="12"/>
  <c r="BW27" i="12"/>
  <c r="BV27" i="12"/>
  <c r="BU27" i="12"/>
  <c r="BT27" i="12"/>
  <c r="BS27" i="12"/>
  <c r="BR27" i="12"/>
  <c r="BQ27" i="12"/>
  <c r="BP27" i="12"/>
  <c r="BO27" i="12"/>
  <c r="BN27" i="12"/>
  <c r="BM27" i="12"/>
  <c r="BL27" i="12"/>
  <c r="BK27" i="12"/>
  <c r="BJ27" i="12"/>
  <c r="BI27" i="12"/>
  <c r="BH27" i="12"/>
  <c r="BG27" i="12"/>
  <c r="BF27" i="12"/>
  <c r="BE27" i="12"/>
  <c r="BD27" i="12"/>
  <c r="BC27" i="12"/>
  <c r="BB27" i="12"/>
  <c r="BA27" i="12"/>
  <c r="AZ27" i="12"/>
  <c r="AY27" i="12"/>
  <c r="AX27" i="12"/>
  <c r="AW27" i="12"/>
  <c r="AV27" i="12"/>
  <c r="AU27" i="12"/>
  <c r="AT27" i="12"/>
  <c r="AS27" i="12"/>
  <c r="AR27" i="12"/>
  <c r="AQ27" i="12"/>
  <c r="AP27" i="12"/>
  <c r="AO27" i="12"/>
  <c r="AN27" i="12"/>
  <c r="AM27" i="12"/>
  <c r="AL27" i="12"/>
  <c r="AK27" i="12"/>
  <c r="AJ27" i="12"/>
  <c r="AI27" i="12"/>
  <c r="AH27" i="12"/>
  <c r="AG27" i="12"/>
  <c r="AF27" i="12"/>
  <c r="AE27" i="12"/>
  <c r="AD27" i="12"/>
  <c r="AC27" i="12"/>
  <c r="AB27" i="12"/>
  <c r="AA27" i="12"/>
  <c r="Z27" i="12"/>
  <c r="Y27" i="12"/>
  <c r="X27" i="12"/>
  <c r="W27" i="12"/>
  <c r="V27" i="12"/>
  <c r="U27" i="12"/>
  <c r="T27" i="12"/>
  <c r="S27" i="12"/>
  <c r="R27" i="12"/>
  <c r="Q27" i="12"/>
  <c r="P27" i="12"/>
  <c r="O27" i="12"/>
  <c r="N27" i="12"/>
  <c r="M27" i="12"/>
  <c r="L27" i="12"/>
  <c r="K27" i="12"/>
  <c r="J27" i="12"/>
  <c r="I27" i="12"/>
  <c r="H27" i="12"/>
  <c r="G27" i="12"/>
  <c r="F27" i="12"/>
  <c r="E27" i="12"/>
  <c r="CK26" i="12"/>
  <c r="CJ26" i="12"/>
  <c r="CI26" i="12"/>
  <c r="CH26" i="12"/>
  <c r="CG26" i="12"/>
  <c r="CF26" i="12"/>
  <c r="CE26" i="12"/>
  <c r="CD26" i="12"/>
  <c r="CC26" i="12"/>
  <c r="CB26" i="12"/>
  <c r="CA26" i="12"/>
  <c r="BZ26" i="12"/>
  <c r="BY26" i="12"/>
  <c r="BX26" i="12"/>
  <c r="BW26" i="12"/>
  <c r="BV26" i="12"/>
  <c r="BU26" i="12"/>
  <c r="BT26" i="12"/>
  <c r="BS26" i="12"/>
  <c r="BR26" i="12"/>
  <c r="BQ26" i="12"/>
  <c r="BP26" i="12"/>
  <c r="BO26" i="12"/>
  <c r="BN26" i="12"/>
  <c r="BM26" i="12"/>
  <c r="BL26" i="12"/>
  <c r="BK26" i="12"/>
  <c r="BJ26" i="12"/>
  <c r="BI26" i="12"/>
  <c r="BH26" i="12"/>
  <c r="BG26" i="12"/>
  <c r="BF26" i="12"/>
  <c r="BE26" i="12"/>
  <c r="BD26" i="12"/>
  <c r="BC26" i="12"/>
  <c r="BB26" i="12"/>
  <c r="BA26" i="12"/>
  <c r="AZ26" i="12"/>
  <c r="AY26" i="12"/>
  <c r="AX26" i="12"/>
  <c r="AW26" i="12"/>
  <c r="AV26" i="12"/>
  <c r="AU26" i="12"/>
  <c r="AT26" i="12"/>
  <c r="AS26" i="12"/>
  <c r="AR26" i="12"/>
  <c r="AQ26" i="12"/>
  <c r="AP26" i="12"/>
  <c r="AO26" i="12"/>
  <c r="AN26" i="12"/>
  <c r="AM26" i="12"/>
  <c r="AL26" i="12"/>
  <c r="AK26" i="12"/>
  <c r="AJ26" i="12"/>
  <c r="AI26" i="12"/>
  <c r="AH26" i="12"/>
  <c r="AG26" i="12"/>
  <c r="AF26" i="12"/>
  <c r="AE26" i="12"/>
  <c r="AD26" i="12"/>
  <c r="AC26" i="12"/>
  <c r="AB26" i="12"/>
  <c r="AA26" i="12"/>
  <c r="Z26" i="12"/>
  <c r="Y26" i="12"/>
  <c r="X26" i="12"/>
  <c r="W26" i="12"/>
  <c r="V26" i="12"/>
  <c r="U26" i="12"/>
  <c r="T26" i="12"/>
  <c r="S26" i="12"/>
  <c r="R26" i="12"/>
  <c r="Q26" i="12"/>
  <c r="P26" i="12"/>
  <c r="O26" i="12"/>
  <c r="N26" i="12"/>
  <c r="M26" i="12"/>
  <c r="L26" i="12"/>
  <c r="K26" i="12"/>
  <c r="J26" i="12"/>
  <c r="I26" i="12"/>
  <c r="H26" i="12"/>
  <c r="G26" i="12"/>
  <c r="F26" i="12"/>
  <c r="E26" i="12"/>
  <c r="CK25" i="12"/>
  <c r="CJ25" i="12"/>
  <c r="CI25" i="12"/>
  <c r="CH25" i="12"/>
  <c r="CG25" i="12"/>
  <c r="CF25" i="12"/>
  <c r="CE25" i="12"/>
  <c r="CD25" i="12"/>
  <c r="CC25" i="12"/>
  <c r="CB25" i="12"/>
  <c r="CA25" i="12"/>
  <c r="BZ25" i="12"/>
  <c r="BY25" i="12"/>
  <c r="BX25" i="12"/>
  <c r="BW25" i="12"/>
  <c r="BV25" i="12"/>
  <c r="BU25" i="12"/>
  <c r="BT25" i="12"/>
  <c r="BS25" i="12"/>
  <c r="BR25" i="12"/>
  <c r="BQ25" i="12"/>
  <c r="BP25" i="12"/>
  <c r="BO25" i="12"/>
  <c r="BN25" i="12"/>
  <c r="BM25" i="12"/>
  <c r="BL25" i="12"/>
  <c r="BK25" i="12"/>
  <c r="BJ25" i="12"/>
  <c r="BI25" i="12"/>
  <c r="BH25" i="12"/>
  <c r="BG25" i="12"/>
  <c r="BF25" i="12"/>
  <c r="BE25" i="12"/>
  <c r="BD25" i="12"/>
  <c r="BC25" i="12"/>
  <c r="BB25" i="12"/>
  <c r="BA25" i="12"/>
  <c r="AZ25" i="12"/>
  <c r="AY25" i="12"/>
  <c r="AX25" i="12"/>
  <c r="AW25" i="12"/>
  <c r="AV25" i="12"/>
  <c r="AU25" i="12"/>
  <c r="AT25" i="12"/>
  <c r="AS25" i="12"/>
  <c r="AR25" i="12"/>
  <c r="AQ25" i="12"/>
  <c r="AP25" i="12"/>
  <c r="AO25" i="12"/>
  <c r="AN25" i="12"/>
  <c r="AM25" i="12"/>
  <c r="AL25" i="12"/>
  <c r="AK25" i="12"/>
  <c r="AJ25" i="12"/>
  <c r="AI25" i="12"/>
  <c r="AH25" i="12"/>
  <c r="AG25" i="12"/>
  <c r="AF25" i="12"/>
  <c r="AE25" i="12"/>
  <c r="AD25" i="12"/>
  <c r="AC25" i="12"/>
  <c r="AB25" i="12"/>
  <c r="AA25" i="12"/>
  <c r="Z25" i="12"/>
  <c r="Y25" i="12"/>
  <c r="X25" i="12"/>
  <c r="W25" i="12"/>
  <c r="V25" i="12"/>
  <c r="U25" i="12"/>
  <c r="T25" i="12"/>
  <c r="S25" i="12"/>
  <c r="R25" i="12"/>
  <c r="Q25" i="12"/>
  <c r="P25" i="12"/>
  <c r="O25" i="12"/>
  <c r="N25" i="12"/>
  <c r="M25" i="12"/>
  <c r="L25" i="12"/>
  <c r="K25" i="12"/>
  <c r="J25" i="12"/>
  <c r="I25" i="12"/>
  <c r="H25" i="12"/>
  <c r="G25" i="12"/>
  <c r="F25" i="12"/>
  <c r="E25"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K18" i="12"/>
  <c r="CJ18" i="12"/>
  <c r="CI18" i="12"/>
  <c r="CH18" i="12"/>
  <c r="CG18" i="12"/>
  <c r="CF18" i="12"/>
  <c r="CE18" i="12"/>
  <c r="CD18" i="12"/>
  <c r="CC18" i="12"/>
  <c r="CB18" i="12"/>
  <c r="CA18" i="12"/>
  <c r="BZ18" i="12"/>
  <c r="BY18" i="12"/>
  <c r="BX18" i="12"/>
  <c r="BW18" i="12"/>
  <c r="BV18" i="12"/>
  <c r="BU18" i="12"/>
  <c r="BT18" i="12"/>
  <c r="BS18" i="12"/>
  <c r="BR18" i="12"/>
  <c r="BQ18" i="12"/>
  <c r="BP18" i="12"/>
  <c r="BO18" i="12"/>
  <c r="BN18" i="12"/>
  <c r="BM18" i="12"/>
  <c r="BL18" i="12"/>
  <c r="BK18" i="12"/>
  <c r="BJ18" i="12"/>
  <c r="BI18" i="12"/>
  <c r="BH18" i="12"/>
  <c r="BG18" i="12"/>
  <c r="BF18" i="12"/>
  <c r="BE18" i="12"/>
  <c r="BD18" i="12"/>
  <c r="BC18" i="12"/>
  <c r="BB18" i="12"/>
  <c r="BA18" i="12"/>
  <c r="AZ18" i="12"/>
  <c r="AY18" i="12"/>
  <c r="AX18" i="12"/>
  <c r="AW18" i="12"/>
  <c r="AV18" i="12"/>
  <c r="AU18" i="12"/>
  <c r="AT18" i="12"/>
  <c r="AS18" i="12"/>
  <c r="AR18" i="12"/>
  <c r="AQ18" i="12"/>
  <c r="AP18" i="12"/>
  <c r="AO18" i="12"/>
  <c r="AN18" i="12"/>
  <c r="AM18" i="12"/>
  <c r="AL18" i="12"/>
  <c r="AK18" i="12"/>
  <c r="AJ18" i="12"/>
  <c r="AI18" i="12"/>
  <c r="AH18" i="12"/>
  <c r="AG18" i="12"/>
  <c r="AF18" i="12"/>
  <c r="AE18" i="12"/>
  <c r="AD18" i="12"/>
  <c r="AC18" i="12"/>
  <c r="AB18" i="12"/>
  <c r="AA18" i="12"/>
  <c r="Z18" i="12"/>
  <c r="Y18" i="12"/>
  <c r="X18" i="12"/>
  <c r="W18" i="12"/>
  <c r="V18" i="12"/>
  <c r="U18" i="12"/>
  <c r="T18" i="12"/>
  <c r="S18" i="12"/>
  <c r="R18" i="12"/>
  <c r="Q18" i="12"/>
  <c r="P18" i="12"/>
  <c r="O18" i="12"/>
  <c r="N18" i="12"/>
  <c r="M18" i="12"/>
  <c r="L18" i="12"/>
  <c r="K18" i="12"/>
  <c r="J18" i="12"/>
  <c r="I18" i="12"/>
  <c r="H18" i="12"/>
  <c r="G18" i="12"/>
  <c r="F18" i="12"/>
  <c r="E18" i="12"/>
  <c r="CL17" i="12"/>
  <c r="CK17" i="12"/>
  <c r="CJ17" i="12"/>
  <c r="CI17" i="12"/>
  <c r="CH17" i="12"/>
  <c r="CG17" i="12"/>
  <c r="CF17" i="12"/>
  <c r="CE17" i="12"/>
  <c r="CD17" i="12"/>
  <c r="CC17" i="12"/>
  <c r="CB17" i="12"/>
  <c r="CA17" i="12"/>
  <c r="BZ17" i="12"/>
  <c r="BY17" i="12"/>
  <c r="BX17" i="12"/>
  <c r="BW17" i="12"/>
  <c r="BV17" i="12"/>
  <c r="BU17" i="12"/>
  <c r="BT17" i="12"/>
  <c r="BS17" i="12"/>
  <c r="BR17" i="12"/>
  <c r="BQ17" i="12"/>
  <c r="BP17" i="12"/>
  <c r="BO17" i="12"/>
  <c r="BN17" i="12"/>
  <c r="BM17" i="12"/>
  <c r="BL17" i="12"/>
  <c r="BK17" i="12"/>
  <c r="BJ17" i="12"/>
  <c r="BI17" i="12"/>
  <c r="BH17" i="12"/>
  <c r="BG17" i="12"/>
  <c r="BF17" i="12"/>
  <c r="BE17" i="12"/>
  <c r="BD17" i="12"/>
  <c r="BC17" i="12"/>
  <c r="BB17" i="12"/>
  <c r="BA17" i="12"/>
  <c r="AZ17" i="12"/>
  <c r="AY17" i="12"/>
  <c r="AX17" i="12"/>
  <c r="AW17" i="12"/>
  <c r="AV17" i="12"/>
  <c r="AU17" i="12"/>
  <c r="AT17" i="12"/>
  <c r="AS17" i="12"/>
  <c r="AR17" i="12"/>
  <c r="AQ17" i="12"/>
  <c r="AP17" i="12"/>
  <c r="AO17" i="12"/>
  <c r="AN17" i="12"/>
  <c r="AM17" i="12"/>
  <c r="AL17" i="12"/>
  <c r="AK17" i="12"/>
  <c r="AJ17" i="12"/>
  <c r="AI17" i="12"/>
  <c r="AH17" i="12"/>
  <c r="AG17" i="12"/>
  <c r="AF17" i="12"/>
  <c r="AE17" i="12"/>
  <c r="AD17" i="12"/>
  <c r="AC17" i="12"/>
  <c r="AB17" i="12"/>
  <c r="AA17" i="12"/>
  <c r="Z17" i="12"/>
  <c r="Y17" i="12"/>
  <c r="X17" i="12"/>
  <c r="W17" i="12"/>
  <c r="V17" i="12"/>
  <c r="U17" i="12"/>
  <c r="T17" i="12"/>
  <c r="S17" i="12"/>
  <c r="R17" i="12"/>
  <c r="Q17" i="12"/>
  <c r="P17" i="12"/>
  <c r="O17" i="12"/>
  <c r="N17" i="12"/>
  <c r="M17" i="12"/>
  <c r="L17" i="12"/>
  <c r="K17" i="12"/>
  <c r="J17" i="12"/>
  <c r="I17" i="12"/>
  <c r="H17" i="12"/>
  <c r="G17" i="12"/>
  <c r="F17" i="12"/>
  <c r="E17" i="12"/>
  <c r="CL16" i="12"/>
  <c r="CK16" i="12"/>
  <c r="CJ16" i="12"/>
  <c r="CI16" i="12"/>
  <c r="CH16" i="12"/>
  <c r="CG16" i="12"/>
  <c r="CF16" i="12"/>
  <c r="CE16" i="12"/>
  <c r="CD16" i="12"/>
  <c r="CC16" i="12"/>
  <c r="CB16" i="12"/>
  <c r="CA16" i="12"/>
  <c r="BZ16" i="12"/>
  <c r="BY16" i="12"/>
  <c r="BX16" i="12"/>
  <c r="BW16" i="12"/>
  <c r="BV16" i="12"/>
  <c r="BU16" i="12"/>
  <c r="BT16" i="12"/>
  <c r="BS16" i="12"/>
  <c r="BR16" i="12"/>
  <c r="BQ16" i="12"/>
  <c r="BP16" i="12"/>
  <c r="BO16" i="12"/>
  <c r="BN16" i="12"/>
  <c r="BM16" i="12"/>
  <c r="BL16" i="12"/>
  <c r="BK16" i="12"/>
  <c r="BJ16" i="12"/>
  <c r="BI16" i="12"/>
  <c r="BH16"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AI16" i="12"/>
  <c r="AH16" i="12"/>
  <c r="AG16" i="12"/>
  <c r="AF16" i="12"/>
  <c r="AE16" i="12"/>
  <c r="AD16" i="12"/>
  <c r="AC16" i="12"/>
  <c r="AB16" i="12"/>
  <c r="AA16" i="12"/>
  <c r="Z16" i="12"/>
  <c r="Y16" i="12"/>
  <c r="X16" i="12"/>
  <c r="W16" i="12"/>
  <c r="V16" i="12"/>
  <c r="U16" i="12"/>
  <c r="T16" i="12"/>
  <c r="S16" i="12"/>
  <c r="R16" i="12"/>
  <c r="Q16" i="12"/>
  <c r="P16" i="12"/>
  <c r="O16" i="12"/>
  <c r="N16" i="12"/>
  <c r="M16" i="12"/>
  <c r="L16" i="12"/>
  <c r="K16" i="12"/>
  <c r="J16" i="12"/>
  <c r="I16" i="12"/>
  <c r="H16" i="12"/>
  <c r="G16" i="12"/>
  <c r="F16" i="12"/>
  <c r="E16" i="12"/>
  <c r="CK15" i="12"/>
  <c r="CJ15" i="12"/>
  <c r="CI15" i="12"/>
  <c r="CH15" i="12"/>
  <c r="CG15" i="12"/>
  <c r="CF15" i="12"/>
  <c r="CE15" i="12"/>
  <c r="CD15" i="12"/>
  <c r="CC15" i="12"/>
  <c r="CB15" i="12"/>
  <c r="CA15" i="12"/>
  <c r="BZ15" i="12"/>
  <c r="BY15" i="12"/>
  <c r="BX15" i="12"/>
  <c r="BW15" i="12"/>
  <c r="BV15" i="12"/>
  <c r="BU15" i="12"/>
  <c r="BT15" i="12"/>
  <c r="BS15" i="12"/>
  <c r="BR15" i="12"/>
  <c r="BQ15" i="12"/>
  <c r="BP15" i="12"/>
  <c r="BO15" i="12"/>
  <c r="BN15" i="12"/>
  <c r="BM15" i="12"/>
  <c r="BL15" i="12"/>
  <c r="BK15" i="12"/>
  <c r="BJ15" i="12"/>
  <c r="BI15" i="12"/>
  <c r="BH15" i="12"/>
  <c r="BG15" i="12"/>
  <c r="BF15" i="12"/>
  <c r="BE15" i="12"/>
  <c r="BD15" i="12"/>
  <c r="BC15" i="12"/>
  <c r="BB15" i="12"/>
  <c r="BA15" i="12"/>
  <c r="AZ15" i="12"/>
  <c r="AY15" i="12"/>
  <c r="AX15" i="12"/>
  <c r="AW15" i="12"/>
  <c r="AV15" i="12"/>
  <c r="AU15" i="12"/>
  <c r="AT15" i="12"/>
  <c r="AS15" i="12"/>
  <c r="AR15" i="12"/>
  <c r="AQ15" i="12"/>
  <c r="AP15" i="12"/>
  <c r="AO15"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P15" i="12"/>
  <c r="O15" i="12"/>
  <c r="N15" i="12"/>
  <c r="M15" i="12"/>
  <c r="L15" i="12"/>
  <c r="K15" i="12"/>
  <c r="J15" i="12"/>
  <c r="I15" i="12"/>
  <c r="H15" i="12"/>
  <c r="G15" i="12"/>
  <c r="F15" i="12"/>
  <c r="E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3" i="12"/>
  <c r="CJ13" i="12"/>
  <c r="CI13" i="12"/>
  <c r="CH13" i="12"/>
  <c r="CG13" i="12"/>
  <c r="CF13" i="12"/>
  <c r="CE13" i="12"/>
  <c r="CD13" i="12"/>
  <c r="CC13" i="12"/>
  <c r="CB13" i="12"/>
  <c r="CA13" i="12"/>
  <c r="BZ13" i="12"/>
  <c r="BY13" i="12"/>
  <c r="BX13" i="12"/>
  <c r="BW13" i="12"/>
  <c r="BV13" i="12"/>
  <c r="BU13" i="12"/>
  <c r="BT13" i="12"/>
  <c r="BS13" i="12"/>
  <c r="BR13" i="12"/>
  <c r="BQ13" i="12"/>
  <c r="BP13" i="12"/>
  <c r="BO13" i="12"/>
  <c r="BN13" i="12"/>
  <c r="BM13" i="12"/>
  <c r="BL13" i="12"/>
  <c r="BK13" i="12"/>
  <c r="BJ13" i="12"/>
  <c r="BI13" i="12"/>
  <c r="BH13" i="12"/>
  <c r="BG13" i="12"/>
  <c r="BF13" i="12"/>
  <c r="BE13" i="12"/>
  <c r="BD13" i="12"/>
  <c r="BC13" i="12"/>
  <c r="BB13" i="12"/>
  <c r="BA13" i="12"/>
  <c r="AZ13" i="12"/>
  <c r="AY13" i="12"/>
  <c r="AX13" i="12"/>
  <c r="AW13" i="12"/>
  <c r="AV13" i="12"/>
  <c r="AU13" i="12"/>
  <c r="AT13" i="12"/>
  <c r="AS13" i="12"/>
  <c r="AR13" i="12"/>
  <c r="AQ13" i="12"/>
  <c r="AP13" i="12"/>
  <c r="AO13" i="12"/>
  <c r="AN13"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E13" i="12"/>
  <c r="CL12" i="12"/>
  <c r="CK12" i="12"/>
  <c r="CJ12" i="12"/>
  <c r="CI12" i="12"/>
  <c r="CH12" i="12"/>
  <c r="CG12" i="12"/>
  <c r="CF12" i="12"/>
  <c r="CE12" i="12"/>
  <c r="CD12" i="12"/>
  <c r="CC12" i="12"/>
  <c r="CB12" i="12"/>
  <c r="CA12" i="12"/>
  <c r="BZ12" i="12"/>
  <c r="BY12" i="12"/>
  <c r="BX12" i="12"/>
  <c r="BW12" i="12"/>
  <c r="BV12" i="12"/>
  <c r="BU12" i="12"/>
  <c r="BT12" i="12"/>
  <c r="BS12" i="12"/>
  <c r="BR12" i="12"/>
  <c r="BQ12" i="12"/>
  <c r="BP12" i="12"/>
  <c r="BO12" i="12"/>
  <c r="BN12" i="12"/>
  <c r="BM12" i="12"/>
  <c r="BL12" i="12"/>
  <c r="BK12" i="12"/>
  <c r="BJ12" i="12"/>
  <c r="BI12" i="12"/>
  <c r="BH12" i="12"/>
  <c r="BG12" i="12"/>
  <c r="BF12" i="12"/>
  <c r="BE12" i="12"/>
  <c r="BD12" i="12"/>
  <c r="BC12" i="12"/>
  <c r="BB12" i="12"/>
  <c r="BA12" i="12"/>
  <c r="AZ12" i="12"/>
  <c r="AY12" i="12"/>
  <c r="AX12" i="12"/>
  <c r="AW12" i="12"/>
  <c r="AV12" i="12"/>
  <c r="AU12" i="12"/>
  <c r="AT12" i="12"/>
  <c r="AS12" i="12"/>
  <c r="AR12" i="12"/>
  <c r="AQ12" i="12"/>
  <c r="AP12" i="12"/>
  <c r="AO12" i="12"/>
  <c r="AN12" i="12"/>
  <c r="AM12" i="12"/>
  <c r="AL12" i="12"/>
  <c r="AK12" i="12"/>
  <c r="AJ12" i="12"/>
  <c r="AI12" i="12"/>
  <c r="AH12" i="12"/>
  <c r="AG12" i="12"/>
  <c r="AF12" i="12"/>
  <c r="AE12" i="12"/>
  <c r="AD12" i="12"/>
  <c r="AC12" i="12"/>
  <c r="AB12" i="12"/>
  <c r="AA12" i="12"/>
  <c r="Z12" i="12"/>
  <c r="Y12" i="12"/>
  <c r="X12" i="12"/>
  <c r="W12" i="12"/>
  <c r="V12" i="12"/>
  <c r="U12" i="12"/>
  <c r="T12" i="12"/>
  <c r="S12" i="12"/>
  <c r="R12" i="12"/>
  <c r="Q12" i="12"/>
  <c r="P12" i="12"/>
  <c r="O12" i="12"/>
  <c r="N12" i="12"/>
  <c r="M12" i="12"/>
  <c r="L12" i="12"/>
  <c r="K12" i="12"/>
  <c r="J12" i="12"/>
  <c r="I12" i="12"/>
  <c r="H12" i="12"/>
  <c r="G12" i="12"/>
  <c r="F12" i="12"/>
  <c r="E12"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L5" i="12"/>
  <c r="CK5" i="12"/>
  <c r="CJ5" i="12"/>
  <c r="CI5" i="12"/>
  <c r="CH5" i="12"/>
  <c r="CG5" i="12"/>
  <c r="CF5" i="12"/>
  <c r="CE5" i="12"/>
  <c r="CD5" i="12"/>
  <c r="CC5" i="12"/>
  <c r="CB5" i="12"/>
  <c r="CA5" i="12"/>
  <c r="BZ5" i="12"/>
  <c r="BY5" i="12"/>
  <c r="BX5" i="12"/>
  <c r="BW5" i="12"/>
  <c r="BV5" i="12"/>
  <c r="BU5" i="12"/>
  <c r="BT5" i="12"/>
  <c r="BS5" i="12"/>
  <c r="BR5" i="12"/>
  <c r="BQ5" i="12"/>
  <c r="BP5" i="12"/>
  <c r="BO5" i="12"/>
  <c r="BN5" i="12"/>
  <c r="BM5" i="12"/>
  <c r="BL5" i="12"/>
  <c r="BK5" i="12"/>
  <c r="BJ5" i="12"/>
  <c r="BI5" i="12"/>
  <c r="BH5" i="12"/>
  <c r="BG5" i="12"/>
  <c r="BF5" i="12"/>
  <c r="BE5" i="12"/>
  <c r="BD5" i="12"/>
  <c r="BC5" i="12"/>
  <c r="BB5" i="12"/>
  <c r="BA5" i="12"/>
  <c r="AZ5" i="12"/>
  <c r="AY5" i="12"/>
  <c r="AX5" i="12"/>
  <c r="AW5" i="12"/>
  <c r="AV5" i="12"/>
  <c r="AU5" i="12"/>
  <c r="AT5" i="12"/>
  <c r="AS5" i="12"/>
  <c r="AR5" i="12"/>
  <c r="AQ5" i="12"/>
  <c r="AP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E5"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J76" i="11"/>
  <c r="CI76" i="11"/>
  <c r="CH76" i="11"/>
  <c r="CG76" i="11"/>
  <c r="CF76" i="11"/>
  <c r="CE76" i="11"/>
  <c r="CD76" i="11"/>
  <c r="CC76" i="11"/>
  <c r="CB76" i="11"/>
  <c r="CA76" i="11"/>
  <c r="BZ76" i="11"/>
  <c r="BY76" i="11"/>
  <c r="BX76" i="11"/>
  <c r="BW76" i="11"/>
  <c r="BV76" i="11"/>
  <c r="BU76" i="11"/>
  <c r="BT76" i="11"/>
  <c r="BS76" i="11"/>
  <c r="BR76" i="11"/>
  <c r="BQ76" i="11"/>
  <c r="BP76" i="11"/>
  <c r="BO76" i="11"/>
  <c r="BN76" i="11"/>
  <c r="BM76" i="11"/>
  <c r="BL76" i="11"/>
  <c r="BK76" i="11"/>
  <c r="BJ76" i="11"/>
  <c r="BI76" i="11"/>
  <c r="BH76" i="11"/>
  <c r="BG76" i="11"/>
  <c r="BF76" i="11"/>
  <c r="BE76" i="11"/>
  <c r="BD76" i="11"/>
  <c r="BC76" i="11"/>
  <c r="BB76" i="11"/>
  <c r="BA76" i="11"/>
  <c r="AZ76" i="11"/>
  <c r="AY76" i="11"/>
  <c r="AX76" i="11"/>
  <c r="AW76" i="11"/>
  <c r="AV76" i="11"/>
  <c r="AU76" i="11"/>
  <c r="AT76" i="11"/>
  <c r="AS76" i="11"/>
  <c r="AR76" i="11"/>
  <c r="AQ76" i="11"/>
  <c r="AP76" i="11"/>
  <c r="AO76" i="11"/>
  <c r="AN76" i="11"/>
  <c r="AM76" i="11"/>
  <c r="AL76" i="11"/>
  <c r="AK76" i="11"/>
  <c r="AJ76" i="11"/>
  <c r="AI76" i="11"/>
  <c r="AH76" i="11"/>
  <c r="AG76" i="11"/>
  <c r="AF76" i="11"/>
  <c r="AE76" i="11"/>
  <c r="AD76" i="11"/>
  <c r="AC76" i="11"/>
  <c r="AB76" i="11"/>
  <c r="AA76" i="11"/>
  <c r="Z76" i="11"/>
  <c r="Y76" i="11"/>
  <c r="X76" i="11"/>
  <c r="W76" i="11"/>
  <c r="V76" i="11"/>
  <c r="U76" i="11"/>
  <c r="T76" i="11"/>
  <c r="S76" i="11"/>
  <c r="R76" i="11"/>
  <c r="Q76" i="11"/>
  <c r="P76" i="11"/>
  <c r="O76" i="11"/>
  <c r="N76" i="11"/>
  <c r="M76" i="11"/>
  <c r="L76" i="11"/>
  <c r="K76" i="11"/>
  <c r="J76" i="11"/>
  <c r="I76" i="11"/>
  <c r="H76" i="11"/>
  <c r="G76" i="11"/>
  <c r="F76" i="11"/>
  <c r="E76" i="11"/>
  <c r="CJ75" i="11"/>
  <c r="CI75" i="11"/>
  <c r="CH75" i="11"/>
  <c r="CG75" i="11"/>
  <c r="CF75" i="11"/>
  <c r="CE75" i="11"/>
  <c r="CD75" i="11"/>
  <c r="CC75" i="11"/>
  <c r="CB75" i="11"/>
  <c r="CA75" i="11"/>
  <c r="BZ75" i="11"/>
  <c r="BY75" i="11"/>
  <c r="BX75" i="11"/>
  <c r="BW75" i="11"/>
  <c r="BV75" i="11"/>
  <c r="BU75" i="11"/>
  <c r="BT75" i="11"/>
  <c r="BS75" i="11"/>
  <c r="BR75" i="11"/>
  <c r="BQ75" i="11"/>
  <c r="BP75" i="11"/>
  <c r="BO75" i="11"/>
  <c r="BN75" i="11"/>
  <c r="BM75" i="11"/>
  <c r="BL75" i="11"/>
  <c r="BK75" i="11"/>
  <c r="BJ75" i="11"/>
  <c r="BI75" i="11"/>
  <c r="BH75" i="11"/>
  <c r="BG75" i="11"/>
  <c r="BF75" i="11"/>
  <c r="BE75" i="11"/>
  <c r="BD75" i="11"/>
  <c r="BC75" i="11"/>
  <c r="BB75" i="11"/>
  <c r="BA75" i="11"/>
  <c r="AZ75" i="11"/>
  <c r="AY75" i="11"/>
  <c r="AX75" i="11"/>
  <c r="AW75" i="11"/>
  <c r="AV75" i="11"/>
  <c r="AU75" i="11"/>
  <c r="AT75" i="11"/>
  <c r="AS75" i="11"/>
  <c r="AR75" i="11"/>
  <c r="AQ75" i="11"/>
  <c r="AP75" i="11"/>
  <c r="AO75" i="11"/>
  <c r="AN75" i="11"/>
  <c r="AM75" i="11"/>
  <c r="AL75" i="11"/>
  <c r="AK75" i="11"/>
  <c r="AJ75" i="11"/>
  <c r="AI75" i="11"/>
  <c r="AH75" i="11"/>
  <c r="AG75" i="11"/>
  <c r="AF75" i="11"/>
  <c r="AE75" i="11"/>
  <c r="AD75" i="11"/>
  <c r="AC75" i="11"/>
  <c r="AB75" i="11"/>
  <c r="AA75" i="11"/>
  <c r="Z75" i="11"/>
  <c r="Y75" i="11"/>
  <c r="X75" i="11"/>
  <c r="W75" i="11"/>
  <c r="V75" i="11"/>
  <c r="U75" i="11"/>
  <c r="T75" i="11"/>
  <c r="S75" i="11"/>
  <c r="R75" i="11"/>
  <c r="Q75" i="11"/>
  <c r="P75" i="11"/>
  <c r="O75" i="11"/>
  <c r="N75" i="11"/>
  <c r="M75" i="11"/>
  <c r="L75" i="11"/>
  <c r="K75" i="11"/>
  <c r="J75" i="11"/>
  <c r="I75" i="11"/>
  <c r="H75" i="11"/>
  <c r="G75" i="11"/>
  <c r="F75" i="11"/>
  <c r="E75" i="11"/>
  <c r="CK74" i="11"/>
  <c r="CJ74" i="11"/>
  <c r="CI74" i="11"/>
  <c r="CH74" i="11"/>
  <c r="CG74" i="11"/>
  <c r="CF74" i="11"/>
  <c r="CE74" i="11"/>
  <c r="CD74" i="11"/>
  <c r="CC74" i="11"/>
  <c r="CB74" i="11"/>
  <c r="CA74" i="11"/>
  <c r="BZ74" i="11"/>
  <c r="BY74" i="11"/>
  <c r="BX74" i="11"/>
  <c r="BW74" i="11"/>
  <c r="BV74" i="11"/>
  <c r="BU74" i="11"/>
  <c r="BT74" i="11"/>
  <c r="BS74" i="11"/>
  <c r="BR74" i="11"/>
  <c r="BQ74" i="11"/>
  <c r="BP74" i="11"/>
  <c r="BO74" i="11"/>
  <c r="BN74" i="11"/>
  <c r="BM74" i="11"/>
  <c r="BL74" i="11"/>
  <c r="BK74" i="11"/>
  <c r="BJ74" i="11"/>
  <c r="BI74" i="11"/>
  <c r="BH74" i="11"/>
  <c r="BG74" i="11"/>
  <c r="BF74" i="11"/>
  <c r="BE74" i="11"/>
  <c r="BD74" i="11"/>
  <c r="BC74" i="11"/>
  <c r="BB74" i="11"/>
  <c r="BA74" i="11"/>
  <c r="AZ74" i="11"/>
  <c r="AY74" i="11"/>
  <c r="AX74" i="11"/>
  <c r="AW74" i="11"/>
  <c r="AV74" i="11"/>
  <c r="AU74" i="11"/>
  <c r="AT74" i="11"/>
  <c r="AS74" i="11"/>
  <c r="AR74" i="11"/>
  <c r="AQ74" i="11"/>
  <c r="AP74" i="11"/>
  <c r="AO74" i="11"/>
  <c r="AN74" i="11"/>
  <c r="AM74" i="11"/>
  <c r="AL74" i="11"/>
  <c r="AK74" i="11"/>
  <c r="AJ74" i="11"/>
  <c r="AI74" i="11"/>
  <c r="AH74" i="11"/>
  <c r="AG74" i="11"/>
  <c r="AF74" i="11"/>
  <c r="AE74" i="11"/>
  <c r="AD74" i="11"/>
  <c r="AC74" i="11"/>
  <c r="AB74" i="11"/>
  <c r="AA74" i="11"/>
  <c r="Z74" i="11"/>
  <c r="Y74" i="11"/>
  <c r="X74" i="11"/>
  <c r="W74" i="11"/>
  <c r="V74" i="11"/>
  <c r="U74" i="11"/>
  <c r="T74" i="11"/>
  <c r="S74" i="11"/>
  <c r="R74" i="11"/>
  <c r="Q74" i="11"/>
  <c r="P74" i="11"/>
  <c r="O74" i="11"/>
  <c r="N74" i="11"/>
  <c r="M74" i="11"/>
  <c r="L74" i="11"/>
  <c r="K74" i="11"/>
  <c r="J74" i="11"/>
  <c r="I74" i="11"/>
  <c r="H74" i="11"/>
  <c r="G74" i="11"/>
  <c r="F74" i="11"/>
  <c r="E74" i="11"/>
  <c r="CJ73" i="11"/>
  <c r="CI73" i="11"/>
  <c r="CH73" i="11"/>
  <c r="CG73" i="11"/>
  <c r="CF73" i="11"/>
  <c r="CE73" i="11"/>
  <c r="CD73" i="11"/>
  <c r="CC73" i="11"/>
  <c r="CB73" i="11"/>
  <c r="CA73" i="11"/>
  <c r="BZ73" i="11"/>
  <c r="BY73" i="11"/>
  <c r="BX73" i="11"/>
  <c r="BW73" i="11"/>
  <c r="BV73" i="11"/>
  <c r="BU73" i="11"/>
  <c r="BT73" i="11"/>
  <c r="BS73" i="11"/>
  <c r="BR73" i="11"/>
  <c r="BQ73" i="11"/>
  <c r="BP73" i="11"/>
  <c r="BO73" i="11"/>
  <c r="BN73" i="11"/>
  <c r="BM73" i="11"/>
  <c r="BL73" i="11"/>
  <c r="BK73" i="11"/>
  <c r="BJ73" i="11"/>
  <c r="BI73" i="11"/>
  <c r="BH73" i="11"/>
  <c r="BG73" i="11"/>
  <c r="BF73" i="11"/>
  <c r="BE73" i="11"/>
  <c r="BD73" i="11"/>
  <c r="BC73" i="11"/>
  <c r="BB73" i="11"/>
  <c r="BA73" i="11"/>
  <c r="AZ73"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S73" i="11"/>
  <c r="R73" i="11"/>
  <c r="Q73" i="11"/>
  <c r="P73" i="11"/>
  <c r="O73" i="11"/>
  <c r="N73" i="11"/>
  <c r="M73" i="11"/>
  <c r="L73" i="11"/>
  <c r="K73" i="11"/>
  <c r="J73" i="11"/>
  <c r="I73" i="11"/>
  <c r="H73" i="11"/>
  <c r="G73" i="11"/>
  <c r="F73" i="11"/>
  <c r="E73" i="11"/>
  <c r="CJ72" i="11"/>
  <c r="CI72" i="11"/>
  <c r="CH72" i="11"/>
  <c r="CG72" i="11"/>
  <c r="CF72" i="11"/>
  <c r="CE72" i="11"/>
  <c r="CD72" i="11"/>
  <c r="CC72" i="11"/>
  <c r="CB72" i="11"/>
  <c r="CA72" i="11"/>
  <c r="BZ72" i="11"/>
  <c r="BY72" i="11"/>
  <c r="BX72" i="11"/>
  <c r="BW72" i="11"/>
  <c r="BV72" i="11"/>
  <c r="BU72" i="11"/>
  <c r="BT72" i="11"/>
  <c r="BS72" i="11"/>
  <c r="BR72" i="11"/>
  <c r="BQ72" i="11"/>
  <c r="BP72" i="11"/>
  <c r="BO72" i="11"/>
  <c r="BN72" i="11"/>
  <c r="BM72" i="11"/>
  <c r="BL72" i="11"/>
  <c r="BK72" i="11"/>
  <c r="BJ72" i="11"/>
  <c r="BI72" i="11"/>
  <c r="BH72" i="11"/>
  <c r="BG72" i="11"/>
  <c r="BF72" i="11"/>
  <c r="BE72" i="11"/>
  <c r="BD72" i="11"/>
  <c r="BC72" i="11"/>
  <c r="BB72" i="11"/>
  <c r="BA72" i="11"/>
  <c r="AZ72" i="11"/>
  <c r="AY72" i="11"/>
  <c r="AX72" i="11"/>
  <c r="AW72" i="11"/>
  <c r="AV72" i="11"/>
  <c r="AU72" i="11"/>
  <c r="AT72" i="11"/>
  <c r="AS72" i="11"/>
  <c r="AR72" i="11"/>
  <c r="AQ72" i="11"/>
  <c r="AP72" i="11"/>
  <c r="AO72" i="11"/>
  <c r="AN72" i="11"/>
  <c r="AM72" i="11"/>
  <c r="AL72" i="11"/>
  <c r="AK72" i="11"/>
  <c r="AJ72" i="11"/>
  <c r="AI72" i="11"/>
  <c r="AH72" i="11"/>
  <c r="AG72" i="11"/>
  <c r="AF72" i="11"/>
  <c r="AE72" i="11"/>
  <c r="AD72" i="11"/>
  <c r="AC72" i="11"/>
  <c r="AB72" i="11"/>
  <c r="AA72" i="11"/>
  <c r="Z72" i="11"/>
  <c r="Y72" i="11"/>
  <c r="X72" i="11"/>
  <c r="W72" i="11"/>
  <c r="V72" i="11"/>
  <c r="U72" i="11"/>
  <c r="T72" i="11"/>
  <c r="S72" i="11"/>
  <c r="R72" i="11"/>
  <c r="Q72" i="11"/>
  <c r="P72" i="11"/>
  <c r="O72" i="11"/>
  <c r="N72" i="11"/>
  <c r="M72" i="11"/>
  <c r="L72" i="11"/>
  <c r="K72" i="11"/>
  <c r="J72" i="11"/>
  <c r="I72" i="11"/>
  <c r="H72" i="11"/>
  <c r="G72" i="11"/>
  <c r="F72" i="11"/>
  <c r="E72"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70" i="11"/>
  <c r="CI70" i="11"/>
  <c r="CH70" i="11"/>
  <c r="CG70" i="11"/>
  <c r="CF70" i="11"/>
  <c r="CE70" i="11"/>
  <c r="CD70" i="11"/>
  <c r="CC70" i="11"/>
  <c r="CB70" i="11"/>
  <c r="CA70" i="11"/>
  <c r="BZ70" i="11"/>
  <c r="BY70" i="11"/>
  <c r="BX70" i="11"/>
  <c r="BW70" i="11"/>
  <c r="BV70" i="11"/>
  <c r="BU70" i="11"/>
  <c r="BT70" i="11"/>
  <c r="BS70" i="11"/>
  <c r="BR70" i="11"/>
  <c r="BQ70" i="11"/>
  <c r="BP70" i="11"/>
  <c r="BO70" i="11"/>
  <c r="BN70" i="11"/>
  <c r="BM70" i="11"/>
  <c r="BL70" i="11"/>
  <c r="BK70" i="11"/>
  <c r="BJ70" i="11"/>
  <c r="BI70" i="11"/>
  <c r="BH70" i="11"/>
  <c r="BG70" i="11"/>
  <c r="BF70" i="11"/>
  <c r="BE70" i="11"/>
  <c r="BD70" i="11"/>
  <c r="BC70" i="11"/>
  <c r="BB70" i="11"/>
  <c r="BA70" i="11"/>
  <c r="AZ70" i="11"/>
  <c r="AY70" i="11"/>
  <c r="AX70" i="11"/>
  <c r="AW70" i="11"/>
  <c r="AV70" i="11"/>
  <c r="AU70" i="11"/>
  <c r="AT70" i="11"/>
  <c r="AS70" i="11"/>
  <c r="AR70" i="11"/>
  <c r="AQ70" i="11"/>
  <c r="AP70" i="11"/>
  <c r="AO70" i="11"/>
  <c r="AN70" i="11"/>
  <c r="AM70" i="11"/>
  <c r="AL70" i="11"/>
  <c r="AK70" i="11"/>
  <c r="AJ70" i="11"/>
  <c r="AI70" i="11"/>
  <c r="AH70" i="11"/>
  <c r="AG70" i="11"/>
  <c r="AF70" i="11"/>
  <c r="AE70" i="11"/>
  <c r="AD70" i="11"/>
  <c r="AC70" i="11"/>
  <c r="AB70" i="11"/>
  <c r="AA70" i="11"/>
  <c r="Z70" i="11"/>
  <c r="Y70" i="11"/>
  <c r="X70" i="11"/>
  <c r="W70" i="11"/>
  <c r="V70" i="11"/>
  <c r="U70" i="11"/>
  <c r="T70" i="11"/>
  <c r="S70" i="11"/>
  <c r="R70" i="11"/>
  <c r="Q70" i="11"/>
  <c r="P70" i="11"/>
  <c r="O70" i="11"/>
  <c r="N70" i="11"/>
  <c r="M70" i="11"/>
  <c r="L70" i="11"/>
  <c r="K70" i="11"/>
  <c r="J70" i="11"/>
  <c r="I70" i="11"/>
  <c r="H70" i="11"/>
  <c r="G70" i="11"/>
  <c r="F70" i="11"/>
  <c r="E70" i="11"/>
  <c r="CJ69" i="11"/>
  <c r="CI69" i="11"/>
  <c r="CH69" i="11"/>
  <c r="CG69" i="11"/>
  <c r="CF69" i="11"/>
  <c r="CE69" i="11"/>
  <c r="CD69" i="11"/>
  <c r="CC69" i="11"/>
  <c r="CB69" i="11"/>
  <c r="CA69" i="11"/>
  <c r="BZ69" i="11"/>
  <c r="BY69" i="11"/>
  <c r="BX69" i="11"/>
  <c r="BW69" i="11"/>
  <c r="BV69" i="11"/>
  <c r="BU69" i="11"/>
  <c r="BT69" i="11"/>
  <c r="BS69" i="11"/>
  <c r="BR69" i="11"/>
  <c r="BQ69" i="11"/>
  <c r="BP69" i="11"/>
  <c r="BO69" i="11"/>
  <c r="BN69" i="11"/>
  <c r="BM69" i="11"/>
  <c r="BL69" i="11"/>
  <c r="BK69" i="11"/>
  <c r="BJ69" i="11"/>
  <c r="BI69" i="11"/>
  <c r="BH69" i="11"/>
  <c r="BG69" i="11"/>
  <c r="BF69" i="11"/>
  <c r="BE69" i="11"/>
  <c r="BD69" i="11"/>
  <c r="BC69" i="11"/>
  <c r="BB69" i="11"/>
  <c r="BA69" i="11"/>
  <c r="AZ69" i="11"/>
  <c r="AY69" i="11"/>
  <c r="AX69" i="11"/>
  <c r="AW69" i="11"/>
  <c r="AV69" i="11"/>
  <c r="AU69" i="11"/>
  <c r="AT69" i="11"/>
  <c r="AS69" i="11"/>
  <c r="AR69" i="11"/>
  <c r="AQ69" i="11"/>
  <c r="AP69" i="11"/>
  <c r="AO69" i="11"/>
  <c r="AN69" i="11"/>
  <c r="AM69" i="11"/>
  <c r="AL69" i="11"/>
  <c r="AK69" i="11"/>
  <c r="AJ69" i="11"/>
  <c r="AI69" i="11"/>
  <c r="AH69" i="11"/>
  <c r="AG69" i="11"/>
  <c r="AF69" i="11"/>
  <c r="AE69" i="11"/>
  <c r="AD69" i="11"/>
  <c r="AC69" i="11"/>
  <c r="AB69" i="11"/>
  <c r="AA69" i="11"/>
  <c r="Z69" i="11"/>
  <c r="Y69" i="11"/>
  <c r="X69" i="11"/>
  <c r="W69" i="11"/>
  <c r="V69" i="11"/>
  <c r="U69" i="11"/>
  <c r="T69" i="11"/>
  <c r="S69" i="11"/>
  <c r="R69" i="11"/>
  <c r="Q69" i="11"/>
  <c r="P69" i="11"/>
  <c r="O69" i="11"/>
  <c r="N69" i="11"/>
  <c r="M69" i="11"/>
  <c r="L69" i="11"/>
  <c r="K69" i="11"/>
  <c r="J69" i="11"/>
  <c r="I69" i="11"/>
  <c r="H69" i="11"/>
  <c r="G69" i="11"/>
  <c r="F69" i="11"/>
  <c r="E69"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J66" i="11"/>
  <c r="CI66" i="11"/>
  <c r="CH66" i="11"/>
  <c r="CG66" i="11"/>
  <c r="CF66" i="11"/>
  <c r="CE66" i="11"/>
  <c r="CD66" i="11"/>
  <c r="CC66" i="11"/>
  <c r="CB66" i="11"/>
  <c r="CA66" i="11"/>
  <c r="BZ66" i="11"/>
  <c r="BY66" i="11"/>
  <c r="BX66" i="11"/>
  <c r="BW66" i="11"/>
  <c r="BV66" i="11"/>
  <c r="BU66" i="11"/>
  <c r="BT66" i="11"/>
  <c r="BS66" i="11"/>
  <c r="BR66" i="11"/>
  <c r="BQ66" i="11"/>
  <c r="BP66" i="11"/>
  <c r="BO66" i="11"/>
  <c r="BN66" i="11"/>
  <c r="BM66" i="11"/>
  <c r="BL66" i="11"/>
  <c r="BK66" i="11"/>
  <c r="BJ66" i="11"/>
  <c r="BI66" i="11"/>
  <c r="BH66" i="11"/>
  <c r="BG66" i="11"/>
  <c r="BF66" i="11"/>
  <c r="BE66" i="11"/>
  <c r="BD66" i="11"/>
  <c r="BC66" i="11"/>
  <c r="BB66" i="11"/>
  <c r="BA66" i="11"/>
  <c r="AZ66" i="11"/>
  <c r="AY66" i="11"/>
  <c r="AX66" i="11"/>
  <c r="AW66" i="11"/>
  <c r="AV66" i="11"/>
  <c r="AU66" i="11"/>
  <c r="AT66" i="11"/>
  <c r="AS66" i="11"/>
  <c r="AR66" i="11"/>
  <c r="AQ66" i="11"/>
  <c r="AP66" i="11"/>
  <c r="AO66" i="11"/>
  <c r="AN66" i="11"/>
  <c r="AM66" i="11"/>
  <c r="AL66" i="11"/>
  <c r="AK66" i="11"/>
  <c r="AJ66" i="11"/>
  <c r="AI66" i="11"/>
  <c r="AH66" i="11"/>
  <c r="AG66" i="11"/>
  <c r="AF66" i="11"/>
  <c r="AE66" i="11"/>
  <c r="AD66" i="11"/>
  <c r="AC66" i="11"/>
  <c r="AB66" i="11"/>
  <c r="AA66" i="11"/>
  <c r="Z66" i="11"/>
  <c r="Y66" i="11"/>
  <c r="X66" i="11"/>
  <c r="W66" i="11"/>
  <c r="V66" i="11"/>
  <c r="U66" i="11"/>
  <c r="T66" i="11"/>
  <c r="S66" i="11"/>
  <c r="R66" i="11"/>
  <c r="Q66" i="11"/>
  <c r="P66" i="11"/>
  <c r="O66" i="11"/>
  <c r="N66" i="11"/>
  <c r="M66" i="11"/>
  <c r="L66" i="11"/>
  <c r="K66" i="11"/>
  <c r="J66" i="11"/>
  <c r="I66" i="11"/>
  <c r="H66" i="11"/>
  <c r="G66" i="11"/>
  <c r="F66" i="11"/>
  <c r="E66" i="11"/>
  <c r="CK65" i="11"/>
  <c r="CJ65" i="11"/>
  <c r="CI65" i="11"/>
  <c r="CH65" i="11"/>
  <c r="CG65" i="11"/>
  <c r="CF65" i="11"/>
  <c r="CE65" i="11"/>
  <c r="CD65" i="11"/>
  <c r="CC65" i="11"/>
  <c r="CB65" i="11"/>
  <c r="CA65" i="11"/>
  <c r="BZ65" i="11"/>
  <c r="BY65" i="11"/>
  <c r="BX65" i="11"/>
  <c r="BW65" i="11"/>
  <c r="BV65" i="11"/>
  <c r="BU65" i="11"/>
  <c r="BT65" i="11"/>
  <c r="BS65" i="11"/>
  <c r="BR65" i="11"/>
  <c r="BQ65" i="11"/>
  <c r="BP65" i="11"/>
  <c r="BO65" i="11"/>
  <c r="BN65" i="11"/>
  <c r="BM65" i="11"/>
  <c r="BL65" i="11"/>
  <c r="BK65" i="11"/>
  <c r="BJ65" i="11"/>
  <c r="BI65" i="11"/>
  <c r="BH65" i="11"/>
  <c r="BG65" i="11"/>
  <c r="BF65" i="11"/>
  <c r="BE65" i="11"/>
  <c r="BD65" i="11"/>
  <c r="BC65" i="11"/>
  <c r="BB65" i="11"/>
  <c r="BA65" i="11"/>
  <c r="AZ65" i="11"/>
  <c r="AY65" i="11"/>
  <c r="AX65" i="11"/>
  <c r="AW65" i="11"/>
  <c r="AV65" i="11"/>
  <c r="AU65" i="11"/>
  <c r="AT65" i="11"/>
  <c r="AS65" i="11"/>
  <c r="AR65" i="11"/>
  <c r="AQ65" i="11"/>
  <c r="AP65" i="11"/>
  <c r="AO65" i="11"/>
  <c r="AN65" i="11"/>
  <c r="AM65" i="11"/>
  <c r="AL65" i="11"/>
  <c r="AK65" i="11"/>
  <c r="AJ65" i="11"/>
  <c r="AI65" i="11"/>
  <c r="AH65" i="11"/>
  <c r="AG65" i="11"/>
  <c r="AF65" i="11"/>
  <c r="AE65" i="11"/>
  <c r="AD65" i="11"/>
  <c r="AC65" i="11"/>
  <c r="AB65" i="11"/>
  <c r="AA65" i="11"/>
  <c r="Z65" i="11"/>
  <c r="Y65" i="11"/>
  <c r="X65" i="11"/>
  <c r="W65" i="11"/>
  <c r="V65" i="11"/>
  <c r="U65" i="11"/>
  <c r="T65" i="11"/>
  <c r="S65" i="11"/>
  <c r="R65" i="11"/>
  <c r="Q65" i="11"/>
  <c r="P65" i="11"/>
  <c r="O65" i="11"/>
  <c r="N65" i="11"/>
  <c r="M65" i="11"/>
  <c r="L65" i="11"/>
  <c r="K65" i="11"/>
  <c r="J65" i="11"/>
  <c r="I65" i="11"/>
  <c r="H65" i="11"/>
  <c r="G65" i="11"/>
  <c r="F65" i="11"/>
  <c r="E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63" i="11"/>
  <c r="CI63" i="11"/>
  <c r="CH63" i="11"/>
  <c r="CG63" i="11"/>
  <c r="CF63" i="11"/>
  <c r="CE63" i="11"/>
  <c r="CD63" i="11"/>
  <c r="CC63" i="11"/>
  <c r="CB63" i="11"/>
  <c r="CA63" i="11"/>
  <c r="BZ63" i="11"/>
  <c r="BY63" i="11"/>
  <c r="BX63" i="11"/>
  <c r="BW63" i="11"/>
  <c r="BV63" i="11"/>
  <c r="BU63" i="11"/>
  <c r="BT63" i="11"/>
  <c r="BS63" i="11"/>
  <c r="BR63" i="11"/>
  <c r="BQ63" i="11"/>
  <c r="BP63" i="11"/>
  <c r="BO63" i="11"/>
  <c r="BN63" i="11"/>
  <c r="BM63" i="11"/>
  <c r="BL63" i="11"/>
  <c r="BK63" i="11"/>
  <c r="BJ63" i="11"/>
  <c r="BI63" i="11"/>
  <c r="BH63" i="11"/>
  <c r="BG63" i="11"/>
  <c r="BF63" i="11"/>
  <c r="BE63" i="11"/>
  <c r="BD63" i="11"/>
  <c r="BC63" i="11"/>
  <c r="BB63" i="11"/>
  <c r="BA63" i="11"/>
  <c r="AZ63"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T63" i="11"/>
  <c r="S63" i="11"/>
  <c r="R63" i="11"/>
  <c r="Q63" i="11"/>
  <c r="P63" i="11"/>
  <c r="O63" i="11"/>
  <c r="N63" i="11"/>
  <c r="M63" i="11"/>
  <c r="L63" i="11"/>
  <c r="K63" i="11"/>
  <c r="J63" i="11"/>
  <c r="I63" i="11"/>
  <c r="H63" i="11"/>
  <c r="G63" i="11"/>
  <c r="F63" i="11"/>
  <c r="E63" i="11"/>
  <c r="CK57" i="11"/>
  <c r="CJ57" i="11"/>
  <c r="CI57" i="11"/>
  <c r="CH57" i="11"/>
  <c r="CG57" i="11"/>
  <c r="CF57" i="11"/>
  <c r="CE57" i="11"/>
  <c r="CD57" i="11"/>
  <c r="CC57" i="11"/>
  <c r="CB57" i="11"/>
  <c r="CA57" i="11"/>
  <c r="BZ57" i="11"/>
  <c r="BY57" i="11"/>
  <c r="BX57" i="11"/>
  <c r="BW57" i="11"/>
  <c r="BV57" i="11"/>
  <c r="BU57" i="11"/>
  <c r="BT57" i="11"/>
  <c r="BS57" i="11"/>
  <c r="BR57" i="11"/>
  <c r="BQ57" i="11"/>
  <c r="BP57" i="11"/>
  <c r="BO57" i="11"/>
  <c r="BN57" i="11"/>
  <c r="BM57" i="11"/>
  <c r="BL57" i="11"/>
  <c r="BK57" i="11"/>
  <c r="BJ57" i="11"/>
  <c r="BI57" i="11"/>
  <c r="BH57" i="11"/>
  <c r="BG57" i="11"/>
  <c r="BF57" i="11"/>
  <c r="BE57" i="11"/>
  <c r="BD57" i="11"/>
  <c r="BC57" i="11"/>
  <c r="BB57" i="11"/>
  <c r="BA57" i="11"/>
  <c r="AZ57" i="11"/>
  <c r="AY57" i="11"/>
  <c r="AX57" i="11"/>
  <c r="AW57" i="11"/>
  <c r="AV57" i="11"/>
  <c r="AU57" i="11"/>
  <c r="AT57" i="11"/>
  <c r="AS57" i="11"/>
  <c r="AR57" i="11"/>
  <c r="AQ57" i="11"/>
  <c r="AP57" i="11"/>
  <c r="AO57" i="11"/>
  <c r="AN57" i="11"/>
  <c r="AM57" i="11"/>
  <c r="AL57" i="11"/>
  <c r="AK57" i="11"/>
  <c r="AJ57" i="11"/>
  <c r="AI57" i="11"/>
  <c r="AH57" i="11"/>
  <c r="AG57" i="11"/>
  <c r="AF57" i="11"/>
  <c r="AE57" i="11"/>
  <c r="AD57" i="11"/>
  <c r="AC57" i="11"/>
  <c r="AB57" i="11"/>
  <c r="AA57" i="11"/>
  <c r="Z57" i="11"/>
  <c r="Y57" i="11"/>
  <c r="X57" i="11"/>
  <c r="W57" i="11"/>
  <c r="V57" i="11"/>
  <c r="U57" i="11"/>
  <c r="T57" i="11"/>
  <c r="S57" i="11"/>
  <c r="R57" i="11"/>
  <c r="Q57" i="11"/>
  <c r="P57" i="11"/>
  <c r="O57" i="11"/>
  <c r="N57" i="11"/>
  <c r="M57" i="11"/>
  <c r="L57" i="11"/>
  <c r="K57" i="11"/>
  <c r="J57" i="11"/>
  <c r="I57" i="11"/>
  <c r="H57" i="11"/>
  <c r="G57" i="11"/>
  <c r="F57" i="11"/>
  <c r="E57"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55" i="11"/>
  <c r="CJ55" i="11"/>
  <c r="CI55" i="11"/>
  <c r="CH55" i="11"/>
  <c r="CG55" i="11"/>
  <c r="CF55" i="11"/>
  <c r="CE55" i="11"/>
  <c r="CD55" i="11"/>
  <c r="CC55" i="11"/>
  <c r="CB55" i="11"/>
  <c r="CA55" i="11"/>
  <c r="BZ55" i="11"/>
  <c r="BY55" i="11"/>
  <c r="BX55" i="11"/>
  <c r="BW55" i="11"/>
  <c r="BV55" i="11"/>
  <c r="BU55" i="11"/>
  <c r="BT55" i="11"/>
  <c r="BS55" i="11"/>
  <c r="BR55" i="11"/>
  <c r="BQ55" i="11"/>
  <c r="BP55" i="11"/>
  <c r="BO55" i="11"/>
  <c r="BN55" i="11"/>
  <c r="BM55" i="11"/>
  <c r="BL55" i="11"/>
  <c r="BK55" i="11"/>
  <c r="BJ55" i="11"/>
  <c r="BI55" i="11"/>
  <c r="BH55" i="11"/>
  <c r="BG55" i="11"/>
  <c r="BF55" i="11"/>
  <c r="BE55" i="11"/>
  <c r="BD55" i="11"/>
  <c r="BC55" i="11"/>
  <c r="BB55" i="11"/>
  <c r="BA55" i="11"/>
  <c r="AZ55" i="11"/>
  <c r="AY55" i="11"/>
  <c r="AX55" i="11"/>
  <c r="AW55" i="11"/>
  <c r="AV55" i="11"/>
  <c r="AU55" i="11"/>
  <c r="AT55" i="11"/>
  <c r="AS55" i="11"/>
  <c r="AR55" i="11"/>
  <c r="AQ55" i="11"/>
  <c r="AP55" i="11"/>
  <c r="AO55" i="11"/>
  <c r="AN55" i="11"/>
  <c r="AM55" i="11"/>
  <c r="AL55" i="11"/>
  <c r="AK55" i="11"/>
  <c r="AJ55" i="11"/>
  <c r="AI55" i="11"/>
  <c r="AH55" i="11"/>
  <c r="AG55" i="11"/>
  <c r="AF55" i="11"/>
  <c r="AE55" i="11"/>
  <c r="AD55" i="11"/>
  <c r="AC55" i="11"/>
  <c r="AB55" i="11"/>
  <c r="AA55" i="11"/>
  <c r="Z55" i="11"/>
  <c r="Y55" i="11"/>
  <c r="X55" i="11"/>
  <c r="W55" i="11"/>
  <c r="V55" i="11"/>
  <c r="U55" i="11"/>
  <c r="T55" i="11"/>
  <c r="S55" i="11"/>
  <c r="R55" i="11"/>
  <c r="Q55" i="11"/>
  <c r="P55" i="11"/>
  <c r="O55" i="11"/>
  <c r="N55" i="11"/>
  <c r="M55" i="11"/>
  <c r="L55" i="11"/>
  <c r="K55" i="11"/>
  <c r="J55" i="11"/>
  <c r="I55" i="11"/>
  <c r="H55" i="11"/>
  <c r="G55" i="11"/>
  <c r="F55" i="11"/>
  <c r="E55" i="11"/>
  <c r="CK54" i="11"/>
  <c r="CJ54" i="11"/>
  <c r="CI54" i="11"/>
  <c r="CH54" i="11"/>
  <c r="CG54" i="11"/>
  <c r="CF54" i="11"/>
  <c r="CE54" i="11"/>
  <c r="CD54" i="11"/>
  <c r="CC54" i="11"/>
  <c r="CB54" i="11"/>
  <c r="CA54" i="11"/>
  <c r="BZ54" i="11"/>
  <c r="BY54" i="11"/>
  <c r="BX54" i="11"/>
  <c r="BW54" i="11"/>
  <c r="BV54" i="11"/>
  <c r="BU54" i="11"/>
  <c r="BT54" i="11"/>
  <c r="BS54" i="11"/>
  <c r="BR54" i="11"/>
  <c r="BQ54" i="11"/>
  <c r="BP54" i="11"/>
  <c r="BO54" i="11"/>
  <c r="BN54" i="11"/>
  <c r="BM54" i="11"/>
  <c r="BL54" i="11"/>
  <c r="BK54" i="11"/>
  <c r="BJ54" i="11"/>
  <c r="BI54" i="11"/>
  <c r="BH54" i="11"/>
  <c r="BG54" i="11"/>
  <c r="BF54" i="11"/>
  <c r="BE54" i="11"/>
  <c r="BD54" i="11"/>
  <c r="BC54" i="11"/>
  <c r="BB54"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M54" i="11"/>
  <c r="L54" i="11"/>
  <c r="K54" i="11"/>
  <c r="J54" i="11"/>
  <c r="I54" i="11"/>
  <c r="H54" i="11"/>
  <c r="G54" i="11"/>
  <c r="F54" i="11"/>
  <c r="E54" i="11"/>
  <c r="CK53" i="11"/>
  <c r="CJ53" i="11"/>
  <c r="CI53" i="11"/>
  <c r="CH53" i="11"/>
  <c r="CG53" i="11"/>
  <c r="CF53" i="11"/>
  <c r="CE53" i="11"/>
  <c r="CD53" i="11"/>
  <c r="CC53" i="11"/>
  <c r="CB53" i="11"/>
  <c r="CA53" i="11"/>
  <c r="BZ53" i="11"/>
  <c r="BY53" i="11"/>
  <c r="BX53" i="11"/>
  <c r="BW53" i="11"/>
  <c r="BV53" i="11"/>
  <c r="BU53" i="11"/>
  <c r="BT53" i="11"/>
  <c r="BS53" i="11"/>
  <c r="BR53" i="11"/>
  <c r="BQ53" i="11"/>
  <c r="BP53" i="11"/>
  <c r="BO53" i="11"/>
  <c r="BN53" i="11"/>
  <c r="BM53" i="11"/>
  <c r="BL53" i="11"/>
  <c r="BK53" i="11"/>
  <c r="BJ53" i="11"/>
  <c r="BI53" i="11"/>
  <c r="BH53" i="11"/>
  <c r="BG53" i="11"/>
  <c r="BF53" i="11"/>
  <c r="BE53" i="11"/>
  <c r="BD53" i="11"/>
  <c r="BC53" i="11"/>
  <c r="BB53"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M53" i="11"/>
  <c r="L53" i="11"/>
  <c r="K53" i="11"/>
  <c r="J53" i="11"/>
  <c r="I53" i="11"/>
  <c r="H53" i="11"/>
  <c r="G53" i="11"/>
  <c r="F53" i="11"/>
  <c r="E53" i="11"/>
  <c r="CK52" i="11"/>
  <c r="CJ52" i="11"/>
  <c r="CI52" i="11"/>
  <c r="CH52" i="11"/>
  <c r="CG52" i="11"/>
  <c r="CF52" i="11"/>
  <c r="CE52" i="11"/>
  <c r="CD52" i="11"/>
  <c r="CC52" i="11"/>
  <c r="CB52" i="11"/>
  <c r="CA52" i="11"/>
  <c r="BZ52" i="11"/>
  <c r="BY52" i="11"/>
  <c r="BX52" i="11"/>
  <c r="BW52" i="11"/>
  <c r="BV52" i="11"/>
  <c r="BU52" i="11"/>
  <c r="BT52" i="11"/>
  <c r="BS52" i="11"/>
  <c r="BR52" i="11"/>
  <c r="BQ52" i="11"/>
  <c r="BP52" i="11"/>
  <c r="BO52" i="11"/>
  <c r="BN52" i="11"/>
  <c r="BM52" i="11"/>
  <c r="BL52" i="11"/>
  <c r="BK52" i="11"/>
  <c r="BJ52" i="11"/>
  <c r="BI52" i="11"/>
  <c r="BH52" i="11"/>
  <c r="BG52" i="11"/>
  <c r="BF52" i="11"/>
  <c r="BE52" i="11"/>
  <c r="BD52" i="11"/>
  <c r="BC52" i="11"/>
  <c r="BB52" i="11"/>
  <c r="BA52" i="11"/>
  <c r="AZ52" i="11"/>
  <c r="AY52" i="11"/>
  <c r="AX52" i="11"/>
  <c r="AW52" i="11"/>
  <c r="AV52" i="11"/>
  <c r="AU52" i="11"/>
  <c r="AT52" i="11"/>
  <c r="AS52" i="11"/>
  <c r="AR52" i="11"/>
  <c r="AQ52" i="11"/>
  <c r="AP52" i="11"/>
  <c r="AO52" i="11"/>
  <c r="AN52" i="11"/>
  <c r="AM52" i="11"/>
  <c r="AL52" i="11"/>
  <c r="AK52" i="11"/>
  <c r="AJ52" i="11"/>
  <c r="AI52" i="11"/>
  <c r="AH52" i="11"/>
  <c r="AG52" i="11"/>
  <c r="AF52" i="11"/>
  <c r="AE52" i="11"/>
  <c r="AD52" i="11"/>
  <c r="AC52" i="11"/>
  <c r="AB52" i="11"/>
  <c r="AA52" i="11"/>
  <c r="Z52" i="11"/>
  <c r="Y52" i="11"/>
  <c r="X52" i="11"/>
  <c r="W52" i="11"/>
  <c r="V52" i="11"/>
  <c r="U52" i="11"/>
  <c r="T52" i="11"/>
  <c r="S52" i="11"/>
  <c r="R52" i="11"/>
  <c r="Q52" i="11"/>
  <c r="P52" i="11"/>
  <c r="O52" i="11"/>
  <c r="N52" i="11"/>
  <c r="M52" i="11"/>
  <c r="L52" i="11"/>
  <c r="K52" i="11"/>
  <c r="J52" i="11"/>
  <c r="I52" i="11"/>
  <c r="H52" i="11"/>
  <c r="G52" i="11"/>
  <c r="F52" i="11"/>
  <c r="E52" i="11"/>
  <c r="CJ51" i="11"/>
  <c r="CI51" i="11"/>
  <c r="CH51" i="11"/>
  <c r="CG51" i="11"/>
  <c r="CF51" i="11"/>
  <c r="CE51" i="11"/>
  <c r="CD51" i="11"/>
  <c r="CC51" i="11"/>
  <c r="CB51" i="11"/>
  <c r="CA51" i="11"/>
  <c r="BZ51" i="11"/>
  <c r="BY51" i="11"/>
  <c r="BX51" i="11"/>
  <c r="BW51" i="11"/>
  <c r="BV51" i="11"/>
  <c r="BU51" i="11"/>
  <c r="BT51" i="11"/>
  <c r="BS51" i="11"/>
  <c r="BR51" i="11"/>
  <c r="BQ51" i="11"/>
  <c r="BP51" i="11"/>
  <c r="BO51" i="11"/>
  <c r="BN51" i="11"/>
  <c r="BM51" i="11"/>
  <c r="BL51" i="11"/>
  <c r="BK51" i="11"/>
  <c r="BJ51" i="11"/>
  <c r="BI51" i="11"/>
  <c r="BH51" i="11"/>
  <c r="BG51" i="11"/>
  <c r="BF51" i="11"/>
  <c r="BE51" i="11"/>
  <c r="BD51" i="11"/>
  <c r="BC51" i="11"/>
  <c r="BB51" i="11"/>
  <c r="BA51" i="11"/>
  <c r="AZ51" i="11"/>
  <c r="AY51" i="11"/>
  <c r="AX51" i="11"/>
  <c r="AW51" i="11"/>
  <c r="AV51" i="11"/>
  <c r="AU51" i="11"/>
  <c r="AT51" i="11"/>
  <c r="AS51" i="11"/>
  <c r="AR51" i="11"/>
  <c r="AQ51" i="11"/>
  <c r="AP51" i="11"/>
  <c r="AO51" i="11"/>
  <c r="AN51" i="11"/>
  <c r="AM51" i="11"/>
  <c r="AL51" i="11"/>
  <c r="AK51" i="11"/>
  <c r="AJ51" i="11"/>
  <c r="AI51" i="11"/>
  <c r="AH51" i="11"/>
  <c r="AG51" i="11"/>
  <c r="AF51" i="11"/>
  <c r="AE51" i="11"/>
  <c r="AD51" i="11"/>
  <c r="AC51" i="11"/>
  <c r="AB51" i="11"/>
  <c r="AA51" i="11"/>
  <c r="Z51" i="11"/>
  <c r="Y51" i="11"/>
  <c r="X51" i="11"/>
  <c r="W51" i="11"/>
  <c r="V51" i="11"/>
  <c r="U51" i="11"/>
  <c r="T51" i="11"/>
  <c r="S51" i="11"/>
  <c r="R51" i="11"/>
  <c r="Q51" i="11"/>
  <c r="P51" i="11"/>
  <c r="O51" i="11"/>
  <c r="N51" i="11"/>
  <c r="M51" i="11"/>
  <c r="L51" i="11"/>
  <c r="K51" i="11"/>
  <c r="J51" i="11"/>
  <c r="I51" i="11"/>
  <c r="H51" i="11"/>
  <c r="G51" i="11"/>
  <c r="F51" i="11"/>
  <c r="E51" i="11"/>
  <c r="CK50" i="11"/>
  <c r="CJ50" i="11"/>
  <c r="CI50" i="11"/>
  <c r="CH50" i="11"/>
  <c r="CG50" i="11"/>
  <c r="CF50" i="11"/>
  <c r="CE50" i="11"/>
  <c r="CD50" i="11"/>
  <c r="CC50" i="11"/>
  <c r="CB50" i="11"/>
  <c r="CA50" i="11"/>
  <c r="BZ50" i="11"/>
  <c r="BY50" i="11"/>
  <c r="BX50" i="11"/>
  <c r="BW50" i="11"/>
  <c r="BV50" i="11"/>
  <c r="BU50" i="11"/>
  <c r="BT50" i="11"/>
  <c r="BS50" i="11"/>
  <c r="BR50" i="11"/>
  <c r="BQ50" i="11"/>
  <c r="BP50" i="11"/>
  <c r="BO50" i="11"/>
  <c r="BN50" i="11"/>
  <c r="BM50" i="11"/>
  <c r="BL50" i="11"/>
  <c r="BK50" i="11"/>
  <c r="BJ50" i="11"/>
  <c r="BI50" i="11"/>
  <c r="BH50" i="11"/>
  <c r="BG50" i="11"/>
  <c r="BF50" i="11"/>
  <c r="BE50" i="11"/>
  <c r="BD50" i="11"/>
  <c r="BC50" i="11"/>
  <c r="BB50" i="11"/>
  <c r="BA50" i="11"/>
  <c r="AZ50" i="11"/>
  <c r="AY50" i="11"/>
  <c r="AX50" i="11"/>
  <c r="AW50" i="11"/>
  <c r="AV50" i="11"/>
  <c r="AU50" i="11"/>
  <c r="AT50" i="11"/>
  <c r="AS50" i="11"/>
  <c r="AR50" i="11"/>
  <c r="AQ50" i="11"/>
  <c r="AP50" i="11"/>
  <c r="AO50" i="11"/>
  <c r="AN50" i="11"/>
  <c r="AM50" i="11"/>
  <c r="AL50" i="11"/>
  <c r="AK50" i="11"/>
  <c r="AJ50" i="11"/>
  <c r="AI50" i="11"/>
  <c r="AH50" i="11"/>
  <c r="AG50" i="11"/>
  <c r="AF50" i="11"/>
  <c r="AE50" i="11"/>
  <c r="AD50" i="11"/>
  <c r="AC50" i="11"/>
  <c r="AB50" i="11"/>
  <c r="AA50" i="11"/>
  <c r="Z50" i="11"/>
  <c r="Y50" i="11"/>
  <c r="X50" i="11"/>
  <c r="W50" i="11"/>
  <c r="V50" i="11"/>
  <c r="U50" i="11"/>
  <c r="T50" i="11"/>
  <c r="S50" i="11"/>
  <c r="R50" i="11"/>
  <c r="Q50" i="11"/>
  <c r="P50" i="11"/>
  <c r="O50" i="11"/>
  <c r="N50" i="11"/>
  <c r="M50" i="11"/>
  <c r="L50" i="11"/>
  <c r="K50" i="11"/>
  <c r="J50" i="11"/>
  <c r="I50" i="11"/>
  <c r="H50" i="11"/>
  <c r="G50" i="11"/>
  <c r="F50" i="11"/>
  <c r="E50" i="11"/>
  <c r="CK49" i="11"/>
  <c r="CJ49" i="11"/>
  <c r="CI49" i="11"/>
  <c r="CH49" i="11"/>
  <c r="CG49" i="11"/>
  <c r="CF49" i="11"/>
  <c r="CE49" i="11"/>
  <c r="CD49" i="11"/>
  <c r="CC49" i="11"/>
  <c r="CB49" i="11"/>
  <c r="CA49" i="11"/>
  <c r="BZ49" i="11"/>
  <c r="BY49" i="11"/>
  <c r="BX49" i="11"/>
  <c r="BW49" i="11"/>
  <c r="BV49" i="11"/>
  <c r="BU49" i="11"/>
  <c r="BT49" i="11"/>
  <c r="BS49" i="11"/>
  <c r="BR49" i="11"/>
  <c r="BQ49" i="11"/>
  <c r="BP49" i="11"/>
  <c r="BO49" i="11"/>
  <c r="BN49" i="11"/>
  <c r="BM49" i="11"/>
  <c r="BL49" i="11"/>
  <c r="BK49" i="11"/>
  <c r="BJ49" i="11"/>
  <c r="BI49" i="11"/>
  <c r="BH49" i="11"/>
  <c r="BG49" i="11"/>
  <c r="BF49" i="11"/>
  <c r="BE49" i="11"/>
  <c r="BD49" i="11"/>
  <c r="BC49" i="11"/>
  <c r="BB49" i="11"/>
  <c r="BA49" i="11"/>
  <c r="AZ49" i="11"/>
  <c r="AY49" i="11"/>
  <c r="AX49" i="11"/>
  <c r="AW49" i="11"/>
  <c r="AV49" i="11"/>
  <c r="AU49" i="11"/>
  <c r="AT49" i="11"/>
  <c r="AS49" i="11"/>
  <c r="AR49" i="11"/>
  <c r="AQ49" i="11"/>
  <c r="AP49" i="11"/>
  <c r="AO49" i="11"/>
  <c r="AN49" i="11"/>
  <c r="AM49" i="11"/>
  <c r="AL49" i="11"/>
  <c r="AK49" i="11"/>
  <c r="AJ49" i="11"/>
  <c r="AI49" i="11"/>
  <c r="AH49" i="11"/>
  <c r="AG49" i="11"/>
  <c r="AF49" i="11"/>
  <c r="AE49" i="11"/>
  <c r="AD49" i="11"/>
  <c r="AC49" i="11"/>
  <c r="AB49" i="11"/>
  <c r="AA49" i="11"/>
  <c r="Z49" i="11"/>
  <c r="Y49" i="11"/>
  <c r="X49" i="11"/>
  <c r="W49" i="11"/>
  <c r="V49" i="11"/>
  <c r="U49" i="11"/>
  <c r="T49" i="11"/>
  <c r="S49" i="11"/>
  <c r="R49" i="11"/>
  <c r="Q49" i="11"/>
  <c r="P49" i="11"/>
  <c r="O49" i="11"/>
  <c r="N49" i="11"/>
  <c r="M49" i="11"/>
  <c r="L49" i="11"/>
  <c r="K49" i="11"/>
  <c r="J49" i="11"/>
  <c r="I49" i="11"/>
  <c r="H49" i="11"/>
  <c r="G49" i="11"/>
  <c r="F49" i="11"/>
  <c r="E49" i="11"/>
  <c r="E44" i="11"/>
  <c r="CJ43" i="11"/>
  <c r="CI43" i="11"/>
  <c r="CH43" i="11"/>
  <c r="CG43" i="11"/>
  <c r="CF43" i="11"/>
  <c r="CE43" i="11"/>
  <c r="CD43" i="11"/>
  <c r="CC43" i="11"/>
  <c r="CB43" i="11"/>
  <c r="CA43" i="11"/>
  <c r="BZ43" i="11"/>
  <c r="BY43" i="11"/>
  <c r="BX43" i="11"/>
  <c r="BW43" i="11"/>
  <c r="BV43" i="11"/>
  <c r="BU43" i="11"/>
  <c r="BT43" i="11"/>
  <c r="BS43" i="11"/>
  <c r="BR43" i="11"/>
  <c r="BQ43" i="11"/>
  <c r="BP43" i="11"/>
  <c r="BO43" i="11"/>
  <c r="BN43" i="11"/>
  <c r="BM43" i="11"/>
  <c r="BL43" i="11"/>
  <c r="BK43" i="11"/>
  <c r="BJ43" i="11"/>
  <c r="BI43" i="11"/>
  <c r="BH43" i="11"/>
  <c r="BG43" i="11"/>
  <c r="BF43" i="11"/>
  <c r="BE43" i="11"/>
  <c r="BD43" i="11"/>
  <c r="BC43" i="11"/>
  <c r="BB43"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J32" i="11"/>
  <c r="CI32" i="11"/>
  <c r="CH32" i="11"/>
  <c r="CG32" i="11"/>
  <c r="CF32" i="11"/>
  <c r="CE32" i="11"/>
  <c r="CD32" i="11"/>
  <c r="CC32" i="11"/>
  <c r="CB32" i="11"/>
  <c r="CA32" i="11"/>
  <c r="BZ32" i="11"/>
  <c r="BY32" i="11"/>
  <c r="BX32" i="11"/>
  <c r="BW32" i="11"/>
  <c r="BV32" i="11"/>
  <c r="BU32" i="11"/>
  <c r="BT32" i="11"/>
  <c r="BS32" i="11"/>
  <c r="BR32" i="11"/>
  <c r="BQ32" i="11"/>
  <c r="BP32" i="11"/>
  <c r="BO32" i="1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CJ28" i="11"/>
  <c r="CI28" i="11"/>
  <c r="CH28" i="11"/>
  <c r="CG28" i="11"/>
  <c r="CF28" i="11"/>
  <c r="CE28" i="11"/>
  <c r="CD28" i="11"/>
  <c r="CC28" i="11"/>
  <c r="CB28" i="11"/>
  <c r="CA28" i="11"/>
  <c r="BZ28" i="11"/>
  <c r="BY28" i="11"/>
  <c r="BX28" i="11"/>
  <c r="BW28" i="11"/>
  <c r="BV28" i="11"/>
  <c r="BU28" i="11"/>
  <c r="BT28" i="11"/>
  <c r="BS28" i="11"/>
  <c r="BR28" i="11"/>
  <c r="BQ28" i="11"/>
  <c r="BP28"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J22" i="11"/>
  <c r="CI22" i="11"/>
  <c r="CH22" i="11"/>
  <c r="CG22" i="11"/>
  <c r="CF22" i="11"/>
  <c r="CE22" i="11"/>
  <c r="CD22" i="11"/>
  <c r="CC22" i="11"/>
  <c r="CB22" i="11"/>
  <c r="CA22" i="11"/>
  <c r="BZ22" i="11"/>
  <c r="BY22" i="11"/>
  <c r="BX22" i="11"/>
  <c r="BW22" i="11"/>
  <c r="BV22" i="11"/>
  <c r="BU22" i="11"/>
  <c r="BT22" i="11"/>
  <c r="BS22" i="11"/>
  <c r="BR22" i="11"/>
  <c r="BQ22" i="11"/>
  <c r="BP22" i="11"/>
  <c r="BO22" i="11"/>
  <c r="BN22" i="11"/>
  <c r="BM22" i="11"/>
  <c r="BL22" i="11"/>
  <c r="BK22" i="11"/>
  <c r="BJ22" i="11"/>
  <c r="BI22" i="11"/>
  <c r="BH22" i="11"/>
  <c r="BG22" i="11"/>
  <c r="BF22" i="11"/>
  <c r="BE22" i="11"/>
  <c r="BD22" i="11"/>
  <c r="BC22" i="11"/>
  <c r="BB22"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CK21" i="11"/>
  <c r="CJ21" i="11"/>
  <c r="CI21" i="11"/>
  <c r="CH21" i="11"/>
  <c r="CG21" i="11"/>
  <c r="CF21" i="11"/>
  <c r="CE21" i="11"/>
  <c r="CD21" i="11"/>
  <c r="CC21" i="11"/>
  <c r="CB21" i="11"/>
  <c r="CA21" i="11"/>
  <c r="BZ21" i="11"/>
  <c r="BY21" i="11"/>
  <c r="BX21" i="11"/>
  <c r="BW21" i="11"/>
  <c r="BV21" i="11"/>
  <c r="BU21" i="11"/>
  <c r="BT21" i="11"/>
  <c r="BS21" i="11"/>
  <c r="BR21" i="11"/>
  <c r="BQ21" i="11"/>
  <c r="BP21" i="11"/>
  <c r="BO21" i="11"/>
  <c r="BN21" i="11"/>
  <c r="BM21" i="11"/>
  <c r="BL21" i="11"/>
  <c r="BK21" i="11"/>
  <c r="BJ21" i="11"/>
  <c r="BI21" i="11"/>
  <c r="BH21" i="11"/>
  <c r="BG21" i="11"/>
  <c r="BF21" i="11"/>
  <c r="BE21" i="11"/>
  <c r="BD21" i="11"/>
  <c r="BC21" i="11"/>
  <c r="BB21"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J14" i="11"/>
  <c r="CI14" i="11"/>
  <c r="CH14" i="11"/>
  <c r="CG14" i="11"/>
  <c r="CF14" i="11"/>
  <c r="CE14" i="11"/>
  <c r="CD14" i="11"/>
  <c r="CC14" i="11"/>
  <c r="CB14" i="11"/>
  <c r="CA14" i="11"/>
  <c r="BZ14" i="11"/>
  <c r="BY14" i="11"/>
  <c r="BX14" i="11"/>
  <c r="BW14" i="11"/>
  <c r="BV14" i="11"/>
  <c r="BU14" i="11"/>
  <c r="BT14" i="11"/>
  <c r="BS14" i="11"/>
  <c r="BR14" i="11"/>
  <c r="BQ14" i="11"/>
  <c r="BP14"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CJ13" i="11"/>
  <c r="CI13" i="11"/>
  <c r="CH13" i="11"/>
  <c r="CG13" i="11"/>
  <c r="CF13" i="11"/>
  <c r="CE13" i="11"/>
  <c r="CD13" i="11"/>
  <c r="CC13" i="11"/>
  <c r="CB13" i="11"/>
  <c r="CA13" i="11"/>
  <c r="BZ13" i="11"/>
  <c r="BY13" i="11"/>
  <c r="BX13" i="11"/>
  <c r="BW13" i="11"/>
  <c r="BV13" i="11"/>
  <c r="BU13" i="11"/>
  <c r="BT13" i="11"/>
  <c r="BS13" i="11"/>
  <c r="BR13" i="11"/>
  <c r="BQ13" i="11"/>
  <c r="BP13" i="11"/>
  <c r="BO13" i="11"/>
  <c r="BN13" i="11"/>
  <c r="BM13" i="11"/>
  <c r="BL13" i="11"/>
  <c r="BK13" i="11"/>
  <c r="BJ13" i="11"/>
  <c r="BI13" i="11"/>
  <c r="BH13" i="11"/>
  <c r="BG13" i="11"/>
  <c r="BF13" i="11"/>
  <c r="BE13" i="11"/>
  <c r="BD13" i="11"/>
  <c r="BC13" i="11"/>
  <c r="BB13"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CJ12" i="11"/>
  <c r="CI12" i="11"/>
  <c r="CH12" i="11"/>
  <c r="CG12" i="11"/>
  <c r="CF12" i="11"/>
  <c r="CE12" i="11"/>
  <c r="CD12" i="11"/>
  <c r="CC12" i="11"/>
  <c r="CB12" i="11"/>
  <c r="CA12" i="11"/>
  <c r="BZ12" i="11"/>
  <c r="BY12" i="11"/>
  <c r="BX12" i="11"/>
  <c r="BW12" i="11"/>
  <c r="BV12" i="11"/>
  <c r="BU12" i="11"/>
  <c r="BT12" i="11"/>
  <c r="BS12" i="11"/>
  <c r="BR12" i="11"/>
  <c r="BQ12" i="11"/>
  <c r="BP12" i="11"/>
  <c r="BO12" i="11"/>
  <c r="BN12" i="11"/>
  <c r="BM12" i="11"/>
  <c r="BL12" i="11"/>
  <c r="BK12" i="11"/>
  <c r="BJ12" i="11"/>
  <c r="BI12" i="11"/>
  <c r="BH12" i="11"/>
  <c r="BG12" i="11"/>
  <c r="BF12" i="11"/>
  <c r="BE12" i="11"/>
  <c r="BD12" i="11"/>
  <c r="BC12" i="11"/>
  <c r="BB12"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CJ11" i="11"/>
  <c r="CI11" i="11"/>
  <c r="CH11" i="11"/>
  <c r="CG11" i="11"/>
  <c r="CF11" i="11"/>
  <c r="CE11" i="11"/>
  <c r="CD11" i="11"/>
  <c r="CC11" i="11"/>
  <c r="CB11" i="11"/>
  <c r="CA11" i="11"/>
  <c r="BZ11" i="11"/>
  <c r="BY11" i="11"/>
  <c r="BX11" i="11"/>
  <c r="BW11" i="11"/>
  <c r="BV11" i="11"/>
  <c r="BU11" i="11"/>
  <c r="BT11" i="11"/>
  <c r="BS11" i="11"/>
  <c r="BR11" i="11"/>
  <c r="BQ11" i="11"/>
  <c r="BP11" i="11"/>
  <c r="BO11" i="11"/>
  <c r="BN11" i="11"/>
  <c r="BM11" i="11"/>
  <c r="BL11" i="11"/>
  <c r="BK11" i="11"/>
  <c r="BJ11" i="11"/>
  <c r="BI11" i="11"/>
  <c r="BH11" i="11"/>
  <c r="BG11" i="11"/>
  <c r="BF11" i="11"/>
  <c r="BE11" i="11"/>
  <c r="BD11" i="11"/>
  <c r="BC11" i="11"/>
  <c r="BB11"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CJ10" i="11"/>
  <c r="CI10" i="11"/>
  <c r="CH10" i="11"/>
  <c r="CG10" i="11"/>
  <c r="CF10" i="11"/>
  <c r="CE10" i="11"/>
  <c r="CD10" i="11"/>
  <c r="CC10" i="11"/>
  <c r="CB10" i="11"/>
  <c r="CA10" i="11"/>
  <c r="BZ10" i="11"/>
  <c r="BY10" i="11"/>
  <c r="BX10" i="11"/>
  <c r="BW10" i="11"/>
  <c r="BV10" i="11"/>
  <c r="BU10" i="11"/>
  <c r="BT10" i="11"/>
  <c r="BS10" i="11"/>
  <c r="BR10" i="11"/>
  <c r="BQ10" i="11"/>
  <c r="BP10" i="11"/>
  <c r="BO10" i="11"/>
  <c r="BN10" i="11"/>
  <c r="BM10" i="11"/>
  <c r="BL10" i="11"/>
  <c r="BK10" i="11"/>
  <c r="BJ10" i="11"/>
  <c r="BI10" i="11"/>
  <c r="BH10" i="11"/>
  <c r="BG10" i="11"/>
  <c r="BF10" i="11"/>
  <c r="BE10" i="11"/>
  <c r="BD10" i="11"/>
  <c r="BC10" i="11"/>
  <c r="BB10"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CJ9" i="11"/>
  <c r="CI9" i="11"/>
  <c r="CH9" i="11"/>
  <c r="CG9" i="11"/>
  <c r="CF9" i="11"/>
  <c r="CE9" i="11"/>
  <c r="CD9" i="11"/>
  <c r="CC9" i="11"/>
  <c r="CB9" i="11"/>
  <c r="CA9" i="11"/>
  <c r="BZ9" i="11"/>
  <c r="BY9" i="11"/>
  <c r="BX9" i="11"/>
  <c r="BW9" i="11"/>
  <c r="BV9" i="11"/>
  <c r="BU9" i="11"/>
  <c r="BT9" i="11"/>
  <c r="BS9" i="11"/>
  <c r="BR9" i="11"/>
  <c r="BQ9" i="11"/>
  <c r="BP9" i="11"/>
  <c r="BO9" i="11"/>
  <c r="BN9" i="11"/>
  <c r="BM9" i="11"/>
  <c r="BL9" i="11"/>
  <c r="BK9" i="11"/>
  <c r="BJ9" i="11"/>
  <c r="BI9" i="11"/>
  <c r="BH9" i="11"/>
  <c r="BG9" i="11"/>
  <c r="BF9" i="11"/>
  <c r="BE9" i="11"/>
  <c r="BD9" i="11"/>
  <c r="BC9" i="11"/>
  <c r="BB9"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CJ8" i="11"/>
  <c r="CI8" i="11"/>
  <c r="CH8" i="11"/>
  <c r="CG8" i="11"/>
  <c r="CF8" i="11"/>
  <c r="CE8" i="11"/>
  <c r="CD8" i="11"/>
  <c r="CC8" i="11"/>
  <c r="CB8" i="11"/>
  <c r="CA8" i="11"/>
  <c r="BZ8" i="11"/>
  <c r="BY8" i="11"/>
  <c r="BX8" i="11"/>
  <c r="BW8" i="11"/>
  <c r="BV8" i="11"/>
  <c r="BU8" i="11"/>
  <c r="BT8" i="11"/>
  <c r="BS8" i="11"/>
  <c r="BR8" i="11"/>
  <c r="BQ8" i="11"/>
  <c r="BP8"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CJ7" i="11"/>
  <c r="CI7" i="11"/>
  <c r="CH7" i="11"/>
  <c r="CG7" i="11"/>
  <c r="CF7" i="11"/>
  <c r="CE7" i="11"/>
  <c r="CD7" i="11"/>
  <c r="CC7" i="11"/>
  <c r="CB7" i="11"/>
  <c r="CA7" i="11"/>
  <c r="BZ7" i="11"/>
  <c r="BY7" i="11"/>
  <c r="BX7" i="11"/>
  <c r="BW7" i="11"/>
  <c r="BV7" i="11"/>
  <c r="BU7" i="11"/>
  <c r="BT7" i="11"/>
  <c r="BS7" i="11"/>
  <c r="BR7" i="11"/>
  <c r="BQ7" i="11"/>
  <c r="BP7" i="11"/>
  <c r="BO7" i="11"/>
  <c r="BN7" i="11"/>
  <c r="BM7" i="11"/>
  <c r="BL7" i="11"/>
  <c r="BK7" i="11"/>
  <c r="BJ7" i="11"/>
  <c r="BI7" i="11"/>
  <c r="BH7" i="11"/>
  <c r="BG7" i="11"/>
  <c r="BF7" i="11"/>
  <c r="BE7" i="11"/>
  <c r="BD7" i="11"/>
  <c r="BC7" i="11"/>
  <c r="BB7" i="11"/>
  <c r="BA7" i="11"/>
  <c r="AZ7" i="11"/>
  <c r="AY7" i="11"/>
  <c r="AX7" i="11"/>
  <c r="AW7" i="11"/>
  <c r="AV7" i="11"/>
  <c r="AU7" i="11"/>
  <c r="AT7" i="11"/>
  <c r="AS7" i="11"/>
  <c r="AR7" i="11"/>
  <c r="AQ7" i="11"/>
  <c r="AP7" i="11"/>
  <c r="AO7" i="11"/>
  <c r="AN7" i="11"/>
  <c r="AM7" i="11"/>
  <c r="AL7" i="11"/>
  <c r="AK7" i="11"/>
  <c r="AJ7" i="11"/>
  <c r="AI7" i="11"/>
  <c r="AH7" i="11"/>
  <c r="AG7" i="11"/>
  <c r="AF7" i="11"/>
  <c r="AE7" i="11"/>
  <c r="AD7" i="11"/>
  <c r="AC7" i="11"/>
  <c r="AB7" i="11"/>
  <c r="AA7" i="11"/>
  <c r="Z7" i="11"/>
  <c r="Y7" i="11"/>
  <c r="X7" i="11"/>
  <c r="W7" i="11"/>
  <c r="V7" i="11"/>
  <c r="U7" i="11"/>
  <c r="T7" i="11"/>
  <c r="S7" i="11"/>
  <c r="R7" i="11"/>
  <c r="Q7" i="11"/>
  <c r="P7" i="11"/>
  <c r="O7" i="11"/>
  <c r="N7" i="11"/>
  <c r="M7" i="11"/>
  <c r="L7" i="11"/>
  <c r="K7" i="11"/>
  <c r="J7" i="11"/>
  <c r="I7" i="11"/>
  <c r="H7" i="11"/>
  <c r="G7" i="11"/>
  <c r="F7" i="11"/>
  <c r="E7" i="11"/>
  <c r="CJ6" i="11"/>
  <c r="CI6" i="11"/>
  <c r="CH6" i="11"/>
  <c r="CG6" i="11"/>
  <c r="CF6" i="11"/>
  <c r="CE6" i="11"/>
  <c r="CD6" i="11"/>
  <c r="CC6" i="11"/>
  <c r="CB6" i="11"/>
  <c r="CA6" i="11"/>
  <c r="BZ6" i="11"/>
  <c r="BY6" i="11"/>
  <c r="BX6" i="11"/>
  <c r="BW6" i="11"/>
  <c r="BV6" i="11"/>
  <c r="BU6" i="11"/>
  <c r="BT6" i="11"/>
  <c r="BS6" i="11"/>
  <c r="BR6" i="11"/>
  <c r="BQ6" i="11"/>
  <c r="BP6" i="11"/>
  <c r="BO6" i="11"/>
  <c r="BN6" i="11"/>
  <c r="BM6" i="11"/>
  <c r="BL6" i="11"/>
  <c r="BK6" i="11"/>
  <c r="BJ6" i="11"/>
  <c r="BI6" i="11"/>
  <c r="BH6" i="11"/>
  <c r="BG6" i="11"/>
  <c r="BF6" i="11"/>
  <c r="BE6" i="11"/>
  <c r="BD6" i="11"/>
  <c r="BC6" i="11"/>
  <c r="BB6" i="11"/>
  <c r="BA6" i="11"/>
  <c r="AZ6" i="11"/>
  <c r="AY6" i="11"/>
  <c r="AX6" i="11"/>
  <c r="AW6" i="11"/>
  <c r="AV6" i="11"/>
  <c r="AU6" i="11"/>
  <c r="AT6" i="11"/>
  <c r="AS6" i="11"/>
  <c r="AR6" i="11"/>
  <c r="AQ6" i="11"/>
  <c r="AP6" i="11"/>
  <c r="AO6" i="11"/>
  <c r="AN6" i="11"/>
  <c r="AM6" i="11"/>
  <c r="AL6" i="11"/>
  <c r="AK6" i="11"/>
  <c r="AJ6" i="11"/>
  <c r="AI6" i="11"/>
  <c r="AH6" i="11"/>
  <c r="AG6" i="11"/>
  <c r="AF6" i="11"/>
  <c r="AE6" i="11"/>
  <c r="AD6" i="11"/>
  <c r="AC6" i="11"/>
  <c r="AB6" i="11"/>
  <c r="AA6" i="11"/>
  <c r="Z6" i="11"/>
  <c r="Y6" i="11"/>
  <c r="X6" i="11"/>
  <c r="W6" i="11"/>
  <c r="V6" i="11"/>
  <c r="U6" i="11"/>
  <c r="T6" i="11"/>
  <c r="S6" i="11"/>
  <c r="R6" i="11"/>
  <c r="Q6" i="11"/>
  <c r="P6" i="11"/>
  <c r="O6" i="11"/>
  <c r="N6" i="11"/>
  <c r="M6" i="11"/>
  <c r="L6" i="11"/>
  <c r="K6" i="11"/>
  <c r="J6" i="11"/>
  <c r="I6" i="11"/>
  <c r="H6" i="11"/>
  <c r="G6" i="11"/>
  <c r="F6" i="11"/>
  <c r="E6" i="11"/>
  <c r="CK5" i="11"/>
  <c r="CJ5" i="11"/>
  <c r="CI5" i="11"/>
  <c r="CH5" i="11"/>
  <c r="CG5" i="11"/>
  <c r="CF5" i="11"/>
  <c r="CE5" i="11"/>
  <c r="CD5" i="11"/>
  <c r="CC5" i="11"/>
  <c r="CB5" i="11"/>
  <c r="CA5" i="11"/>
  <c r="BZ5" i="11"/>
  <c r="BY5" i="11"/>
  <c r="BX5" i="11"/>
  <c r="BW5" i="11"/>
  <c r="BV5" i="11"/>
  <c r="BU5" i="11"/>
  <c r="BT5" i="11"/>
  <c r="BS5" i="11"/>
  <c r="BR5" i="11"/>
  <c r="BQ5" i="11"/>
  <c r="BP5" i="11"/>
  <c r="BO5" i="11"/>
  <c r="BN5" i="11"/>
  <c r="BM5" i="11"/>
  <c r="BL5" i="11"/>
  <c r="BK5" i="11"/>
  <c r="BJ5" i="11"/>
  <c r="BI5" i="11"/>
  <c r="BH5" i="11"/>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CJ4" i="11"/>
  <c r="CI4" i="11"/>
  <c r="CH4" i="11"/>
  <c r="CG4" i="11"/>
  <c r="CF4" i="11"/>
  <c r="CE4" i="11"/>
  <c r="CD4" i="11"/>
  <c r="CC4" i="11"/>
  <c r="CB4" i="11"/>
  <c r="CA4" i="11"/>
  <c r="BZ4" i="11"/>
  <c r="BY4" i="11"/>
  <c r="BX4" i="11"/>
  <c r="BW4" i="11"/>
  <c r="BV4" i="11"/>
  <c r="BU4" i="11"/>
  <c r="BT4" i="11"/>
  <c r="BS4" i="11"/>
  <c r="BR4" i="11"/>
  <c r="BQ4" i="11"/>
  <c r="BP4" i="11"/>
  <c r="BO4" i="11"/>
  <c r="BN4" i="11"/>
  <c r="BM4" i="11"/>
  <c r="BL4" i="11"/>
  <c r="BK4" i="11"/>
  <c r="BJ4" i="11"/>
  <c r="BI4" i="11"/>
  <c r="BH4" i="11"/>
  <c r="BG4" i="11"/>
  <c r="BF4" i="11"/>
  <c r="BE4" i="11"/>
  <c r="BD4" i="11"/>
  <c r="BC4" i="11"/>
  <c r="BB4" i="11"/>
  <c r="BA4" i="11"/>
  <c r="AZ4" i="11"/>
  <c r="AY4" i="11"/>
  <c r="AX4" i="11"/>
  <c r="AW4" i="11"/>
  <c r="AV4" i="11"/>
  <c r="AU4" i="11"/>
  <c r="AT4" i="11"/>
  <c r="AS4" i="11"/>
  <c r="AR4" i="11"/>
  <c r="AQ4" i="11"/>
  <c r="AP4" i="11"/>
  <c r="AO4" i="11"/>
  <c r="AN4" i="11"/>
  <c r="AM4" i="11"/>
  <c r="AL4" i="11"/>
  <c r="AK4" i="11"/>
  <c r="AJ4" i="11"/>
  <c r="AI4" i="11"/>
  <c r="AH4" i="11"/>
  <c r="AG4" i="11"/>
  <c r="AF4" i="11"/>
  <c r="AE4" i="11"/>
  <c r="AD4" i="11"/>
  <c r="AC4" i="11"/>
  <c r="AB4" i="11"/>
  <c r="AA4" i="11"/>
  <c r="Z4" i="11"/>
  <c r="Y4" i="11"/>
  <c r="X4" i="11"/>
  <c r="W4" i="11"/>
  <c r="V4" i="11"/>
  <c r="U4" i="11"/>
  <c r="T4" i="11"/>
  <c r="S4" i="11"/>
  <c r="R4" i="11"/>
  <c r="Q4" i="11"/>
  <c r="P4" i="11"/>
  <c r="O4" i="11"/>
  <c r="N4" i="11"/>
  <c r="M4" i="11"/>
  <c r="L4" i="11"/>
  <c r="K4" i="11"/>
  <c r="J4" i="11"/>
  <c r="I4" i="11"/>
  <c r="H4" i="11"/>
  <c r="G4" i="11"/>
  <c r="F4" i="11"/>
  <c r="E4"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CJ50" i="10"/>
  <c r="CI50" i="10"/>
  <c r="CH50" i="10"/>
  <c r="CG50" i="10"/>
  <c r="CF50" i="10"/>
  <c r="CE50" i="10"/>
  <c r="CD50" i="10"/>
  <c r="CC50" i="10"/>
  <c r="CB50" i="10"/>
  <c r="CA50" i="10"/>
  <c r="BZ50" i="10"/>
  <c r="BY50" i="10"/>
  <c r="BX50" i="10"/>
  <c r="BW50" i="10"/>
  <c r="BV50" i="10"/>
  <c r="BU50" i="10"/>
  <c r="BT50" i="10"/>
  <c r="BS50" i="10"/>
  <c r="BR50" i="10"/>
  <c r="BQ50" i="10"/>
  <c r="BP50" i="10"/>
  <c r="BO50" i="10"/>
  <c r="BN50" i="10"/>
  <c r="BM50" i="10"/>
  <c r="BL50" i="10"/>
  <c r="BK50" i="10"/>
  <c r="BJ50" i="10"/>
  <c r="BI50" i="10"/>
  <c r="BH50" i="10"/>
  <c r="BG50" i="10"/>
  <c r="BF50" i="10"/>
  <c r="BE50" i="10"/>
  <c r="BD50" i="10"/>
  <c r="BC50" i="10"/>
  <c r="BB50" i="10"/>
  <c r="BA50" i="10"/>
  <c r="AZ50" i="10"/>
  <c r="AY50" i="10"/>
  <c r="AX50" i="10"/>
  <c r="AW50" i="10"/>
  <c r="AV50"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CJ49" i="10"/>
  <c r="CI49" i="10"/>
  <c r="CH49" i="10"/>
  <c r="CG49" i="10"/>
  <c r="CF49" i="10"/>
  <c r="CE49" i="10"/>
  <c r="CD49" i="10"/>
  <c r="CC49" i="10"/>
  <c r="CB49" i="10"/>
  <c r="CA49" i="10"/>
  <c r="BZ49" i="10"/>
  <c r="BY49" i="10"/>
  <c r="BX49" i="10"/>
  <c r="BW49" i="10"/>
  <c r="BV49" i="10"/>
  <c r="BU49" i="10"/>
  <c r="BT49" i="10"/>
  <c r="BS49" i="10"/>
  <c r="BR49" i="10"/>
  <c r="BQ49" i="10"/>
  <c r="BP49" i="10"/>
  <c r="BO49" i="10"/>
  <c r="BN49" i="10"/>
  <c r="BM49" i="10"/>
  <c r="BL49" i="10"/>
  <c r="BK49" i="10"/>
  <c r="BJ49" i="10"/>
  <c r="BI49" i="10"/>
  <c r="BH49" i="10"/>
  <c r="BG49" i="10"/>
  <c r="BF49" i="10"/>
  <c r="BE49" i="10"/>
  <c r="BD49" i="10"/>
  <c r="BC49" i="10"/>
  <c r="BB49" i="10"/>
  <c r="BA49" i="10"/>
  <c r="AZ49" i="10"/>
  <c r="AY49" i="10"/>
  <c r="AX49" i="10"/>
  <c r="AW49" i="10"/>
  <c r="AV49" i="10"/>
  <c r="AU49" i="10"/>
  <c r="AT49" i="10"/>
  <c r="AS49" i="10"/>
  <c r="AR49" i="10"/>
  <c r="AQ49" i="10"/>
  <c r="AP49" i="10"/>
  <c r="AO49" i="10"/>
  <c r="AN49" i="10"/>
  <c r="AM49" i="10"/>
  <c r="AL49" i="10"/>
  <c r="AK49" i="10"/>
  <c r="AJ49" i="10"/>
  <c r="AI49" i="10"/>
  <c r="AH49" i="10"/>
  <c r="AG49" i="10"/>
  <c r="AF49" i="10"/>
  <c r="AE49" i="10"/>
  <c r="AD49" i="10"/>
  <c r="AC49" i="10"/>
  <c r="AB49" i="10"/>
  <c r="AA49" i="10"/>
  <c r="Z49" i="10"/>
  <c r="Y49" i="10"/>
  <c r="X49" i="10"/>
  <c r="W49" i="10"/>
  <c r="V49" i="10"/>
  <c r="U49" i="10"/>
  <c r="T49" i="10"/>
  <c r="S49" i="10"/>
  <c r="R49" i="10"/>
  <c r="Q49" i="10"/>
  <c r="P49" i="10"/>
  <c r="O49" i="10"/>
  <c r="N49" i="10"/>
  <c r="M49" i="10"/>
  <c r="L49" i="10"/>
  <c r="K49" i="10"/>
  <c r="J49" i="10"/>
  <c r="I49" i="10"/>
  <c r="H49" i="10"/>
  <c r="G49" i="10"/>
  <c r="F49" i="10"/>
  <c r="E49" i="10"/>
  <c r="CJ48" i="10"/>
  <c r="CI48" i="10"/>
  <c r="CH48" i="10"/>
  <c r="CG48" i="10"/>
  <c r="CF48" i="10"/>
  <c r="CE48" i="10"/>
  <c r="CD48" i="10"/>
  <c r="CC48" i="10"/>
  <c r="CB48" i="10"/>
  <c r="CA48" i="10"/>
  <c r="BZ48" i="10"/>
  <c r="BY48" i="10"/>
  <c r="BX48" i="10"/>
  <c r="BW48" i="10"/>
  <c r="BV48" i="10"/>
  <c r="BU48" i="10"/>
  <c r="BT48" i="10"/>
  <c r="BS48" i="10"/>
  <c r="BR48" i="10"/>
  <c r="BQ48" i="10"/>
  <c r="BP48" i="10"/>
  <c r="BO48" i="10"/>
  <c r="BN48" i="10"/>
  <c r="BM48" i="10"/>
  <c r="BL48" i="10"/>
  <c r="BK48" i="10"/>
  <c r="BJ48" i="10"/>
  <c r="BI48" i="10"/>
  <c r="BH48" i="10"/>
  <c r="BG48" i="10"/>
  <c r="BF48" i="10"/>
  <c r="BE48" i="10"/>
  <c r="BD48" i="10"/>
  <c r="BC48" i="10"/>
  <c r="BB48" i="10"/>
  <c r="BA48" i="10"/>
  <c r="AZ48" i="10"/>
  <c r="AY48" i="10"/>
  <c r="AX48" i="10"/>
  <c r="AW48" i="10"/>
  <c r="AV48" i="10"/>
  <c r="AU48" i="10"/>
  <c r="AT48" i="10"/>
  <c r="AS48" i="10"/>
  <c r="AR48" i="10"/>
  <c r="AQ48" i="10"/>
  <c r="AP48" i="10"/>
  <c r="AO48" i="10"/>
  <c r="AN48" i="10"/>
  <c r="AM48" i="10"/>
  <c r="AL48" i="10"/>
  <c r="AK48" i="10"/>
  <c r="AJ48" i="10"/>
  <c r="AI48" i="10"/>
  <c r="AH48" i="10"/>
  <c r="AG48" i="10"/>
  <c r="AF48" i="10"/>
  <c r="AE48" i="10"/>
  <c r="AD48" i="10"/>
  <c r="AC48" i="10"/>
  <c r="AB48" i="10"/>
  <c r="AA48" i="10"/>
  <c r="Z48" i="10"/>
  <c r="Y48" i="10"/>
  <c r="X48" i="10"/>
  <c r="W48" i="10"/>
  <c r="V48" i="10"/>
  <c r="U48" i="10"/>
  <c r="T48" i="10"/>
  <c r="S48" i="10"/>
  <c r="R48" i="10"/>
  <c r="Q48" i="10"/>
  <c r="P48" i="10"/>
  <c r="O48" i="10"/>
  <c r="N48" i="10"/>
  <c r="M48" i="10"/>
  <c r="L48" i="10"/>
  <c r="K48" i="10"/>
  <c r="J48" i="10"/>
  <c r="I48" i="10"/>
  <c r="H48" i="10"/>
  <c r="G48" i="10"/>
  <c r="F48" i="10"/>
  <c r="E48" i="10"/>
  <c r="CJ47" i="10"/>
  <c r="CI47" i="10"/>
  <c r="CH47" i="10"/>
  <c r="CG47" i="10"/>
  <c r="CF47" i="10"/>
  <c r="CE47" i="10"/>
  <c r="CD47" i="10"/>
  <c r="CC47" i="10"/>
  <c r="CB47" i="10"/>
  <c r="CA47" i="10"/>
  <c r="BZ47" i="10"/>
  <c r="BY47" i="10"/>
  <c r="BX47" i="10"/>
  <c r="BW47" i="10"/>
  <c r="BV47" i="10"/>
  <c r="BU47" i="10"/>
  <c r="BT47" i="10"/>
  <c r="BS47" i="10"/>
  <c r="BR47" i="10"/>
  <c r="BQ47" i="10"/>
  <c r="BP47" i="10"/>
  <c r="BO47" i="10"/>
  <c r="BN47" i="10"/>
  <c r="BM47" i="10"/>
  <c r="BL47" i="10"/>
  <c r="BK47" i="10"/>
  <c r="BJ47" i="10"/>
  <c r="BI47" i="10"/>
  <c r="BH47" i="10"/>
  <c r="BG47" i="10"/>
  <c r="BF47" i="10"/>
  <c r="BE47" i="10"/>
  <c r="BD47" i="10"/>
  <c r="BC47" i="10"/>
  <c r="BB47" i="10"/>
  <c r="BA47" i="10"/>
  <c r="AZ47" i="10"/>
  <c r="AY47" i="10"/>
  <c r="AX47" i="10"/>
  <c r="AW47" i="10"/>
  <c r="AV47" i="10"/>
  <c r="AU47" i="10"/>
  <c r="AT47" i="10"/>
  <c r="AS47" i="10"/>
  <c r="AR47" i="10"/>
  <c r="AQ47" i="10"/>
  <c r="AP47" i="10"/>
  <c r="AO47" i="10"/>
  <c r="AN47" i="10"/>
  <c r="AM47" i="10"/>
  <c r="AL47" i="10"/>
  <c r="AK47" i="10"/>
  <c r="AJ47" i="10"/>
  <c r="AI47" i="10"/>
  <c r="AH47" i="10"/>
  <c r="AG47" i="10"/>
  <c r="AF47" i="10"/>
  <c r="AE47" i="10"/>
  <c r="AD47" i="10"/>
  <c r="AC47" i="10"/>
  <c r="AB47" i="10"/>
  <c r="AA47" i="10"/>
  <c r="Z47" i="10"/>
  <c r="Y47" i="10"/>
  <c r="X47" i="10"/>
  <c r="W47" i="10"/>
  <c r="V47" i="10"/>
  <c r="U47" i="10"/>
  <c r="T47" i="10"/>
  <c r="S47" i="10"/>
  <c r="R47" i="10"/>
  <c r="Q47" i="10"/>
  <c r="P47" i="10"/>
  <c r="O47" i="10"/>
  <c r="N47" i="10"/>
  <c r="M47" i="10"/>
  <c r="L47" i="10"/>
  <c r="K47" i="10"/>
  <c r="J47" i="10"/>
  <c r="I47" i="10"/>
  <c r="H47" i="10"/>
  <c r="G47" i="10"/>
  <c r="F47" i="10"/>
  <c r="E47" i="10"/>
  <c r="CK42" i="10"/>
  <c r="CJ42" i="10"/>
  <c r="CI42" i="10"/>
  <c r="CH42" i="10"/>
  <c r="CG42" i="10"/>
  <c r="CF42" i="10"/>
  <c r="CE42" i="10"/>
  <c r="CD42" i="10"/>
  <c r="CC42" i="10"/>
  <c r="CB42" i="10"/>
  <c r="CA42" i="10"/>
  <c r="BZ42" i="10"/>
  <c r="BY42" i="10"/>
  <c r="BX42" i="10"/>
  <c r="BW42" i="10"/>
  <c r="BV42" i="10"/>
  <c r="BU42" i="10"/>
  <c r="BT42" i="10"/>
  <c r="BS42" i="10"/>
  <c r="BR42" i="10"/>
  <c r="BQ42" i="10"/>
  <c r="BP42" i="10"/>
  <c r="BO42" i="10"/>
  <c r="BN42" i="10"/>
  <c r="BM42" i="10"/>
  <c r="BL42" i="10"/>
  <c r="BK42" i="10"/>
  <c r="BJ42" i="10"/>
  <c r="BI42" i="10"/>
  <c r="BH42" i="10"/>
  <c r="BG42" i="10"/>
  <c r="BF42" i="10"/>
  <c r="BE42" i="10"/>
  <c r="BD42" i="10"/>
  <c r="BC42" i="10"/>
  <c r="BB42" i="10"/>
  <c r="BA42" i="10"/>
  <c r="AZ42" i="10"/>
  <c r="AY42" i="10"/>
  <c r="AX42" i="10"/>
  <c r="AW42" i="10"/>
  <c r="AV42"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CK41" i="10"/>
  <c r="CJ41" i="10"/>
  <c r="CI41" i="10"/>
  <c r="CH41" i="10"/>
  <c r="CG41" i="10"/>
  <c r="CF41" i="10"/>
  <c r="CE41" i="10"/>
  <c r="CD41" i="10"/>
  <c r="CC41" i="10"/>
  <c r="CB41" i="10"/>
  <c r="CA41" i="10"/>
  <c r="BZ41" i="10"/>
  <c r="BY41" i="10"/>
  <c r="BX41" i="10"/>
  <c r="BW41" i="10"/>
  <c r="BV41" i="10"/>
  <c r="BU41" i="10"/>
  <c r="BT41" i="10"/>
  <c r="BS41" i="10"/>
  <c r="BR41" i="10"/>
  <c r="BQ41" i="10"/>
  <c r="BP41" i="10"/>
  <c r="BO41" i="10"/>
  <c r="BN41" i="10"/>
  <c r="BM41" i="10"/>
  <c r="BL41" i="10"/>
  <c r="BK41" i="10"/>
  <c r="BJ41" i="10"/>
  <c r="BI41" i="10"/>
  <c r="BH41" i="10"/>
  <c r="BG41" i="10"/>
  <c r="BF41" i="10"/>
  <c r="BE41" i="10"/>
  <c r="BD41" i="10"/>
  <c r="BC41" i="10"/>
  <c r="BB41" i="10"/>
  <c r="BA41" i="10"/>
  <c r="AZ41" i="10"/>
  <c r="AY41" i="10"/>
  <c r="AX41" i="10"/>
  <c r="AW41" i="10"/>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CJ40" i="10"/>
  <c r="CI40" i="10"/>
  <c r="CH40" i="10"/>
  <c r="CG40" i="10"/>
  <c r="CF40" i="10"/>
  <c r="CE40" i="10"/>
  <c r="CD40" i="10"/>
  <c r="CC40" i="10"/>
  <c r="CB40" i="10"/>
  <c r="CA40" i="10"/>
  <c r="BZ40" i="10"/>
  <c r="BY40" i="10"/>
  <c r="BX40" i="10"/>
  <c r="BW40" i="10"/>
  <c r="BV40" i="10"/>
  <c r="BU40" i="10"/>
  <c r="BT40" i="10"/>
  <c r="BS40" i="10"/>
  <c r="BR40" i="10"/>
  <c r="BQ40" i="10"/>
  <c r="BP40" i="10"/>
  <c r="BO40" i="10"/>
  <c r="BN40" i="10"/>
  <c r="BM40" i="10"/>
  <c r="BL40" i="10"/>
  <c r="BK40" i="10"/>
  <c r="BJ40" i="10"/>
  <c r="BI40" i="10"/>
  <c r="BH40" i="10"/>
  <c r="BG40" i="10"/>
  <c r="BF40" i="10"/>
  <c r="BE40" i="10"/>
  <c r="BD40" i="10"/>
  <c r="BC40" i="10"/>
  <c r="BB40" i="10"/>
  <c r="BA40" i="10"/>
  <c r="AZ40" i="10"/>
  <c r="AY40" i="10"/>
  <c r="AX40" i="10"/>
  <c r="AW40" i="10"/>
  <c r="AV40"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CJ39" i="10"/>
  <c r="CI39" i="10"/>
  <c r="CH39" i="10"/>
  <c r="CG39" i="10"/>
  <c r="CF39" i="10"/>
  <c r="CE39" i="10"/>
  <c r="CD39" i="10"/>
  <c r="CC39" i="10"/>
  <c r="CB39" i="10"/>
  <c r="CA39" i="10"/>
  <c r="BZ39" i="10"/>
  <c r="BY39" i="10"/>
  <c r="BX39" i="10"/>
  <c r="BW39" i="10"/>
  <c r="BV39" i="10"/>
  <c r="BU39" i="10"/>
  <c r="BT39" i="10"/>
  <c r="BS39" i="10"/>
  <c r="BR39" i="10"/>
  <c r="BQ39" i="10"/>
  <c r="BP39" i="10"/>
  <c r="BO39" i="10"/>
  <c r="BN39" i="10"/>
  <c r="BM39" i="10"/>
  <c r="BL39" i="10"/>
  <c r="BK39" i="10"/>
  <c r="BJ39" i="10"/>
  <c r="BI39" i="10"/>
  <c r="BH39" i="10"/>
  <c r="BG39" i="10"/>
  <c r="BF39" i="10"/>
  <c r="BE39" i="10"/>
  <c r="BD39" i="10"/>
  <c r="BC39" i="10"/>
  <c r="BB39" i="10"/>
  <c r="BA39" i="10"/>
  <c r="AZ39" i="10"/>
  <c r="AY39" i="10"/>
  <c r="AX39" i="10"/>
  <c r="AW39" i="10"/>
  <c r="AV39" i="10"/>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CK34" i="10"/>
  <c r="CJ34" i="10"/>
  <c r="CI34" i="10"/>
  <c r="CH34" i="10"/>
  <c r="CG34" i="10"/>
  <c r="CF34" i="10"/>
  <c r="CE34" i="10"/>
  <c r="CD34" i="10"/>
  <c r="CC34" i="10"/>
  <c r="CB34" i="10"/>
  <c r="CA34" i="10"/>
  <c r="BZ34" i="10"/>
  <c r="BY34" i="10"/>
  <c r="BX34" i="10"/>
  <c r="BW34" i="10"/>
  <c r="BV34" i="10"/>
  <c r="BU34" i="10"/>
  <c r="BT34" i="10"/>
  <c r="BS34" i="10"/>
  <c r="BR34" i="10"/>
  <c r="BQ34" i="10"/>
  <c r="BP34" i="10"/>
  <c r="BO34" i="10"/>
  <c r="BN34" i="10"/>
  <c r="BM34" i="10"/>
  <c r="BL34" i="10"/>
  <c r="BK34" i="10"/>
  <c r="BJ34" i="10"/>
  <c r="BI34" i="10"/>
  <c r="BH34" i="10"/>
  <c r="BG34" i="10"/>
  <c r="BF34" i="10"/>
  <c r="BE34" i="10"/>
  <c r="BD34" i="10"/>
  <c r="BC34" i="10"/>
  <c r="BB34" i="10"/>
  <c r="BA34" i="10"/>
  <c r="AZ34" i="10"/>
  <c r="AY34" i="10"/>
  <c r="AX34"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CJ33" i="10"/>
  <c r="CI33" i="10"/>
  <c r="CH33" i="10"/>
  <c r="CG33" i="10"/>
  <c r="CF33" i="10"/>
  <c r="CE33" i="10"/>
  <c r="CD33" i="10"/>
  <c r="CC33" i="10"/>
  <c r="CB33" i="10"/>
  <c r="CA33" i="10"/>
  <c r="BZ33" i="10"/>
  <c r="BY33" i="10"/>
  <c r="BX33" i="10"/>
  <c r="BW33" i="10"/>
  <c r="BV33" i="10"/>
  <c r="BU33" i="10"/>
  <c r="BT33" i="10"/>
  <c r="BS33" i="10"/>
  <c r="BR33" i="10"/>
  <c r="BQ33" i="10"/>
  <c r="BP33" i="10"/>
  <c r="BO33" i="10"/>
  <c r="BN33" i="10"/>
  <c r="BM33" i="10"/>
  <c r="BL33" i="10"/>
  <c r="BK33" i="10"/>
  <c r="BJ33" i="10"/>
  <c r="BI33" i="10"/>
  <c r="BH33" i="10"/>
  <c r="BG33" i="10"/>
  <c r="BF33" i="10"/>
  <c r="BE33" i="10"/>
  <c r="BD33" i="10"/>
  <c r="BC33" i="10"/>
  <c r="BB33" i="10"/>
  <c r="BA33" i="10"/>
  <c r="AZ33" i="10"/>
  <c r="AY33" i="10"/>
  <c r="AX33" i="10"/>
  <c r="AW33" i="10"/>
  <c r="AV33"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CK32" i="10"/>
  <c r="CJ32" i="10"/>
  <c r="CI32" i="10"/>
  <c r="CH32" i="10"/>
  <c r="CG32" i="10"/>
  <c r="CF32" i="10"/>
  <c r="CE32" i="10"/>
  <c r="CD32" i="10"/>
  <c r="CC32" i="10"/>
  <c r="CB32" i="10"/>
  <c r="CA32" i="10"/>
  <c r="BZ32" i="10"/>
  <c r="BY32" i="10"/>
  <c r="BX32" i="10"/>
  <c r="BW32" i="10"/>
  <c r="BV32" i="10"/>
  <c r="BU32" i="10"/>
  <c r="BT32" i="10"/>
  <c r="BS32" i="10"/>
  <c r="BR32" i="10"/>
  <c r="BQ32" i="10"/>
  <c r="BP32" i="10"/>
  <c r="BO32" i="10"/>
  <c r="BN32" i="10"/>
  <c r="BM32" i="10"/>
  <c r="BL32" i="10"/>
  <c r="BK32" i="10"/>
  <c r="BJ32" i="10"/>
  <c r="BI32" i="10"/>
  <c r="BH32" i="10"/>
  <c r="BG32" i="10"/>
  <c r="BF32" i="10"/>
  <c r="BE32" i="10"/>
  <c r="BD32" i="10"/>
  <c r="BC32" i="10"/>
  <c r="BB32" i="10"/>
  <c r="BA32" i="10"/>
  <c r="AZ32" i="10"/>
  <c r="AY32" i="10"/>
  <c r="AX32" i="10"/>
  <c r="AW32" i="10"/>
  <c r="AV32"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CK31" i="10"/>
  <c r="CJ31" i="10"/>
  <c r="CI31" i="10"/>
  <c r="CH31" i="10"/>
  <c r="CG31" i="10"/>
  <c r="CF31" i="10"/>
  <c r="CE31" i="10"/>
  <c r="CD31" i="10"/>
  <c r="CC31" i="10"/>
  <c r="CB31" i="10"/>
  <c r="CA31" i="10"/>
  <c r="BZ31" i="10"/>
  <c r="BY31" i="10"/>
  <c r="BX31" i="10"/>
  <c r="BW31" i="10"/>
  <c r="BV31" i="10"/>
  <c r="BU31" i="10"/>
  <c r="BT31" i="10"/>
  <c r="BS31" i="10"/>
  <c r="BR31" i="10"/>
  <c r="BQ31" i="10"/>
  <c r="BP31" i="10"/>
  <c r="BO31" i="10"/>
  <c r="BN31" i="10"/>
  <c r="BM31" i="10"/>
  <c r="BL31" i="10"/>
  <c r="BK31" i="10"/>
  <c r="BJ31" i="10"/>
  <c r="BI31" i="10"/>
  <c r="BH31" i="10"/>
  <c r="BG31" i="10"/>
  <c r="BF31" i="10"/>
  <c r="BE31" i="10"/>
  <c r="BD31" i="10"/>
  <c r="BC31" i="10"/>
  <c r="BB31" i="10"/>
  <c r="BA31" i="10"/>
  <c r="AZ31" i="10"/>
  <c r="AY31" i="10"/>
  <c r="AX31" i="10"/>
  <c r="AW31" i="10"/>
  <c r="AV31"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J29" i="10"/>
  <c r="CI29" i="10"/>
  <c r="CH29" i="10"/>
  <c r="CG29" i="10"/>
  <c r="CF29" i="10"/>
  <c r="CE29" i="10"/>
  <c r="CD29" i="10"/>
  <c r="CC29" i="10"/>
  <c r="CB29" i="10"/>
  <c r="CA29" i="10"/>
  <c r="BZ29" i="10"/>
  <c r="BY29" i="10"/>
  <c r="BX29" i="10"/>
  <c r="BW29" i="10"/>
  <c r="BV29" i="10"/>
  <c r="BU29" i="10"/>
  <c r="BT29" i="10"/>
  <c r="BS29" i="10"/>
  <c r="BR29" i="10"/>
  <c r="BQ29" i="10"/>
  <c r="BP29" i="10"/>
  <c r="BO29" i="10"/>
  <c r="BN29" i="10"/>
  <c r="BM29" i="10"/>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CK28" i="10"/>
  <c r="CJ28" i="10"/>
  <c r="CI28" i="10"/>
  <c r="CH28" i="10"/>
  <c r="CG28" i="10"/>
  <c r="CF28" i="10"/>
  <c r="CE28" i="10"/>
  <c r="CD28" i="10"/>
  <c r="CC28" i="10"/>
  <c r="CB28" i="10"/>
  <c r="CA28" i="10"/>
  <c r="BZ28" i="10"/>
  <c r="BY28" i="10"/>
  <c r="BX28" i="10"/>
  <c r="BW28" i="10"/>
  <c r="BV28" i="10"/>
  <c r="BU28" i="10"/>
  <c r="BT28" i="10"/>
  <c r="BS28" i="10"/>
  <c r="BR28" i="10"/>
  <c r="BQ28" i="10"/>
  <c r="BP28" i="10"/>
  <c r="BO28" i="10"/>
  <c r="BN28" i="10"/>
  <c r="BM28" i="10"/>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CJ24" i="10"/>
  <c r="CI24" i="10"/>
  <c r="CH24" i="10"/>
  <c r="CG24" i="10"/>
  <c r="CF24" i="10"/>
  <c r="CE24" i="10"/>
  <c r="CD24" i="10"/>
  <c r="CC24" i="10"/>
  <c r="CB24" i="10"/>
  <c r="CA24"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AX24" i="10"/>
  <c r="AW24" i="10"/>
  <c r="AV24" i="10"/>
  <c r="AU24" i="10"/>
  <c r="AT24" i="10"/>
  <c r="AS24" i="10"/>
  <c r="AR24" i="10"/>
  <c r="AQ24" i="10"/>
  <c r="AP24" i="10"/>
  <c r="AO24" i="10"/>
  <c r="AN24" i="10"/>
  <c r="AM24" i="10"/>
  <c r="AL24" i="10"/>
  <c r="AK24" i="10"/>
  <c r="AJ24" i="10"/>
  <c r="AI24" i="10"/>
  <c r="AH24" i="10"/>
  <c r="AG24" i="10"/>
  <c r="AF24" i="10"/>
  <c r="AE24" i="10"/>
  <c r="AD24" i="10"/>
  <c r="AC24" i="10"/>
  <c r="AB24" i="10"/>
  <c r="AA24" i="10"/>
  <c r="Z24" i="10"/>
  <c r="Y24" i="10"/>
  <c r="X24" i="10"/>
  <c r="W24" i="10"/>
  <c r="V24" i="10"/>
  <c r="U24" i="10"/>
  <c r="T24" i="10"/>
  <c r="S24" i="10"/>
  <c r="R24" i="10"/>
  <c r="Q24" i="10"/>
  <c r="P24" i="10"/>
  <c r="O24" i="10"/>
  <c r="N24" i="10"/>
  <c r="M24" i="10"/>
  <c r="L24" i="10"/>
  <c r="K24" i="10"/>
  <c r="J24" i="10"/>
  <c r="I24" i="10"/>
  <c r="H24" i="10"/>
  <c r="G24" i="10"/>
  <c r="F24" i="10"/>
  <c r="E24" i="10"/>
  <c r="CJ23" i="10"/>
  <c r="CI23" i="10"/>
  <c r="CH23" i="10"/>
  <c r="CG23" i="10"/>
  <c r="CF23" i="10"/>
  <c r="CE23" i="10"/>
  <c r="CD23" i="10"/>
  <c r="CC23" i="10"/>
  <c r="CB23" i="10"/>
  <c r="CA23"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3" i="10"/>
  <c r="AW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CJ22" i="10"/>
  <c r="CI22" i="10"/>
  <c r="CH22" i="10"/>
  <c r="CG22" i="10"/>
  <c r="CF22" i="10"/>
  <c r="CE22" i="10"/>
  <c r="CD22" i="10"/>
  <c r="CC22" i="10"/>
  <c r="CB22" i="10"/>
  <c r="CA22"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2" i="10"/>
  <c r="AW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CK21" i="10"/>
  <c r="CJ21" i="10"/>
  <c r="CI21" i="10"/>
  <c r="CH21" i="10"/>
  <c r="CG21" i="10"/>
  <c r="CF21" i="10"/>
  <c r="CE21" i="10"/>
  <c r="CD21" i="10"/>
  <c r="CC21" i="10"/>
  <c r="CB21" i="10"/>
  <c r="CA21" i="10"/>
  <c r="BZ21" i="10"/>
  <c r="BY21" i="10"/>
  <c r="BX21" i="10"/>
  <c r="BW21" i="10"/>
  <c r="BV21" i="10"/>
  <c r="BU21" i="10"/>
  <c r="BT21" i="10"/>
  <c r="BS21" i="10"/>
  <c r="BR21" i="10"/>
  <c r="BQ21" i="10"/>
  <c r="BP21" i="10"/>
  <c r="BO21" i="10"/>
  <c r="BN21" i="10"/>
  <c r="BM21" i="10"/>
  <c r="BL21" i="10"/>
  <c r="BK21" i="10"/>
  <c r="BJ21" i="10"/>
  <c r="BI21" i="10"/>
  <c r="BH21" i="10"/>
  <c r="BG21" i="10"/>
  <c r="BF21" i="10"/>
  <c r="BE21" i="10"/>
  <c r="BD21" i="10"/>
  <c r="BC21" i="10"/>
  <c r="BB21" i="10"/>
  <c r="BA21" i="10"/>
  <c r="AZ21" i="10"/>
  <c r="AY21" i="10"/>
  <c r="AX21" i="10"/>
  <c r="AW21" i="10"/>
  <c r="AV21"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J19" i="10"/>
  <c r="CI19" i="10"/>
  <c r="CH19" i="10"/>
  <c r="CG19" i="10"/>
  <c r="CF19" i="10"/>
  <c r="CE19" i="10"/>
  <c r="CD19" i="10"/>
  <c r="CC19" i="10"/>
  <c r="CB19" i="10"/>
  <c r="CA19" i="10"/>
  <c r="BZ19" i="10"/>
  <c r="BY19" i="10"/>
  <c r="BX19" i="10"/>
  <c r="BW19" i="10"/>
  <c r="BV19" i="10"/>
  <c r="BU19" i="10"/>
  <c r="BT19" i="10"/>
  <c r="BS19" i="10"/>
  <c r="BR19" i="10"/>
  <c r="BQ19" i="10"/>
  <c r="BP19" i="10"/>
  <c r="BO19" i="10"/>
  <c r="BN19" i="10"/>
  <c r="BM19" i="10"/>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CK17" i="10"/>
  <c r="CJ17" i="10"/>
  <c r="CI17" i="10"/>
  <c r="CH17" i="10"/>
  <c r="CG17" i="10"/>
  <c r="CF17" i="10"/>
  <c r="CE17" i="10"/>
  <c r="CD17" i="10"/>
  <c r="CC17" i="10"/>
  <c r="CB17" i="10"/>
  <c r="CA17" i="10"/>
  <c r="BZ17" i="10"/>
  <c r="BY17" i="10"/>
  <c r="BX17" i="10"/>
  <c r="BW17" i="10"/>
  <c r="BV17" i="10"/>
  <c r="BU17" i="10"/>
  <c r="BT17" i="10"/>
  <c r="BS17" i="10"/>
  <c r="BR17" i="10"/>
  <c r="BQ17" i="10"/>
  <c r="BP17" i="10"/>
  <c r="BO17" i="10"/>
  <c r="BN17" i="10"/>
  <c r="BM17" i="10"/>
  <c r="BL17" i="10"/>
  <c r="BK17" i="10"/>
  <c r="BJ17" i="10"/>
  <c r="BI17" i="10"/>
  <c r="BH17" i="10"/>
  <c r="BG17" i="10"/>
  <c r="BF17" i="10"/>
  <c r="BE17" i="10"/>
  <c r="BD17" i="10"/>
  <c r="BC17" i="10"/>
  <c r="BB17" i="10"/>
  <c r="BA17" i="10"/>
  <c r="AZ17" i="10"/>
  <c r="AY17" i="10"/>
  <c r="AX17" i="10"/>
  <c r="AW17" i="10"/>
  <c r="AV17" i="10"/>
  <c r="AU17"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5" i="10"/>
  <c r="CJ15" i="10"/>
  <c r="CI15" i="10"/>
  <c r="CH15" i="10"/>
  <c r="CG15" i="10"/>
  <c r="CF15" i="10"/>
  <c r="CE15" i="10"/>
  <c r="CD15" i="10"/>
  <c r="CC15" i="10"/>
  <c r="CB15" i="10"/>
  <c r="CA15" i="10"/>
  <c r="BZ15" i="10"/>
  <c r="BY15" i="10"/>
  <c r="BX15" i="10"/>
  <c r="BW15" i="10"/>
  <c r="BV15" i="10"/>
  <c r="BU15" i="10"/>
  <c r="BT15" i="10"/>
  <c r="BS15" i="10"/>
  <c r="BR15" i="10"/>
  <c r="BQ15" i="10"/>
  <c r="BP15" i="10"/>
  <c r="BO15" i="10"/>
  <c r="BN15" i="10"/>
  <c r="BM15" i="10"/>
  <c r="BL15" i="10"/>
  <c r="BK15" i="10"/>
  <c r="BJ15" i="10"/>
  <c r="BI15" i="10"/>
  <c r="BH15" i="10"/>
  <c r="BG15" i="10"/>
  <c r="BF15" i="10"/>
  <c r="BE15" i="10"/>
  <c r="BD15" i="10"/>
  <c r="BC15" i="10"/>
  <c r="BB15" i="10"/>
  <c r="BA15" i="10"/>
  <c r="AZ15" i="10"/>
  <c r="AY15" i="10"/>
  <c r="AX15" i="10"/>
  <c r="AW15" i="10"/>
  <c r="AV15"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CK14" i="10"/>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3" i="10"/>
  <c r="CI13" i="10"/>
  <c r="CH13" i="10"/>
  <c r="CG13" i="10"/>
  <c r="CF13" i="10"/>
  <c r="CE13" i="10"/>
  <c r="CD13" i="10"/>
  <c r="CC13" i="10"/>
  <c r="CB13" i="10"/>
  <c r="CA13" i="10"/>
  <c r="BZ13" i="10"/>
  <c r="BY13" i="10"/>
  <c r="BX13" i="10"/>
  <c r="BW13" i="10"/>
  <c r="BV13" i="10"/>
  <c r="BU13" i="10"/>
  <c r="BT13" i="10"/>
  <c r="BS13" i="10"/>
  <c r="BR13" i="10"/>
  <c r="BQ13" i="10"/>
  <c r="BP13" i="10"/>
  <c r="BO13" i="10"/>
  <c r="BN13" i="10"/>
  <c r="BM13" i="10"/>
  <c r="BL13" i="10"/>
  <c r="BK13" i="10"/>
  <c r="BJ13" i="10"/>
  <c r="BI13" i="10"/>
  <c r="BH13" i="10"/>
  <c r="BG13" i="10"/>
  <c r="BF13" i="10"/>
  <c r="BE13" i="10"/>
  <c r="BD13" i="10"/>
  <c r="BC13" i="10"/>
  <c r="BB13" i="10"/>
  <c r="BA13" i="10"/>
  <c r="AZ13" i="10"/>
  <c r="AY13" i="10"/>
  <c r="AX13" i="10"/>
  <c r="AW13" i="10"/>
  <c r="AV13"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1" i="10"/>
  <c r="CI11" i="10"/>
  <c r="CH11" i="10"/>
  <c r="CG11" i="10"/>
  <c r="CF11" i="10"/>
  <c r="CE11" i="10"/>
  <c r="CD11" i="10"/>
  <c r="CC11" i="10"/>
  <c r="CB11" i="10"/>
  <c r="CA11" i="10"/>
  <c r="BZ11" i="10"/>
  <c r="BY11" i="10"/>
  <c r="BX11" i="10"/>
  <c r="BW11" i="10"/>
  <c r="BV11" i="10"/>
  <c r="BU11" i="10"/>
  <c r="BT11" i="10"/>
  <c r="BS11" i="10"/>
  <c r="BR11" i="10"/>
  <c r="BQ11" i="10"/>
  <c r="BP11" i="10"/>
  <c r="BO11" i="10"/>
  <c r="BN11" i="10"/>
  <c r="BM11" i="10"/>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9" i="10"/>
  <c r="CJ9" i="10"/>
  <c r="CI9" i="10"/>
  <c r="CH9" i="10"/>
  <c r="CG9" i="10"/>
  <c r="CF9" i="10"/>
  <c r="CE9" i="10"/>
  <c r="CD9" i="10"/>
  <c r="CC9" i="10"/>
  <c r="CB9" i="10"/>
  <c r="CA9" i="10"/>
  <c r="BZ9" i="10"/>
  <c r="BY9" i="10"/>
  <c r="BX9" i="10"/>
  <c r="BW9" i="10"/>
  <c r="BV9" i="10"/>
  <c r="BU9" i="10"/>
  <c r="BT9" i="10"/>
  <c r="BS9" i="10"/>
  <c r="BR9" i="10"/>
  <c r="BQ9" i="10"/>
  <c r="BP9" i="10"/>
  <c r="BO9" i="10"/>
  <c r="BN9" i="10"/>
  <c r="BM9" i="10"/>
  <c r="BL9" i="10"/>
  <c r="BK9" i="10"/>
  <c r="BJ9" i="10"/>
  <c r="BI9" i="10"/>
  <c r="BH9" i="10"/>
  <c r="BG9" i="10"/>
  <c r="BF9" i="10"/>
  <c r="BE9" i="10"/>
  <c r="BD9" i="10"/>
  <c r="BC9" i="10"/>
  <c r="BB9" i="10"/>
  <c r="BA9" i="10"/>
  <c r="AZ9" i="10"/>
  <c r="AY9" i="10"/>
  <c r="AX9"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CJ8" i="10"/>
  <c r="CI8" i="10"/>
  <c r="CH8" i="10"/>
  <c r="CG8" i="10"/>
  <c r="CF8" i="10"/>
  <c r="CE8" i="10"/>
  <c r="CD8" i="10"/>
  <c r="CC8" i="10"/>
  <c r="CB8" i="10"/>
  <c r="CA8" i="10"/>
  <c r="BZ8" i="10"/>
  <c r="BY8" i="10"/>
  <c r="BX8" i="10"/>
  <c r="BW8" i="10"/>
  <c r="BV8" i="10"/>
  <c r="BU8" i="10"/>
  <c r="BT8" i="10"/>
  <c r="BS8" i="10"/>
  <c r="BR8" i="10"/>
  <c r="BQ8" i="10"/>
  <c r="BP8" i="10"/>
  <c r="BO8" i="10"/>
  <c r="BN8" i="10"/>
  <c r="BM8" i="10"/>
  <c r="BL8" i="10"/>
  <c r="BK8" i="10"/>
  <c r="BJ8" i="10"/>
  <c r="BI8" i="10"/>
  <c r="BH8" i="10"/>
  <c r="BG8" i="10"/>
  <c r="BF8" i="10"/>
  <c r="BE8" i="10"/>
  <c r="BD8" i="10"/>
  <c r="BC8" i="10"/>
  <c r="BB8" i="10"/>
  <c r="BA8" i="10"/>
  <c r="AZ8" i="10"/>
  <c r="AY8" i="10"/>
  <c r="AX8" i="10"/>
  <c r="AW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CK7" i="10"/>
  <c r="CJ7" i="10"/>
  <c r="CI7" i="10"/>
  <c r="CH7" i="10"/>
  <c r="CG7" i="10"/>
  <c r="CF7" i="10"/>
  <c r="CE7" i="10"/>
  <c r="CD7" i="10"/>
  <c r="CC7" i="10"/>
  <c r="CB7" i="10"/>
  <c r="CA7" i="10"/>
  <c r="BZ7" i="10"/>
  <c r="BY7" i="10"/>
  <c r="BX7" i="10"/>
  <c r="BW7" i="10"/>
  <c r="BV7" i="10"/>
  <c r="BU7" i="10"/>
  <c r="BT7" i="10"/>
  <c r="BS7" i="10"/>
  <c r="BR7" i="10"/>
  <c r="BQ7" i="10"/>
  <c r="BP7" i="10"/>
  <c r="BO7" i="10"/>
  <c r="BN7" i="10"/>
  <c r="BM7" i="10"/>
  <c r="BL7" i="10"/>
  <c r="BK7" i="10"/>
  <c r="BJ7" i="10"/>
  <c r="BI7" i="10"/>
  <c r="BH7" i="10"/>
  <c r="BG7" i="10"/>
  <c r="BF7" i="10"/>
  <c r="BE7" i="10"/>
  <c r="BD7" i="10"/>
  <c r="BC7" i="10"/>
  <c r="BB7" i="10"/>
  <c r="BA7" i="10"/>
  <c r="AZ7" i="10"/>
  <c r="AY7" i="10"/>
  <c r="AX7" i="10"/>
  <c r="AW7" i="10"/>
  <c r="AV7"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CJ6" i="10"/>
  <c r="CI6" i="10"/>
  <c r="CH6" i="10"/>
  <c r="CG6" i="10"/>
  <c r="CF6" i="10"/>
  <c r="CE6" i="10"/>
  <c r="CD6" i="10"/>
  <c r="CC6" i="10"/>
  <c r="CB6" i="10"/>
  <c r="CA6" i="10"/>
  <c r="BZ6" i="10"/>
  <c r="BY6" i="10"/>
  <c r="BX6" i="10"/>
  <c r="BW6" i="10"/>
  <c r="BV6" i="10"/>
  <c r="BU6" i="10"/>
  <c r="BT6" i="10"/>
  <c r="BS6" i="10"/>
  <c r="BR6" i="10"/>
  <c r="BQ6" i="10"/>
  <c r="BP6" i="10"/>
  <c r="BO6" i="10"/>
  <c r="BN6" i="10"/>
  <c r="BM6" i="10"/>
  <c r="BL6" i="10"/>
  <c r="BK6" i="10"/>
  <c r="BJ6" i="10"/>
  <c r="BI6" i="10"/>
  <c r="BH6" i="10"/>
  <c r="BG6" i="10"/>
  <c r="BF6" i="10"/>
  <c r="BE6" i="10"/>
  <c r="BD6" i="10"/>
  <c r="BC6" i="10"/>
  <c r="BB6" i="10"/>
  <c r="BA6" i="10"/>
  <c r="AZ6" i="10"/>
  <c r="AY6" i="10"/>
  <c r="AX6"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CK5" i="10"/>
  <c r="CJ5" i="10"/>
  <c r="CI5" i="10"/>
  <c r="CH5" i="10"/>
  <c r="CG5" i="10"/>
  <c r="CF5" i="10"/>
  <c r="CE5" i="10"/>
  <c r="CD5" i="10"/>
  <c r="CC5" i="10"/>
  <c r="CB5" i="10"/>
  <c r="CA5" i="10"/>
  <c r="BZ5" i="10"/>
  <c r="BY5" i="10"/>
  <c r="BX5" i="10"/>
  <c r="BW5" i="10"/>
  <c r="BV5" i="10"/>
  <c r="BU5" i="10"/>
  <c r="BT5" i="10"/>
  <c r="BS5" i="10"/>
  <c r="BR5" i="10"/>
  <c r="BQ5" i="10"/>
  <c r="BP5" i="10"/>
  <c r="BO5" i="10"/>
  <c r="BN5" i="10"/>
  <c r="BM5" i="10"/>
  <c r="BL5" i="10"/>
  <c r="BK5" i="10"/>
  <c r="BJ5" i="10"/>
  <c r="BI5" i="10"/>
  <c r="BH5" i="10"/>
  <c r="BG5" i="10"/>
  <c r="BF5" i="10"/>
  <c r="BE5" i="10"/>
  <c r="BD5" i="10"/>
  <c r="BC5" i="10"/>
  <c r="BB5" i="10"/>
  <c r="BA5" i="10"/>
  <c r="AZ5" i="10"/>
  <c r="AY5" i="10"/>
  <c r="AX5" i="10"/>
  <c r="AW5" i="10"/>
  <c r="AV5" i="10"/>
  <c r="AU5" i="10"/>
  <c r="AT5" i="10"/>
  <c r="AS5" i="10"/>
  <c r="AR5" i="10"/>
  <c r="AQ5" i="10"/>
  <c r="AP5" i="10"/>
  <c r="AO5" i="10"/>
  <c r="AN5" i="10"/>
  <c r="AM5" i="10"/>
  <c r="AL5" i="10"/>
  <c r="AK5" i="10"/>
  <c r="AJ5" i="10"/>
  <c r="AI5" i="10"/>
  <c r="AH5" i="10"/>
  <c r="AG5" i="10"/>
  <c r="AF5" i="10"/>
  <c r="AE5" i="10"/>
  <c r="AD5" i="10"/>
  <c r="AC5" i="10"/>
  <c r="AB5" i="10"/>
  <c r="AA5" i="10"/>
  <c r="Z5" i="10"/>
  <c r="Y5" i="10"/>
  <c r="X5" i="10"/>
  <c r="W5" i="10"/>
  <c r="V5" i="10"/>
  <c r="U5" i="10"/>
  <c r="T5" i="10"/>
  <c r="S5" i="10"/>
  <c r="R5" i="10"/>
  <c r="Q5" i="10"/>
  <c r="P5" i="10"/>
  <c r="O5" i="10"/>
  <c r="N5" i="10"/>
  <c r="M5" i="10"/>
  <c r="L5" i="10"/>
  <c r="K5" i="10"/>
  <c r="J5" i="10"/>
  <c r="I5" i="10"/>
  <c r="H5" i="10"/>
  <c r="G5" i="10"/>
  <c r="F5" i="10"/>
  <c r="E5" i="10"/>
  <c r="CJ4" i="10"/>
  <c r="CI4" i="10"/>
  <c r="CH4" i="10"/>
  <c r="CG4" i="10"/>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3" i="10"/>
  <c r="CI3" i="10"/>
  <c r="CH3" i="10"/>
  <c r="CG3" i="10"/>
  <c r="CF3" i="10"/>
  <c r="CE3" i="10"/>
  <c r="CD3" i="10"/>
  <c r="CC3" i="10"/>
  <c r="CB3" i="10"/>
  <c r="CA3" i="10"/>
  <c r="BZ3" i="10"/>
  <c r="BY3" i="10"/>
  <c r="BX3" i="10"/>
  <c r="BW3" i="10"/>
  <c r="BV3" i="10"/>
  <c r="BU3" i="10"/>
  <c r="BT3" i="10"/>
  <c r="BS3" i="10"/>
  <c r="BR3" i="10"/>
  <c r="BQ3" i="10"/>
  <c r="BP3" i="10"/>
  <c r="BO3" i="10"/>
  <c r="BN3" i="10"/>
  <c r="BM3" i="10"/>
  <c r="BL3" i="10"/>
  <c r="BK3" i="10"/>
  <c r="BJ3" i="10"/>
  <c r="BI3" i="10"/>
  <c r="BH3" i="10"/>
  <c r="BG3" i="10"/>
  <c r="BF3" i="10"/>
  <c r="BE3" i="10"/>
  <c r="BD3" i="10"/>
  <c r="BC3" i="10"/>
  <c r="BB3" i="10"/>
  <c r="BA3" i="10"/>
  <c r="AZ3" i="10"/>
  <c r="AY3" i="10"/>
  <c r="AX3" i="10"/>
  <c r="AW3" i="10"/>
  <c r="AV3" i="10"/>
  <c r="AU3" i="10"/>
  <c r="AT3" i="10"/>
  <c r="AS3" i="10"/>
  <c r="AR3" i="10"/>
  <c r="AQ3" i="10"/>
  <c r="AP3" i="10"/>
  <c r="AO3" i="10"/>
  <c r="AN3" i="10"/>
  <c r="AM3" i="10"/>
  <c r="AL3" i="10"/>
  <c r="AK3" i="10"/>
  <c r="AJ3" i="10"/>
  <c r="AI3" i="10"/>
  <c r="AH3" i="10"/>
  <c r="AG3" i="10"/>
  <c r="AF3" i="10"/>
  <c r="AE3" i="10"/>
  <c r="AD3" i="10"/>
  <c r="AC3" i="10"/>
  <c r="AB3" i="10"/>
  <c r="AA3" i="10"/>
  <c r="Z3" i="10"/>
  <c r="Y3" i="10"/>
  <c r="X3" i="10"/>
  <c r="W3" i="10"/>
  <c r="V3" i="10"/>
  <c r="U3" i="10"/>
  <c r="T3" i="10"/>
  <c r="S3" i="10"/>
  <c r="R3" i="10"/>
  <c r="Q3" i="10"/>
  <c r="P3" i="10"/>
  <c r="O3" i="10"/>
  <c r="N3" i="10"/>
  <c r="M3" i="10"/>
  <c r="L3" i="10"/>
  <c r="K3" i="10"/>
  <c r="J3" i="10"/>
  <c r="I3" i="10"/>
  <c r="H3" i="10"/>
  <c r="G3" i="10"/>
  <c r="F3" i="10"/>
  <c r="E3" i="10"/>
  <c r="CJ2" i="10"/>
  <c r="CI2" i="10"/>
  <c r="CH2" i="10"/>
  <c r="CG2" i="10"/>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K12" i="9"/>
  <c r="CJ12" i="9"/>
  <c r="CI12" i="9"/>
  <c r="CH12" i="9"/>
  <c r="CG12" i="9"/>
  <c r="CF12" i="9"/>
  <c r="CE12" i="9"/>
  <c r="CD12" i="9"/>
  <c r="CC12" i="9"/>
  <c r="CB12" i="9"/>
  <c r="CA12" i="9"/>
  <c r="BZ12" i="9"/>
  <c r="BY12" i="9"/>
  <c r="BX12" i="9"/>
  <c r="BW12" i="9"/>
  <c r="BV12" i="9"/>
  <c r="BU12" i="9"/>
  <c r="BT12" i="9"/>
  <c r="BS12" i="9"/>
  <c r="BR12" i="9"/>
  <c r="BQ12" i="9"/>
  <c r="BP12" i="9"/>
  <c r="BO12" i="9"/>
  <c r="BN12" i="9"/>
  <c r="BM12" i="9"/>
  <c r="BL12" i="9"/>
  <c r="BK12" i="9"/>
  <c r="BJ12" i="9"/>
  <c r="BI12" i="9"/>
  <c r="BH12" i="9"/>
  <c r="BG12" i="9"/>
  <c r="BF12" i="9"/>
  <c r="BE12" i="9"/>
  <c r="BD12" i="9"/>
  <c r="BC12" i="9"/>
  <c r="BB12" i="9"/>
  <c r="BA12" i="9"/>
  <c r="AZ12" i="9"/>
  <c r="AY12" i="9"/>
  <c r="AX12" i="9"/>
  <c r="AW12" i="9"/>
  <c r="AV12" i="9"/>
  <c r="AU12" i="9"/>
  <c r="AT12" i="9"/>
  <c r="AS12" i="9"/>
  <c r="AR12" i="9"/>
  <c r="AQ12" i="9"/>
  <c r="AP12" i="9"/>
  <c r="AO12" i="9"/>
  <c r="AN12" i="9"/>
  <c r="AM12"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CK11" i="9"/>
  <c r="CK32" i="9" s="1"/>
  <c r="CJ11" i="9"/>
  <c r="CI11" i="9"/>
  <c r="CI32" i="9" s="1"/>
  <c r="CH11" i="9"/>
  <c r="CH32" i="9" s="1"/>
  <c r="CG11" i="9"/>
  <c r="CG32" i="9" s="1"/>
  <c r="CF11" i="9"/>
  <c r="CF32" i="9" s="1"/>
  <c r="CE11" i="9"/>
  <c r="CE32" i="9" s="1"/>
  <c r="CD11" i="9"/>
  <c r="CD32" i="9" s="1"/>
  <c r="CC11" i="9"/>
  <c r="CC32" i="9" s="1"/>
  <c r="CB11" i="9"/>
  <c r="CA11" i="9"/>
  <c r="CA32" i="9" s="1"/>
  <c r="BZ11" i="9"/>
  <c r="BZ32" i="9" s="1"/>
  <c r="BY11" i="9"/>
  <c r="BY32" i="9" s="1"/>
  <c r="BX11" i="9"/>
  <c r="BX32" i="9" s="1"/>
  <c r="BW11" i="9"/>
  <c r="BW32" i="9" s="1"/>
  <c r="BV11" i="9"/>
  <c r="BV32" i="9" s="1"/>
  <c r="BU11" i="9"/>
  <c r="BU32" i="9" s="1"/>
  <c r="BT11" i="9"/>
  <c r="BS11" i="9"/>
  <c r="BS32" i="9" s="1"/>
  <c r="BR11" i="9"/>
  <c r="BR32" i="9" s="1"/>
  <c r="BQ11" i="9"/>
  <c r="BQ32" i="9" s="1"/>
  <c r="BP11" i="9"/>
  <c r="BP32" i="9" s="1"/>
  <c r="BO11" i="9"/>
  <c r="BO32" i="9" s="1"/>
  <c r="BN11" i="9"/>
  <c r="BN32" i="9" s="1"/>
  <c r="BM11" i="9"/>
  <c r="BM32" i="9" s="1"/>
  <c r="BL11" i="9"/>
  <c r="BK11" i="9"/>
  <c r="BK32" i="9" s="1"/>
  <c r="BJ11" i="9"/>
  <c r="BJ32" i="9" s="1"/>
  <c r="BI11" i="9"/>
  <c r="BI32" i="9" s="1"/>
  <c r="BH11" i="9"/>
  <c r="BH32" i="9" s="1"/>
  <c r="BG11" i="9"/>
  <c r="BG32" i="9" s="1"/>
  <c r="BF11" i="9"/>
  <c r="BF32" i="9" s="1"/>
  <c r="BE11" i="9"/>
  <c r="BE32" i="9" s="1"/>
  <c r="BD11" i="9"/>
  <c r="BC11" i="9"/>
  <c r="BC32" i="9" s="1"/>
  <c r="BB11" i="9"/>
  <c r="BB32" i="9" s="1"/>
  <c r="BA11" i="9"/>
  <c r="BA32" i="9" s="1"/>
  <c r="AZ11" i="9"/>
  <c r="AZ32" i="9" s="1"/>
  <c r="AY11" i="9"/>
  <c r="AY32" i="9" s="1"/>
  <c r="AX11" i="9"/>
  <c r="AX32" i="9" s="1"/>
  <c r="AW11" i="9"/>
  <c r="AW32" i="9" s="1"/>
  <c r="AV11" i="9"/>
  <c r="AU11" i="9"/>
  <c r="AU32" i="9" s="1"/>
  <c r="AT11" i="9"/>
  <c r="AT32" i="9" s="1"/>
  <c r="AS11" i="9"/>
  <c r="AS32" i="9" s="1"/>
  <c r="AR11" i="9"/>
  <c r="AR32" i="9" s="1"/>
  <c r="AQ11" i="9"/>
  <c r="AQ32" i="9" s="1"/>
  <c r="AP11" i="9"/>
  <c r="AP32" i="9" s="1"/>
  <c r="AO11" i="9"/>
  <c r="AO32" i="9" s="1"/>
  <c r="AN11" i="9"/>
  <c r="AM11" i="9"/>
  <c r="AM32" i="9" s="1"/>
  <c r="AL11" i="9"/>
  <c r="AL32" i="9" s="1"/>
  <c r="AK11" i="9"/>
  <c r="AK32" i="9" s="1"/>
  <c r="AJ11" i="9"/>
  <c r="AJ32" i="9" s="1"/>
  <c r="AI11" i="9"/>
  <c r="AI32" i="9" s="1"/>
  <c r="AH11" i="9"/>
  <c r="AH32" i="9" s="1"/>
  <c r="AG11" i="9"/>
  <c r="AG32" i="9" s="1"/>
  <c r="AF11" i="9"/>
  <c r="AE11" i="9"/>
  <c r="AE32" i="9" s="1"/>
  <c r="AD11" i="9"/>
  <c r="AD32" i="9" s="1"/>
  <c r="AC11" i="9"/>
  <c r="AC32" i="9" s="1"/>
  <c r="AB11" i="9"/>
  <c r="AB32" i="9" s="1"/>
  <c r="AA11" i="9"/>
  <c r="AA32" i="9" s="1"/>
  <c r="Z11" i="9"/>
  <c r="Z32" i="9" s="1"/>
  <c r="Y11" i="9"/>
  <c r="Y32" i="9" s="1"/>
  <c r="X11" i="9"/>
  <c r="W11" i="9"/>
  <c r="W32" i="9" s="1"/>
  <c r="V11" i="9"/>
  <c r="V32" i="9" s="1"/>
  <c r="U11" i="9"/>
  <c r="U32" i="9" s="1"/>
  <c r="T11" i="9"/>
  <c r="T32" i="9" s="1"/>
  <c r="S11" i="9"/>
  <c r="S32" i="9" s="1"/>
  <c r="R11" i="9"/>
  <c r="R32" i="9" s="1"/>
  <c r="Q11" i="9"/>
  <c r="Q32" i="9" s="1"/>
  <c r="P11" i="9"/>
  <c r="O11" i="9"/>
  <c r="O32" i="9" s="1"/>
  <c r="N11" i="9"/>
  <c r="N32" i="9" s="1"/>
  <c r="M11" i="9"/>
  <c r="M32" i="9" s="1"/>
  <c r="L11" i="9"/>
  <c r="L32" i="9" s="1"/>
  <c r="K11" i="9"/>
  <c r="K32" i="9" s="1"/>
  <c r="J11" i="9"/>
  <c r="J32" i="9" s="1"/>
  <c r="I11" i="9"/>
  <c r="I32" i="9" s="1"/>
  <c r="H11" i="9"/>
  <c r="G11" i="9"/>
  <c r="G32" i="9" s="1"/>
  <c r="F11" i="9"/>
  <c r="F32" i="9" s="1"/>
  <c r="E11" i="9"/>
  <c r="E32" i="9" s="1"/>
  <c r="CK10" i="9"/>
  <c r="CJ10" i="9"/>
  <c r="CI10" i="9"/>
  <c r="CH10" i="9"/>
  <c r="CG10" i="9"/>
  <c r="CG30" i="9" s="1"/>
  <c r="CF10" i="9"/>
  <c r="CF30" i="9" s="1"/>
  <c r="CE10" i="9"/>
  <c r="CD10" i="9"/>
  <c r="CC10" i="9"/>
  <c r="CC30" i="9" s="1"/>
  <c r="CB10" i="9"/>
  <c r="CA10" i="9"/>
  <c r="CA30" i="9" s="1"/>
  <c r="BZ10" i="9"/>
  <c r="BZ30" i="9" s="1"/>
  <c r="BY10" i="9"/>
  <c r="BY30" i="9" s="1"/>
  <c r="BX10" i="9"/>
  <c r="BX30" i="9" s="1"/>
  <c r="BW10" i="9"/>
  <c r="BV10" i="9"/>
  <c r="BU10" i="9"/>
  <c r="BU30" i="9" s="1"/>
  <c r="BT10" i="9"/>
  <c r="BS10" i="9"/>
  <c r="BS30" i="9" s="1"/>
  <c r="BR10" i="9"/>
  <c r="BR30" i="9" s="1"/>
  <c r="BQ10" i="9"/>
  <c r="BQ30" i="9" s="1"/>
  <c r="BP10" i="9"/>
  <c r="BP30" i="9" s="1"/>
  <c r="BO10" i="9"/>
  <c r="BN10" i="9"/>
  <c r="BM10" i="9"/>
  <c r="BM30" i="9" s="1"/>
  <c r="BL10" i="9"/>
  <c r="BK10" i="9"/>
  <c r="BK30" i="9" s="1"/>
  <c r="BJ10" i="9"/>
  <c r="BJ30" i="9" s="1"/>
  <c r="BI10" i="9"/>
  <c r="BI30" i="9" s="1"/>
  <c r="BH10" i="9"/>
  <c r="BH30" i="9" s="1"/>
  <c r="BG10" i="9"/>
  <c r="BF10" i="9"/>
  <c r="BE10" i="9"/>
  <c r="BE30" i="9" s="1"/>
  <c r="BD10" i="9"/>
  <c r="BC10" i="9"/>
  <c r="BC30" i="9" s="1"/>
  <c r="BB10" i="9"/>
  <c r="BB30" i="9" s="1"/>
  <c r="BA10" i="9"/>
  <c r="BA30" i="9" s="1"/>
  <c r="AZ10" i="9"/>
  <c r="AZ30" i="9" s="1"/>
  <c r="AY10" i="9"/>
  <c r="AX10" i="9"/>
  <c r="AW10" i="9"/>
  <c r="AW30" i="9" s="1"/>
  <c r="AV10" i="9"/>
  <c r="AU10" i="9"/>
  <c r="AU30" i="9" s="1"/>
  <c r="AT10" i="9"/>
  <c r="AT30" i="9" s="1"/>
  <c r="AS10" i="9"/>
  <c r="AS30" i="9" s="1"/>
  <c r="AR10" i="9"/>
  <c r="AR30" i="9" s="1"/>
  <c r="AQ10" i="9"/>
  <c r="AP10" i="9"/>
  <c r="AO10" i="9"/>
  <c r="AO30" i="9" s="1"/>
  <c r="AN10" i="9"/>
  <c r="AM10" i="9"/>
  <c r="AM30" i="9" s="1"/>
  <c r="AL10" i="9"/>
  <c r="AL30" i="9" s="1"/>
  <c r="AK10" i="9"/>
  <c r="AK30" i="9" s="1"/>
  <c r="AJ10" i="9"/>
  <c r="AJ30" i="9" s="1"/>
  <c r="AI10" i="9"/>
  <c r="AH10" i="9"/>
  <c r="AG10" i="9"/>
  <c r="AG30" i="9" s="1"/>
  <c r="AF10" i="9"/>
  <c r="AE10" i="9"/>
  <c r="AE30" i="9" s="1"/>
  <c r="AD10" i="9"/>
  <c r="AD30" i="9" s="1"/>
  <c r="AC10" i="9"/>
  <c r="AC30" i="9" s="1"/>
  <c r="AB10" i="9"/>
  <c r="AB30" i="9" s="1"/>
  <c r="AA10" i="9"/>
  <c r="Z10" i="9"/>
  <c r="Y10" i="9"/>
  <c r="Y30" i="9" s="1"/>
  <c r="X10" i="9"/>
  <c r="W10" i="9"/>
  <c r="W30" i="9" s="1"/>
  <c r="V10" i="9"/>
  <c r="V30" i="9" s="1"/>
  <c r="U10" i="9"/>
  <c r="U30" i="9" s="1"/>
  <c r="T10" i="9"/>
  <c r="T30" i="9" s="1"/>
  <c r="S10" i="9"/>
  <c r="R10" i="9"/>
  <c r="Q10" i="9"/>
  <c r="Q30" i="9" s="1"/>
  <c r="P10" i="9"/>
  <c r="O10" i="9"/>
  <c r="O30" i="9" s="1"/>
  <c r="N10" i="9"/>
  <c r="N30" i="9" s="1"/>
  <c r="M10" i="9"/>
  <c r="M30" i="9" s="1"/>
  <c r="L10" i="9"/>
  <c r="L30" i="9" s="1"/>
  <c r="K10" i="9"/>
  <c r="J10" i="9"/>
  <c r="I10" i="9"/>
  <c r="I30" i="9" s="1"/>
  <c r="H10" i="9"/>
  <c r="G10" i="9"/>
  <c r="G30" i="9" s="1"/>
  <c r="F10" i="9"/>
  <c r="F30" i="9" s="1"/>
  <c r="E10" i="9"/>
  <c r="E30" i="9" s="1"/>
  <c r="CL9" i="9"/>
  <c r="CK9" i="9"/>
  <c r="CK13" i="9" s="1"/>
  <c r="CJ9" i="9"/>
  <c r="CJ13" i="9" s="1"/>
  <c r="CI9" i="9"/>
  <c r="CI13" i="9" s="1"/>
  <c r="CH9" i="9"/>
  <c r="CH13" i="9" s="1"/>
  <c r="CG9" i="9"/>
  <c r="CG13" i="9" s="1"/>
  <c r="CF9" i="9"/>
  <c r="CF14" i="9" s="1"/>
  <c r="CE9" i="9"/>
  <c r="CE14" i="9" s="1"/>
  <c r="CD9" i="9"/>
  <c r="CC9" i="9"/>
  <c r="CC13" i="9" s="1"/>
  <c r="CB9" i="9"/>
  <c r="CB13" i="9" s="1"/>
  <c r="CA9" i="9"/>
  <c r="CA13" i="9" s="1"/>
  <c r="BZ9" i="9"/>
  <c r="BZ13" i="9" s="1"/>
  <c r="BY9" i="9"/>
  <c r="BY13" i="9" s="1"/>
  <c r="BX9" i="9"/>
  <c r="BX14" i="9" s="1"/>
  <c r="BW9" i="9"/>
  <c r="BW14" i="9" s="1"/>
  <c r="BV9" i="9"/>
  <c r="BU9" i="9"/>
  <c r="BU13" i="9" s="1"/>
  <c r="BT9" i="9"/>
  <c r="BT13" i="9" s="1"/>
  <c r="BS9" i="9"/>
  <c r="BS13" i="9" s="1"/>
  <c r="BR9" i="9"/>
  <c r="BR13" i="9" s="1"/>
  <c r="BQ9" i="9"/>
  <c r="BQ13" i="9" s="1"/>
  <c r="BP9" i="9"/>
  <c r="BP14" i="9" s="1"/>
  <c r="BO9" i="9"/>
  <c r="BO14" i="9" s="1"/>
  <c r="BN9" i="9"/>
  <c r="BM9" i="9"/>
  <c r="BM13" i="9" s="1"/>
  <c r="BL9" i="9"/>
  <c r="BL13" i="9" s="1"/>
  <c r="BK9" i="9"/>
  <c r="BK13" i="9" s="1"/>
  <c r="BJ9" i="9"/>
  <c r="BJ13" i="9" s="1"/>
  <c r="BI9" i="9"/>
  <c r="BI13" i="9" s="1"/>
  <c r="BH9" i="9"/>
  <c r="BH14" i="9" s="1"/>
  <c r="BG9" i="9"/>
  <c r="BG14" i="9" s="1"/>
  <c r="BF9" i="9"/>
  <c r="BE9" i="9"/>
  <c r="BE13" i="9" s="1"/>
  <c r="BD9" i="9"/>
  <c r="BD13" i="9" s="1"/>
  <c r="BC9" i="9"/>
  <c r="BC13" i="9" s="1"/>
  <c r="BB9" i="9"/>
  <c r="BB13" i="9" s="1"/>
  <c r="BA9" i="9"/>
  <c r="BA13" i="9" s="1"/>
  <c r="AZ9" i="9"/>
  <c r="AZ14" i="9" s="1"/>
  <c r="AY9" i="9"/>
  <c r="AY14" i="9" s="1"/>
  <c r="AX9" i="9"/>
  <c r="AW9" i="9"/>
  <c r="AW13" i="9" s="1"/>
  <c r="AV9" i="9"/>
  <c r="AV13" i="9" s="1"/>
  <c r="AU9" i="9"/>
  <c r="AU13" i="9" s="1"/>
  <c r="AT9" i="9"/>
  <c r="AT13" i="9" s="1"/>
  <c r="AS9" i="9"/>
  <c r="AS13" i="9" s="1"/>
  <c r="AR9" i="9"/>
  <c r="AR14" i="9" s="1"/>
  <c r="AQ9" i="9"/>
  <c r="AQ14" i="9" s="1"/>
  <c r="AP9" i="9"/>
  <c r="AO9" i="9"/>
  <c r="AO13" i="9" s="1"/>
  <c r="AN9" i="9"/>
  <c r="AM9" i="9"/>
  <c r="AM13" i="9" s="1"/>
  <c r="AL9" i="9"/>
  <c r="AL13" i="9" s="1"/>
  <c r="AK9" i="9"/>
  <c r="AK13" i="9" s="1"/>
  <c r="AJ9" i="9"/>
  <c r="AJ14" i="9" s="1"/>
  <c r="AI9" i="9"/>
  <c r="AI14" i="9" s="1"/>
  <c r="AH9" i="9"/>
  <c r="AG9" i="9"/>
  <c r="AG13" i="9" s="1"/>
  <c r="AF9" i="9"/>
  <c r="AF13" i="9" s="1"/>
  <c r="AE9" i="9"/>
  <c r="AE13" i="9" s="1"/>
  <c r="AD9" i="9"/>
  <c r="AD13" i="9" s="1"/>
  <c r="AC9" i="9"/>
  <c r="AC13" i="9" s="1"/>
  <c r="AB9" i="9"/>
  <c r="AB14" i="9" s="1"/>
  <c r="AA9" i="9"/>
  <c r="AA14" i="9" s="1"/>
  <c r="Z9" i="9"/>
  <c r="Y9" i="9"/>
  <c r="Y13" i="9" s="1"/>
  <c r="X9" i="9"/>
  <c r="X13" i="9" s="1"/>
  <c r="W9" i="9"/>
  <c r="W13" i="9" s="1"/>
  <c r="V9" i="9"/>
  <c r="V13" i="9" s="1"/>
  <c r="U9" i="9"/>
  <c r="U13" i="9" s="1"/>
  <c r="T9" i="9"/>
  <c r="T14" i="9" s="1"/>
  <c r="S9" i="9"/>
  <c r="S14" i="9" s="1"/>
  <c r="R9" i="9"/>
  <c r="Q9" i="9"/>
  <c r="Q13" i="9" s="1"/>
  <c r="P9" i="9"/>
  <c r="P13" i="9" s="1"/>
  <c r="O9" i="9"/>
  <c r="O13" i="9" s="1"/>
  <c r="N9" i="9"/>
  <c r="N13" i="9" s="1"/>
  <c r="M9" i="9"/>
  <c r="M13" i="9" s="1"/>
  <c r="L9" i="9"/>
  <c r="L14" i="9" s="1"/>
  <c r="K9" i="9"/>
  <c r="K14" i="9" s="1"/>
  <c r="J9" i="9"/>
  <c r="I9" i="9"/>
  <c r="I13" i="9" s="1"/>
  <c r="H9" i="9"/>
  <c r="H13" i="9" s="1"/>
  <c r="G9" i="9"/>
  <c r="G13" i="9" s="1"/>
  <c r="F9" i="9"/>
  <c r="F13" i="9" s="1"/>
  <c r="E9" i="9"/>
  <c r="E13" i="9" s="1"/>
  <c r="CL8" i="9"/>
  <c r="CK8" i="9"/>
  <c r="CJ8" i="9"/>
  <c r="CI8" i="9"/>
  <c r="CH8" i="9"/>
  <c r="CG8" i="9"/>
  <c r="CF8" i="9"/>
  <c r="CE8" i="9"/>
  <c r="CD8" i="9"/>
  <c r="CC8" i="9"/>
  <c r="CB8" i="9"/>
  <c r="CA8" i="9"/>
  <c r="BZ8" i="9"/>
  <c r="BY8" i="9"/>
  <c r="BX8" i="9"/>
  <c r="BW8" i="9"/>
  <c r="BV8" i="9"/>
  <c r="BU8" i="9"/>
  <c r="BT8" i="9"/>
  <c r="BS8" i="9"/>
  <c r="BR8" i="9"/>
  <c r="BQ8" i="9"/>
  <c r="BP8" i="9"/>
  <c r="BO8" i="9"/>
  <c r="BN8" i="9"/>
  <c r="BM8" i="9"/>
  <c r="BL8" i="9"/>
  <c r="BK8" i="9"/>
  <c r="BJ8" i="9"/>
  <c r="BI8" i="9"/>
  <c r="BH8" i="9"/>
  <c r="BG8" i="9"/>
  <c r="BF8" i="9"/>
  <c r="BE8" i="9"/>
  <c r="BD8" i="9"/>
  <c r="BC8" i="9"/>
  <c r="BB8" i="9"/>
  <c r="BA8" i="9"/>
  <c r="AZ8" i="9"/>
  <c r="AY8" i="9"/>
  <c r="AX8" i="9"/>
  <c r="AW8" i="9"/>
  <c r="AV8" i="9"/>
  <c r="AU8" i="9"/>
  <c r="AT8" i="9"/>
  <c r="AS8" i="9"/>
  <c r="AR8" i="9"/>
  <c r="AQ8" i="9"/>
  <c r="AP8" i="9"/>
  <c r="AO8" i="9"/>
  <c r="AN8" i="9"/>
  <c r="AM8"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CK7" i="9"/>
  <c r="CK27" i="9" s="1"/>
  <c r="CJ7" i="9"/>
  <c r="CJ27" i="9" s="1"/>
  <c r="CI7" i="9"/>
  <c r="CI27" i="9" s="1"/>
  <c r="CH7" i="9"/>
  <c r="CH27" i="9" s="1"/>
  <c r="CG7" i="9"/>
  <c r="CF7" i="9"/>
  <c r="CE7" i="9"/>
  <c r="CE27" i="9" s="1"/>
  <c r="CD7" i="9"/>
  <c r="CC7" i="9"/>
  <c r="CB7" i="9"/>
  <c r="CA7" i="9"/>
  <c r="BZ7" i="9"/>
  <c r="BY7" i="9"/>
  <c r="BX7" i="9"/>
  <c r="BW7" i="9"/>
  <c r="BV7" i="9"/>
  <c r="BU7" i="9"/>
  <c r="BT7" i="9"/>
  <c r="BS7" i="9"/>
  <c r="BR7" i="9"/>
  <c r="BQ7" i="9"/>
  <c r="BP7" i="9"/>
  <c r="BO7" i="9"/>
  <c r="BO27" i="9" s="1"/>
  <c r="BN7" i="9"/>
  <c r="BM7" i="9"/>
  <c r="BL7" i="9"/>
  <c r="BK7" i="9"/>
  <c r="BJ7" i="9"/>
  <c r="BI7" i="9"/>
  <c r="BH7" i="9"/>
  <c r="BG7" i="9"/>
  <c r="BG27" i="9" s="1"/>
  <c r="BF7" i="9"/>
  <c r="BE7" i="9"/>
  <c r="BD7" i="9"/>
  <c r="BC7" i="9"/>
  <c r="BB7" i="9"/>
  <c r="BA7" i="9"/>
  <c r="AZ7" i="9"/>
  <c r="AY7" i="9"/>
  <c r="AY27" i="9" s="1"/>
  <c r="AX7" i="9"/>
  <c r="AW7" i="9"/>
  <c r="AV7" i="9"/>
  <c r="AU7" i="9"/>
  <c r="AT7" i="9"/>
  <c r="AS7" i="9"/>
  <c r="AR7" i="9"/>
  <c r="AQ7" i="9"/>
  <c r="AQ27" i="9" s="1"/>
  <c r="AP7" i="9"/>
  <c r="AO7" i="9"/>
  <c r="AN7" i="9"/>
  <c r="AM7" i="9"/>
  <c r="AL7" i="9"/>
  <c r="AK7" i="9"/>
  <c r="AJ7" i="9"/>
  <c r="AI7" i="9"/>
  <c r="AI27" i="9" s="1"/>
  <c r="AH7" i="9"/>
  <c r="AG7" i="9"/>
  <c r="AF7" i="9"/>
  <c r="AE7" i="9"/>
  <c r="AD7" i="9"/>
  <c r="AC7" i="9"/>
  <c r="AB7" i="9"/>
  <c r="AA7" i="9"/>
  <c r="AA27" i="9" s="1"/>
  <c r="Z7" i="9"/>
  <c r="Y7" i="9"/>
  <c r="X7" i="9"/>
  <c r="W7" i="9"/>
  <c r="V7" i="9"/>
  <c r="U7" i="9"/>
  <c r="T7" i="9"/>
  <c r="S7" i="9"/>
  <c r="S27" i="9" s="1"/>
  <c r="R7" i="9"/>
  <c r="Q7" i="9"/>
  <c r="P7" i="9"/>
  <c r="O7" i="9"/>
  <c r="N7" i="9"/>
  <c r="M7" i="9"/>
  <c r="L7" i="9"/>
  <c r="K7" i="9"/>
  <c r="K27" i="9" s="1"/>
  <c r="J7" i="9"/>
  <c r="I7" i="9"/>
  <c r="H7" i="9"/>
  <c r="G7" i="9"/>
  <c r="F7" i="9"/>
  <c r="E7" i="9"/>
  <c r="CL6" i="9"/>
  <c r="CK6" i="9"/>
  <c r="CK26" i="9" s="1"/>
  <c r="CJ6" i="9"/>
  <c r="CJ26" i="9" s="1"/>
  <c r="CI6" i="9"/>
  <c r="CI26" i="9" s="1"/>
  <c r="CH6" i="9"/>
  <c r="CG6" i="9"/>
  <c r="CF6" i="9"/>
  <c r="CE6" i="9"/>
  <c r="CD6" i="9"/>
  <c r="CC6" i="9"/>
  <c r="CC26" i="9" s="1"/>
  <c r="CB6" i="9"/>
  <c r="CA6" i="9"/>
  <c r="BZ6" i="9"/>
  <c r="BY6" i="9"/>
  <c r="BX6" i="9"/>
  <c r="BW6" i="9"/>
  <c r="BV6" i="9"/>
  <c r="BU6" i="9"/>
  <c r="BU26" i="9" s="1"/>
  <c r="BT6" i="9"/>
  <c r="BS6" i="9"/>
  <c r="BR6" i="9"/>
  <c r="BQ6" i="9"/>
  <c r="BP6" i="9"/>
  <c r="BO6" i="9"/>
  <c r="BN6" i="9"/>
  <c r="BM6" i="9"/>
  <c r="BM26" i="9" s="1"/>
  <c r="BL6" i="9"/>
  <c r="BK6" i="9"/>
  <c r="BJ6" i="9"/>
  <c r="BI6" i="9"/>
  <c r="BH6" i="9"/>
  <c r="BG6" i="9"/>
  <c r="BF6" i="9"/>
  <c r="BE6" i="9"/>
  <c r="BE26" i="9" s="1"/>
  <c r="BD6" i="9"/>
  <c r="BC6" i="9"/>
  <c r="BB6" i="9"/>
  <c r="BA6" i="9"/>
  <c r="AZ6" i="9"/>
  <c r="AY6" i="9"/>
  <c r="AX6" i="9"/>
  <c r="AW6" i="9"/>
  <c r="AW26" i="9" s="1"/>
  <c r="AV6" i="9"/>
  <c r="AU6" i="9"/>
  <c r="AT6" i="9"/>
  <c r="AS6" i="9"/>
  <c r="AR6" i="9"/>
  <c r="AQ6" i="9"/>
  <c r="AP6" i="9"/>
  <c r="AO6" i="9"/>
  <c r="AO26" i="9" s="1"/>
  <c r="AN6" i="9"/>
  <c r="AM6" i="9"/>
  <c r="AL6" i="9"/>
  <c r="AK6" i="9"/>
  <c r="AJ6" i="9"/>
  <c r="AI6" i="9"/>
  <c r="AH6" i="9"/>
  <c r="AG6" i="9"/>
  <c r="AG26" i="9" s="1"/>
  <c r="AF6" i="9"/>
  <c r="AE6" i="9"/>
  <c r="AD6" i="9"/>
  <c r="AC6" i="9"/>
  <c r="AB6" i="9"/>
  <c r="AA6" i="9"/>
  <c r="Z6" i="9"/>
  <c r="Y6" i="9"/>
  <c r="Y26" i="9" s="1"/>
  <c r="X6" i="9"/>
  <c r="W6" i="9"/>
  <c r="V6" i="9"/>
  <c r="U6" i="9"/>
  <c r="T6" i="9"/>
  <c r="S6" i="9"/>
  <c r="R6" i="9"/>
  <c r="Q6" i="9"/>
  <c r="Q26" i="9" s="1"/>
  <c r="P6" i="9"/>
  <c r="O6" i="9"/>
  <c r="N6" i="9"/>
  <c r="M6" i="9"/>
  <c r="L6" i="9"/>
  <c r="K6" i="9"/>
  <c r="J6" i="9"/>
  <c r="I6" i="9"/>
  <c r="I26" i="9" s="1"/>
  <c r="H6" i="9"/>
  <c r="G6" i="9"/>
  <c r="F6" i="9"/>
  <c r="E6" i="9"/>
  <c r="CL5" i="9"/>
  <c r="CK5" i="9"/>
  <c r="CK25" i="9" s="1"/>
  <c r="CJ5" i="9"/>
  <c r="CJ25" i="9" s="1"/>
  <c r="CI5" i="9"/>
  <c r="CI25" i="9" s="1"/>
  <c r="CH5" i="9"/>
  <c r="CG5" i="9"/>
  <c r="CF5" i="9"/>
  <c r="CE5" i="9"/>
  <c r="CD5" i="9"/>
  <c r="CC5" i="9"/>
  <c r="CB5" i="9"/>
  <c r="CA5" i="9"/>
  <c r="CA25" i="9" s="1"/>
  <c r="BZ5" i="9"/>
  <c r="BY5" i="9"/>
  <c r="BX5" i="9"/>
  <c r="BW5" i="9"/>
  <c r="BV5" i="9"/>
  <c r="BU5" i="9"/>
  <c r="BT5" i="9"/>
  <c r="BS5" i="9"/>
  <c r="BS25" i="9" s="1"/>
  <c r="BR5" i="9"/>
  <c r="BQ5" i="9"/>
  <c r="BP5" i="9"/>
  <c r="BO5" i="9"/>
  <c r="BN5" i="9"/>
  <c r="BM5" i="9"/>
  <c r="BL5" i="9"/>
  <c r="BK5" i="9"/>
  <c r="BK25" i="9" s="1"/>
  <c r="BJ5" i="9"/>
  <c r="BI5" i="9"/>
  <c r="BH5" i="9"/>
  <c r="BG5" i="9"/>
  <c r="BF5" i="9"/>
  <c r="BE5" i="9"/>
  <c r="BD5" i="9"/>
  <c r="BC5" i="9"/>
  <c r="BC25" i="9" s="1"/>
  <c r="BB5" i="9"/>
  <c r="BA5" i="9"/>
  <c r="AZ5" i="9"/>
  <c r="AY5" i="9"/>
  <c r="AX5" i="9"/>
  <c r="AW5" i="9"/>
  <c r="AV5" i="9"/>
  <c r="AU5" i="9"/>
  <c r="AU25" i="9" s="1"/>
  <c r="AT5" i="9"/>
  <c r="AS5" i="9"/>
  <c r="AR5" i="9"/>
  <c r="AQ5" i="9"/>
  <c r="AP5" i="9"/>
  <c r="AO5" i="9"/>
  <c r="AN5" i="9"/>
  <c r="AM5" i="9"/>
  <c r="AM25" i="9" s="1"/>
  <c r="AL5" i="9"/>
  <c r="AK5" i="9"/>
  <c r="AJ5" i="9"/>
  <c r="AI5" i="9"/>
  <c r="AH5" i="9"/>
  <c r="AG5" i="9"/>
  <c r="AF5" i="9"/>
  <c r="AF25" i="9" s="1"/>
  <c r="AE5" i="9"/>
  <c r="AE25" i="9" s="1"/>
  <c r="AD5" i="9"/>
  <c r="AC5" i="9"/>
  <c r="AB5" i="9"/>
  <c r="AA5" i="9"/>
  <c r="Z5" i="9"/>
  <c r="Y5" i="9"/>
  <c r="X5" i="9"/>
  <c r="X25" i="9" s="1"/>
  <c r="W5" i="9"/>
  <c r="W25" i="9" s="1"/>
  <c r="V5" i="9"/>
  <c r="U5" i="9"/>
  <c r="T5" i="9"/>
  <c r="S5" i="9"/>
  <c r="R5" i="9"/>
  <c r="Q5" i="9"/>
  <c r="P5" i="9"/>
  <c r="P25" i="9" s="1"/>
  <c r="O5" i="9"/>
  <c r="O25" i="9" s="1"/>
  <c r="N5" i="9"/>
  <c r="M5" i="9"/>
  <c r="L5" i="9"/>
  <c r="K5" i="9"/>
  <c r="J5" i="9"/>
  <c r="I5" i="9"/>
  <c r="H5" i="9"/>
  <c r="H25" i="9" s="1"/>
  <c r="G5" i="9"/>
  <c r="G25" i="9" s="1"/>
  <c r="F5" i="9"/>
  <c r="E5" i="9"/>
  <c r="CK4" i="9"/>
  <c r="CJ4" i="9"/>
  <c r="CI4" i="9"/>
  <c r="CH4" i="9"/>
  <c r="CG4" i="9"/>
  <c r="CF4" i="9"/>
  <c r="CE4" i="9"/>
  <c r="CD4" i="9"/>
  <c r="CC4" i="9"/>
  <c r="CB4" i="9"/>
  <c r="CA4" i="9"/>
  <c r="BZ4" i="9"/>
  <c r="BY4" i="9"/>
  <c r="BX4" i="9"/>
  <c r="BW4" i="9"/>
  <c r="BV4" i="9"/>
  <c r="BU4" i="9"/>
  <c r="BT4" i="9"/>
  <c r="BS4" i="9"/>
  <c r="BR4" i="9"/>
  <c r="BQ4" i="9"/>
  <c r="BP4" i="9"/>
  <c r="BO4" i="9"/>
  <c r="BN4" i="9"/>
  <c r="BM4" i="9"/>
  <c r="BL4" i="9"/>
  <c r="BK4" i="9"/>
  <c r="BJ4" i="9"/>
  <c r="BI4" i="9"/>
  <c r="BH4" i="9"/>
  <c r="BG4" i="9"/>
  <c r="BF4" i="9"/>
  <c r="BE4" i="9"/>
  <c r="BD4" i="9"/>
  <c r="BC4" i="9"/>
  <c r="BB4" i="9"/>
  <c r="BA4" i="9"/>
  <c r="AZ4" i="9"/>
  <c r="AY4" i="9"/>
  <c r="AX4" i="9"/>
  <c r="AW4" i="9"/>
  <c r="AV4" i="9"/>
  <c r="AU4" i="9"/>
  <c r="AT4" i="9"/>
  <c r="AS4" i="9"/>
  <c r="AR4" i="9"/>
  <c r="AQ4" i="9"/>
  <c r="AP4" i="9"/>
  <c r="AO4" i="9"/>
  <c r="AN4" i="9"/>
  <c r="AM4"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F4" i="9"/>
  <c r="E4" i="9"/>
  <c r="CK3" i="9"/>
  <c r="CJ3" i="9"/>
  <c r="CI3" i="9"/>
  <c r="CH3" i="9"/>
  <c r="CG3" i="9"/>
  <c r="CG24" i="9" s="1"/>
  <c r="CF3" i="9"/>
  <c r="CF24" i="9" s="1"/>
  <c r="CE3" i="9"/>
  <c r="CE24" i="9" s="1"/>
  <c r="CD3" i="9"/>
  <c r="CC3" i="9"/>
  <c r="CB3" i="9"/>
  <c r="CA3" i="9"/>
  <c r="CA24" i="9" s="1"/>
  <c r="BZ3" i="9"/>
  <c r="BZ24" i="9" s="1"/>
  <c r="BY3" i="9"/>
  <c r="BY24" i="9" s="1"/>
  <c r="BX3" i="9"/>
  <c r="BX24" i="9" s="1"/>
  <c r="BW3" i="9"/>
  <c r="BW24" i="9" s="1"/>
  <c r="BV3" i="9"/>
  <c r="BU3" i="9"/>
  <c r="BT3" i="9"/>
  <c r="BS3" i="9"/>
  <c r="BS24" i="9" s="1"/>
  <c r="BR3" i="9"/>
  <c r="BR24" i="9" s="1"/>
  <c r="BQ3" i="9"/>
  <c r="BQ24" i="9" s="1"/>
  <c r="BP3" i="9"/>
  <c r="BP24" i="9" s="1"/>
  <c r="BO3" i="9"/>
  <c r="BO24" i="9" s="1"/>
  <c r="BN3" i="9"/>
  <c r="BM3" i="9"/>
  <c r="BL3" i="9"/>
  <c r="BK3" i="9"/>
  <c r="BK24" i="9" s="1"/>
  <c r="BJ3" i="9"/>
  <c r="BJ24" i="9" s="1"/>
  <c r="BI3" i="9"/>
  <c r="BI24" i="9" s="1"/>
  <c r="BH3" i="9"/>
  <c r="BH24" i="9" s="1"/>
  <c r="BG3" i="9"/>
  <c r="BG24" i="9" s="1"/>
  <c r="BF3" i="9"/>
  <c r="BE3" i="9"/>
  <c r="BD3" i="9"/>
  <c r="BC3" i="9"/>
  <c r="BC24" i="9" s="1"/>
  <c r="BB3" i="9"/>
  <c r="BB24" i="9" s="1"/>
  <c r="BA3" i="9"/>
  <c r="BA24" i="9" s="1"/>
  <c r="AZ3" i="9"/>
  <c r="AZ24" i="9" s="1"/>
  <c r="AY3" i="9"/>
  <c r="AY24" i="9" s="1"/>
  <c r="AX3" i="9"/>
  <c r="AW3" i="9"/>
  <c r="AV3" i="9"/>
  <c r="AU3" i="9"/>
  <c r="AU24" i="9" s="1"/>
  <c r="AT3" i="9"/>
  <c r="AT24" i="9" s="1"/>
  <c r="AS3" i="9"/>
  <c r="AS24" i="9" s="1"/>
  <c r="AR3" i="9"/>
  <c r="AR24" i="9" s="1"/>
  <c r="AQ3" i="9"/>
  <c r="AQ24" i="9" s="1"/>
  <c r="AP3" i="9"/>
  <c r="AO3" i="9"/>
  <c r="AN3" i="9"/>
  <c r="AM3" i="9"/>
  <c r="AM24" i="9" s="1"/>
  <c r="AL3" i="9"/>
  <c r="AL24" i="9" s="1"/>
  <c r="AK3" i="9"/>
  <c r="AK24" i="9" s="1"/>
  <c r="AJ3" i="9"/>
  <c r="AJ24" i="9" s="1"/>
  <c r="AI3" i="9"/>
  <c r="AI24" i="9" s="1"/>
  <c r="AH3" i="9"/>
  <c r="AG3" i="9"/>
  <c r="AF3" i="9"/>
  <c r="AE3" i="9"/>
  <c r="AE24" i="9" s="1"/>
  <c r="AD3" i="9"/>
  <c r="AD24" i="9" s="1"/>
  <c r="AC3" i="9"/>
  <c r="AC24" i="9" s="1"/>
  <c r="AB3" i="9"/>
  <c r="AB24" i="9" s="1"/>
  <c r="AA3" i="9"/>
  <c r="AA24" i="9" s="1"/>
  <c r="Z3" i="9"/>
  <c r="Y3" i="9"/>
  <c r="X3" i="9"/>
  <c r="W3" i="9"/>
  <c r="W24" i="9" s="1"/>
  <c r="V3" i="9"/>
  <c r="V24" i="9" s="1"/>
  <c r="U3" i="9"/>
  <c r="U24" i="9" s="1"/>
  <c r="T3" i="9"/>
  <c r="T24" i="9" s="1"/>
  <c r="S3" i="9"/>
  <c r="S24" i="9" s="1"/>
  <c r="R3" i="9"/>
  <c r="Q3" i="9"/>
  <c r="P3" i="9"/>
  <c r="O3" i="9"/>
  <c r="O24" i="9" s="1"/>
  <c r="N3" i="9"/>
  <c r="N24" i="9" s="1"/>
  <c r="M3" i="9"/>
  <c r="M24" i="9" s="1"/>
  <c r="L3" i="9"/>
  <c r="L24" i="9" s="1"/>
  <c r="K3" i="9"/>
  <c r="K24" i="9" s="1"/>
  <c r="J3" i="9"/>
  <c r="I3" i="9"/>
  <c r="H3" i="9"/>
  <c r="G3" i="9"/>
  <c r="G24" i="9" s="1"/>
  <c r="F3" i="9"/>
  <c r="F24" i="9" s="1"/>
  <c r="E3" i="9"/>
  <c r="E24" i="9" s="1"/>
  <c r="CL2" i="9"/>
  <c r="CL16" i="9" s="1"/>
  <c r="CK2" i="9"/>
  <c r="CJ2" i="9"/>
  <c r="CI2" i="9"/>
  <c r="CH2" i="9"/>
  <c r="CH22" i="9" s="1"/>
  <c r="CG2" i="9"/>
  <c r="CG22" i="9" s="1"/>
  <c r="CF2" i="9"/>
  <c r="CF22" i="9" s="1"/>
  <c r="CE2" i="9"/>
  <c r="CE22" i="9" s="1"/>
  <c r="CD2" i="9"/>
  <c r="CC2" i="9"/>
  <c r="CC22" i="9" s="1"/>
  <c r="CB2" i="9"/>
  <c r="CA2" i="9"/>
  <c r="BZ2" i="9"/>
  <c r="BZ22" i="9" s="1"/>
  <c r="BY2" i="9"/>
  <c r="BY22" i="9" s="1"/>
  <c r="BX2" i="9"/>
  <c r="BX22" i="9" s="1"/>
  <c r="BW2" i="9"/>
  <c r="BW22" i="9" s="1"/>
  <c r="BV2" i="9"/>
  <c r="BU2" i="9"/>
  <c r="BU22" i="9" s="1"/>
  <c r="BT2" i="9"/>
  <c r="BS2" i="9"/>
  <c r="BR2" i="9"/>
  <c r="BR22" i="9" s="1"/>
  <c r="BQ2" i="9"/>
  <c r="BQ22" i="9" s="1"/>
  <c r="BP2" i="9"/>
  <c r="BP22" i="9" s="1"/>
  <c r="BO2" i="9"/>
  <c r="BO22" i="9" s="1"/>
  <c r="BN2" i="9"/>
  <c r="BM2" i="9"/>
  <c r="BM22" i="9" s="1"/>
  <c r="BL2" i="9"/>
  <c r="BK2" i="9"/>
  <c r="BJ2" i="9"/>
  <c r="BJ22" i="9" s="1"/>
  <c r="BI2" i="9"/>
  <c r="BI22" i="9" s="1"/>
  <c r="BH2" i="9"/>
  <c r="BH22" i="9" s="1"/>
  <c r="BG2" i="9"/>
  <c r="BG22" i="9" s="1"/>
  <c r="BF2" i="9"/>
  <c r="BE2" i="9"/>
  <c r="BE22" i="9" s="1"/>
  <c r="BD2" i="9"/>
  <c r="BC2" i="9"/>
  <c r="BB2" i="9"/>
  <c r="BB22" i="9" s="1"/>
  <c r="BA2" i="9"/>
  <c r="BA22" i="9" s="1"/>
  <c r="AZ2" i="9"/>
  <c r="AZ22" i="9" s="1"/>
  <c r="AY2" i="9"/>
  <c r="AY22" i="9" s="1"/>
  <c r="AX2" i="9"/>
  <c r="AW2" i="9"/>
  <c r="AW22" i="9" s="1"/>
  <c r="AV2" i="9"/>
  <c r="AU2" i="9"/>
  <c r="AT2" i="9"/>
  <c r="AT22" i="9" s="1"/>
  <c r="AS2" i="9"/>
  <c r="AS22" i="9" s="1"/>
  <c r="AR2" i="9"/>
  <c r="AR22" i="9" s="1"/>
  <c r="AQ2" i="9"/>
  <c r="AQ22" i="9" s="1"/>
  <c r="AP2" i="9"/>
  <c r="AO2" i="9"/>
  <c r="AO22" i="9" s="1"/>
  <c r="AN2" i="9"/>
  <c r="AM2" i="9"/>
  <c r="AL2" i="9"/>
  <c r="AL22" i="9" s="1"/>
  <c r="AK2" i="9"/>
  <c r="AK22" i="9" s="1"/>
  <c r="AJ2" i="9"/>
  <c r="AJ22" i="9" s="1"/>
  <c r="AI2" i="9"/>
  <c r="AI22" i="9" s="1"/>
  <c r="AH2" i="9"/>
  <c r="AG2" i="9"/>
  <c r="AG22" i="9" s="1"/>
  <c r="AF2" i="9"/>
  <c r="AE2" i="9"/>
  <c r="AD2" i="9"/>
  <c r="AD22" i="9" s="1"/>
  <c r="AC2" i="9"/>
  <c r="AC22" i="9" s="1"/>
  <c r="AB2" i="9"/>
  <c r="AB22" i="9" s="1"/>
  <c r="AA2" i="9"/>
  <c r="AA22" i="9" s="1"/>
  <c r="Z2" i="9"/>
  <c r="Y2" i="9"/>
  <c r="Y22" i="9" s="1"/>
  <c r="X2" i="9"/>
  <c r="W2" i="9"/>
  <c r="V2" i="9"/>
  <c r="V22" i="9" s="1"/>
  <c r="U2" i="9"/>
  <c r="U22" i="9" s="1"/>
  <c r="T2" i="9"/>
  <c r="T22" i="9" s="1"/>
  <c r="S2" i="9"/>
  <c r="S22" i="9" s="1"/>
  <c r="R2" i="9"/>
  <c r="Q2" i="9"/>
  <c r="Q22" i="9" s="1"/>
  <c r="P2" i="9"/>
  <c r="O2" i="9"/>
  <c r="N2" i="9"/>
  <c r="N22" i="9" s="1"/>
  <c r="M2" i="9"/>
  <c r="M22" i="9" s="1"/>
  <c r="L2" i="9"/>
  <c r="L22" i="9" s="1"/>
  <c r="K2" i="9"/>
  <c r="K22" i="9" s="1"/>
  <c r="J2" i="9"/>
  <c r="I2" i="9"/>
  <c r="I22" i="9" s="1"/>
  <c r="H2" i="9"/>
  <c r="G2" i="9"/>
  <c r="F2" i="9"/>
  <c r="F22" i="9" s="1"/>
  <c r="E2" i="9"/>
  <c r="E22" i="9" s="1"/>
  <c r="BV12" i="8"/>
  <c r="BU12" i="8"/>
  <c r="BT12" i="8"/>
  <c r="BS12" i="8"/>
  <c r="BR12" i="8"/>
  <c r="BQ12" i="8"/>
  <c r="BP12" i="8"/>
  <c r="BO12" i="8"/>
  <c r="BN12" i="8"/>
  <c r="BM12" i="8"/>
  <c r="BL12" i="8"/>
  <c r="BK12" i="8"/>
  <c r="BJ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BV11" i="8"/>
  <c r="BU11" i="8"/>
  <c r="BT11" i="8"/>
  <c r="BS11" i="8"/>
  <c r="BR11" i="8"/>
  <c r="BQ11" i="8"/>
  <c r="BP11" i="8"/>
  <c r="BO11" i="8"/>
  <c r="BN11" i="8"/>
  <c r="BM11" i="8"/>
  <c r="BL11" i="8"/>
  <c r="BK11" i="8"/>
  <c r="BJ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E11" i="8"/>
  <c r="BU10" i="8"/>
  <c r="BT10" i="8"/>
  <c r="BS10" i="8"/>
  <c r="BR10" i="8"/>
  <c r="BQ10" i="8"/>
  <c r="BP10" i="8"/>
  <c r="BO10" i="8"/>
  <c r="BN10" i="8"/>
  <c r="BM10" i="8"/>
  <c r="BL10" i="8"/>
  <c r="BK10" i="8"/>
  <c r="BJ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E10" i="8"/>
  <c r="BV9" i="8"/>
  <c r="BV13" i="8" s="1"/>
  <c r="BU9" i="8"/>
  <c r="BT9" i="8"/>
  <c r="BS9" i="8"/>
  <c r="BR9" i="8"/>
  <c r="BQ9" i="8"/>
  <c r="BP9" i="8"/>
  <c r="BO9" i="8"/>
  <c r="BO13" i="8" s="1"/>
  <c r="BN9" i="8"/>
  <c r="BM9" i="8"/>
  <c r="BL9" i="8"/>
  <c r="BK9" i="8"/>
  <c r="BJ9" i="8"/>
  <c r="BI9" i="8"/>
  <c r="BH9" i="8"/>
  <c r="BG9" i="8"/>
  <c r="BG13" i="8" s="1"/>
  <c r="BF9" i="8"/>
  <c r="BE9" i="8"/>
  <c r="BD9" i="8"/>
  <c r="BC9" i="8"/>
  <c r="BB9" i="8"/>
  <c r="BA9" i="8"/>
  <c r="AZ9" i="8"/>
  <c r="AY9" i="8"/>
  <c r="AY13" i="8" s="1"/>
  <c r="AX9" i="8"/>
  <c r="AW9" i="8"/>
  <c r="AV9" i="8"/>
  <c r="AU9" i="8"/>
  <c r="AT9" i="8"/>
  <c r="AS9" i="8"/>
  <c r="AR9" i="8"/>
  <c r="AQ9" i="8"/>
  <c r="AQ13" i="8" s="1"/>
  <c r="AP9" i="8"/>
  <c r="AO9" i="8"/>
  <c r="AN9" i="8"/>
  <c r="AM9" i="8"/>
  <c r="AL9" i="8"/>
  <c r="AK9" i="8"/>
  <c r="AJ9" i="8"/>
  <c r="AI9" i="8"/>
  <c r="AI13" i="8" s="1"/>
  <c r="AH9" i="8"/>
  <c r="AG9" i="8"/>
  <c r="AF9" i="8"/>
  <c r="AE9" i="8"/>
  <c r="AD9" i="8"/>
  <c r="AC9" i="8"/>
  <c r="AB9" i="8"/>
  <c r="AA9" i="8"/>
  <c r="AA13" i="8" s="1"/>
  <c r="Z9" i="8"/>
  <c r="Y9" i="8"/>
  <c r="X9" i="8"/>
  <c r="W9" i="8"/>
  <c r="V9" i="8"/>
  <c r="U9" i="8"/>
  <c r="T9" i="8"/>
  <c r="S9" i="8"/>
  <c r="S13" i="8" s="1"/>
  <c r="R9" i="8"/>
  <c r="Q9" i="8"/>
  <c r="P9" i="8"/>
  <c r="O9" i="8"/>
  <c r="N9" i="8"/>
  <c r="M9" i="8"/>
  <c r="L9" i="8"/>
  <c r="K9" i="8"/>
  <c r="K13" i="8" s="1"/>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BV7" i="8"/>
  <c r="BU7" i="8"/>
  <c r="BT7" i="8"/>
  <c r="BS7" i="8"/>
  <c r="BR7" i="8"/>
  <c r="BQ7" i="8"/>
  <c r="BP7" i="8"/>
  <c r="BO7" i="8"/>
  <c r="BN7" i="8"/>
  <c r="BM7" i="8"/>
  <c r="BL7" i="8"/>
  <c r="BK7" i="8"/>
  <c r="BJ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E7" i="8"/>
  <c r="E6" i="8"/>
  <c r="BV5" i="8"/>
  <c r="BV4" i="8"/>
  <c r="BU4" i="8"/>
  <c r="BT4" i="8"/>
  <c r="BS4" i="8"/>
  <c r="BR4" i="8"/>
  <c r="BQ4" i="8"/>
  <c r="BP4" i="8"/>
  <c r="BO4" i="8"/>
  <c r="BN4" i="8"/>
  <c r="BM4" i="8"/>
  <c r="BL4" i="8"/>
  <c r="BK4" i="8"/>
  <c r="BJ4" i="8"/>
  <c r="BI4" i="8"/>
  <c r="BH4" i="8"/>
  <c r="BG4" i="8"/>
  <c r="BF4" i="8"/>
  <c r="BE4" i="8"/>
  <c r="BD4" i="8"/>
  <c r="BC4" i="8"/>
  <c r="BB4" i="8"/>
  <c r="BA4" i="8"/>
  <c r="AZ4" i="8"/>
  <c r="AY4" i="8"/>
  <c r="AX4" i="8"/>
  <c r="AW4" i="8"/>
  <c r="AV4" i="8"/>
  <c r="AU4" i="8"/>
  <c r="AT4" i="8"/>
  <c r="AS4" i="8"/>
  <c r="AR4" i="8"/>
  <c r="AQ4" i="8"/>
  <c r="AP4" i="8"/>
  <c r="AO4" i="8"/>
  <c r="AN4" i="8"/>
  <c r="AM4"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E4"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BU48" i="7"/>
  <c r="BT48" i="7"/>
  <c r="BS48" i="7"/>
  <c r="BR48" i="7"/>
  <c r="BQ48" i="7"/>
  <c r="BP48" i="7"/>
  <c r="BO48" i="7"/>
  <c r="BN48" i="7"/>
  <c r="BM48" i="7"/>
  <c r="BL48" i="7"/>
  <c r="BK48" i="7"/>
  <c r="BJ48" i="7"/>
  <c r="BI48" i="7"/>
  <c r="BH48" i="7"/>
  <c r="BG48" i="7"/>
  <c r="BF48" i="7"/>
  <c r="BE48" i="7"/>
  <c r="BD48" i="7"/>
  <c r="BC48" i="7"/>
  <c r="BB48" i="7"/>
  <c r="BA48" i="7"/>
  <c r="AZ48" i="7"/>
  <c r="AY48" i="7"/>
  <c r="AX48" i="7"/>
  <c r="AW48" i="7"/>
  <c r="AV48" i="7"/>
  <c r="AU48" i="7"/>
  <c r="AT48" i="7"/>
  <c r="AS48" i="7"/>
  <c r="AR48" i="7"/>
  <c r="AQ48" i="7"/>
  <c r="AP48" i="7"/>
  <c r="AO48" i="7"/>
  <c r="AN48" i="7"/>
  <c r="AM48" i="7"/>
  <c r="AL48" i="7"/>
  <c r="AK48" i="7"/>
  <c r="AJ48" i="7"/>
  <c r="AI48" i="7"/>
  <c r="AH48" i="7"/>
  <c r="AG48" i="7"/>
  <c r="AF48" i="7"/>
  <c r="AE48" i="7"/>
  <c r="AD48" i="7"/>
  <c r="AC48" i="7"/>
  <c r="AB48" i="7"/>
  <c r="AA48" i="7"/>
  <c r="Z48" i="7"/>
  <c r="Y48" i="7"/>
  <c r="X48" i="7"/>
  <c r="W48" i="7"/>
  <c r="V48" i="7"/>
  <c r="U48" i="7"/>
  <c r="T48" i="7"/>
  <c r="S48" i="7"/>
  <c r="R48" i="7"/>
  <c r="Q48" i="7"/>
  <c r="P48" i="7"/>
  <c r="O48" i="7"/>
  <c r="N48" i="7"/>
  <c r="M48" i="7"/>
  <c r="L48" i="7"/>
  <c r="K48" i="7"/>
  <c r="J48" i="7"/>
  <c r="I48" i="7"/>
  <c r="H48" i="7"/>
  <c r="G48" i="7"/>
  <c r="F48" i="7"/>
  <c r="E48" i="7"/>
  <c r="BU45" i="7"/>
  <c r="BT45" i="7"/>
  <c r="BS45" i="7"/>
  <c r="BR45" i="7"/>
  <c r="BQ45" i="7"/>
  <c r="BP45" i="7"/>
  <c r="BO45" i="7"/>
  <c r="BN45" i="7"/>
  <c r="BM45" i="7"/>
  <c r="BL45" i="7"/>
  <c r="BK45" i="7"/>
  <c r="BJ45" i="7"/>
  <c r="BI45" i="7"/>
  <c r="BH45" i="7"/>
  <c r="BG45" i="7"/>
  <c r="BF45" i="7"/>
  <c r="BE45" i="7"/>
  <c r="BD45" i="7"/>
  <c r="BC45" i="7"/>
  <c r="BB45" i="7"/>
  <c r="BA45" i="7"/>
  <c r="AZ45" i="7"/>
  <c r="AY45" i="7"/>
  <c r="AX45" i="7"/>
  <c r="AW45" i="7"/>
  <c r="AV45" i="7"/>
  <c r="AU45" i="7"/>
  <c r="AT45" i="7"/>
  <c r="AS45" i="7"/>
  <c r="AR45" i="7"/>
  <c r="AQ45" i="7"/>
  <c r="AP45" i="7"/>
  <c r="AO45" i="7"/>
  <c r="AN45" i="7"/>
  <c r="AM45" i="7"/>
  <c r="AL45" i="7"/>
  <c r="AK45" i="7"/>
  <c r="AJ45" i="7"/>
  <c r="AI45" i="7"/>
  <c r="AH45" i="7"/>
  <c r="AG45" i="7"/>
  <c r="AF45" i="7"/>
  <c r="AE45" i="7"/>
  <c r="AD45" i="7"/>
  <c r="AC45" i="7"/>
  <c r="AB45" i="7"/>
  <c r="AA45" i="7"/>
  <c r="Z45" i="7"/>
  <c r="Y45" i="7"/>
  <c r="X45" i="7"/>
  <c r="W45" i="7"/>
  <c r="V45" i="7"/>
  <c r="U45" i="7"/>
  <c r="T45" i="7"/>
  <c r="S45" i="7"/>
  <c r="R45" i="7"/>
  <c r="Q45" i="7"/>
  <c r="P45" i="7"/>
  <c r="O45" i="7"/>
  <c r="N45" i="7"/>
  <c r="M45" i="7"/>
  <c r="L45" i="7"/>
  <c r="K45" i="7"/>
  <c r="J45" i="7"/>
  <c r="I45" i="7"/>
  <c r="H45" i="7"/>
  <c r="G45" i="7"/>
  <c r="F45" i="7"/>
  <c r="E45" i="7"/>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BV35" i="7"/>
  <c r="BU35" i="7"/>
  <c r="BT35" i="7"/>
  <c r="BS35" i="7"/>
  <c r="BR35" i="7"/>
  <c r="BQ35" i="7"/>
  <c r="BP35" i="7"/>
  <c r="BO35" i="7"/>
  <c r="BN35" i="7"/>
  <c r="BM35" i="7"/>
  <c r="BL35" i="7"/>
  <c r="BK35" i="7"/>
  <c r="BJ35" i="7"/>
  <c r="BI35" i="7"/>
  <c r="BH35" i="7"/>
  <c r="BG35" i="7"/>
  <c r="BF35" i="7"/>
  <c r="BE35" i="7"/>
  <c r="BD35" i="7"/>
  <c r="BC35" i="7"/>
  <c r="BB35" i="7"/>
  <c r="BA35" i="7"/>
  <c r="AZ35" i="7"/>
  <c r="AY35" i="7"/>
  <c r="AX35" i="7"/>
  <c r="AW35" i="7"/>
  <c r="AV35" i="7"/>
  <c r="AU35" i="7"/>
  <c r="AT35" i="7"/>
  <c r="AS35" i="7"/>
  <c r="AR35" i="7"/>
  <c r="AQ35" i="7"/>
  <c r="AP35" i="7"/>
  <c r="AO35" i="7"/>
  <c r="AN35" i="7"/>
  <c r="AM35" i="7"/>
  <c r="AL35" i="7"/>
  <c r="AK35" i="7"/>
  <c r="AJ35" i="7"/>
  <c r="AI35" i="7"/>
  <c r="AH35" i="7"/>
  <c r="AG35" i="7"/>
  <c r="AF35" i="7"/>
  <c r="AE35" i="7"/>
  <c r="AD35" i="7"/>
  <c r="AC35" i="7"/>
  <c r="AB35" i="7"/>
  <c r="AA35" i="7"/>
  <c r="Z35" i="7"/>
  <c r="Y35" i="7"/>
  <c r="X35" i="7"/>
  <c r="W35" i="7"/>
  <c r="V35" i="7"/>
  <c r="U35" i="7"/>
  <c r="T35" i="7"/>
  <c r="S35" i="7"/>
  <c r="R35" i="7"/>
  <c r="Q35" i="7"/>
  <c r="P35" i="7"/>
  <c r="O35" i="7"/>
  <c r="N35" i="7"/>
  <c r="M35" i="7"/>
  <c r="L35" i="7"/>
  <c r="K35" i="7"/>
  <c r="J35" i="7"/>
  <c r="I35" i="7"/>
  <c r="H35" i="7"/>
  <c r="G35" i="7"/>
  <c r="F35" i="7"/>
  <c r="E35" i="7"/>
  <c r="D35" i="7"/>
  <c r="C35" i="7"/>
  <c r="B35"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R34" i="7"/>
  <c r="AQ34" i="7"/>
  <c r="AP34" i="7"/>
  <c r="AO34" i="7"/>
  <c r="AN34" i="7"/>
  <c r="AM34" i="7"/>
  <c r="AL34" i="7"/>
  <c r="AK34" i="7"/>
  <c r="AJ34" i="7"/>
  <c r="AI34" i="7"/>
  <c r="AH34" i="7"/>
  <c r="AG34" i="7"/>
  <c r="AF34" i="7"/>
  <c r="AE34" i="7"/>
  <c r="AD34" i="7"/>
  <c r="AC34" i="7"/>
  <c r="AB34" i="7"/>
  <c r="AA34" i="7"/>
  <c r="Z34" i="7"/>
  <c r="Y34" i="7"/>
  <c r="X34" i="7"/>
  <c r="W34" i="7"/>
  <c r="V34" i="7"/>
  <c r="U34" i="7"/>
  <c r="T34" i="7"/>
  <c r="S34" i="7"/>
  <c r="R34" i="7"/>
  <c r="Q34" i="7"/>
  <c r="P34" i="7"/>
  <c r="O34" i="7"/>
  <c r="N34" i="7"/>
  <c r="M34" i="7"/>
  <c r="L34" i="7"/>
  <c r="K34" i="7"/>
  <c r="J34" i="7"/>
  <c r="I34" i="7"/>
  <c r="H34" i="7"/>
  <c r="G34" i="7"/>
  <c r="F34" i="7"/>
  <c r="E34" i="7"/>
  <c r="BV23" i="7"/>
  <c r="BU23" i="7"/>
  <c r="BT23" i="7"/>
  <c r="BS23" i="7"/>
  <c r="BR23" i="7"/>
  <c r="BQ23" i="7"/>
  <c r="BP23" i="7"/>
  <c r="BO23" i="7"/>
  <c r="BN23" i="7"/>
  <c r="BM23" i="7"/>
  <c r="BL23" i="7"/>
  <c r="BK23" i="7"/>
  <c r="BJ23" i="7"/>
  <c r="BI23" i="7"/>
  <c r="BH23" i="7"/>
  <c r="BG23" i="7"/>
  <c r="BF23" i="7"/>
  <c r="BE23" i="7"/>
  <c r="BD23" i="7"/>
  <c r="BC23" i="7"/>
  <c r="BB23" i="7"/>
  <c r="BA23" i="7"/>
  <c r="AZ23" i="7"/>
  <c r="AY23" i="7"/>
  <c r="AX23" i="7"/>
  <c r="AW23" i="7"/>
  <c r="AV23" i="7"/>
  <c r="AU23" i="7"/>
  <c r="AT23" i="7"/>
  <c r="AS23" i="7"/>
  <c r="AR23" i="7"/>
  <c r="AQ23" i="7"/>
  <c r="AP23" i="7"/>
  <c r="AO23" i="7"/>
  <c r="AN23" i="7"/>
  <c r="AM23" i="7"/>
  <c r="AL23" i="7"/>
  <c r="AK23" i="7"/>
  <c r="AJ23" i="7"/>
  <c r="AI23" i="7"/>
  <c r="AH23" i="7"/>
  <c r="AG23" i="7"/>
  <c r="AF23" i="7"/>
  <c r="AE23" i="7"/>
  <c r="AD23" i="7"/>
  <c r="AC23" i="7"/>
  <c r="AB23" i="7"/>
  <c r="AA23" i="7"/>
  <c r="Z23" i="7"/>
  <c r="Y23" i="7"/>
  <c r="X23" i="7"/>
  <c r="W23" i="7"/>
  <c r="V23" i="7"/>
  <c r="U23" i="7"/>
  <c r="T23" i="7"/>
  <c r="S23" i="7"/>
  <c r="R23" i="7"/>
  <c r="Q23" i="7"/>
  <c r="P23" i="7"/>
  <c r="O23" i="7"/>
  <c r="N23" i="7"/>
  <c r="M23" i="7"/>
  <c r="L23" i="7"/>
  <c r="K23" i="7"/>
  <c r="J23" i="7"/>
  <c r="I23" i="7"/>
  <c r="H23" i="7"/>
  <c r="G23" i="7"/>
  <c r="F23" i="7"/>
  <c r="E23" i="7"/>
  <c r="BU22" i="7"/>
  <c r="BT22" i="7"/>
  <c r="BS22" i="7"/>
  <c r="BR22" i="7"/>
  <c r="BQ22" i="7"/>
  <c r="BP22" i="7"/>
  <c r="BO22" i="7"/>
  <c r="BN22" i="7"/>
  <c r="BM22" i="7"/>
  <c r="BL22" i="7"/>
  <c r="BK22" i="7"/>
  <c r="BJ22" i="7"/>
  <c r="BI22" i="7"/>
  <c r="BH22" i="7"/>
  <c r="BG22" i="7"/>
  <c r="BF22" i="7"/>
  <c r="BE22" i="7"/>
  <c r="BD22" i="7"/>
  <c r="BC22" i="7"/>
  <c r="BB22" i="7"/>
  <c r="BA22" i="7"/>
  <c r="AZ22" i="7"/>
  <c r="AY22" i="7"/>
  <c r="AX22" i="7"/>
  <c r="AW22" i="7"/>
  <c r="AV22" i="7"/>
  <c r="AU22" i="7"/>
  <c r="AT22" i="7"/>
  <c r="AS22" i="7"/>
  <c r="AR22" i="7"/>
  <c r="AQ22" i="7"/>
  <c r="AP22" i="7"/>
  <c r="AO22" i="7"/>
  <c r="AN22" i="7"/>
  <c r="AM22" i="7"/>
  <c r="AL22" i="7"/>
  <c r="AK22" i="7"/>
  <c r="AJ22" i="7"/>
  <c r="AI22" i="7"/>
  <c r="AH22" i="7"/>
  <c r="AG22" i="7"/>
  <c r="AF22" i="7"/>
  <c r="AE22" i="7"/>
  <c r="AD22" i="7"/>
  <c r="AC22" i="7"/>
  <c r="AB22" i="7"/>
  <c r="AA22" i="7"/>
  <c r="Z22" i="7"/>
  <c r="Y22" i="7"/>
  <c r="X22" i="7"/>
  <c r="W22" i="7"/>
  <c r="V22" i="7"/>
  <c r="U22" i="7"/>
  <c r="T22" i="7"/>
  <c r="S22" i="7"/>
  <c r="R22" i="7"/>
  <c r="Q22" i="7"/>
  <c r="P22" i="7"/>
  <c r="O22" i="7"/>
  <c r="N22" i="7"/>
  <c r="M22" i="7"/>
  <c r="L22" i="7"/>
  <c r="K22" i="7"/>
  <c r="J22" i="7"/>
  <c r="I22" i="7"/>
  <c r="H22" i="7"/>
  <c r="G22" i="7"/>
  <c r="F22" i="7"/>
  <c r="E22" i="7"/>
  <c r="BV21" i="7"/>
  <c r="BU21" i="7"/>
  <c r="BT21" i="7"/>
  <c r="BS21" i="7"/>
  <c r="BR21" i="7"/>
  <c r="BQ21" i="7"/>
  <c r="BP21" i="7"/>
  <c r="BO21" i="7"/>
  <c r="BN21" i="7"/>
  <c r="BM21" i="7"/>
  <c r="BL21" i="7"/>
  <c r="BK21" i="7"/>
  <c r="BJ21" i="7"/>
  <c r="BI21" i="7"/>
  <c r="BH21" i="7"/>
  <c r="BG21" i="7"/>
  <c r="BF21" i="7"/>
  <c r="BE21" i="7"/>
  <c r="BD21" i="7"/>
  <c r="BC21" i="7"/>
  <c r="BB21" i="7"/>
  <c r="BA21" i="7"/>
  <c r="AZ21" i="7"/>
  <c r="AY21" i="7"/>
  <c r="AX21" i="7"/>
  <c r="AW21" i="7"/>
  <c r="AV21" i="7"/>
  <c r="AU21" i="7"/>
  <c r="AT21" i="7"/>
  <c r="AS21" i="7"/>
  <c r="AR21" i="7"/>
  <c r="AQ21" i="7"/>
  <c r="AP21" i="7"/>
  <c r="AO21" i="7"/>
  <c r="AN21" i="7"/>
  <c r="AM21" i="7"/>
  <c r="AL21" i="7"/>
  <c r="AK21" i="7"/>
  <c r="AJ21" i="7"/>
  <c r="AI21" i="7"/>
  <c r="AH21" i="7"/>
  <c r="AG21" i="7"/>
  <c r="AF21" i="7"/>
  <c r="AE21" i="7"/>
  <c r="AD21" i="7"/>
  <c r="AC21" i="7"/>
  <c r="AB21" i="7"/>
  <c r="AA21" i="7"/>
  <c r="Z21" i="7"/>
  <c r="Y21" i="7"/>
  <c r="X21" i="7"/>
  <c r="W21" i="7"/>
  <c r="V21" i="7"/>
  <c r="U21" i="7"/>
  <c r="T21" i="7"/>
  <c r="S21" i="7"/>
  <c r="R21" i="7"/>
  <c r="Q21" i="7"/>
  <c r="P21" i="7"/>
  <c r="O21" i="7"/>
  <c r="N21" i="7"/>
  <c r="M21" i="7"/>
  <c r="L21" i="7"/>
  <c r="K21" i="7"/>
  <c r="J21" i="7"/>
  <c r="I21" i="7"/>
  <c r="H21" i="7"/>
  <c r="G21" i="7"/>
  <c r="F21" i="7"/>
  <c r="E21" i="7"/>
  <c r="BV19" i="7"/>
  <c r="BU19" i="7"/>
  <c r="BT19" i="7"/>
  <c r="BS19" i="7"/>
  <c r="BR19" i="7"/>
  <c r="BQ19" i="7"/>
  <c r="BP19" i="7"/>
  <c r="BO19" i="7"/>
  <c r="BN19" i="7"/>
  <c r="BM19" i="7"/>
  <c r="BL19" i="7"/>
  <c r="BK19" i="7"/>
  <c r="BJ19" i="7"/>
  <c r="BI19" i="7"/>
  <c r="BH19" i="7"/>
  <c r="BG19" i="7"/>
  <c r="BF19" i="7"/>
  <c r="BE19" i="7"/>
  <c r="BD19" i="7"/>
  <c r="BC19" i="7"/>
  <c r="BB19" i="7"/>
  <c r="BA19" i="7"/>
  <c r="AZ19" i="7"/>
  <c r="AY19" i="7"/>
  <c r="AX19" i="7"/>
  <c r="AW19" i="7"/>
  <c r="AV19" i="7"/>
  <c r="AU19" i="7"/>
  <c r="AT19" i="7"/>
  <c r="AS19" i="7"/>
  <c r="AR19" i="7"/>
  <c r="AQ19" i="7"/>
  <c r="AP19" i="7"/>
  <c r="AO19" i="7"/>
  <c r="AN19" i="7"/>
  <c r="AM19" i="7"/>
  <c r="AL19" i="7"/>
  <c r="AK19" i="7"/>
  <c r="AJ19" i="7"/>
  <c r="AI19" i="7"/>
  <c r="AH19" i="7"/>
  <c r="AG19" i="7"/>
  <c r="AF19" i="7"/>
  <c r="AE19" i="7"/>
  <c r="AD19" i="7"/>
  <c r="AC19" i="7"/>
  <c r="AB19" i="7"/>
  <c r="AA19" i="7"/>
  <c r="Z19" i="7"/>
  <c r="Y19" i="7"/>
  <c r="X19" i="7"/>
  <c r="W19" i="7"/>
  <c r="V19" i="7"/>
  <c r="U19" i="7"/>
  <c r="T19" i="7"/>
  <c r="S19" i="7"/>
  <c r="R19" i="7"/>
  <c r="Q19" i="7"/>
  <c r="P19" i="7"/>
  <c r="O19" i="7"/>
  <c r="N19" i="7"/>
  <c r="M19" i="7"/>
  <c r="L19" i="7"/>
  <c r="K19" i="7"/>
  <c r="J19" i="7"/>
  <c r="I19" i="7"/>
  <c r="H19" i="7"/>
  <c r="G19" i="7"/>
  <c r="F19" i="7"/>
  <c r="E19"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BU13" i="7"/>
  <c r="BT13" i="7"/>
  <c r="BS13" i="7"/>
  <c r="BR13" i="7"/>
  <c r="BQ13" i="7"/>
  <c r="BP13" i="7"/>
  <c r="BO13" i="7"/>
  <c r="BN13" i="7"/>
  <c r="BM13" i="7"/>
  <c r="BL13" i="7"/>
  <c r="BK13" i="7"/>
  <c r="BJ13" i="7"/>
  <c r="BI13" i="7"/>
  <c r="BH13" i="7"/>
  <c r="BG13" i="7"/>
  <c r="BF13" i="7"/>
  <c r="BE13" i="7"/>
  <c r="BD13" i="7"/>
  <c r="BC13" i="7"/>
  <c r="BB13" i="7"/>
  <c r="BA13" i="7"/>
  <c r="AZ13" i="7"/>
  <c r="AY13" i="7"/>
  <c r="AX13" i="7"/>
  <c r="AW13" i="7"/>
  <c r="AV13" i="7"/>
  <c r="AU13" i="7"/>
  <c r="AT13" i="7"/>
  <c r="AS13" i="7"/>
  <c r="AR13" i="7"/>
  <c r="AQ13" i="7"/>
  <c r="AP13" i="7"/>
  <c r="AO13" i="7"/>
  <c r="AN13" i="7"/>
  <c r="AM13" i="7"/>
  <c r="AL13" i="7"/>
  <c r="AK13" i="7"/>
  <c r="AJ13" i="7"/>
  <c r="AI13" i="7"/>
  <c r="AH13" i="7"/>
  <c r="AG13" i="7"/>
  <c r="AF13" i="7"/>
  <c r="AE13" i="7"/>
  <c r="AD13" i="7"/>
  <c r="AC13" i="7"/>
  <c r="AB13" i="7"/>
  <c r="AA13" i="7"/>
  <c r="Z13" i="7"/>
  <c r="Y13" i="7"/>
  <c r="X13" i="7"/>
  <c r="W13" i="7"/>
  <c r="V13" i="7"/>
  <c r="U13" i="7"/>
  <c r="T13" i="7"/>
  <c r="S13" i="7"/>
  <c r="R13" i="7"/>
  <c r="Q13" i="7"/>
  <c r="P13" i="7"/>
  <c r="O13" i="7"/>
  <c r="N13" i="7"/>
  <c r="M13" i="7"/>
  <c r="L13" i="7"/>
  <c r="K13" i="7"/>
  <c r="J13" i="7"/>
  <c r="I13" i="7"/>
  <c r="H13" i="7"/>
  <c r="G13" i="7"/>
  <c r="F13" i="7"/>
  <c r="E13"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O12" i="7"/>
  <c r="AN12" i="7"/>
  <c r="AM12" i="7"/>
  <c r="AL12" i="7"/>
  <c r="AK12" i="7"/>
  <c r="AJ12" i="7"/>
  <c r="AI12" i="7"/>
  <c r="AH12" i="7"/>
  <c r="AG12" i="7"/>
  <c r="AF12" i="7"/>
  <c r="AE12" i="7"/>
  <c r="AD12" i="7"/>
  <c r="AC12" i="7"/>
  <c r="AB12" i="7"/>
  <c r="AA12" i="7"/>
  <c r="Z12" i="7"/>
  <c r="Y12" i="7"/>
  <c r="X12" i="7"/>
  <c r="W12" i="7"/>
  <c r="V12" i="7"/>
  <c r="U12" i="7"/>
  <c r="T12" i="7"/>
  <c r="S12" i="7"/>
  <c r="R12" i="7"/>
  <c r="Q12" i="7"/>
  <c r="P12" i="7"/>
  <c r="O12" i="7"/>
  <c r="N12" i="7"/>
  <c r="M12" i="7"/>
  <c r="L12" i="7"/>
  <c r="K12" i="7"/>
  <c r="J12" i="7"/>
  <c r="I12" i="7"/>
  <c r="H12" i="7"/>
  <c r="G12" i="7"/>
  <c r="F12" i="7"/>
  <c r="E12" i="7"/>
  <c r="BV11" i="7"/>
  <c r="BU11" i="7"/>
  <c r="BT11" i="7"/>
  <c r="BS11" i="7"/>
  <c r="BR11" i="7"/>
  <c r="BQ11" i="7"/>
  <c r="BP11" i="7"/>
  <c r="BO11" i="7"/>
  <c r="BN11" i="7"/>
  <c r="BM11" i="7"/>
  <c r="BL11" i="7"/>
  <c r="BK11" i="7"/>
  <c r="BJ11" i="7"/>
  <c r="BI11" i="7"/>
  <c r="BH11" i="7"/>
  <c r="BG11" i="7"/>
  <c r="BF11" i="7"/>
  <c r="BE11" i="7"/>
  <c r="BD11" i="7"/>
  <c r="BC11" i="7"/>
  <c r="BB11" i="7"/>
  <c r="BA11" i="7"/>
  <c r="AZ11" i="7"/>
  <c r="AY11" i="7"/>
  <c r="AX11" i="7"/>
  <c r="AW11" i="7"/>
  <c r="AV11" i="7"/>
  <c r="AU11" i="7"/>
  <c r="AT11" i="7"/>
  <c r="AS11" i="7"/>
  <c r="AR11" i="7"/>
  <c r="AQ11" i="7"/>
  <c r="AP11" i="7"/>
  <c r="AO11" i="7"/>
  <c r="AN11" i="7"/>
  <c r="AM11" i="7"/>
  <c r="AL11" i="7"/>
  <c r="AK11" i="7"/>
  <c r="AJ11" i="7"/>
  <c r="AI11" i="7"/>
  <c r="AH11" i="7"/>
  <c r="AG11" i="7"/>
  <c r="AF11" i="7"/>
  <c r="AE11" i="7"/>
  <c r="AD11" i="7"/>
  <c r="AC11" i="7"/>
  <c r="AB11" i="7"/>
  <c r="AA11" i="7"/>
  <c r="Z11" i="7"/>
  <c r="Y11" i="7"/>
  <c r="X11" i="7"/>
  <c r="W11" i="7"/>
  <c r="V11" i="7"/>
  <c r="U11" i="7"/>
  <c r="T11" i="7"/>
  <c r="S11" i="7"/>
  <c r="R11" i="7"/>
  <c r="Q11" i="7"/>
  <c r="P11" i="7"/>
  <c r="O11" i="7"/>
  <c r="N11" i="7"/>
  <c r="M11" i="7"/>
  <c r="L11" i="7"/>
  <c r="K11" i="7"/>
  <c r="J11" i="7"/>
  <c r="I11" i="7"/>
  <c r="H11" i="7"/>
  <c r="G11" i="7"/>
  <c r="F11" i="7"/>
  <c r="E11" i="7"/>
  <c r="BU5" i="7"/>
  <c r="BT5" i="7"/>
  <c r="BS5" i="7"/>
  <c r="BR5" i="7"/>
  <c r="BQ5" i="7"/>
  <c r="BP5" i="7"/>
  <c r="BO5" i="7"/>
  <c r="BN5" i="7"/>
  <c r="BM5" i="7"/>
  <c r="BL5" i="7"/>
  <c r="BK5" i="7"/>
  <c r="BJ5" i="7"/>
  <c r="BI5" i="7"/>
  <c r="BH5" i="7"/>
  <c r="BG5" i="7"/>
  <c r="BF5" i="7"/>
  <c r="BE5" i="7"/>
  <c r="BD5" i="7"/>
  <c r="BC5" i="7"/>
  <c r="BB5" i="7"/>
  <c r="BA5" i="7"/>
  <c r="AZ5" i="7"/>
  <c r="AY5" i="7"/>
  <c r="AX5" i="7"/>
  <c r="AW5" i="7"/>
  <c r="AV5" i="7"/>
  <c r="AU5" i="7"/>
  <c r="AT5" i="7"/>
  <c r="AS5" i="7"/>
  <c r="AR5" i="7"/>
  <c r="AQ5" i="7"/>
  <c r="AP5" i="7"/>
  <c r="AO5" i="7"/>
  <c r="AN5" i="7"/>
  <c r="AM5" i="7"/>
  <c r="AL5" i="7"/>
  <c r="AK5" i="7"/>
  <c r="AJ5" i="7"/>
  <c r="AI5" i="7"/>
  <c r="AH5" i="7"/>
  <c r="AG5" i="7"/>
  <c r="AF5" i="7"/>
  <c r="AE5" i="7"/>
  <c r="AD5" i="7"/>
  <c r="AC5" i="7"/>
  <c r="AB5" i="7"/>
  <c r="AA5" i="7"/>
  <c r="Z5" i="7"/>
  <c r="Y5" i="7"/>
  <c r="X5" i="7"/>
  <c r="W5" i="7"/>
  <c r="V5" i="7"/>
  <c r="U5" i="7"/>
  <c r="T5" i="7"/>
  <c r="S5" i="7"/>
  <c r="R5" i="7"/>
  <c r="Q5" i="7"/>
  <c r="P5" i="7"/>
  <c r="O5" i="7"/>
  <c r="N5" i="7"/>
  <c r="M5" i="7"/>
  <c r="L5" i="7"/>
  <c r="K5" i="7"/>
  <c r="J5" i="7"/>
  <c r="I5" i="7"/>
  <c r="H5" i="7"/>
  <c r="G5" i="7"/>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M67" i="6"/>
  <c r="L67" i="6"/>
  <c r="K67" i="6"/>
  <c r="J67" i="6"/>
  <c r="I67" i="6"/>
  <c r="H67" i="6"/>
  <c r="G67" i="6"/>
  <c r="F67" i="6"/>
  <c r="E67" i="6"/>
  <c r="D67" i="6"/>
  <c r="C67" i="6"/>
  <c r="B67" i="6"/>
  <c r="K56" i="6"/>
  <c r="J56" i="6"/>
  <c r="I56" i="6"/>
  <c r="H56" i="6"/>
  <c r="G56" i="6"/>
  <c r="F56" i="6"/>
  <c r="E56" i="6"/>
  <c r="D56" i="6"/>
  <c r="C56" i="6"/>
  <c r="B56" i="6"/>
  <c r="CJ47" i="6"/>
  <c r="CI47" i="6"/>
  <c r="CH47" i="6"/>
  <c r="CG47" i="6"/>
  <c r="CF47" i="6"/>
  <c r="CE47" i="6"/>
  <c r="CD47" i="6"/>
  <c r="CC47" i="6"/>
  <c r="CB47" i="6"/>
  <c r="CA47" i="6"/>
  <c r="BZ47" i="6"/>
  <c r="BY47" i="6"/>
  <c r="BX47" i="6"/>
  <c r="BW47" i="6"/>
  <c r="BV47" i="6"/>
  <c r="BU47" i="6"/>
  <c r="BT47" i="6"/>
  <c r="BS47" i="6"/>
  <c r="BR47" i="6"/>
  <c r="BQ47" i="6"/>
  <c r="BP47" i="6"/>
  <c r="BO47" i="6"/>
  <c r="BN47" i="6"/>
  <c r="BM47" i="6"/>
  <c r="BL47" i="6"/>
  <c r="BK47" i="6"/>
  <c r="BJ47" i="6"/>
  <c r="BI47" i="6"/>
  <c r="BH47" i="6"/>
  <c r="BG47" i="6"/>
  <c r="BF47" i="6"/>
  <c r="BE47" i="6"/>
  <c r="BD47" i="6"/>
  <c r="BC47" i="6"/>
  <c r="BB47" i="6"/>
  <c r="BA47" i="6"/>
  <c r="AZ47" i="6"/>
  <c r="AY47" i="6"/>
  <c r="AX47" i="6"/>
  <c r="AW47" i="6"/>
  <c r="AV47" i="6"/>
  <c r="AU47" i="6"/>
  <c r="AT47" i="6"/>
  <c r="AS47"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M47" i="6"/>
  <c r="L47" i="6"/>
  <c r="K47" i="6"/>
  <c r="J47" i="6"/>
  <c r="I47" i="6"/>
  <c r="H47" i="6"/>
  <c r="G47" i="6"/>
  <c r="F47" i="6"/>
  <c r="E47" i="6"/>
  <c r="D47" i="6"/>
  <c r="C47" i="6"/>
  <c r="B47"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J43" i="6"/>
  <c r="CI43" i="6"/>
  <c r="CH43" i="6"/>
  <c r="CG43" i="6"/>
  <c r="CF43" i="6"/>
  <c r="CE43" i="6"/>
  <c r="CD43" i="6"/>
  <c r="CC43" i="6"/>
  <c r="CB43" i="6"/>
  <c r="CA43" i="6"/>
  <c r="BZ43" i="6"/>
  <c r="BY43" i="6"/>
  <c r="BX43" i="6"/>
  <c r="BW43" i="6"/>
  <c r="BV43" i="6"/>
  <c r="BU43" i="6"/>
  <c r="BT43" i="6"/>
  <c r="BS43" i="6"/>
  <c r="BR43" i="6"/>
  <c r="BQ43" i="6"/>
  <c r="BP43" i="6"/>
  <c r="BO43" i="6"/>
  <c r="BN43" i="6"/>
  <c r="BM43" i="6"/>
  <c r="BL43" i="6"/>
  <c r="BK43" i="6"/>
  <c r="BJ43" i="6"/>
  <c r="BI43" i="6"/>
  <c r="BH43" i="6"/>
  <c r="BG43" i="6"/>
  <c r="BF43" i="6"/>
  <c r="BE43" i="6"/>
  <c r="BD43" i="6"/>
  <c r="BC43" i="6"/>
  <c r="BB43" i="6"/>
  <c r="BA43" i="6"/>
  <c r="AZ43" i="6"/>
  <c r="AY43" i="6"/>
  <c r="AX43" i="6"/>
  <c r="AW43" i="6"/>
  <c r="AV43" i="6"/>
  <c r="AU43" i="6"/>
  <c r="AT43" i="6"/>
  <c r="AS43"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M43" i="6"/>
  <c r="L43" i="6"/>
  <c r="K43" i="6"/>
  <c r="J43" i="6"/>
  <c r="I43" i="6"/>
  <c r="H43" i="6"/>
  <c r="G43" i="6"/>
  <c r="F43" i="6"/>
  <c r="E43" i="6"/>
  <c r="D43" i="6"/>
  <c r="C43" i="6"/>
  <c r="B43" i="6"/>
  <c r="CK42" i="6"/>
  <c r="CJ42" i="6"/>
  <c r="CI42" i="6"/>
  <c r="CH42" i="6"/>
  <c r="CG42" i="6"/>
  <c r="CF42" i="6"/>
  <c r="CE42" i="6"/>
  <c r="CD42" i="6"/>
  <c r="CC42" i="6"/>
  <c r="CB42" i="6"/>
  <c r="CA42" i="6"/>
  <c r="BZ42" i="6"/>
  <c r="BY42" i="6"/>
  <c r="BX42" i="6"/>
  <c r="BW42" i="6"/>
  <c r="BV42" i="6"/>
  <c r="BU42" i="6"/>
  <c r="BT42" i="6"/>
  <c r="BS42" i="6"/>
  <c r="BR42" i="6"/>
  <c r="BQ42" i="6"/>
  <c r="BP42" i="6"/>
  <c r="BO42" i="6"/>
  <c r="BN42" i="6"/>
  <c r="BM42" i="6"/>
  <c r="BL42" i="6"/>
  <c r="BK42" i="6"/>
  <c r="BJ42" i="6"/>
  <c r="BI42" i="6"/>
  <c r="BH42" i="6"/>
  <c r="BG42" i="6"/>
  <c r="BF42" i="6"/>
  <c r="BE42" i="6"/>
  <c r="BD42" i="6"/>
  <c r="BC42" i="6"/>
  <c r="BB42" i="6"/>
  <c r="BA42" i="6"/>
  <c r="AZ42" i="6"/>
  <c r="AY42" i="6"/>
  <c r="AX42" i="6"/>
  <c r="AW42" i="6"/>
  <c r="AV42" i="6"/>
  <c r="AU42" i="6"/>
  <c r="AT42" i="6"/>
  <c r="AS42"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M42" i="6"/>
  <c r="L42" i="6"/>
  <c r="K42" i="6"/>
  <c r="J42" i="6"/>
  <c r="I42" i="6"/>
  <c r="H42" i="6"/>
  <c r="G42" i="6"/>
  <c r="F42" i="6"/>
  <c r="E42" i="6"/>
  <c r="D42" i="6"/>
  <c r="C42" i="6"/>
  <c r="B42" i="6"/>
  <c r="CJ41" i="6"/>
  <c r="CI41" i="6"/>
  <c r="CH41" i="6"/>
  <c r="CG41" i="6"/>
  <c r="CF41" i="6"/>
  <c r="CE41" i="6"/>
  <c r="CD41" i="6"/>
  <c r="CC41" i="6"/>
  <c r="CB41" i="6"/>
  <c r="CA41" i="6"/>
  <c r="BZ41" i="6"/>
  <c r="BY41" i="6"/>
  <c r="BX41" i="6"/>
  <c r="BW41" i="6"/>
  <c r="BV41" i="6"/>
  <c r="BU41" i="6"/>
  <c r="BT41" i="6"/>
  <c r="BS41" i="6"/>
  <c r="BR41" i="6"/>
  <c r="BQ41" i="6"/>
  <c r="BP41" i="6"/>
  <c r="BO41" i="6"/>
  <c r="BN41" i="6"/>
  <c r="BM41" i="6"/>
  <c r="BL41" i="6"/>
  <c r="BK41" i="6"/>
  <c r="BJ41" i="6"/>
  <c r="BI41" i="6"/>
  <c r="BH41" i="6"/>
  <c r="BG41" i="6"/>
  <c r="BF41" i="6"/>
  <c r="BE41" i="6"/>
  <c r="BD41" i="6"/>
  <c r="BC41" i="6"/>
  <c r="BB41" i="6"/>
  <c r="BA41" i="6"/>
  <c r="AZ41" i="6"/>
  <c r="AY41" i="6"/>
  <c r="AX41" i="6"/>
  <c r="AW41" i="6"/>
  <c r="AV41" i="6"/>
  <c r="AU41" i="6"/>
  <c r="AT41" i="6"/>
  <c r="AS41"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M41" i="6"/>
  <c r="L41" i="6"/>
  <c r="K41" i="6"/>
  <c r="J41" i="6"/>
  <c r="I41" i="6"/>
  <c r="H41" i="6"/>
  <c r="G41" i="6"/>
  <c r="F41" i="6"/>
  <c r="E41" i="6"/>
  <c r="D41" i="6"/>
  <c r="C41" i="6"/>
  <c r="B41"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9" i="6"/>
  <c r="CI39" i="6"/>
  <c r="CH39" i="6"/>
  <c r="CG39" i="6"/>
  <c r="CF39" i="6"/>
  <c r="CE39" i="6"/>
  <c r="CD39" i="6"/>
  <c r="CC39" i="6"/>
  <c r="CB39" i="6"/>
  <c r="CA39" i="6"/>
  <c r="BZ39" i="6"/>
  <c r="BY39" i="6"/>
  <c r="BX39" i="6"/>
  <c r="BW39" i="6"/>
  <c r="BV39" i="6"/>
  <c r="BU39" i="6"/>
  <c r="BT39" i="6"/>
  <c r="BS39" i="6"/>
  <c r="BR39" i="6"/>
  <c r="BQ39" i="6"/>
  <c r="BP39" i="6"/>
  <c r="BO39" i="6"/>
  <c r="BN39" i="6"/>
  <c r="BM39" i="6"/>
  <c r="BL39" i="6"/>
  <c r="BK39" i="6"/>
  <c r="BJ39" i="6"/>
  <c r="BI39" i="6"/>
  <c r="BH39" i="6"/>
  <c r="BG39" i="6"/>
  <c r="BF39" i="6"/>
  <c r="BE39" i="6"/>
  <c r="BD39" i="6"/>
  <c r="BC39" i="6"/>
  <c r="BB39" i="6"/>
  <c r="BA39" i="6"/>
  <c r="AZ39" i="6"/>
  <c r="AY39" i="6"/>
  <c r="AX39" i="6"/>
  <c r="AW39" i="6"/>
  <c r="AV39" i="6"/>
  <c r="AU39" i="6"/>
  <c r="AT39" i="6"/>
  <c r="AS39"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M39" i="6"/>
  <c r="L39" i="6"/>
  <c r="K39" i="6"/>
  <c r="J39" i="6"/>
  <c r="I39" i="6"/>
  <c r="H39" i="6"/>
  <c r="G39" i="6"/>
  <c r="F39" i="6"/>
  <c r="E39" i="6"/>
  <c r="D39" i="6"/>
  <c r="C39" i="6"/>
  <c r="B39" i="6"/>
  <c r="CJ38" i="6"/>
  <c r="CI38" i="6"/>
  <c r="CH38" i="6"/>
  <c r="CG38" i="6"/>
  <c r="CF38" i="6"/>
  <c r="CE38" i="6"/>
  <c r="CD38" i="6"/>
  <c r="CC38" i="6"/>
  <c r="CB38" i="6"/>
  <c r="CA38" i="6"/>
  <c r="BZ38" i="6"/>
  <c r="BY38" i="6"/>
  <c r="BX38" i="6"/>
  <c r="BW38" i="6"/>
  <c r="BV38" i="6"/>
  <c r="BU38" i="6"/>
  <c r="BT38" i="6"/>
  <c r="BS38" i="6"/>
  <c r="BR38" i="6"/>
  <c r="BQ38" i="6"/>
  <c r="BP38" i="6"/>
  <c r="BO38" i="6"/>
  <c r="BN38" i="6"/>
  <c r="BM38" i="6"/>
  <c r="BL38" i="6"/>
  <c r="BK38" i="6"/>
  <c r="BJ38" i="6"/>
  <c r="BI38" i="6"/>
  <c r="BH38" i="6"/>
  <c r="BG38" i="6"/>
  <c r="BF38" i="6"/>
  <c r="BE38" i="6"/>
  <c r="BD38" i="6"/>
  <c r="BC38" i="6"/>
  <c r="BB38" i="6"/>
  <c r="BA38" i="6"/>
  <c r="AZ38" i="6"/>
  <c r="AY38" i="6"/>
  <c r="AX38" i="6"/>
  <c r="AW38" i="6"/>
  <c r="AV38" i="6"/>
  <c r="AU38" i="6"/>
  <c r="AT38" i="6"/>
  <c r="AS38"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M38" i="6"/>
  <c r="L38" i="6"/>
  <c r="K38" i="6"/>
  <c r="J38" i="6"/>
  <c r="I38" i="6"/>
  <c r="H38" i="6"/>
  <c r="G38" i="6"/>
  <c r="F38" i="6"/>
  <c r="E38" i="6"/>
  <c r="D38" i="6"/>
  <c r="C38" i="6"/>
  <c r="B38" i="6"/>
  <c r="CJ37" i="6"/>
  <c r="CI37" i="6"/>
  <c r="CH37" i="6"/>
  <c r="CG37" i="6"/>
  <c r="CF37" i="6"/>
  <c r="CE37" i="6"/>
  <c r="CD37" i="6"/>
  <c r="CC37" i="6"/>
  <c r="CB37" i="6"/>
  <c r="CA37" i="6"/>
  <c r="BZ37" i="6"/>
  <c r="BY37" i="6"/>
  <c r="BX37" i="6"/>
  <c r="BW37" i="6"/>
  <c r="BV37" i="6"/>
  <c r="BU37" i="6"/>
  <c r="BT37" i="6"/>
  <c r="BS37" i="6"/>
  <c r="BR37" i="6"/>
  <c r="BQ37" i="6"/>
  <c r="BP37" i="6"/>
  <c r="BO37" i="6"/>
  <c r="BN37" i="6"/>
  <c r="BM37" i="6"/>
  <c r="BL37" i="6"/>
  <c r="BK37" i="6"/>
  <c r="BJ37" i="6"/>
  <c r="BI37" i="6"/>
  <c r="BH37" i="6"/>
  <c r="BG37" i="6"/>
  <c r="BF37" i="6"/>
  <c r="BE37" i="6"/>
  <c r="BD37" i="6"/>
  <c r="BC37" i="6"/>
  <c r="BB37" i="6"/>
  <c r="BA37" i="6"/>
  <c r="AZ37" i="6"/>
  <c r="AY37" i="6"/>
  <c r="AX37" i="6"/>
  <c r="AW37" i="6"/>
  <c r="AV37" i="6"/>
  <c r="AU37" i="6"/>
  <c r="AT37" i="6"/>
  <c r="AS37"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M37" i="6"/>
  <c r="L37" i="6"/>
  <c r="K37" i="6"/>
  <c r="J37" i="6"/>
  <c r="I37" i="6"/>
  <c r="H37" i="6"/>
  <c r="G37" i="6"/>
  <c r="F37" i="6"/>
  <c r="E37" i="6"/>
  <c r="D37" i="6"/>
  <c r="C37" i="6"/>
  <c r="B37" i="6"/>
  <c r="CJ36" i="6"/>
  <c r="CI36" i="6"/>
  <c r="CH36" i="6"/>
  <c r="CG36" i="6"/>
  <c r="CF36" i="6"/>
  <c r="CE36" i="6"/>
  <c r="CD36" i="6"/>
  <c r="CC36" i="6"/>
  <c r="CB36" i="6"/>
  <c r="CA36" i="6"/>
  <c r="BZ36" i="6"/>
  <c r="BY36" i="6"/>
  <c r="BX36" i="6"/>
  <c r="BW36" i="6"/>
  <c r="BV36" i="6"/>
  <c r="BU36" i="6"/>
  <c r="BT36" i="6"/>
  <c r="BS36" i="6"/>
  <c r="BR36" i="6"/>
  <c r="BQ36" i="6"/>
  <c r="BP36" i="6"/>
  <c r="BO36" i="6"/>
  <c r="BN36" i="6"/>
  <c r="BM36" i="6"/>
  <c r="BL36" i="6"/>
  <c r="BK36" i="6"/>
  <c r="BJ36" i="6"/>
  <c r="BI36" i="6"/>
  <c r="BH36" i="6"/>
  <c r="BG36" i="6"/>
  <c r="BF36" i="6"/>
  <c r="BE36" i="6"/>
  <c r="BD36" i="6"/>
  <c r="BC36" i="6"/>
  <c r="BB36" i="6"/>
  <c r="BA36" i="6"/>
  <c r="AZ36" i="6"/>
  <c r="AY36" i="6"/>
  <c r="AX36" i="6"/>
  <c r="AW36" i="6"/>
  <c r="AV36" i="6"/>
  <c r="AU36" i="6"/>
  <c r="AT36" i="6"/>
  <c r="AS36"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M36" i="6"/>
  <c r="L36" i="6"/>
  <c r="K36" i="6"/>
  <c r="J36" i="6"/>
  <c r="I36" i="6"/>
  <c r="H36" i="6"/>
  <c r="G36" i="6"/>
  <c r="F36" i="6"/>
  <c r="E36" i="6"/>
  <c r="D36" i="6"/>
  <c r="C36" i="6"/>
  <c r="B36"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M35" i="6"/>
  <c r="L35" i="6"/>
  <c r="K35" i="6"/>
  <c r="J35" i="6"/>
  <c r="I35" i="6"/>
  <c r="H35" i="6"/>
  <c r="G35" i="6"/>
  <c r="F35" i="6"/>
  <c r="E35" i="6"/>
  <c r="D35" i="6"/>
  <c r="C35" i="6"/>
  <c r="B35" i="6"/>
  <c r="CK34" i="6"/>
  <c r="CJ34" i="6"/>
  <c r="CI34" i="6"/>
  <c r="CH34" i="6"/>
  <c r="CG34" i="6"/>
  <c r="CF34" i="6"/>
  <c r="CE34" i="6"/>
  <c r="CD34" i="6"/>
  <c r="CC34" i="6"/>
  <c r="CB34" i="6"/>
  <c r="CA34" i="6"/>
  <c r="BZ34" i="6"/>
  <c r="BY34" i="6"/>
  <c r="BX34" i="6"/>
  <c r="BW34" i="6"/>
  <c r="BV34" i="6"/>
  <c r="BU34" i="6"/>
  <c r="BT34" i="6"/>
  <c r="BS34" i="6"/>
  <c r="BR34" i="6"/>
  <c r="BQ34" i="6"/>
  <c r="BP34" i="6"/>
  <c r="BO34" i="6"/>
  <c r="BN34" i="6"/>
  <c r="BM34" i="6"/>
  <c r="BL34" i="6"/>
  <c r="BK34" i="6"/>
  <c r="BJ34" i="6"/>
  <c r="BI34" i="6"/>
  <c r="BH34" i="6"/>
  <c r="BG34" i="6"/>
  <c r="BF34" i="6"/>
  <c r="BE34" i="6"/>
  <c r="BD34" i="6"/>
  <c r="BC34" i="6"/>
  <c r="BB34" i="6"/>
  <c r="BA34" i="6"/>
  <c r="AZ34" i="6"/>
  <c r="AY34" i="6"/>
  <c r="AX34" i="6"/>
  <c r="AW34" i="6"/>
  <c r="AV34" i="6"/>
  <c r="AU34" i="6"/>
  <c r="AT34" i="6"/>
  <c r="AS34"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M34" i="6"/>
  <c r="L34" i="6"/>
  <c r="K34" i="6"/>
  <c r="J34" i="6"/>
  <c r="I34" i="6"/>
  <c r="H34" i="6"/>
  <c r="G34" i="6"/>
  <c r="F34" i="6"/>
  <c r="E34" i="6"/>
  <c r="D34" i="6"/>
  <c r="C34" i="6"/>
  <c r="B34" i="6"/>
  <c r="CJ33" i="6"/>
  <c r="CI33" i="6"/>
  <c r="CH33" i="6"/>
  <c r="CG33" i="6"/>
  <c r="CF33" i="6"/>
  <c r="CE33" i="6"/>
  <c r="CD33" i="6"/>
  <c r="CC33" i="6"/>
  <c r="CB33" i="6"/>
  <c r="CA33" i="6"/>
  <c r="BZ33" i="6"/>
  <c r="BY33" i="6"/>
  <c r="BX33" i="6"/>
  <c r="BW33" i="6"/>
  <c r="BV33" i="6"/>
  <c r="BU33" i="6"/>
  <c r="BT33" i="6"/>
  <c r="BS33" i="6"/>
  <c r="BR33" i="6"/>
  <c r="BQ33" i="6"/>
  <c r="BP33" i="6"/>
  <c r="BO33" i="6"/>
  <c r="BN33" i="6"/>
  <c r="BM33" i="6"/>
  <c r="BL33" i="6"/>
  <c r="BK33" i="6"/>
  <c r="BJ33" i="6"/>
  <c r="BI33" i="6"/>
  <c r="BH33" i="6"/>
  <c r="BG33" i="6"/>
  <c r="BF33" i="6"/>
  <c r="BE33" i="6"/>
  <c r="BD33" i="6"/>
  <c r="BC33" i="6"/>
  <c r="BB33" i="6"/>
  <c r="BA33" i="6"/>
  <c r="AZ33" i="6"/>
  <c r="AY33" i="6"/>
  <c r="AX33" i="6"/>
  <c r="AW33" i="6"/>
  <c r="AV33" i="6"/>
  <c r="AU33" i="6"/>
  <c r="AT33" i="6"/>
  <c r="AS33"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M33" i="6"/>
  <c r="L33" i="6"/>
  <c r="K33" i="6"/>
  <c r="J33" i="6"/>
  <c r="I33" i="6"/>
  <c r="H33" i="6"/>
  <c r="G33" i="6"/>
  <c r="F33" i="6"/>
  <c r="E33" i="6"/>
  <c r="D33" i="6"/>
  <c r="C33" i="6"/>
  <c r="B33" i="6"/>
  <c r="CJ32" i="6"/>
  <c r="CI32" i="6"/>
  <c r="CH32" i="6"/>
  <c r="CG32" i="6"/>
  <c r="CF32" i="6"/>
  <c r="CE32" i="6"/>
  <c r="CD32" i="6"/>
  <c r="CC32" i="6"/>
  <c r="CB32" i="6"/>
  <c r="CA32" i="6"/>
  <c r="BZ32" i="6"/>
  <c r="BY32" i="6"/>
  <c r="BX32" i="6"/>
  <c r="BW32" i="6"/>
  <c r="BV32" i="6"/>
  <c r="BU32" i="6"/>
  <c r="BT32" i="6"/>
  <c r="BS32" i="6"/>
  <c r="BR32" i="6"/>
  <c r="BQ32" i="6"/>
  <c r="BP32" i="6"/>
  <c r="BO32" i="6"/>
  <c r="BN32" i="6"/>
  <c r="BM32" i="6"/>
  <c r="BL32" i="6"/>
  <c r="BK32" i="6"/>
  <c r="BJ32" i="6"/>
  <c r="BI32" i="6"/>
  <c r="BH32" i="6"/>
  <c r="BG32" i="6"/>
  <c r="BF32" i="6"/>
  <c r="BE32" i="6"/>
  <c r="BD32" i="6"/>
  <c r="BC32" i="6"/>
  <c r="BB32" i="6"/>
  <c r="BA32" i="6"/>
  <c r="AZ32" i="6"/>
  <c r="AY32" i="6"/>
  <c r="AX32" i="6"/>
  <c r="AW32" i="6"/>
  <c r="AV32" i="6"/>
  <c r="AU32" i="6"/>
  <c r="AT32" i="6"/>
  <c r="AS32"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M32" i="6"/>
  <c r="L32" i="6"/>
  <c r="K32" i="6"/>
  <c r="J32" i="6"/>
  <c r="I32" i="6"/>
  <c r="H32" i="6"/>
  <c r="G32" i="6"/>
  <c r="F32" i="6"/>
  <c r="E32" i="6"/>
  <c r="D32" i="6"/>
  <c r="C32" i="6"/>
  <c r="B32" i="6"/>
  <c r="CJ31" i="6"/>
  <c r="CI31" i="6"/>
  <c r="CH31" i="6"/>
  <c r="CG31" i="6"/>
  <c r="CF31" i="6"/>
  <c r="CE31" i="6"/>
  <c r="CD31" i="6"/>
  <c r="CC31" i="6"/>
  <c r="CB31" i="6"/>
  <c r="CA31" i="6"/>
  <c r="BZ31" i="6"/>
  <c r="BY31" i="6"/>
  <c r="BX31" i="6"/>
  <c r="BW31" i="6"/>
  <c r="BV31" i="6"/>
  <c r="BU31" i="6"/>
  <c r="BT31" i="6"/>
  <c r="BS31" i="6"/>
  <c r="BR31" i="6"/>
  <c r="BQ31" i="6"/>
  <c r="BP31" i="6"/>
  <c r="BO31" i="6"/>
  <c r="BN31" i="6"/>
  <c r="BM31" i="6"/>
  <c r="BL31" i="6"/>
  <c r="BK31" i="6"/>
  <c r="BJ31" i="6"/>
  <c r="BI31" i="6"/>
  <c r="BH31" i="6"/>
  <c r="BG31" i="6"/>
  <c r="BF31" i="6"/>
  <c r="BE31" i="6"/>
  <c r="BD31" i="6"/>
  <c r="BC31" i="6"/>
  <c r="BB31" i="6"/>
  <c r="BA31" i="6"/>
  <c r="AZ31" i="6"/>
  <c r="AY31" i="6"/>
  <c r="AX31" i="6"/>
  <c r="AW31" i="6"/>
  <c r="AV31" i="6"/>
  <c r="AU31" i="6"/>
  <c r="AT31" i="6"/>
  <c r="AS31"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D31" i="6"/>
  <c r="C31" i="6"/>
  <c r="B31" i="6"/>
  <c r="CK29" i="6"/>
  <c r="CJ29" i="6"/>
  <c r="CI29" i="6"/>
  <c r="CH29" i="6"/>
  <c r="CG29" i="6"/>
  <c r="CF29" i="6"/>
  <c r="CE29" i="6"/>
  <c r="CD29" i="6"/>
  <c r="CC29" i="6"/>
  <c r="CB29" i="6"/>
  <c r="CA29" i="6"/>
  <c r="BZ29" i="6"/>
  <c r="BY29" i="6"/>
  <c r="BX29" i="6"/>
  <c r="BW29" i="6"/>
  <c r="BV29" i="6"/>
  <c r="BU29" i="6"/>
  <c r="BT29" i="6"/>
  <c r="BS29" i="6"/>
  <c r="BR29" i="6"/>
  <c r="BQ29" i="6"/>
  <c r="BP29" i="6"/>
  <c r="BO29" i="6"/>
  <c r="BN29" i="6"/>
  <c r="BM29" i="6"/>
  <c r="BL29" i="6"/>
  <c r="BK29" i="6"/>
  <c r="BJ29" i="6"/>
  <c r="BI29" i="6"/>
  <c r="BH29" i="6"/>
  <c r="BG29" i="6"/>
  <c r="BF29" i="6"/>
  <c r="BE29" i="6"/>
  <c r="BD29" i="6"/>
  <c r="BC29" i="6"/>
  <c r="BB29" i="6"/>
  <c r="BA29" i="6"/>
  <c r="AZ29" i="6"/>
  <c r="AY29" i="6"/>
  <c r="AX29" i="6"/>
  <c r="AW29" i="6"/>
  <c r="AV29" i="6"/>
  <c r="AU29" i="6"/>
  <c r="AT29" i="6"/>
  <c r="AS29"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B29" i="6"/>
  <c r="CJ28" i="6"/>
  <c r="CI28" i="6"/>
  <c r="CH28" i="6"/>
  <c r="CG28" i="6"/>
  <c r="CF28" i="6"/>
  <c r="CE28" i="6"/>
  <c r="CD28" i="6"/>
  <c r="CC28" i="6"/>
  <c r="CB28" i="6"/>
  <c r="CA28" i="6"/>
  <c r="BZ28" i="6"/>
  <c r="BY28" i="6"/>
  <c r="BX28" i="6"/>
  <c r="BW28" i="6"/>
  <c r="BV28" i="6"/>
  <c r="BU28" i="6"/>
  <c r="BT28" i="6"/>
  <c r="BS28" i="6"/>
  <c r="BR28" i="6"/>
  <c r="BQ28" i="6"/>
  <c r="BP28" i="6"/>
  <c r="BO28" i="6"/>
  <c r="BN28" i="6"/>
  <c r="BM28" i="6"/>
  <c r="BL28" i="6"/>
  <c r="BK28" i="6"/>
  <c r="BJ28" i="6"/>
  <c r="BI28" i="6"/>
  <c r="BH28" i="6"/>
  <c r="BG28" i="6"/>
  <c r="BF28" i="6"/>
  <c r="BE28" i="6"/>
  <c r="BD28" i="6"/>
  <c r="BC28" i="6"/>
  <c r="BB28" i="6"/>
  <c r="BA28" i="6"/>
  <c r="AZ28" i="6"/>
  <c r="AY28" i="6"/>
  <c r="AX28" i="6"/>
  <c r="AW28" i="6"/>
  <c r="AV28" i="6"/>
  <c r="AU28" i="6"/>
  <c r="AT28" i="6"/>
  <c r="AS28"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M28" i="6"/>
  <c r="L28" i="6"/>
  <c r="K28" i="6"/>
  <c r="J28" i="6"/>
  <c r="I28" i="6"/>
  <c r="H28" i="6"/>
  <c r="G28" i="6"/>
  <c r="F28" i="6"/>
  <c r="E28" i="6"/>
  <c r="D28" i="6"/>
  <c r="C28" i="6"/>
  <c r="B28" i="6"/>
  <c r="CJ27" i="6"/>
  <c r="CI27" i="6"/>
  <c r="CH27" i="6"/>
  <c r="CG27" i="6"/>
  <c r="CF27" i="6"/>
  <c r="CE27" i="6"/>
  <c r="CD27" i="6"/>
  <c r="CC27" i="6"/>
  <c r="CB27" i="6"/>
  <c r="CA27" i="6"/>
  <c r="BZ27" i="6"/>
  <c r="BY27" i="6"/>
  <c r="BX27" i="6"/>
  <c r="BW27" i="6"/>
  <c r="BV27" i="6"/>
  <c r="BU27" i="6"/>
  <c r="BT27" i="6"/>
  <c r="BS27" i="6"/>
  <c r="BR27" i="6"/>
  <c r="BQ27" i="6"/>
  <c r="BP27" i="6"/>
  <c r="BO27" i="6"/>
  <c r="BN27" i="6"/>
  <c r="BM27" i="6"/>
  <c r="BL27" i="6"/>
  <c r="BK27" i="6"/>
  <c r="BJ27" i="6"/>
  <c r="BI27" i="6"/>
  <c r="BH27" i="6"/>
  <c r="BG27" i="6"/>
  <c r="BF27" i="6"/>
  <c r="BE27" i="6"/>
  <c r="BD27" i="6"/>
  <c r="BC27" i="6"/>
  <c r="BB27" i="6"/>
  <c r="BA27" i="6"/>
  <c r="AZ27" i="6"/>
  <c r="AY27" i="6"/>
  <c r="AX27" i="6"/>
  <c r="AW27" i="6"/>
  <c r="AV27" i="6"/>
  <c r="AU27" i="6"/>
  <c r="AT27" i="6"/>
  <c r="AS27"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M27" i="6"/>
  <c r="L27" i="6"/>
  <c r="K27" i="6"/>
  <c r="J27" i="6"/>
  <c r="I27" i="6"/>
  <c r="H27" i="6"/>
  <c r="G27" i="6"/>
  <c r="F27" i="6"/>
  <c r="E27" i="6"/>
  <c r="D27" i="6"/>
  <c r="C27" i="6"/>
  <c r="B27"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J24" i="6"/>
  <c r="I24" i="6"/>
  <c r="H24" i="6"/>
  <c r="G24" i="6"/>
  <c r="F24" i="6"/>
  <c r="E24" i="6"/>
  <c r="D24" i="6"/>
  <c r="C24" i="6"/>
  <c r="B24" i="6"/>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M23" i="6"/>
  <c r="L23" i="6"/>
  <c r="K23" i="6"/>
  <c r="J23" i="6"/>
  <c r="I23" i="6"/>
  <c r="H23" i="6"/>
  <c r="G23" i="6"/>
  <c r="F23" i="6"/>
  <c r="E23" i="6"/>
  <c r="D23" i="6"/>
  <c r="C23" i="6"/>
  <c r="B23" i="6"/>
  <c r="CK18" i="6"/>
  <c r="CJ18" i="6"/>
  <c r="CI18" i="6"/>
  <c r="CH18" i="6"/>
  <c r="CG18" i="6"/>
  <c r="CF18" i="6"/>
  <c r="CE18" i="6"/>
  <c r="CD18" i="6"/>
  <c r="CC18" i="6"/>
  <c r="CB18" i="6"/>
  <c r="CA18" i="6"/>
  <c r="BZ18" i="6"/>
  <c r="BY18" i="6"/>
  <c r="BX18" i="6"/>
  <c r="BW18" i="6"/>
  <c r="BV18" i="6"/>
  <c r="BU18" i="6"/>
  <c r="BT18" i="6"/>
  <c r="BS18" i="6"/>
  <c r="BR18" i="6"/>
  <c r="BQ18" i="6"/>
  <c r="BP18" i="6"/>
  <c r="BO18" i="6"/>
  <c r="BN18" i="6"/>
  <c r="BM18" i="6"/>
  <c r="BL18" i="6"/>
  <c r="BK18" i="6"/>
  <c r="BJ18" i="6"/>
  <c r="BI18" i="6"/>
  <c r="BH18" i="6"/>
  <c r="BG18" i="6"/>
  <c r="BF18" i="6"/>
  <c r="BE18" i="6"/>
  <c r="BD18" i="6"/>
  <c r="BC18" i="6"/>
  <c r="BB18" i="6"/>
  <c r="BA18" i="6"/>
  <c r="AZ18" i="6"/>
  <c r="AY18" i="6"/>
  <c r="AX18" i="6"/>
  <c r="AW18" i="6"/>
  <c r="AV18" i="6"/>
  <c r="AU18" i="6"/>
  <c r="AT18" i="6"/>
  <c r="AS18"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M18" i="6"/>
  <c r="L18" i="6"/>
  <c r="K18" i="6"/>
  <c r="J18" i="6"/>
  <c r="I18" i="6"/>
  <c r="H18" i="6"/>
  <c r="G18" i="6"/>
  <c r="F18" i="6"/>
  <c r="E18" i="6"/>
  <c r="D18" i="6"/>
  <c r="C18" i="6"/>
  <c r="B18" i="6"/>
  <c r="CJ17" i="6"/>
  <c r="CI17" i="6"/>
  <c r="CH17" i="6"/>
  <c r="CG17" i="6"/>
  <c r="CF17" i="6"/>
  <c r="CE17" i="6"/>
  <c r="CD17" i="6"/>
  <c r="CC17" i="6"/>
  <c r="CB17" i="6"/>
  <c r="CA17" i="6"/>
  <c r="BZ17" i="6"/>
  <c r="BY17" i="6"/>
  <c r="BX17" i="6"/>
  <c r="BW17" i="6"/>
  <c r="BV17" i="6"/>
  <c r="BU17" i="6"/>
  <c r="BT17" i="6"/>
  <c r="BS17" i="6"/>
  <c r="BR17" i="6"/>
  <c r="BQ17" i="6"/>
  <c r="BP17" i="6"/>
  <c r="BO17" i="6"/>
  <c r="BN17" i="6"/>
  <c r="BM17" i="6"/>
  <c r="BL17" i="6"/>
  <c r="BK17" i="6"/>
  <c r="BJ17" i="6"/>
  <c r="BI17" i="6"/>
  <c r="BH17" i="6"/>
  <c r="BG17" i="6"/>
  <c r="BF17" i="6"/>
  <c r="BE17" i="6"/>
  <c r="BD17" i="6"/>
  <c r="BC17" i="6"/>
  <c r="BB17" i="6"/>
  <c r="BA17" i="6"/>
  <c r="AZ17" i="6"/>
  <c r="AY17" i="6"/>
  <c r="AX17" i="6"/>
  <c r="AW17" i="6"/>
  <c r="AV17" i="6"/>
  <c r="AU17" i="6"/>
  <c r="AT17" i="6"/>
  <c r="AS17"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M17" i="6"/>
  <c r="L17" i="6"/>
  <c r="K17" i="6"/>
  <c r="J17" i="6"/>
  <c r="I17" i="6"/>
  <c r="H17" i="6"/>
  <c r="G17" i="6"/>
  <c r="F17" i="6"/>
  <c r="E17" i="6"/>
  <c r="D17" i="6"/>
  <c r="C17" i="6"/>
  <c r="B17" i="6"/>
  <c r="CK16" i="6"/>
  <c r="CJ16" i="6"/>
  <c r="CI16" i="6"/>
  <c r="CH16" i="6"/>
  <c r="CG16" i="6"/>
  <c r="CF16" i="6"/>
  <c r="CE16" i="6"/>
  <c r="CD16" i="6"/>
  <c r="CC16" i="6"/>
  <c r="CB16" i="6"/>
  <c r="CA16" i="6"/>
  <c r="BZ16" i="6"/>
  <c r="BY16" i="6"/>
  <c r="BX16" i="6"/>
  <c r="BW16" i="6"/>
  <c r="BV16" i="6"/>
  <c r="BU16" i="6"/>
  <c r="BT16" i="6"/>
  <c r="BS16" i="6"/>
  <c r="BR16" i="6"/>
  <c r="BQ16" i="6"/>
  <c r="BP16" i="6"/>
  <c r="BO16" i="6"/>
  <c r="BN16" i="6"/>
  <c r="BM16" i="6"/>
  <c r="BL16" i="6"/>
  <c r="BK16" i="6"/>
  <c r="BJ16" i="6"/>
  <c r="BI16" i="6"/>
  <c r="BH16" i="6"/>
  <c r="BG16" i="6"/>
  <c r="BF16" i="6"/>
  <c r="BE16" i="6"/>
  <c r="BD16" i="6"/>
  <c r="BC16" i="6"/>
  <c r="BB16" i="6"/>
  <c r="BA16" i="6"/>
  <c r="AZ16" i="6"/>
  <c r="AY16" i="6"/>
  <c r="AX16" i="6"/>
  <c r="AW16" i="6"/>
  <c r="AV16" i="6"/>
  <c r="AU16" i="6"/>
  <c r="AT16" i="6"/>
  <c r="AS16"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M16" i="6"/>
  <c r="L16" i="6"/>
  <c r="K16" i="6"/>
  <c r="J16" i="6"/>
  <c r="I16" i="6"/>
  <c r="H16" i="6"/>
  <c r="G16" i="6"/>
  <c r="F16" i="6"/>
  <c r="E16" i="6"/>
  <c r="D16" i="6"/>
  <c r="C16" i="6"/>
  <c r="B16" i="6"/>
  <c r="CJ15" i="6"/>
  <c r="CI15" i="6"/>
  <c r="CH15" i="6"/>
  <c r="CG15" i="6"/>
  <c r="CF15" i="6"/>
  <c r="CE15" i="6"/>
  <c r="CD15" i="6"/>
  <c r="CC15" i="6"/>
  <c r="CB15" i="6"/>
  <c r="CA15" i="6"/>
  <c r="BZ15" i="6"/>
  <c r="BY15" i="6"/>
  <c r="BX15" i="6"/>
  <c r="BW15" i="6"/>
  <c r="BV15" i="6"/>
  <c r="BU15" i="6"/>
  <c r="BT15" i="6"/>
  <c r="BS15" i="6"/>
  <c r="BR15"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D15" i="6"/>
  <c r="C15" i="6"/>
  <c r="B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M12" i="6"/>
  <c r="L12" i="6"/>
  <c r="K12" i="6"/>
  <c r="J12" i="6"/>
  <c r="I12" i="6"/>
  <c r="H12" i="6"/>
  <c r="G12" i="6"/>
  <c r="F12" i="6"/>
  <c r="E12" i="6"/>
  <c r="D12" i="6"/>
  <c r="C12" i="6"/>
  <c r="B12" i="6"/>
  <c r="CJ7" i="6"/>
  <c r="CI7" i="6"/>
  <c r="CH7" i="6"/>
  <c r="CG7" i="6"/>
  <c r="CF7" i="6"/>
  <c r="CE7" i="6"/>
  <c r="CD7" i="6"/>
  <c r="CC7" i="6"/>
  <c r="CB7" i="6"/>
  <c r="CA7" i="6"/>
  <c r="BZ7" i="6"/>
  <c r="BY7" i="6"/>
  <c r="BX7" i="6"/>
  <c r="BW7" i="6"/>
  <c r="BV7" i="6"/>
  <c r="BU7" i="6"/>
  <c r="BT7" i="6"/>
  <c r="BS7" i="6"/>
  <c r="BR7" i="6"/>
  <c r="BQ7" i="6"/>
  <c r="BP7" i="6"/>
  <c r="BO7" i="6"/>
  <c r="BN7" i="6"/>
  <c r="BM7" i="6"/>
  <c r="BL7" i="6"/>
  <c r="BK7" i="6"/>
  <c r="BJ7" i="6"/>
  <c r="BI7" i="6"/>
  <c r="BH7" i="6"/>
  <c r="BG7" i="6"/>
  <c r="BF7" i="6"/>
  <c r="BE7" i="6"/>
  <c r="BD7" i="6"/>
  <c r="BC7" i="6"/>
  <c r="BB7" i="6"/>
  <c r="BA7" i="6"/>
  <c r="AZ7" i="6"/>
  <c r="AY7" i="6"/>
  <c r="AX7" i="6"/>
  <c r="AW7" i="6"/>
  <c r="AV7" i="6"/>
  <c r="AU7" i="6"/>
  <c r="AT7" i="6"/>
  <c r="AS7"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M7" i="6"/>
  <c r="L7" i="6"/>
  <c r="K7" i="6"/>
  <c r="J7" i="6"/>
  <c r="I7" i="6"/>
  <c r="H7" i="6"/>
  <c r="G7" i="6"/>
  <c r="F7" i="6"/>
  <c r="E7" i="6"/>
  <c r="D7" i="6"/>
  <c r="C7" i="6"/>
  <c r="B7"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C6" i="6"/>
  <c r="B6" i="6"/>
  <c r="CK108" i="5"/>
  <c r="CJ108" i="5"/>
  <c r="CI108" i="5"/>
  <c r="CH108" i="5"/>
  <c r="CG108" i="5"/>
  <c r="CF108" i="5"/>
  <c r="CE108" i="5"/>
  <c r="CD108" i="5"/>
  <c r="CC108" i="5"/>
  <c r="CB108" i="5"/>
  <c r="CA108" i="5"/>
  <c r="BZ108" i="5"/>
  <c r="BY108" i="5"/>
  <c r="BX108" i="5"/>
  <c r="BW108" i="5"/>
  <c r="BV108" i="5"/>
  <c r="BU108" i="5"/>
  <c r="BT108" i="5"/>
  <c r="BS108" i="5"/>
  <c r="BR108" i="5"/>
  <c r="BQ108" i="5"/>
  <c r="BP108" i="5"/>
  <c r="BO108" i="5"/>
  <c r="BN108" i="5"/>
  <c r="BM108" i="5"/>
  <c r="BL108" i="5"/>
  <c r="BK108" i="5"/>
  <c r="BJ108" i="5"/>
  <c r="BI108" i="5"/>
  <c r="BH108" i="5"/>
  <c r="BG108" i="5"/>
  <c r="BF108" i="5"/>
  <c r="BE108" i="5"/>
  <c r="BD108" i="5"/>
  <c r="BC108" i="5"/>
  <c r="BB108" i="5"/>
  <c r="BA108" i="5"/>
  <c r="AZ108" i="5"/>
  <c r="AY108" i="5"/>
  <c r="AX108" i="5"/>
  <c r="AW108" i="5"/>
  <c r="AV108" i="5"/>
  <c r="AU108" i="5"/>
  <c r="AT108" i="5"/>
  <c r="AS108"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D108" i="5"/>
  <c r="C108" i="5"/>
  <c r="B108" i="5"/>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P107" i="5"/>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D107" i="5"/>
  <c r="C107" i="5"/>
  <c r="B107" i="5"/>
  <c r="CK89" i="5"/>
  <c r="CJ89" i="5"/>
  <c r="CI89" i="5"/>
  <c r="CH89" i="5"/>
  <c r="CG89" i="5"/>
  <c r="CF89" i="5"/>
  <c r="CE89" i="5"/>
  <c r="CD89" i="5"/>
  <c r="CC89" i="5"/>
  <c r="CB89" i="5"/>
  <c r="CA89" i="5"/>
  <c r="BZ89" i="5"/>
  <c r="BY89" i="5"/>
  <c r="BX89"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D89" i="5"/>
  <c r="C89" i="5"/>
  <c r="B89"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CL72" i="5"/>
  <c r="CK72" i="5"/>
  <c r="CJ72" i="5"/>
  <c r="CI72" i="5"/>
  <c r="CH72" i="5"/>
  <c r="CG72" i="5"/>
  <c r="CF72" i="5"/>
  <c r="CE72" i="5"/>
  <c r="CD72" i="5"/>
  <c r="CC72" i="5"/>
  <c r="CB72" i="5"/>
  <c r="CA72" i="5"/>
  <c r="BZ72" i="5"/>
  <c r="BY72" i="5"/>
  <c r="BX72" i="5"/>
  <c r="BW72" i="5"/>
  <c r="BV72"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G72" i="5"/>
  <c r="F72" i="5"/>
  <c r="E72"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70" i="5"/>
  <c r="CL69" i="5"/>
  <c r="CK69" i="5"/>
  <c r="CJ69" i="5"/>
  <c r="CI69" i="5"/>
  <c r="CH69" i="5"/>
  <c r="CG69" i="5"/>
  <c r="CF69" i="5"/>
  <c r="CE69" i="5"/>
  <c r="CD69" i="5"/>
  <c r="CC69" i="5"/>
  <c r="CB69" i="5"/>
  <c r="CA69" i="5"/>
  <c r="BZ69" i="5"/>
  <c r="BY69" i="5"/>
  <c r="BX69" i="5"/>
  <c r="BW69" i="5"/>
  <c r="BV69" i="5"/>
  <c r="BU69" i="5"/>
  <c r="BT69" i="5"/>
  <c r="BS69" i="5"/>
  <c r="BR69" i="5"/>
  <c r="BQ69" i="5"/>
  <c r="BP69" i="5"/>
  <c r="BO69" i="5"/>
  <c r="BN69" i="5"/>
  <c r="BM69" i="5"/>
  <c r="BL69" i="5"/>
  <c r="BK69" i="5"/>
  <c r="BJ69" i="5"/>
  <c r="BI69" i="5"/>
  <c r="BH69" i="5"/>
  <c r="BG69" i="5"/>
  <c r="BF69" i="5"/>
  <c r="BE69" i="5"/>
  <c r="BD69" i="5"/>
  <c r="BC69" i="5"/>
  <c r="BB69" i="5"/>
  <c r="BA69" i="5"/>
  <c r="AZ69" i="5"/>
  <c r="AY69" i="5"/>
  <c r="AX69" i="5"/>
  <c r="AW69" i="5"/>
  <c r="AV69" i="5"/>
  <c r="AU69" i="5"/>
  <c r="AT69" i="5"/>
  <c r="AS69" i="5"/>
  <c r="AR69" i="5"/>
  <c r="AQ69" i="5"/>
  <c r="AP69" i="5"/>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D69" i="5"/>
  <c r="C69" i="5"/>
  <c r="B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50" i="5"/>
  <c r="CJ50" i="5"/>
  <c r="CI50" i="5"/>
  <c r="CH50" i="5"/>
  <c r="CG50" i="5"/>
  <c r="CF50" i="5"/>
  <c r="CE50" i="5"/>
  <c r="CD50" i="5"/>
  <c r="CC50" i="5"/>
  <c r="CB50" i="5"/>
  <c r="CA50" i="5"/>
  <c r="BZ50" i="5"/>
  <c r="BY50" i="5"/>
  <c r="BX50" i="5"/>
  <c r="BW50" i="5"/>
  <c r="BV50" i="5"/>
  <c r="BU50" i="5"/>
  <c r="BT50" i="5"/>
  <c r="BS50" i="5"/>
  <c r="BR50" i="5"/>
  <c r="BQ50" i="5"/>
  <c r="BP50" i="5"/>
  <c r="BO50" i="5"/>
  <c r="BN50" i="5"/>
  <c r="BM50" i="5"/>
  <c r="BL50" i="5"/>
  <c r="BK50" i="5"/>
  <c r="BJ50" i="5"/>
  <c r="BI50" i="5"/>
  <c r="BH50" i="5"/>
  <c r="BG50" i="5"/>
  <c r="BF50" i="5"/>
  <c r="BE50" i="5"/>
  <c r="BD50" i="5"/>
  <c r="BC50" i="5"/>
  <c r="BB50" i="5"/>
  <c r="BA50" i="5"/>
  <c r="AZ50" i="5"/>
  <c r="AY50" i="5"/>
  <c r="AX50" i="5"/>
  <c r="AW50" i="5"/>
  <c r="AV50" i="5"/>
  <c r="AU50" i="5"/>
  <c r="AT50" i="5"/>
  <c r="AS50"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D50" i="5"/>
  <c r="C50" i="5"/>
  <c r="B50" i="5"/>
  <c r="CK49" i="5"/>
  <c r="CJ49" i="5"/>
  <c r="CI49" i="5"/>
  <c r="CH49" i="5"/>
  <c r="CG49" i="5"/>
  <c r="CF49" i="5"/>
  <c r="CE49" i="5"/>
  <c r="CD49" i="5"/>
  <c r="CC49" i="5"/>
  <c r="CB49" i="5"/>
  <c r="CA49" i="5"/>
  <c r="BZ49" i="5"/>
  <c r="BY49" i="5"/>
  <c r="BX49" i="5"/>
  <c r="BW49" i="5"/>
  <c r="BV49" i="5"/>
  <c r="BU49" i="5"/>
  <c r="BT49" i="5"/>
  <c r="BS49" i="5"/>
  <c r="BR49" i="5"/>
  <c r="BQ49" i="5"/>
  <c r="BP49" i="5"/>
  <c r="BO49" i="5"/>
  <c r="BN49" i="5"/>
  <c r="BM49" i="5"/>
  <c r="BL49" i="5"/>
  <c r="BK49" i="5"/>
  <c r="BJ49" i="5"/>
  <c r="BI49" i="5"/>
  <c r="BH49" i="5"/>
  <c r="BG49" i="5"/>
  <c r="BF49" i="5"/>
  <c r="BE49" i="5"/>
  <c r="BD49" i="5"/>
  <c r="BC49" i="5"/>
  <c r="BB49" i="5"/>
  <c r="BA49" i="5"/>
  <c r="AZ49" i="5"/>
  <c r="AY49" i="5"/>
  <c r="AX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D49" i="5"/>
  <c r="C49" i="5"/>
  <c r="B49" i="5"/>
  <c r="CK33" i="5"/>
  <c r="CJ33" i="5"/>
  <c r="CI33" i="5"/>
  <c r="CH33" i="5"/>
  <c r="CG33" i="5"/>
  <c r="CF33" i="5"/>
  <c r="CE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L13" i="8" l="1"/>
  <c r="T13" i="8"/>
  <c r="AB13" i="8"/>
  <c r="AJ13" i="8"/>
  <c r="AR13" i="8"/>
  <c r="AZ13" i="8"/>
  <c r="BH13" i="8"/>
  <c r="BP13" i="8"/>
  <c r="M13" i="8"/>
  <c r="U13" i="8"/>
  <c r="AC13" i="8"/>
  <c r="AK13" i="8"/>
  <c r="AS13" i="8"/>
  <c r="BA13" i="8"/>
  <c r="BI13" i="8"/>
  <c r="BQ13" i="8"/>
  <c r="F13" i="8"/>
  <c r="N13" i="8"/>
  <c r="V13" i="8"/>
  <c r="AD13" i="8"/>
  <c r="AL13" i="8"/>
  <c r="AT13" i="8"/>
  <c r="BB13" i="8"/>
  <c r="BJ13" i="8"/>
  <c r="BR13" i="8"/>
  <c r="G13" i="8"/>
  <c r="O13" i="8"/>
  <c r="W13" i="8"/>
  <c r="AE13" i="8"/>
  <c r="AM13" i="8"/>
  <c r="AU13" i="8"/>
  <c r="BC13" i="8"/>
  <c r="BK13" i="8"/>
  <c r="BS13" i="8"/>
  <c r="H13" i="8"/>
  <c r="P13" i="8"/>
  <c r="X13" i="8"/>
  <c r="AF13" i="8"/>
  <c r="AN13" i="8"/>
  <c r="AV13" i="8"/>
  <c r="BD13" i="8"/>
  <c r="BL13" i="8"/>
  <c r="BT13" i="8"/>
  <c r="I13" i="8"/>
  <c r="Q13" i="8"/>
  <c r="Y13" i="8"/>
  <c r="AG13" i="8"/>
  <c r="AO13" i="8"/>
  <c r="AW13" i="8"/>
  <c r="BE13" i="8"/>
  <c r="BM13" i="8"/>
  <c r="BU13" i="8"/>
  <c r="J13" i="8"/>
  <c r="R13" i="8"/>
  <c r="Z13" i="8"/>
  <c r="AH13" i="8"/>
  <c r="AP13" i="8"/>
  <c r="AX13" i="8"/>
  <c r="BF13" i="8"/>
  <c r="BN13" i="8"/>
  <c r="O21" i="9"/>
  <c r="O22" i="9"/>
  <c r="I23" i="9"/>
  <c r="I24" i="9"/>
  <c r="BM23" i="9"/>
  <c r="BM24" i="9"/>
  <c r="AH29" i="9"/>
  <c r="AH30" i="9"/>
  <c r="H22" i="9"/>
  <c r="P22" i="9"/>
  <c r="X22" i="9"/>
  <c r="AF22" i="9"/>
  <c r="AN22" i="9"/>
  <c r="AV22" i="9"/>
  <c r="BD21" i="9"/>
  <c r="BD22" i="9"/>
  <c r="BL21" i="9"/>
  <c r="BL22" i="9"/>
  <c r="BT21" i="9"/>
  <c r="BT22" i="9"/>
  <c r="CB21" i="9"/>
  <c r="CB22" i="9"/>
  <c r="CJ21" i="9"/>
  <c r="CJ22" i="9"/>
  <c r="J23" i="9"/>
  <c r="J24" i="9"/>
  <c r="R23" i="9"/>
  <c r="R24" i="9"/>
  <c r="Z23" i="9"/>
  <c r="Z24" i="9"/>
  <c r="AH23" i="9"/>
  <c r="AH24" i="9"/>
  <c r="AP23" i="9"/>
  <c r="AP24" i="9"/>
  <c r="AX23" i="9"/>
  <c r="AX24" i="9"/>
  <c r="BF23" i="9"/>
  <c r="BF24" i="9"/>
  <c r="BN23" i="9"/>
  <c r="BN24" i="9"/>
  <c r="BV23" i="9"/>
  <c r="BV24" i="9"/>
  <c r="CD23" i="9"/>
  <c r="CD24" i="9"/>
  <c r="K29" i="9"/>
  <c r="K30" i="9"/>
  <c r="S29" i="9"/>
  <c r="S30" i="9"/>
  <c r="AA29" i="9"/>
  <c r="AA30" i="9"/>
  <c r="AI29" i="9"/>
  <c r="AI30" i="9"/>
  <c r="AQ29" i="9"/>
  <c r="AQ30" i="9"/>
  <c r="AY29" i="9"/>
  <c r="AY30" i="9"/>
  <c r="BG29" i="9"/>
  <c r="BG30" i="9"/>
  <c r="BO29" i="9"/>
  <c r="BO30" i="9"/>
  <c r="BW29" i="9"/>
  <c r="BW30" i="9"/>
  <c r="CE29" i="9"/>
  <c r="CE30" i="9"/>
  <c r="BC21" i="9"/>
  <c r="BC22" i="9"/>
  <c r="AG23" i="9"/>
  <c r="AG24" i="9"/>
  <c r="CC23" i="9"/>
  <c r="CC24" i="9"/>
  <c r="J29" i="9"/>
  <c r="J30" i="9"/>
  <c r="BN29" i="9"/>
  <c r="BN30" i="9"/>
  <c r="CK21" i="9"/>
  <c r="CK22" i="9"/>
  <c r="J21" i="9"/>
  <c r="J22" i="9"/>
  <c r="R21" i="9"/>
  <c r="R22" i="9"/>
  <c r="Z21" i="9"/>
  <c r="Z22" i="9"/>
  <c r="AH21" i="9"/>
  <c r="AH22" i="9"/>
  <c r="AP21" i="9"/>
  <c r="AP22" i="9"/>
  <c r="AX21" i="9"/>
  <c r="AX22" i="9"/>
  <c r="BF21" i="9"/>
  <c r="BF22" i="9"/>
  <c r="BN21" i="9"/>
  <c r="BN22" i="9"/>
  <c r="BV21" i="9"/>
  <c r="BV22" i="9"/>
  <c r="CD21" i="9"/>
  <c r="CD22" i="9"/>
  <c r="H32" i="9"/>
  <c r="P32" i="9"/>
  <c r="X32" i="9"/>
  <c r="AF32" i="9"/>
  <c r="AN32" i="9"/>
  <c r="AV32" i="9"/>
  <c r="BD32" i="9"/>
  <c r="BL32" i="9"/>
  <c r="BT32" i="9"/>
  <c r="CB32" i="9"/>
  <c r="CJ32" i="9"/>
  <c r="G21" i="9"/>
  <c r="G22" i="9"/>
  <c r="AM21" i="9"/>
  <c r="AM22" i="9"/>
  <c r="CA21" i="9"/>
  <c r="CA22" i="9"/>
  <c r="Y23" i="9"/>
  <c r="Y24" i="9"/>
  <c r="BU23" i="9"/>
  <c r="BU24" i="9"/>
  <c r="Z29" i="9"/>
  <c r="Z30" i="9"/>
  <c r="BV29" i="9"/>
  <c r="BV30" i="9"/>
  <c r="CH29" i="9"/>
  <c r="CH30" i="9"/>
  <c r="AE21" i="9"/>
  <c r="AE22" i="9"/>
  <c r="BS21" i="9"/>
  <c r="BS22" i="9"/>
  <c r="Q23" i="9"/>
  <c r="Q24" i="9"/>
  <c r="BE23" i="9"/>
  <c r="BE24" i="9"/>
  <c r="BF29" i="9"/>
  <c r="BF30" i="9"/>
  <c r="CH23" i="9"/>
  <c r="CH24" i="9"/>
  <c r="CI29" i="9"/>
  <c r="CI30" i="9"/>
  <c r="BK21" i="9"/>
  <c r="BK22" i="9"/>
  <c r="AW23" i="9"/>
  <c r="AW24" i="9"/>
  <c r="AX29" i="9"/>
  <c r="AX30" i="9"/>
  <c r="CI23" i="9"/>
  <c r="CI24" i="9"/>
  <c r="H30" i="9"/>
  <c r="P30" i="9"/>
  <c r="X30" i="9"/>
  <c r="AF30" i="9"/>
  <c r="AN30" i="9"/>
  <c r="AV30" i="9"/>
  <c r="BD30" i="9"/>
  <c r="BL30" i="9"/>
  <c r="BT30" i="9"/>
  <c r="CB30" i="9"/>
  <c r="CJ29" i="9"/>
  <c r="CJ30" i="9"/>
  <c r="W21" i="9"/>
  <c r="W22" i="9"/>
  <c r="AU21" i="9"/>
  <c r="AU22" i="9"/>
  <c r="CI21" i="9"/>
  <c r="CI22" i="9"/>
  <c r="AO23" i="9"/>
  <c r="AO24" i="9"/>
  <c r="CK23" i="9"/>
  <c r="CK24" i="9"/>
  <c r="R29" i="9"/>
  <c r="R30" i="9"/>
  <c r="AP29" i="9"/>
  <c r="AP30" i="9"/>
  <c r="CD29" i="9"/>
  <c r="CD30" i="9"/>
  <c r="H24" i="9"/>
  <c r="P24" i="9"/>
  <c r="X24" i="9"/>
  <c r="AF24" i="9"/>
  <c r="AN24" i="9"/>
  <c r="AV24" i="9"/>
  <c r="BD24" i="9"/>
  <c r="BL24" i="9"/>
  <c r="BT24" i="9"/>
  <c r="CB24" i="9"/>
  <c r="CJ23" i="9"/>
  <c r="CJ24" i="9"/>
  <c r="CK29" i="9"/>
  <c r="CK30" i="9"/>
  <c r="AN13" i="9"/>
  <c r="F29" i="9"/>
  <c r="N29" i="9"/>
  <c r="V29" i="9"/>
  <c r="AD29" i="9"/>
  <c r="AL29" i="9"/>
  <c r="AT29" i="9"/>
  <c r="BB29" i="9"/>
  <c r="BJ29" i="9"/>
  <c r="BR29" i="9"/>
  <c r="BZ29" i="9"/>
  <c r="AF15" i="9"/>
  <c r="AJ13" i="9"/>
  <c r="AJ15" i="9" s="1"/>
  <c r="L21" i="9"/>
  <c r="T21" i="9"/>
  <c r="AB21" i="9"/>
  <c r="BX21" i="9"/>
  <c r="CF21" i="9"/>
  <c r="F23" i="9"/>
  <c r="N23" i="9"/>
  <c r="V23" i="9"/>
  <c r="L25" i="9"/>
  <c r="T25" i="9"/>
  <c r="AB25" i="9"/>
  <c r="AJ25" i="9"/>
  <c r="AR25" i="9"/>
  <c r="AZ25" i="9"/>
  <c r="BH25" i="9"/>
  <c r="BP25" i="9"/>
  <c r="BX25" i="9"/>
  <c r="CF25" i="9"/>
  <c r="F26" i="9"/>
  <c r="N26" i="9"/>
  <c r="V26" i="9"/>
  <c r="AD26" i="9"/>
  <c r="AL26" i="9"/>
  <c r="AT26" i="9"/>
  <c r="BB26" i="9"/>
  <c r="BJ26" i="9"/>
  <c r="BR26" i="9"/>
  <c r="BZ26" i="9"/>
  <c r="CH26" i="9"/>
  <c r="H27" i="9"/>
  <c r="P27" i="9"/>
  <c r="X27" i="9"/>
  <c r="AF27" i="9"/>
  <c r="AN27" i="9"/>
  <c r="AV27" i="9"/>
  <c r="BD27" i="9"/>
  <c r="BL27" i="9"/>
  <c r="BT27" i="9"/>
  <c r="CB27" i="9"/>
  <c r="G29" i="9"/>
  <c r="O29" i="9"/>
  <c r="W29" i="9"/>
  <c r="AE29" i="9"/>
  <c r="AM29" i="9"/>
  <c r="AU29" i="9"/>
  <c r="BC29" i="9"/>
  <c r="BK29" i="9"/>
  <c r="BS29" i="9"/>
  <c r="CA29" i="9"/>
  <c r="AD25" i="9"/>
  <c r="AL25" i="9"/>
  <c r="AT25" i="9"/>
  <c r="BB25" i="9"/>
  <c r="BJ25" i="9"/>
  <c r="BR25" i="9"/>
  <c r="BZ25" i="9"/>
  <c r="CH25" i="9"/>
  <c r="H26" i="9"/>
  <c r="P26" i="9"/>
  <c r="X26" i="9"/>
  <c r="AF26" i="9"/>
  <c r="AN26" i="9"/>
  <c r="AV26" i="9"/>
  <c r="BD26" i="9"/>
  <c r="BL26" i="9"/>
  <c r="BT26" i="9"/>
  <c r="CB26" i="9"/>
  <c r="J27" i="9"/>
  <c r="R27" i="9"/>
  <c r="Z27" i="9"/>
  <c r="AH27" i="9"/>
  <c r="AP27" i="9"/>
  <c r="AX27" i="9"/>
  <c r="BF27" i="9"/>
  <c r="BN27" i="9"/>
  <c r="BV27" i="9"/>
  <c r="CD27" i="9"/>
  <c r="I29" i="9"/>
  <c r="Q29" i="9"/>
  <c r="Y29" i="9"/>
  <c r="AG29" i="9"/>
  <c r="AO29" i="9"/>
  <c r="AW29" i="9"/>
  <c r="BE29" i="9"/>
  <c r="BM29" i="9"/>
  <c r="BU29" i="9"/>
  <c r="CC29" i="9"/>
  <c r="BW27" i="9"/>
  <c r="N14" i="9"/>
  <c r="AR13" i="9"/>
  <c r="V14" i="9"/>
  <c r="CH14" i="9"/>
  <c r="H15" i="9"/>
  <c r="P15" i="9"/>
  <c r="X15" i="9"/>
  <c r="AN15" i="9"/>
  <c r="AV15" i="9"/>
  <c r="BD15" i="9"/>
  <c r="BL15" i="9"/>
  <c r="BT15" i="9"/>
  <c r="CB15" i="9"/>
  <c r="CJ15" i="9"/>
  <c r="AZ13" i="9"/>
  <c r="AD14" i="9"/>
  <c r="AN25" i="9"/>
  <c r="AV25" i="9"/>
  <c r="BD25" i="9"/>
  <c r="BL25" i="9"/>
  <c r="BT25" i="9"/>
  <c r="CB25" i="9"/>
  <c r="BH13" i="9"/>
  <c r="AL14" i="9"/>
  <c r="BZ14" i="9"/>
  <c r="I21" i="9"/>
  <c r="Q21" i="9"/>
  <c r="Y21" i="9"/>
  <c r="AG21" i="9"/>
  <c r="AO21" i="9"/>
  <c r="AW21" i="9"/>
  <c r="BE21" i="9"/>
  <c r="BM21" i="9"/>
  <c r="BU21" i="9"/>
  <c r="CC21" i="9"/>
  <c r="K23" i="9"/>
  <c r="S23" i="9"/>
  <c r="AA23" i="9"/>
  <c r="AI23" i="9"/>
  <c r="AQ23" i="9"/>
  <c r="AY23" i="9"/>
  <c r="BG23" i="9"/>
  <c r="BO23" i="9"/>
  <c r="BW23" i="9"/>
  <c r="CE23" i="9"/>
  <c r="I25" i="9"/>
  <c r="Q25" i="9"/>
  <c r="Y25" i="9"/>
  <c r="AG25" i="9"/>
  <c r="AO25" i="9"/>
  <c r="AW25" i="9"/>
  <c r="BE25" i="9"/>
  <c r="BM25" i="9"/>
  <c r="BU25" i="9"/>
  <c r="CC25" i="9"/>
  <c r="K26" i="9"/>
  <c r="S26" i="9"/>
  <c r="AA26" i="9"/>
  <c r="AI26" i="9"/>
  <c r="AQ26" i="9"/>
  <c r="AY26" i="9"/>
  <c r="BG26" i="9"/>
  <c r="BO26" i="9"/>
  <c r="BW26" i="9"/>
  <c r="CE26" i="9"/>
  <c r="E27" i="9"/>
  <c r="M27" i="9"/>
  <c r="U27" i="9"/>
  <c r="AC27" i="9"/>
  <c r="AK27" i="9"/>
  <c r="AS27" i="9"/>
  <c r="BA27" i="9"/>
  <c r="BI27" i="9"/>
  <c r="BQ27" i="9"/>
  <c r="BY27" i="9"/>
  <c r="CG27" i="9"/>
  <c r="BP13" i="9"/>
  <c r="AT14" i="9"/>
  <c r="L23" i="9"/>
  <c r="T23" i="9"/>
  <c r="AB23" i="9"/>
  <c r="AJ23" i="9"/>
  <c r="AR23" i="9"/>
  <c r="AZ23" i="9"/>
  <c r="BH23" i="9"/>
  <c r="BP23" i="9"/>
  <c r="BX23" i="9"/>
  <c r="CF23" i="9"/>
  <c r="J25" i="9"/>
  <c r="R25" i="9"/>
  <c r="Z25" i="9"/>
  <c r="L13" i="9"/>
  <c r="BX13" i="9"/>
  <c r="BB14" i="9"/>
  <c r="K21" i="9"/>
  <c r="S21" i="9"/>
  <c r="AA21" i="9"/>
  <c r="AI21" i="9"/>
  <c r="AQ21" i="9"/>
  <c r="AY21" i="9"/>
  <c r="BG21" i="9"/>
  <c r="BO21" i="9"/>
  <c r="BW21" i="9"/>
  <c r="CE21" i="9"/>
  <c r="E23" i="9"/>
  <c r="M23" i="9"/>
  <c r="AC23" i="9"/>
  <c r="AK23" i="9"/>
  <c r="CG23" i="9"/>
  <c r="K25" i="9"/>
  <c r="S25" i="9"/>
  <c r="AA25" i="9"/>
  <c r="AI25" i="9"/>
  <c r="AQ25" i="9"/>
  <c r="AY25" i="9"/>
  <c r="BG25" i="9"/>
  <c r="BO25" i="9"/>
  <c r="BW25" i="9"/>
  <c r="CE25" i="9"/>
  <c r="E26" i="9"/>
  <c r="M26" i="9"/>
  <c r="U26" i="9"/>
  <c r="AC26" i="9"/>
  <c r="AK26" i="9"/>
  <c r="AS26" i="9"/>
  <c r="BA26" i="9"/>
  <c r="BI26" i="9"/>
  <c r="BQ26" i="9"/>
  <c r="BY26" i="9"/>
  <c r="CG26" i="9"/>
  <c r="G27" i="9"/>
  <c r="O27" i="9"/>
  <c r="W27" i="9"/>
  <c r="AE27" i="9"/>
  <c r="AM27" i="9"/>
  <c r="AU27" i="9"/>
  <c r="BC27" i="9"/>
  <c r="BK27" i="9"/>
  <c r="BS27" i="9"/>
  <c r="CA27" i="9"/>
  <c r="T13" i="9"/>
  <c r="CF13" i="9"/>
  <c r="BJ14" i="9"/>
  <c r="AJ21" i="9"/>
  <c r="AR21" i="9"/>
  <c r="AZ21" i="9"/>
  <c r="BH21" i="9"/>
  <c r="BP21" i="9"/>
  <c r="AD23" i="9"/>
  <c r="AL23" i="9"/>
  <c r="AT23" i="9"/>
  <c r="BB23" i="9"/>
  <c r="BJ23" i="9"/>
  <c r="BR23" i="9"/>
  <c r="BZ23" i="9"/>
  <c r="AB13" i="9"/>
  <c r="F14" i="9"/>
  <c r="BR14" i="9"/>
  <c r="U23" i="9"/>
  <c r="AS23" i="9"/>
  <c r="BA23" i="9"/>
  <c r="BI23" i="9"/>
  <c r="BQ23" i="9"/>
  <c r="BY23" i="9"/>
  <c r="I15" i="9"/>
  <c r="Q15" i="9"/>
  <c r="Y15" i="9"/>
  <c r="AG15" i="9"/>
  <c r="AO15" i="9"/>
  <c r="AW15" i="9"/>
  <c r="BE15" i="9"/>
  <c r="BM15" i="9"/>
  <c r="BU15" i="9"/>
  <c r="CC15" i="9"/>
  <c r="CK15" i="9"/>
  <c r="R16" i="9"/>
  <c r="CD16" i="9"/>
  <c r="J16" i="9"/>
  <c r="Z16" i="9"/>
  <c r="E21" i="9"/>
  <c r="M21" i="9"/>
  <c r="U21" i="9"/>
  <c r="AC21" i="9"/>
  <c r="AK21" i="9"/>
  <c r="AS21" i="9"/>
  <c r="BA21" i="9"/>
  <c r="BI21" i="9"/>
  <c r="BQ21" i="9"/>
  <c r="BY21" i="9"/>
  <c r="CG21" i="9"/>
  <c r="G23" i="9"/>
  <c r="O23" i="9"/>
  <c r="W23" i="9"/>
  <c r="AE23" i="9"/>
  <c r="AM23" i="9"/>
  <c r="AU23" i="9"/>
  <c r="BC23" i="9"/>
  <c r="BK23" i="9"/>
  <c r="BS23" i="9"/>
  <c r="CA23" i="9"/>
  <c r="E25" i="9"/>
  <c r="M25" i="9"/>
  <c r="U25" i="9"/>
  <c r="H16" i="9"/>
  <c r="P16" i="9"/>
  <c r="X16" i="9"/>
  <c r="AF16" i="9"/>
  <c r="AN16" i="9"/>
  <c r="AV16" i="9"/>
  <c r="BD16" i="9"/>
  <c r="BL16" i="9"/>
  <c r="BT16" i="9"/>
  <c r="CB16" i="9"/>
  <c r="AH16" i="9"/>
  <c r="F21" i="9"/>
  <c r="N21" i="9"/>
  <c r="V21" i="9"/>
  <c r="AD21" i="9"/>
  <c r="AL21" i="9"/>
  <c r="AT21" i="9"/>
  <c r="BB21" i="9"/>
  <c r="BJ21" i="9"/>
  <c r="BR21" i="9"/>
  <c r="BZ21" i="9"/>
  <c r="CH21" i="9"/>
  <c r="H23" i="9"/>
  <c r="P23" i="9"/>
  <c r="X23" i="9"/>
  <c r="AF23" i="9"/>
  <c r="AN23" i="9"/>
  <c r="AV23" i="9"/>
  <c r="BD23" i="9"/>
  <c r="BL23" i="9"/>
  <c r="BT23" i="9"/>
  <c r="CB23" i="9"/>
  <c r="F25" i="9"/>
  <c r="N25" i="9"/>
  <c r="V25" i="9"/>
  <c r="L15" i="9"/>
  <c r="T15" i="9"/>
  <c r="AB15" i="9"/>
  <c r="AR15" i="9"/>
  <c r="AZ15" i="9"/>
  <c r="BH15" i="9"/>
  <c r="BP15" i="9"/>
  <c r="BX15" i="9"/>
  <c r="CF15" i="9"/>
  <c r="AP16" i="9"/>
  <c r="AX16" i="9"/>
  <c r="BV16" i="9"/>
  <c r="H21" i="9"/>
  <c r="P21" i="9"/>
  <c r="X21" i="9"/>
  <c r="AF21" i="9"/>
  <c r="AN21" i="9"/>
  <c r="AV21" i="9"/>
  <c r="F15" i="9"/>
  <c r="N15" i="9"/>
  <c r="V15" i="9"/>
  <c r="AD15" i="9"/>
  <c r="AL15" i="9"/>
  <c r="AT15" i="9"/>
  <c r="BB15" i="9"/>
  <c r="BJ15" i="9"/>
  <c r="BR15" i="9"/>
  <c r="BZ15" i="9"/>
  <c r="CH15" i="9"/>
  <c r="BF16" i="9"/>
  <c r="J14" i="9"/>
  <c r="J13" i="9"/>
  <c r="J15" i="9" s="1"/>
  <c r="R14" i="9"/>
  <c r="R13" i="9"/>
  <c r="R15" i="9" s="1"/>
  <c r="Z14" i="9"/>
  <c r="Z13" i="9"/>
  <c r="Z15" i="9" s="1"/>
  <c r="AH14" i="9"/>
  <c r="AH13" i="9"/>
  <c r="AH15" i="9" s="1"/>
  <c r="AP14" i="9"/>
  <c r="AP13" i="9"/>
  <c r="AP15" i="9" s="1"/>
  <c r="AX14" i="9"/>
  <c r="AX13" i="9"/>
  <c r="AX15" i="9" s="1"/>
  <c r="BF14" i="9"/>
  <c r="BF13" i="9"/>
  <c r="BF15" i="9" s="1"/>
  <c r="BN14" i="9"/>
  <c r="BN13" i="9"/>
  <c r="BN15" i="9" s="1"/>
  <c r="BV14" i="9"/>
  <c r="BV13" i="9"/>
  <c r="BV15" i="9" s="1"/>
  <c r="CD14" i="9"/>
  <c r="CD13" i="9"/>
  <c r="CD15" i="9" s="1"/>
  <c r="CL14" i="9"/>
  <c r="CL13" i="9"/>
  <c r="L29" i="9"/>
  <c r="L16" i="9"/>
  <c r="T29" i="9"/>
  <c r="T16" i="9"/>
  <c r="AB29" i="9"/>
  <c r="AB16" i="9"/>
  <c r="AJ29" i="9"/>
  <c r="AJ16" i="9"/>
  <c r="AR29" i="9"/>
  <c r="AR16" i="9"/>
  <c r="AZ29" i="9"/>
  <c r="AZ16" i="9"/>
  <c r="BH29" i="9"/>
  <c r="BH16" i="9"/>
  <c r="BP29" i="9"/>
  <c r="BP16" i="9"/>
  <c r="BX29" i="9"/>
  <c r="BX16" i="9"/>
  <c r="CF29" i="9"/>
  <c r="CF16" i="9"/>
  <c r="G31" i="9"/>
  <c r="G17" i="9"/>
  <c r="G15" i="9"/>
  <c r="O31" i="9"/>
  <c r="O17" i="9"/>
  <c r="O15" i="9"/>
  <c r="W31" i="9"/>
  <c r="W17" i="9"/>
  <c r="W15" i="9"/>
  <c r="AE31" i="9"/>
  <c r="AE17" i="9"/>
  <c r="AE15" i="9"/>
  <c r="AM31" i="9"/>
  <c r="AM17" i="9"/>
  <c r="AM15" i="9"/>
  <c r="AU31" i="9"/>
  <c r="AU17" i="9"/>
  <c r="AU15" i="9"/>
  <c r="BC31" i="9"/>
  <c r="BC17" i="9"/>
  <c r="BC15" i="9"/>
  <c r="BK31" i="9"/>
  <c r="BK17" i="9"/>
  <c r="BK15" i="9"/>
  <c r="BS31" i="9"/>
  <c r="BS17" i="9"/>
  <c r="BS15" i="9"/>
  <c r="CA31" i="9"/>
  <c r="CA17" i="9"/>
  <c r="CA15" i="9"/>
  <c r="CI31" i="9"/>
  <c r="CI17" i="9"/>
  <c r="CI15" i="9"/>
  <c r="BN16" i="9"/>
  <c r="E31" i="9"/>
  <c r="E17" i="9"/>
  <c r="M31" i="9"/>
  <c r="M17" i="9"/>
  <c r="U31" i="9"/>
  <c r="U17" i="9"/>
  <c r="AC17" i="9"/>
  <c r="AC31" i="9"/>
  <c r="AK17" i="9"/>
  <c r="AK31" i="9"/>
  <c r="AS17" i="9"/>
  <c r="AS31" i="9"/>
  <c r="BA31" i="9"/>
  <c r="BA17" i="9"/>
  <c r="BI17" i="9"/>
  <c r="BI31" i="9"/>
  <c r="BQ17" i="9"/>
  <c r="BQ31" i="9"/>
  <c r="BY31" i="9"/>
  <c r="BY17" i="9"/>
  <c r="CG31" i="9"/>
  <c r="CG17" i="9"/>
  <c r="CJ16" i="9"/>
  <c r="J26" i="9"/>
  <c r="R26" i="9"/>
  <c r="Z26" i="9"/>
  <c r="AH26" i="9"/>
  <c r="AP26" i="9"/>
  <c r="AX26" i="9"/>
  <c r="BF26" i="9"/>
  <c r="BN26" i="9"/>
  <c r="BV26" i="9"/>
  <c r="CD26" i="9"/>
  <c r="L27" i="9"/>
  <c r="T27" i="9"/>
  <c r="AB27" i="9"/>
  <c r="AJ27" i="9"/>
  <c r="AR27" i="9"/>
  <c r="AZ27" i="9"/>
  <c r="BH27" i="9"/>
  <c r="BP27" i="9"/>
  <c r="BX27" i="9"/>
  <c r="CF27" i="9"/>
  <c r="F31" i="9"/>
  <c r="F17" i="9"/>
  <c r="N31" i="9"/>
  <c r="N17" i="9"/>
  <c r="V31" i="9"/>
  <c r="V17" i="9"/>
  <c r="AD31" i="9"/>
  <c r="AD17" i="9"/>
  <c r="AL31" i="9"/>
  <c r="AL17" i="9"/>
  <c r="AT31" i="9"/>
  <c r="AT17" i="9"/>
  <c r="BB31" i="9"/>
  <c r="BB17" i="9"/>
  <c r="BJ31" i="9"/>
  <c r="BJ17" i="9"/>
  <c r="BR31" i="9"/>
  <c r="BR17" i="9"/>
  <c r="BZ31" i="9"/>
  <c r="BZ17" i="9"/>
  <c r="CH31" i="9"/>
  <c r="CH17" i="9"/>
  <c r="K13" i="9"/>
  <c r="K15" i="9" s="1"/>
  <c r="S13" i="9"/>
  <c r="S15" i="9" s="1"/>
  <c r="AA13" i="9"/>
  <c r="AA15" i="9" s="1"/>
  <c r="AI13" i="9"/>
  <c r="AI15" i="9" s="1"/>
  <c r="AQ13" i="9"/>
  <c r="AQ15" i="9" s="1"/>
  <c r="AY13" i="9"/>
  <c r="AY15" i="9" s="1"/>
  <c r="BG13" i="9"/>
  <c r="BG15" i="9" s="1"/>
  <c r="BO13" i="9"/>
  <c r="BO15" i="9" s="1"/>
  <c r="BW13" i="9"/>
  <c r="BW15" i="9" s="1"/>
  <c r="CE13" i="9"/>
  <c r="CE15" i="9" s="1"/>
  <c r="E14" i="9"/>
  <c r="M14" i="9"/>
  <c r="U14" i="9"/>
  <c r="AC14" i="9"/>
  <c r="AK14" i="9"/>
  <c r="AS14" i="9"/>
  <c r="BA14" i="9"/>
  <c r="BI14" i="9"/>
  <c r="BQ14" i="9"/>
  <c r="BY14" i="9"/>
  <c r="CG14" i="9"/>
  <c r="I16" i="9"/>
  <c r="Q16" i="9"/>
  <c r="Y16" i="9"/>
  <c r="AG16" i="9"/>
  <c r="AO16" i="9"/>
  <c r="AW16" i="9"/>
  <c r="BE16" i="9"/>
  <c r="BM16" i="9"/>
  <c r="BU16" i="9"/>
  <c r="CC16" i="9"/>
  <c r="CK16" i="9"/>
  <c r="AH25" i="9"/>
  <c r="AP25" i="9"/>
  <c r="AX25" i="9"/>
  <c r="BF25" i="9"/>
  <c r="BN25" i="9"/>
  <c r="BV25" i="9"/>
  <c r="CD25" i="9"/>
  <c r="L26" i="9"/>
  <c r="T26" i="9"/>
  <c r="AB26" i="9"/>
  <c r="AJ26" i="9"/>
  <c r="AR26" i="9"/>
  <c r="AZ26" i="9"/>
  <c r="BH26" i="9"/>
  <c r="BP26" i="9"/>
  <c r="BX26" i="9"/>
  <c r="CF26" i="9"/>
  <c r="F27" i="9"/>
  <c r="N27" i="9"/>
  <c r="V27" i="9"/>
  <c r="AD27" i="9"/>
  <c r="AL27" i="9"/>
  <c r="AT27" i="9"/>
  <c r="BB27" i="9"/>
  <c r="BJ27" i="9"/>
  <c r="BR27" i="9"/>
  <c r="BZ27" i="9"/>
  <c r="E29" i="9"/>
  <c r="M29" i="9"/>
  <c r="U29" i="9"/>
  <c r="AC29" i="9"/>
  <c r="AK29" i="9"/>
  <c r="AS29" i="9"/>
  <c r="BA29" i="9"/>
  <c r="BI29" i="9"/>
  <c r="BQ29" i="9"/>
  <c r="BY29" i="9"/>
  <c r="CG29" i="9"/>
  <c r="H31" i="9"/>
  <c r="H17" i="9"/>
  <c r="P31" i="9"/>
  <c r="P17" i="9"/>
  <c r="X31" i="9"/>
  <c r="X17" i="9"/>
  <c r="AF31" i="9"/>
  <c r="AF17" i="9"/>
  <c r="AN31" i="9"/>
  <c r="AN17" i="9"/>
  <c r="AV31" i="9"/>
  <c r="AV17" i="9"/>
  <c r="BD31" i="9"/>
  <c r="BD17" i="9"/>
  <c r="BL31" i="9"/>
  <c r="BL17" i="9"/>
  <c r="BT31" i="9"/>
  <c r="BT17" i="9"/>
  <c r="CB31" i="9"/>
  <c r="CB17" i="9"/>
  <c r="CJ31" i="9"/>
  <c r="CJ17" i="9"/>
  <c r="G14" i="9"/>
  <c r="O14" i="9"/>
  <c r="W14" i="9"/>
  <c r="AE14" i="9"/>
  <c r="AM14" i="9"/>
  <c r="AU14" i="9"/>
  <c r="BC14" i="9"/>
  <c r="BK14" i="9"/>
  <c r="BS14" i="9"/>
  <c r="CA14" i="9"/>
  <c r="CI14" i="9"/>
  <c r="K16" i="9"/>
  <c r="S16" i="9"/>
  <c r="AA16" i="9"/>
  <c r="AI16" i="9"/>
  <c r="AQ16" i="9"/>
  <c r="AY16" i="9"/>
  <c r="BG16" i="9"/>
  <c r="BO16" i="9"/>
  <c r="BW16" i="9"/>
  <c r="CE16" i="9"/>
  <c r="I31" i="9"/>
  <c r="I17" i="9"/>
  <c r="Q31" i="9"/>
  <c r="Q17" i="9"/>
  <c r="Y31" i="9"/>
  <c r="Y17" i="9"/>
  <c r="AG31" i="9"/>
  <c r="AG17" i="9"/>
  <c r="AO31" i="9"/>
  <c r="AO17" i="9"/>
  <c r="AW31" i="9"/>
  <c r="AW17" i="9"/>
  <c r="BE31" i="9"/>
  <c r="BE17" i="9"/>
  <c r="BM31" i="9"/>
  <c r="BM17" i="9"/>
  <c r="BU31" i="9"/>
  <c r="BU17" i="9"/>
  <c r="CC31" i="9"/>
  <c r="CC17" i="9"/>
  <c r="CK31" i="9"/>
  <c r="CK17" i="9"/>
  <c r="H14" i="9"/>
  <c r="P14" i="9"/>
  <c r="X14" i="9"/>
  <c r="AF14" i="9"/>
  <c r="AN14" i="9"/>
  <c r="AV14" i="9"/>
  <c r="BD14" i="9"/>
  <c r="BL14" i="9"/>
  <c r="BT14" i="9"/>
  <c r="CB14" i="9"/>
  <c r="CJ14" i="9"/>
  <c r="J17" i="9"/>
  <c r="J31" i="9"/>
  <c r="R17" i="9"/>
  <c r="R31" i="9"/>
  <c r="Z31" i="9"/>
  <c r="AH17" i="9"/>
  <c r="AH31" i="9"/>
  <c r="AP17" i="9"/>
  <c r="AP31" i="9"/>
  <c r="AX17" i="9"/>
  <c r="AX31" i="9"/>
  <c r="BF31" i="9"/>
  <c r="BN17" i="9"/>
  <c r="BN31" i="9"/>
  <c r="BV17" i="9"/>
  <c r="BV31" i="9"/>
  <c r="CD17" i="9"/>
  <c r="CD31" i="9"/>
  <c r="I14" i="9"/>
  <c r="Q14" i="9"/>
  <c r="Y14" i="9"/>
  <c r="AG14" i="9"/>
  <c r="AO14" i="9"/>
  <c r="AW14" i="9"/>
  <c r="BE14" i="9"/>
  <c r="BM14" i="9"/>
  <c r="BU14" i="9"/>
  <c r="CC14" i="9"/>
  <c r="CK14" i="9"/>
  <c r="E16" i="9"/>
  <c r="M16" i="9"/>
  <c r="U16" i="9"/>
  <c r="AC16" i="9"/>
  <c r="AK16" i="9"/>
  <c r="AS16" i="9"/>
  <c r="BA16" i="9"/>
  <c r="BI16" i="9"/>
  <c r="BQ16" i="9"/>
  <c r="BY16" i="9"/>
  <c r="CG16" i="9"/>
  <c r="AC25" i="9"/>
  <c r="AK25" i="9"/>
  <c r="AS25" i="9"/>
  <c r="BA25" i="9"/>
  <c r="BI25" i="9"/>
  <c r="BQ25" i="9"/>
  <c r="BY25" i="9"/>
  <c r="CG25" i="9"/>
  <c r="G26" i="9"/>
  <c r="O26" i="9"/>
  <c r="W26" i="9"/>
  <c r="AE26" i="9"/>
  <c r="AM26" i="9"/>
  <c r="AU26" i="9"/>
  <c r="BC26" i="9"/>
  <c r="BK26" i="9"/>
  <c r="BS26" i="9"/>
  <c r="CA26" i="9"/>
  <c r="I27" i="9"/>
  <c r="Q27" i="9"/>
  <c r="Y27" i="9"/>
  <c r="AG27" i="9"/>
  <c r="AO27" i="9"/>
  <c r="AW27" i="9"/>
  <c r="BE27" i="9"/>
  <c r="BM27" i="9"/>
  <c r="BU27" i="9"/>
  <c r="CC27" i="9"/>
  <c r="H29" i="9"/>
  <c r="P29" i="9"/>
  <c r="X29" i="9"/>
  <c r="AF29" i="9"/>
  <c r="AN29" i="9"/>
  <c r="AV29" i="9"/>
  <c r="BD29" i="9"/>
  <c r="BL29" i="9"/>
  <c r="BT29" i="9"/>
  <c r="CB29" i="9"/>
  <c r="K31" i="9"/>
  <c r="S17" i="9"/>
  <c r="S31" i="9"/>
  <c r="AA17" i="9"/>
  <c r="AA31" i="9"/>
  <c r="AI17" i="9"/>
  <c r="AI31" i="9"/>
  <c r="AQ17" i="9"/>
  <c r="AQ31" i="9"/>
  <c r="AY31" i="9"/>
  <c r="BG17" i="9"/>
  <c r="BG31" i="9"/>
  <c r="BO31" i="9"/>
  <c r="BW17" i="9"/>
  <c r="BW31" i="9"/>
  <c r="CE17" i="9"/>
  <c r="CE31" i="9"/>
  <c r="F16" i="9"/>
  <c r="N16" i="9"/>
  <c r="V16" i="9"/>
  <c r="AD16" i="9"/>
  <c r="AL16" i="9"/>
  <c r="AT16" i="9"/>
  <c r="BB16" i="9"/>
  <c r="BJ16" i="9"/>
  <c r="BR16" i="9"/>
  <c r="BZ16" i="9"/>
  <c r="CH16" i="9"/>
  <c r="L31" i="9"/>
  <c r="L17" i="9"/>
  <c r="T31" i="9"/>
  <c r="T17" i="9"/>
  <c r="AB31" i="9"/>
  <c r="AB17" i="9"/>
  <c r="AJ31" i="9"/>
  <c r="AR31" i="9"/>
  <c r="AR17" i="9"/>
  <c r="AZ31" i="9"/>
  <c r="AZ17" i="9"/>
  <c r="BH31" i="9"/>
  <c r="BH17" i="9"/>
  <c r="BP31" i="9"/>
  <c r="BP17" i="9"/>
  <c r="BX31" i="9"/>
  <c r="BX17" i="9"/>
  <c r="CF31" i="9"/>
  <c r="CF17" i="9"/>
  <c r="E15" i="9"/>
  <c r="M15" i="9"/>
  <c r="U15" i="9"/>
  <c r="AC15" i="9"/>
  <c r="AK15" i="9"/>
  <c r="AS15" i="9"/>
  <c r="BA15" i="9"/>
  <c r="BI15" i="9"/>
  <c r="BQ15" i="9"/>
  <c r="BY15" i="9"/>
  <c r="CG15" i="9"/>
  <c r="G16" i="9"/>
  <c r="O16" i="9"/>
  <c r="W16" i="9"/>
  <c r="AE16" i="9"/>
  <c r="AM16" i="9"/>
  <c r="AU16" i="9"/>
  <c r="BC16" i="9"/>
  <c r="BK16" i="9"/>
  <c r="BS16" i="9"/>
  <c r="CA16" i="9"/>
  <c r="CI16" i="9"/>
  <c r="AJ17" i="9" l="1"/>
  <c r="BF17" i="9"/>
  <c r="Z17" i="9"/>
  <c r="K17" i="9"/>
  <c r="AY17" i="9"/>
  <c r="BO17" i="9"/>
  <c r="CL17" i="9"/>
  <c r="CL15" i="9"/>
</calcChain>
</file>

<file path=xl/sharedStrings.xml><?xml version="1.0" encoding="utf-8"?>
<sst xmlns="http://schemas.openxmlformats.org/spreadsheetml/2006/main" count="873" uniqueCount="599">
  <si>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</si>
  <si>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</si>
  <si>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</si>
  <si>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</si>
  <si>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</si>
  <si>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</si>
  <si>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</si>
  <si>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</si>
  <si>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</si>
  <si>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</si>
  <si>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</si>
  <si>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</si>
  <si>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</si>
  <si>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</si>
  <si>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</si>
  <si>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</si>
  <si>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</si>
  <si>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</si>
  <si>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</si>
  <si>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</si>
  <si>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</si>
  <si>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</si>
  <si>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</si>
  <si>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</si>
  <si>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</si>
  <si>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</si>
  <si>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</si>
  <si>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</si>
  <si>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</si>
  <si>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</si>
  <si>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</si>
  <si>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</si>
  <si>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</si>
  <si>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</si>
  <si>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</si>
  <si>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</si>
  <si>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</si>
  <si>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</si>
  <si>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</si>
  <si>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</si>
  <si>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</si>
  <si>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</si>
  <si>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</si>
  <si>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</si>
  <si>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</si>
  <si>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</si>
  <si>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</si>
  <si>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</si>
  <si>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</si>
  <si>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</si>
  <si>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</si>
  <si>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</si>
  <si>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</si>
  <si>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</si>
  <si>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</si>
  <si>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</si>
  <si>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</si>
  <si>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</si>
  <si>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</si>
  <si>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</si>
  <si>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</si>
  <si>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</si>
  <si>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</si>
  <si>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</si>
  <si>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</si>
  <si>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</si>
  <si>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</si>
  <si>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</si>
  <si>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</si>
  <si>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</si>
  <si>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</si>
  <si>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</si>
  <si>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</si>
  <si>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</si>
  <si>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</si>
  <si>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</si>
  <si>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</si>
  <si>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</si>
  <si>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</si>
  <si>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</si>
  <si>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</si>
  <si>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</si>
  <si>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</si>
  <si>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</si>
  <si>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</si>
  <si>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</si>
  <si>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</si>
  <si>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</si>
  <si>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</si>
  <si>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</si>
  <si>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</si>
  <si>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</si>
  <si>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</si>
  <si>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</si>
  <si>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</si>
  <si>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</si>
  <si>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</si>
  <si>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</si>
  <si>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</si>
  <si>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</si>
  <si>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</si>
  <si>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</si>
  <si>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</si>
  <si>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</si>
  <si>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</si>
  <si>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</si>
  <si>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</si>
  <si>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</si>
  <si>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</si>
  <si>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</si>
  <si>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</si>
  <si>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</si>
  <si>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</si>
  <si>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</si>
  <si>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</si>
  <si>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</si>
  <si>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</si>
  <si>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</si>
  <si>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</si>
  <si>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</si>
  <si>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</si>
  <si>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</si>
  <si>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</si>
  <si>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</si>
  <si>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</si>
  <si>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</si>
  <si>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</si>
  <si>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</si>
  <si>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</si>
  <si>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</si>
  <si>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</si>
  <si>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</si>
  <si>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</si>
  <si>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</si>
  <si>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</si>
  <si>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</si>
  <si>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</si>
  <si>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</si>
  <si>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</si>
  <si>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</si>
  <si>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</si>
  <si>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</si>
  <si>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</si>
  <si>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</si>
  <si>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</si>
  <si>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</si>
  <si>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</si>
  <si>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</si>
  <si>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</si>
  <si>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</si>
  <si>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</si>
  <si>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</si>
  <si>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</si>
  <si>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</si>
  <si>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</si>
  <si>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</si>
  <si>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</si>
  <si>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</si>
  <si>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</si>
  <si>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</si>
  <si>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</si>
  <si>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</si>
  <si>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</si>
  <si>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</si>
  <si>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</si>
  <si>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</si>
  <si>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</si>
  <si>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</si>
  <si>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</si>
  <si>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</si>
  <si>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</si>
  <si>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</si>
  <si>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</si>
  <si>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</si>
  <si>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</si>
  <si>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</si>
  <si>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</si>
  <si>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</si>
  <si>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</si>
  <si>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</si>
  <si>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</si>
  <si>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</si>
  <si>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</si>
  <si>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</si>
  <si>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</si>
  <si>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</si>
  <si>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</si>
  <si>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</si>
  <si>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</si>
  <si>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</si>
  <si>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</si>
  <si>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</si>
  <si>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</si>
  <si>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</si>
  <si>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</si>
  <si>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</si>
  <si>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</si>
  <si>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</si>
  <si>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</si>
  <si>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</si>
  <si>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</si>
  <si>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</si>
  <si>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</si>
  <si>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</si>
  <si>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</si>
  <si>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</si>
  <si>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</si>
  <si>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</si>
  <si>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</si>
  <si>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</si>
  <si>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</si>
  <si>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</si>
  <si>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</si>
  <si>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</si>
  <si>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</si>
  <si>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</si>
  <si>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</si>
  <si>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</si>
  <si>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</si>
  <si>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</si>
  <si>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</si>
  <si>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</si>
  <si>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</si>
  <si>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</si>
  <si>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</si>
  <si>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</si>
  <si>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</si>
  <si>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</si>
  <si>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</si>
  <si>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</si>
  <si>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</si>
  <si>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</si>
  <si>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</si>
  <si>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</si>
  <si>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</si>
  <si>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</si>
  <si>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</si>
  <si>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</si>
  <si>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</si>
  <si>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</si>
  <si>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</si>
  <si>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</si>
  <si>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</si>
  <si>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</si>
  <si>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</si>
  <si>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</si>
  <si>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</si>
  <si>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</si>
  <si>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</si>
  <si>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</si>
  <si>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</si>
  <si>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</si>
  <si>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</si>
  <si>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</si>
  <si>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</si>
  <si>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</si>
  <si>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</si>
  <si>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</si>
  <si>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</si>
  <si>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</si>
  <si>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</si>
  <si>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</si>
  <si>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</si>
  <si>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</si>
  <si>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</si>
  <si>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</si>
  <si>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</si>
  <si>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</si>
  <si>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</si>
  <si>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</si>
  <si>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</si>
  <si>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</si>
  <si>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</si>
  <si>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</si>
  <si>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</si>
  <si>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</si>
  <si>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</si>
  <si>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</si>
  <si>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</si>
  <si>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</si>
  <si>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</si>
  <si>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</si>
  <si>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</si>
  <si>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</si>
  <si>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</si>
  <si>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</si>
  <si>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</si>
  <si>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</si>
  <si>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</si>
  <si>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</si>
  <si>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</si>
  <si>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</si>
  <si>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</si>
  <si>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</si>
  <si>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</si>
  <si>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</si>
  <si>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</si>
  <si>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</si>
  <si>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</si>
  <si>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</si>
  <si>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</si>
  <si>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</si>
  <si>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</si>
  <si>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</si>
  <si>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</si>
  <si>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</si>
  <si>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</si>
  <si>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</si>
  <si>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</si>
  <si>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</si>
  <si>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</si>
  <si>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</si>
  <si>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</si>
  <si>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</si>
  <si>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</si>
  <si>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</si>
  <si>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</si>
  <si>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</si>
  <si>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</si>
  <si>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</si>
  <si>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</si>
  <si>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</si>
  <si>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</si>
  <si>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</si>
  <si>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</si>
  <si>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</si>
  <si>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</si>
  <si>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</si>
  <si>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</si>
  <si>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(2)分配股利、利润所支付的现金（公告中查找)</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</si>
  <si>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</si>
  <si>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</si>
  <si>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</si>
  <si>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</si>
  <si>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</si>
  <si>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</si>
  <si>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</si>
  <si>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</si>
  <si>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</si>
  <si>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</si>
  <si>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</si>
  <si>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</si>
  <si>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</si>
  <si>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</si>
  <si>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</si>
  <si>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</si>
  <si>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</si>
  <si>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</si>
  <si>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</si>
  <si>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</si>
  <si>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</si>
  <si>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</si>
  <si>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</si>
  <si>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</si>
  <si>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</si>
  <si>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</si>
  <si>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</si>
  <si>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</si>
  <si>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</si>
  <si>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</si>
  <si>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</si>
  <si>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</si>
  <si>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</si>
  <si>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</si>
  <si>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</si>
  <si>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</si>
  <si>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</si>
  <si>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</si>
  <si>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</si>
  <si>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</si>
  <si>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</si>
  <si>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</si>
  <si>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</si>
  <si>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</si>
  <si>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</si>
  <si>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</si>
  <si>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</si>
  <si>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</si>
  <si>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</si>
  <si>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</si>
  <si>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</si>
  <si>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</si>
  <si>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</si>
  <si>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</si>
  <si>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</si>
  <si>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</si>
  <si>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</si>
  <si>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</si>
  <si>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</si>
  <si>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</si>
  <si>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</si>
  <si>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</si>
  <si>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</si>
  <si>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</si>
  <si>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</si>
  <si>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</si>
  <si>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</si>
  <si>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</si>
  <si>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</si>
  <si>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</si>
  <si>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</si>
  <si>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</si>
  <si>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</si>
  <si>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</si>
  <si>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</si>
  <si>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</si>
  <si>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</si>
  <si>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</si>
  <si>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</si>
  <si>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</si>
  <si>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</si>
  <si>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</si>
  <si>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</si>
  <si>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</si>
  <si>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</si>
  <si>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</si>
  <si>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</si>
  <si>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</si>
  <si>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</si>
  <si>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</si>
  <si>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</si>
  <si>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</si>
  <si>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</si>
  <si>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</si>
  <si>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</si>
  <si>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</si>
  <si>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</si>
  <si>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</si>
  <si>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</si>
  <si>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</si>
  <si>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</si>
  <si>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</si>
  <si>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</si>
  <si>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</si>
  <si>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</si>
  <si>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</si>
  <si>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</si>
  <si>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</si>
  <si>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</si>
  <si>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</si>
  <si>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</si>
  <si>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</si>
  <si>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</si>
  <si>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</si>
  <si>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</si>
  <si>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</si>
  <si>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</si>
  <si>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</si>
  <si>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</si>
  <si>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</si>
  <si>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</si>
  <si>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</si>
  <si>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</si>
  <si>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</si>
  <si>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</si>
  <si>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</si>
  <si>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</si>
  <si>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</si>
  <si>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</si>
  <si>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</si>
  <si>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</si>
  <si>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</si>
  <si>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</si>
  <si>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</si>
  <si>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</si>
  <si>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</si>
  <si>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</si>
  <si>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</si>
  <si>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</si>
  <si>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</si>
  <si>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</si>
  <si>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</si>
  <si>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</si>
  <si>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</si>
  <si>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</si>
  <si>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</si>
  <si>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</si>
  <si>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</si>
  <si>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</si>
  <si>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</si>
  <si>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</si>
  <si>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</si>
  <si>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</si>
  <si>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</si>
  <si>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</si>
  <si>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</si>
  <si>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</si>
  <si>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</si>
  <si>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</si>
  <si>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</si>
  <si>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</si>
  <si>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</si>
  <si>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</si>
  <si>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</si>
  <si>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</si>
  <si>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</si>
  <si>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</si>
  <si>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</si>
  <si>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</si>
  <si>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</si>
  <si>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</si>
  <si>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</si>
  <si>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</si>
  <si>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</si>
  <si>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</si>
  <si>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</si>
  <si>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</si>
  <si>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</si>
  <si>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</si>
  <si>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</si>
  <si>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</si>
  <si>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</si>
  <si>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</si>
  <si>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</si>
  <si>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</si>
  <si>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</si>
  <si>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</si>
  <si>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</si>
  <si>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</si>
  <si>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</si>
  <si>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</si>
  <si>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</si>
  <si>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</si>
  <si>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</si>
  <si>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</si>
  <si>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</si>
  <si>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</si>
  <si>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</si>
  <si>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</si>
  <si>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</si>
  <si>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</si>
  <si>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</si>
  <si>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</si>
  <si>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</si>
  <si>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</si>
  <si>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</si>
  <si>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</si>
  <si>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</si>
  <si>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</si>
  <si>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</si>
  <si>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</si>
  <si>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</si>
  <si>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</si>
  <si>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</si>
  <si>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</si>
  <si>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</si>
  <si>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</si>
  <si>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</si>
  <si>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</si>
  <si>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</si>
  <si>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</si>
  <si>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</si>
  <si>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</si>
  <si>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</si>
  <si>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</si>
  <si>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</si>
  <si>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</si>
  <si>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</si>
  <si>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</si>
  <si>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</si>
  <si>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</si>
  <si>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上海机电在2014、2015年卖掉了大量的固定资产收回了大量的现金，主要出售了刷机业务相关公司，剔除印机业务的负面影响。长期资产净投资额在稳定区间1.7亿~4.9亿浮动。长期资产新投资额随着长期净资产投资额变动而变动，在2011年和2017年为负数，说明这两年净投资额不抵摊销折旧。从长期资产扩张性资本支出比例来看，越来越小，净合并额也时有时无，说明该公司不是扩张性成长。
从现金自给率分析可以看出，该公司经营活动产生的现金流量净额远远超过自购长期资产和并购活动的资金需求，基本达到5倍以上，再加上期初金融资产，该公司金融资产逐年增加，达到142亿左右，筹资需求额为正数，不存在资金缺口，为满足那公司营运，基本不需要外援筹资解决。除了2012年是取得借款的情况外，该公司的筹资活动产生的现金流量净额为负数，每年主要是支持股利分红</t>
    <phoneticPr fontId="1" type="noConversion"/>
  </si>
  <si>
    <r>
      <t>从表，可以得知2011-2017年，该公司主要通过借债来募集资金，用新债还旧债，并且借款越来越少，所需归还的债务的金额也越来越少，利息支出也越来越少，并且到2017借款还债后还有剩余。每年都进行股利分配，侧面说明经营性现金流充裕，
不仅能扩产、弥补债款，还有</t>
    </r>
    <r>
      <rPr>
        <b/>
        <i/>
        <sz val="11"/>
        <color theme="1"/>
        <rFont val="宋体"/>
        <family val="3"/>
        <charset val="134"/>
        <scheme val="minor"/>
      </rPr>
      <t>多</t>
    </r>
    <r>
      <rPr>
        <b/>
        <sz val="11"/>
        <color theme="1"/>
        <rFont val="宋体"/>
        <family val="3"/>
        <charset val="134"/>
        <scheme val="minor"/>
      </rPr>
      <t>余的可以分配股利。当债务增多时，分红额度减小，当债务减少时，分红额度增大。</t>
    </r>
    <phoneticPr fontId="1" type="noConversion"/>
  </si>
  <si>
    <t>有息债务逐年大幅度减少，股权资金接近占比100%，那么其平均资本成本便是股东期待的投资回报率，按保守估计至少不低于8%。即，股东要求上海机电每年最低创造8%的预期回报率。从2012-2017年税后债务资金成本来看，债务融资成本在3%~6%左右，随着有息
债务总额减少，利息数减速比总额的减速小，债务资本成本率持续上升。2017年利息和有息债务有所增加，主要是由于短期借款和长期应付款增加</t>
    <phoneticPr fontId="1" type="noConversion"/>
  </si>
  <si>
    <t>可以看出上海机电的资产总额从2011年81.5亿元逐年增加至2017年124亿元，近7年复合增长率6.25%，近5年复合增长率3%。其中，金融资产近5年以5%的速度，有超过140亿的货币资金在账上，比资产总额还多。营运资产以9%的速度增加，营运负债以7%的速度增加，
营运负债额大于营运资产额，造成营运资本为-70亿，意味着拿着别人的钱来做自己的生意，不但不用动用自己的现金，还可以通过做生意来生产出可用现金，在营运环节采用预收款模式，预收款每年增加，对下游议价能力非常强。长期经营资产近五年基本不变，占
比30%，说明没有投入更多的扩产，仅仅用来维持现有生产。长期股权投资近五年增速1.6%，占比28%，非扩张性成长。该公司是金融资产和经营资本比较高的公司。长期融资净值为正数，说明长期资本除了用于长期资金需求外，还可满足短期资金需求，为稳健性资
产资本结构，短期金融资产净值为负数，说明公司的金融资产超过了短期资本，现金储备充足。运营资本长期化率是计算公司流动能力，营运资本中长期资本比重越大，公司流动性越强。该公司营运资本为负数，该数值不适用</t>
    <phoneticPr fontId="1" type="noConversion"/>
  </si>
  <si>
    <t xml:space="preserve">，近五年营业收入和营业成本增长较小，营业成本稳定在78%，毛利率稳定在21.8%左右，近年来，销售费用率、管理费用率减少，总费用率下降，息前税后经营利润稳定上升，虽然营业收入总额稳定基本无增长，但营业收入利润率从2011年5.16%上升至2017年9.42%，说明公司仍然具有一定发展前景
</t>
    <phoneticPr fontId="1" type="noConversion"/>
  </si>
  <si>
    <t xml:space="preserve">从上表可以看出，上海机电息税前利润主要由经营利润为主，占比70%，长期股权投资和金融资产收益近年来有下降趋势。根据前面的分析，上海机电长期股权较少，长期股权收益对息税前利润不构成较大影响，但金融资产巨大，但其收益过低，影响了息税前利润的增长。
</t>
    <phoneticPr fontId="1" type="noConversion"/>
  </si>
  <si>
    <t>上海机电财务成本负担率仅为1.5%左右，利息保障倍数一千多倍，说明财务成本负担非常轻，用息税前利润来支付利息费用非常轻松</t>
    <phoneticPr fontId="1" type="noConversion"/>
  </si>
  <si>
    <t>息前税后经营利润扣掉利息得到净利润，净利润率从8%增长到14%又稍有下降到12%，2015年由于债务的大量减少，利息支出减少，而导致利润率猛增，之后债务维持在较低水平，净利润率稳定在12%左右。股权价值增加值一直为正数，表示上海机电一直为股东创造出超预期回报，但近三年来，股权价值增加值略有下降。</t>
    <phoneticPr fontId="1" type="noConversion"/>
  </si>
  <si>
    <t xml:space="preserve">上海机电的股东权益回报率在18%~26%区间内震荡，高于股东预期回报（8%），但近三年有明显下降趋势。主要是息税前利润率、资产周转率的下降导致了股东权益回报率的下降，财务成本效应比率、财务杠杆倍数和企业所得税效应比率基本持平不变
</t>
    <phoneticPr fontId="1" type="noConversion"/>
  </si>
  <si>
    <t xml:space="preserve">从上表可以看出，营运资产回报率逐年上升，长期股权投资回报率基本持平，金融资产回报率大幅下降。
</t>
    <phoneticPr fontId="1" type="noConversion"/>
  </si>
  <si>
    <t xml:space="preserve">营运资产周转率、金融资产周转率、长期股权投资周转率逐年下降，长期经营资产周转率稳定持平
</t>
    <phoneticPr fontId="1" type="noConversion"/>
  </si>
  <si>
    <t>细化营运资产周转率来看，应收账款周转率（吃下游）逐年增加，存货平均周转率逐年下降，应付周转率（吃上游）上升，现金周期天数（即占用上下游资金）为55天，比较稳定，近年来占用上下游资金在50亿左右。
综合各资产收益率和周转率可知，主要是金融资产的回报率和周转率过低，存货周转率下降，拉低了股东回报率。上海机电需要为其大量的金融资产找到好的投资项目来更好的发展自己。</t>
    <phoneticPr fontId="1" type="noConversion"/>
  </si>
  <si>
    <t xml:space="preserve">营业收入现金含量有下降趋势，且近三年均低于1.00，说明截至报告期，公司确认营业收入，但还未收到现金，鉴于该公司账期为50天，这种情况属于正常。成本付现率基本维持在0.9左右，低于1，说明公司处于平稳经营阶段。税后经营利润现金含量1.05，高于1，说明1.05元现金对应1元经营利润，是真金白银的利润，但净利润现金含量0.86却低于1，说明长期投资收益和金融收益的现金含量不足1，净利润中不够真金白银。
经营活动产生的自由现金流为正数，且数额远高于非付现成本。自由现金流近7年复合增长率3.6%，近5年复合增长率2%。
</t>
    <phoneticPr fontId="1" type="noConversion"/>
  </si>
  <si>
    <t>上海机电是个成熟公司，是缓慢增长的态势。贴现率假设为8%，按照增长率3%测算，该公司每股价值为39.16元，若保守点按照2%增长率，每股价值34.59元，按0%增长率计算，每股价值29.27，现价（2018502）收盘价20.38元，相当于30%的
折扣，意味着以现价买入，最保守的估计有30%的安全垫</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</si>
  <si>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</si>
  <si>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</si>
  <si>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</si>
  <si>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</si>
  <si>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</si>
  <si>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</si>
  <si>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</si>
  <si>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</si>
  <si>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</si>
  <si>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</si>
  <si>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</si>
  <si>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</si>
  <si>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</si>
  <si>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</si>
  <si>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</si>
  <si>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</si>
  <si>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</si>
  <si>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</si>
  <si>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</si>
  <si>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</si>
  <si>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</si>
  <si>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资产总额</t>
    <phoneticPr fontId="1" type="noConversion"/>
  </si>
  <si>
    <t>复合增长</t>
    <phoneticPr fontId="1" type="noConversion"/>
  </si>
  <si>
    <t>利息收入（注意，此处要填写成负数）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</si>
</sst>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8">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i/>
      <sz val="11"/>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2">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67">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2" fillId="2" borderId="0" xfId="1" applyNumberFormat="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5" fillId="6" borderId="16" xfId="1" applyNumberFormat="1" applyFont="1" applyFill="1" applyBorder="1">
      <alignment vertical="center"/>
    </xf>
    <xf numFmtId="179" fontId="2" fillId="5" borderId="12" xfId="1" applyNumberFormat="1" applyFill="1" applyBorder="1">
      <alignment vertical="center"/>
    </xf>
    <xf numFmtId="179" fontId="2" fillId="5" borderId="13" xfId="1" applyNumberFormat="1" applyFill="1" applyBorder="1">
      <alignment vertical="center"/>
    </xf>
    <xf numFmtId="10" fontId="2" fillId="2" borderId="0" xfId="1" applyNumberFormat="1">
      <alignment vertical="center"/>
    </xf>
    <xf numFmtId="10" fontId="2" fillId="2" borderId="23" xfId="1" applyNumberFormat="1" applyBorder="1">
      <alignment vertical="center"/>
    </xf>
    <xf numFmtId="10" fontId="2" fillId="2" borderId="24" xfId="1" applyNumberFormat="1" applyBorder="1">
      <alignment vertical="center"/>
    </xf>
    <xf numFmtId="10" fontId="2" fillId="2" borderId="0" xfId="1" applyNumberFormat="1" applyBorder="1">
      <alignment vertical="center"/>
    </xf>
    <xf numFmtId="10" fontId="15" fillId="10" borderId="24" xfId="8" applyNumberFormat="1" applyBorder="1">
      <alignment vertical="center"/>
    </xf>
    <xf numFmtId="10" fontId="15" fillId="10" borderId="0" xfId="8" applyNumberFormat="1" applyBorder="1">
      <alignment vertical="center"/>
    </xf>
    <xf numFmtId="10" fontId="2" fillId="2" borderId="25" xfId="1"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27" xfId="2" applyNumberFormat="1" applyBorder="1">
      <alignment vertical="center"/>
    </xf>
    <xf numFmtId="0" fontId="3" fillId="3" borderId="28" xfId="2" applyBorder="1">
      <alignment vertical="center"/>
    </xf>
    <xf numFmtId="0" fontId="3" fillId="3" borderId="29" xfId="2" applyBorder="1">
      <alignment vertical="center"/>
    </xf>
    <xf numFmtId="10" fontId="3" fillId="3" borderId="30" xfId="2" applyNumberFormat="1" applyBorder="1">
      <alignment vertical="center"/>
    </xf>
    <xf numFmtId="10" fontId="3" fillId="3" borderId="19" xfId="2" applyNumberFormat="1" applyBorder="1">
      <alignment vertical="center"/>
    </xf>
    <xf numFmtId="10" fontId="3" fillId="3" borderId="31" xfId="2"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L85"/>
  <sheetViews>
    <sheetView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4" width="12.75" style="48" hidden="1" customWidth="1"/>
    <col min="45" max="45" width="12.75" style="48" bestFit="1" customWidth="1"/>
    <col min="46" max="48" width="12.75" style="48" hidden="1" customWidth="1"/>
    <col min="49" max="49" width="12.75" style="48" bestFit="1" customWidth="1"/>
    <col min="50" max="52" width="12.75" style="48" hidden="1" customWidth="1"/>
    <col min="53" max="53" width="12.75" style="48" bestFit="1" customWidth="1"/>
    <col min="54" max="56" width="12.75" style="48" hidden="1" customWidth="1"/>
    <col min="57" max="57" width="12.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3.875" style="48" bestFit="1" customWidth="1"/>
    <col min="72" max="72" width="12.75" style="48" hidden="1" customWidth="1"/>
    <col min="73" max="73" width="12.75" style="48" bestFit="1" customWidth="1"/>
    <col min="74" max="74" width="12.75" style="48" hidden="1" customWidth="1"/>
    <col min="75" max="75" width="12.75" style="48" bestFit="1" customWidth="1"/>
    <col min="76" max="76" width="12.75" style="48" hidden="1" customWidth="1"/>
    <col min="77" max="77" width="12.75" style="48" bestFit="1" customWidth="1"/>
    <col min="78" max="78" width="12.75" style="48" hidden="1" customWidth="1"/>
    <col min="79" max="79" width="13.875" style="48" bestFit="1" customWidth="1"/>
    <col min="80" max="80" width="12.75" style="48" hidden="1" customWidth="1"/>
    <col min="81" max="81" width="12.75" style="48" bestFit="1" customWidth="1"/>
    <col min="82" max="82" width="12.75" style="48" hidden="1" customWidth="1"/>
    <col min="83" max="83" width="11.625" style="48" bestFit="1" customWidth="1"/>
    <col min="84" max="84" width="12.75" style="48" hidden="1" customWidth="1"/>
    <col min="85" max="85" width="12.75" style="48" bestFit="1" customWidth="1"/>
    <col min="86" max="86" width="10.5" style="48" hidden="1" customWidth="1"/>
    <col min="87" max="89" width="10.5" style="48" bestFit="1" customWidth="1"/>
    <col min="90" max="90" width="9.5" style="48" hidden="1" customWidth="1"/>
    <col min="91" max="16384" width="9" style="48"/>
  </cols>
  <sheetData>
    <row r="1" spans="1:90">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c r="BV2" s="48" t="s">
        <v>106</v>
      </c>
      <c r="BW2" s="48" t="s">
        <v>106</v>
      </c>
      <c r="BX2" s="48" t="s">
        <v>106</v>
      </c>
      <c r="BY2" s="48" t="s">
        <v>106</v>
      </c>
      <c r="BZ2" s="48" t="s">
        <v>106</v>
      </c>
      <c r="CA2" s="48" t="s">
        <v>106</v>
      </c>
      <c r="CB2" s="48" t="s">
        <v>106</v>
      </c>
      <c r="CC2" s="48" t="s">
        <v>106</v>
      </c>
      <c r="CD2" s="48" t="s">
        <v>106</v>
      </c>
      <c r="CE2" s="48" t="s">
        <v>106</v>
      </c>
      <c r="CF2" s="48" t="s">
        <v>106</v>
      </c>
      <c r="CG2" s="48" t="s">
        <v>106</v>
      </c>
      <c r="CH2" s="48" t="s">
        <v>106</v>
      </c>
      <c r="CI2" s="48" t="s">
        <v>106</v>
      </c>
      <c r="CJ2" s="48" t="s">
        <v>106</v>
      </c>
      <c r="CK2" s="48" t="s">
        <v>106</v>
      </c>
    </row>
    <row r="3" spans="1:90">
      <c r="A3" s="48" t="s">
        <v>107</v>
      </c>
    </row>
    <row r="4" spans="1:90">
      <c r="A4" s="48" t="s">
        <v>108</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s="48" t="s">
        <v>109</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s="48" t="s">
        <v>110</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s="48" t="s">
        <v>111</v>
      </c>
      <c r="B7" s="48">
        <v>999330052.45000005</v>
      </c>
      <c r="C7" s="48">
        <v>617426679.89999998</v>
      </c>
      <c r="D7" s="48">
        <v>538148304.73000002</v>
      </c>
      <c r="E7" s="48">
        <v>629180072.21000004</v>
      </c>
      <c r="F7" s="48">
        <v>392337645.05000001</v>
      </c>
      <c r="G7" s="48">
        <v>169709872.37</v>
      </c>
      <c r="H7" s="48">
        <v>297398903.86000001</v>
      </c>
      <c r="I7" s="48">
        <v>405885111.82999998</v>
      </c>
      <c r="J7" s="48">
        <v>431113762.32999998</v>
      </c>
      <c r="K7" s="48">
        <v>374495984.56</v>
      </c>
      <c r="L7" s="48">
        <v>270566456.16000003</v>
      </c>
      <c r="M7" s="48">
        <v>356774841.43000001</v>
      </c>
      <c r="N7" s="48">
        <v>340703582.11000001</v>
      </c>
      <c r="O7" s="48">
        <v>366120131.79000002</v>
      </c>
      <c r="P7" s="48">
        <v>306071212.92000002</v>
      </c>
      <c r="Q7" s="48">
        <v>301519953.83999997</v>
      </c>
      <c r="R7" s="48">
        <v>266124738.78999999</v>
      </c>
      <c r="S7" s="48">
        <v>278178302.57999998</v>
      </c>
      <c r="T7" s="48">
        <v>204321402.80000001</v>
      </c>
      <c r="U7" s="48">
        <v>241660925.06</v>
      </c>
      <c r="V7" s="48">
        <v>256703932.46000001</v>
      </c>
      <c r="W7" s="48">
        <v>233766283.90000001</v>
      </c>
      <c r="X7" s="48">
        <v>137598123.81999999</v>
      </c>
      <c r="Y7" s="48">
        <v>215694856.55000001</v>
      </c>
      <c r="Z7" s="48">
        <v>102641962.67</v>
      </c>
      <c r="AA7" s="48">
        <v>92157292.200000003</v>
      </c>
      <c r="AB7" s="48">
        <v>90756680.909999996</v>
      </c>
      <c r="AC7" s="48">
        <v>300008218.35000002</v>
      </c>
      <c r="AD7" s="48">
        <v>221702226.31999999</v>
      </c>
      <c r="AE7" s="48">
        <v>243657087.36000001</v>
      </c>
      <c r="AF7" s="48">
        <v>197263796.71000001</v>
      </c>
      <c r="AG7" s="48">
        <v>233002350.72999999</v>
      </c>
      <c r="AH7" s="48">
        <v>232126490.11000001</v>
      </c>
      <c r="AI7" s="48">
        <v>202554975.72</v>
      </c>
      <c r="AJ7" s="48">
        <v>123857901.7</v>
      </c>
      <c r="AK7" s="48">
        <v>181162671.28999999</v>
      </c>
      <c r="AL7" s="48">
        <v>152982832.88999999</v>
      </c>
      <c r="AM7" s="48">
        <v>112286217.8</v>
      </c>
      <c r="AN7" s="48">
        <v>109727349.47</v>
      </c>
      <c r="AO7" s="48">
        <v>112936778.81</v>
      </c>
      <c r="AP7" s="48">
        <v>80748931.519999996</v>
      </c>
      <c r="AQ7" s="48">
        <v>127187704.95</v>
      </c>
      <c r="AR7" s="48">
        <v>90936703.329999998</v>
      </c>
      <c r="AS7" s="48">
        <v>163423318.18000001</v>
      </c>
      <c r="AT7" s="48">
        <v>86933597.849999994</v>
      </c>
      <c r="AU7" s="48">
        <v>64783707.990000002</v>
      </c>
      <c r="AV7" s="48">
        <v>41352784.490000002</v>
      </c>
      <c r="AW7" s="48">
        <v>39907646.520000003</v>
      </c>
      <c r="AX7" s="48">
        <v>57770988.659999996</v>
      </c>
      <c r="AY7" s="48">
        <v>42241789.609999999</v>
      </c>
      <c r="AZ7" s="48">
        <v>43949085.93</v>
      </c>
      <c r="BA7" s="48">
        <v>33139409.379999999</v>
      </c>
      <c r="BB7" s="48">
        <v>35383205.460000001</v>
      </c>
      <c r="BC7" s="48">
        <v>38261673.049999997</v>
      </c>
      <c r="BD7" s="48">
        <v>29178363.079999998</v>
      </c>
      <c r="BE7" s="48">
        <v>32748858.93</v>
      </c>
      <c r="BF7" s="48">
        <v>40687837.009999998</v>
      </c>
      <c r="BG7" s="48">
        <v>59733936.909999996</v>
      </c>
      <c r="BH7" s="48">
        <v>32654958.190000001</v>
      </c>
      <c r="BI7" s="48">
        <v>41077371.539999999</v>
      </c>
      <c r="BJ7" s="48">
        <v>16353610.560000001</v>
      </c>
      <c r="BK7" s="48">
        <v>27811931.77</v>
      </c>
      <c r="BL7" s="48">
        <v>32367383.41</v>
      </c>
      <c r="BM7" s="48">
        <v>35133435.439999998</v>
      </c>
      <c r="BN7" s="48">
        <v>30747150</v>
      </c>
      <c r="BO7" s="48">
        <v>29491650</v>
      </c>
      <c r="BP7" s="48">
        <v>20788825</v>
      </c>
      <c r="BQ7" s="48">
        <v>5251400</v>
      </c>
      <c r="BR7" s="48">
        <v>250868284.90000001</v>
      </c>
      <c r="BS7" s="48">
        <v>233149840</v>
      </c>
      <c r="BT7" s="48">
        <v>362788700</v>
      </c>
      <c r="BU7" s="48">
        <v>306100000</v>
      </c>
      <c r="BV7" s="48">
        <v>622274500</v>
      </c>
      <c r="BW7" s="48">
        <v>520000000</v>
      </c>
      <c r="BX7" s="48">
        <v>799602400</v>
      </c>
      <c r="BY7" s="48">
        <v>674035046.12</v>
      </c>
      <c r="BZ7" s="48">
        <v>0</v>
      </c>
      <c r="CA7" s="48">
        <v>166424386.41</v>
      </c>
      <c r="CB7" s="48">
        <v>0</v>
      </c>
      <c r="CC7" s="48">
        <v>156692751.08000001</v>
      </c>
      <c r="CD7" s="48">
        <v>0</v>
      </c>
      <c r="CE7" s="48">
        <v>0</v>
      </c>
      <c r="CF7" s="48">
        <v>0</v>
      </c>
      <c r="CG7" s="48">
        <v>0</v>
      </c>
      <c r="CH7" s="48">
        <v>0</v>
      </c>
      <c r="CI7" s="48">
        <v>0</v>
      </c>
      <c r="CJ7" s="48">
        <v>0</v>
      </c>
      <c r="CK7" s="48">
        <v>0</v>
      </c>
      <c r="CL7" s="48">
        <v>0</v>
      </c>
    </row>
    <row r="8" spans="1:90">
      <c r="A8" s="48" t="s">
        <v>112</v>
      </c>
      <c r="B8" s="48">
        <v>2439213882.9000001</v>
      </c>
      <c r="C8" s="48">
        <v>2766932487.77</v>
      </c>
      <c r="D8" s="48">
        <v>2477546459.5300002</v>
      </c>
      <c r="E8" s="48">
        <v>2501182017.3299999</v>
      </c>
      <c r="F8" s="48">
        <v>2501616296.4899998</v>
      </c>
      <c r="G8" s="48">
        <v>2227411696.2199998</v>
      </c>
      <c r="H8" s="48">
        <v>2082766775.4400001</v>
      </c>
      <c r="I8" s="48">
        <v>2052056991.1400001</v>
      </c>
      <c r="J8" s="48">
        <v>2379134891.1500001</v>
      </c>
      <c r="K8" s="48">
        <v>2269935022.8000002</v>
      </c>
      <c r="L8" s="48">
        <v>1982130084.79</v>
      </c>
      <c r="M8" s="48">
        <v>1972703801.95</v>
      </c>
      <c r="N8" s="48">
        <v>2133396737.5999999</v>
      </c>
      <c r="O8" s="48">
        <v>2237186006.0700002</v>
      </c>
      <c r="P8" s="48">
        <v>2132621695.5</v>
      </c>
      <c r="Q8" s="48">
        <v>2229729298.4000001</v>
      </c>
      <c r="R8" s="48">
        <v>2348996112.0500002</v>
      </c>
      <c r="S8" s="48">
        <v>2229527131.6500001</v>
      </c>
      <c r="T8" s="48">
        <v>1969879043.8800001</v>
      </c>
      <c r="U8" s="48">
        <v>1880312967.71</v>
      </c>
      <c r="V8" s="48">
        <v>1948752445.76</v>
      </c>
      <c r="W8" s="48">
        <v>1913600274.24</v>
      </c>
      <c r="X8" s="48">
        <v>1881983587.29</v>
      </c>
      <c r="Y8" s="48">
        <v>2024831933.49</v>
      </c>
      <c r="Z8" s="48">
        <v>2274268608.6599998</v>
      </c>
      <c r="AA8" s="48">
        <v>1552099860.1099999</v>
      </c>
      <c r="AB8" s="48">
        <v>1411959382.1099999</v>
      </c>
      <c r="AC8" s="48">
        <v>1951962630.25</v>
      </c>
      <c r="AD8" s="48">
        <v>1631296887.99</v>
      </c>
      <c r="AE8" s="48">
        <v>1510731260.6800001</v>
      </c>
      <c r="AF8" s="48">
        <v>1341422321.75</v>
      </c>
      <c r="AG8" s="48">
        <v>1138816149.8800001</v>
      </c>
      <c r="AH8" s="48">
        <v>1366227881.24</v>
      </c>
      <c r="AI8" s="48">
        <v>1237628831.5999999</v>
      </c>
      <c r="AJ8" s="48">
        <v>1189174425.48</v>
      </c>
      <c r="AK8" s="48">
        <v>998917972.98000002</v>
      </c>
      <c r="AL8" s="48">
        <v>1261750567.03</v>
      </c>
      <c r="AM8" s="48">
        <v>1095690741.1099999</v>
      </c>
      <c r="AN8" s="48">
        <v>962835551.85000002</v>
      </c>
      <c r="AO8" s="48">
        <v>789621018.61000001</v>
      </c>
      <c r="AP8" s="48">
        <v>931726293.77999997</v>
      </c>
      <c r="AQ8" s="48">
        <v>846788206.38</v>
      </c>
      <c r="AR8" s="48">
        <v>814525500.52999997</v>
      </c>
      <c r="AS8" s="48">
        <v>724370215.98000002</v>
      </c>
      <c r="AT8" s="48">
        <v>875520548.90999997</v>
      </c>
      <c r="AU8" s="48">
        <v>817293044.75999999</v>
      </c>
      <c r="AV8" s="48">
        <v>776703440.70000005</v>
      </c>
      <c r="AW8" s="48">
        <v>600197562.42999995</v>
      </c>
      <c r="AX8" s="48">
        <v>701552666.80999994</v>
      </c>
      <c r="AY8" s="48">
        <v>726702503</v>
      </c>
      <c r="AZ8" s="48">
        <v>705456499.42999995</v>
      </c>
      <c r="BA8" s="48">
        <v>588412837.14999998</v>
      </c>
      <c r="BB8" s="48">
        <v>660218477.51999998</v>
      </c>
      <c r="BC8" s="48">
        <v>610414011.33000004</v>
      </c>
      <c r="BD8" s="48">
        <v>577964593.39999998</v>
      </c>
      <c r="BE8" s="48">
        <v>508935486.94999999</v>
      </c>
      <c r="BF8" s="48">
        <v>678554636.63999999</v>
      </c>
      <c r="BG8" s="48">
        <v>718226759.57000005</v>
      </c>
      <c r="BH8" s="48">
        <v>610689765.03999996</v>
      </c>
      <c r="BI8" s="48">
        <v>524902144.35000002</v>
      </c>
      <c r="BJ8" s="48">
        <v>657063861.41999996</v>
      </c>
      <c r="BK8" s="48">
        <v>878523203.46000004</v>
      </c>
      <c r="BL8" s="48">
        <v>816615329.22000003</v>
      </c>
      <c r="BM8" s="48">
        <v>739868488.25999999</v>
      </c>
      <c r="BN8" s="48">
        <v>1005775084.78</v>
      </c>
      <c r="BO8" s="48">
        <v>1031254781.88</v>
      </c>
      <c r="BP8" s="48">
        <v>926155500.78999996</v>
      </c>
      <c r="BQ8" s="48">
        <v>873450069.86000001</v>
      </c>
      <c r="BR8" s="48">
        <v>718028231.88999999</v>
      </c>
      <c r="BS8" s="48">
        <v>635151687.95000005</v>
      </c>
      <c r="BT8" s="48">
        <v>1109312358.1800001</v>
      </c>
      <c r="BU8" s="48">
        <v>1062712385.49</v>
      </c>
      <c r="BV8" s="48">
        <v>703028056.88</v>
      </c>
      <c r="BW8" s="48">
        <v>633386357.37</v>
      </c>
      <c r="BX8" s="48">
        <v>185640560.49000001</v>
      </c>
      <c r="BY8" s="48">
        <v>320171554.04000002</v>
      </c>
      <c r="BZ8" s="48">
        <v>0</v>
      </c>
      <c r="CA8" s="48">
        <v>572983344.25</v>
      </c>
      <c r="CB8" s="48">
        <v>0</v>
      </c>
      <c r="CC8" s="48">
        <v>219995063.03999999</v>
      </c>
      <c r="CD8" s="48">
        <v>0</v>
      </c>
      <c r="CE8" s="48">
        <v>0</v>
      </c>
      <c r="CF8" s="48">
        <v>0</v>
      </c>
      <c r="CG8" s="48">
        <v>61611684.850000001</v>
      </c>
      <c r="CH8" s="48">
        <v>0</v>
      </c>
      <c r="CI8" s="48">
        <v>0</v>
      </c>
      <c r="CJ8" s="48">
        <v>0</v>
      </c>
      <c r="CK8" s="48">
        <v>0</v>
      </c>
      <c r="CL8" s="48">
        <v>0</v>
      </c>
    </row>
    <row r="9" spans="1:90">
      <c r="A9" s="48" t="s">
        <v>113</v>
      </c>
      <c r="B9" s="48">
        <v>1793415036.24</v>
      </c>
      <c r="C9" s="48">
        <v>2120943048.6900001</v>
      </c>
      <c r="D9" s="48">
        <v>3037865571.3400002</v>
      </c>
      <c r="E9" s="48">
        <v>1892050067.02</v>
      </c>
      <c r="F9" s="48">
        <v>1996106693.3599999</v>
      </c>
      <c r="G9" s="48">
        <v>2319779563.5500002</v>
      </c>
      <c r="H9" s="48">
        <v>2800478216.4899998</v>
      </c>
      <c r="I9" s="48">
        <v>2681155560.1100001</v>
      </c>
      <c r="J9" s="48">
        <v>2024921117.9200001</v>
      </c>
      <c r="K9" s="48">
        <v>2372894271.79</v>
      </c>
      <c r="L9" s="48">
        <v>2901366748.52</v>
      </c>
      <c r="M9" s="48">
        <v>2670624168.71</v>
      </c>
      <c r="N9" s="48">
        <v>1962974980.9000001</v>
      </c>
      <c r="O9" s="48">
        <v>2541814926.5100002</v>
      </c>
      <c r="P9" s="48">
        <v>2365144009.8099999</v>
      </c>
      <c r="Q9" s="48">
        <v>2027935831.23</v>
      </c>
      <c r="R9" s="48">
        <v>2048123146.7</v>
      </c>
      <c r="S9" s="48">
        <v>1793178370.3199999</v>
      </c>
      <c r="T9" s="48">
        <v>2143747612.4000001</v>
      </c>
      <c r="U9" s="48">
        <v>2072837037.9100001</v>
      </c>
      <c r="V9" s="48">
        <v>1870259927.3199999</v>
      </c>
      <c r="W9" s="48">
        <v>1695755251.96</v>
      </c>
      <c r="X9" s="48">
        <v>1991706304.8699999</v>
      </c>
      <c r="Y9" s="48">
        <v>1731820230.4300001</v>
      </c>
      <c r="Z9" s="48">
        <v>1485876694.74</v>
      </c>
      <c r="AA9" s="48">
        <v>1024475391.77</v>
      </c>
      <c r="AB9" s="48">
        <v>971550281.75</v>
      </c>
      <c r="AC9" s="48">
        <v>842265933.82000005</v>
      </c>
      <c r="AD9" s="48">
        <v>983586524.36000001</v>
      </c>
      <c r="AE9" s="48">
        <v>745353266.11000001</v>
      </c>
      <c r="AF9" s="48">
        <v>799297971.17999995</v>
      </c>
      <c r="AG9" s="48">
        <v>504201226.05000001</v>
      </c>
      <c r="AH9" s="48">
        <v>558897106.95000005</v>
      </c>
      <c r="AI9" s="48">
        <v>506694466.04000002</v>
      </c>
      <c r="AJ9" s="48">
        <v>487395442.13</v>
      </c>
      <c r="AK9" s="48">
        <v>332214189.42000002</v>
      </c>
      <c r="AL9" s="48">
        <v>355624932.06999999</v>
      </c>
      <c r="AM9" s="48">
        <v>390046833.05000001</v>
      </c>
      <c r="AN9" s="48">
        <v>306182815.25</v>
      </c>
      <c r="AO9" s="48">
        <v>255338925.27000001</v>
      </c>
      <c r="AP9" s="48">
        <v>292294187.26999998</v>
      </c>
      <c r="AQ9" s="48">
        <v>343573017.37</v>
      </c>
      <c r="AR9" s="48">
        <v>228757483.25</v>
      </c>
      <c r="AS9" s="48">
        <v>240242463.63999999</v>
      </c>
      <c r="AT9" s="48">
        <v>182099010.66999999</v>
      </c>
      <c r="AU9" s="48">
        <v>169662778.06</v>
      </c>
      <c r="AV9" s="48">
        <v>149930119.38</v>
      </c>
      <c r="AW9" s="48">
        <v>161408152.86000001</v>
      </c>
      <c r="AX9" s="48">
        <v>138265050.05000001</v>
      </c>
      <c r="AY9" s="48">
        <v>119237954.93000001</v>
      </c>
      <c r="AZ9" s="48">
        <v>68516638.129999995</v>
      </c>
      <c r="BA9" s="48">
        <v>75535758.530000001</v>
      </c>
      <c r="BB9" s="48">
        <v>89070845.420000002</v>
      </c>
      <c r="BC9" s="48">
        <v>120370087.94</v>
      </c>
      <c r="BD9" s="48">
        <v>79213747.069999993</v>
      </c>
      <c r="BE9" s="48">
        <v>62375323.619999997</v>
      </c>
      <c r="BF9" s="48">
        <v>74758546.689999998</v>
      </c>
      <c r="BG9" s="48">
        <v>89605206.760000005</v>
      </c>
      <c r="BH9" s="48">
        <v>106777465.52</v>
      </c>
      <c r="BI9" s="48">
        <v>91558550.790000007</v>
      </c>
      <c r="BJ9" s="48">
        <v>92889532.739999995</v>
      </c>
      <c r="BK9" s="48">
        <v>68771399.620000005</v>
      </c>
      <c r="BL9" s="48">
        <v>77038202.540000007</v>
      </c>
      <c r="BM9" s="48">
        <v>62643250.350000001</v>
      </c>
      <c r="BN9" s="48">
        <v>100170232.95</v>
      </c>
      <c r="BO9" s="48">
        <v>84639166.689999998</v>
      </c>
      <c r="BP9" s="48">
        <v>62284323.619999997</v>
      </c>
      <c r="BQ9" s="48">
        <v>27597253.780000001</v>
      </c>
      <c r="BR9" s="48">
        <v>63832000.93</v>
      </c>
      <c r="BS9" s="48">
        <v>47392690.469999999</v>
      </c>
      <c r="BT9" s="48">
        <v>38836057.850000001</v>
      </c>
      <c r="BU9" s="48">
        <v>48352060.759999998</v>
      </c>
      <c r="BV9" s="48">
        <v>47264373.369999997</v>
      </c>
      <c r="BW9" s="48">
        <v>77668926.040000007</v>
      </c>
      <c r="BX9" s="48">
        <v>12999499.289999999</v>
      </c>
      <c r="BY9" s="48">
        <v>6524830.46</v>
      </c>
      <c r="BZ9" s="48">
        <v>0</v>
      </c>
      <c r="CA9" s="48">
        <v>70848424.930000007</v>
      </c>
      <c r="CB9" s="48">
        <v>0</v>
      </c>
      <c r="CC9" s="48">
        <v>96469955.659999996</v>
      </c>
      <c r="CD9" s="48">
        <v>0</v>
      </c>
      <c r="CE9" s="48">
        <v>0</v>
      </c>
      <c r="CF9" s="48">
        <v>0</v>
      </c>
      <c r="CG9" s="48">
        <v>29150102.609999999</v>
      </c>
      <c r="CH9" s="48">
        <v>0</v>
      </c>
      <c r="CI9" s="48">
        <v>0</v>
      </c>
      <c r="CJ9" s="48">
        <v>0</v>
      </c>
      <c r="CK9" s="48">
        <v>0</v>
      </c>
      <c r="CL9" s="48">
        <v>0</v>
      </c>
    </row>
    <row r="10" spans="1:90">
      <c r="A10" s="48" t="s">
        <v>114</v>
      </c>
      <c r="B10" s="48">
        <v>38925036.57</v>
      </c>
      <c r="C10" s="48">
        <v>32424323.710000001</v>
      </c>
      <c r="D10" s="48">
        <v>54414888.890000001</v>
      </c>
      <c r="E10" s="48">
        <v>51818297.909999996</v>
      </c>
      <c r="F10" s="48">
        <v>42104645.130000003</v>
      </c>
      <c r="G10" s="48">
        <v>57085627.100000001</v>
      </c>
      <c r="H10" s="48">
        <v>83910730.569999993</v>
      </c>
      <c r="I10" s="48">
        <v>58604649.450000003</v>
      </c>
      <c r="J10" s="48">
        <v>51979423.060000002</v>
      </c>
      <c r="K10" s="48">
        <v>62170536.100000001</v>
      </c>
      <c r="L10" s="48">
        <v>10496944.439999999</v>
      </c>
      <c r="M10" s="48">
        <v>94359651.400000006</v>
      </c>
      <c r="N10" s="48">
        <v>76520119.430000007</v>
      </c>
      <c r="O10" s="48">
        <v>74800977.769999996</v>
      </c>
      <c r="P10" s="48">
        <v>11971666.67</v>
      </c>
      <c r="Q10" s="48">
        <v>82644100</v>
      </c>
      <c r="R10" s="48">
        <v>87651544.430000007</v>
      </c>
      <c r="S10" s="48">
        <v>70678238.879999995</v>
      </c>
      <c r="T10" s="48">
        <v>114492394.91</v>
      </c>
      <c r="U10" s="48">
        <v>74076561.590000004</v>
      </c>
      <c r="V10" s="48">
        <v>56206048.590000004</v>
      </c>
      <c r="W10" s="48">
        <v>48820937.490000002</v>
      </c>
      <c r="X10" s="48">
        <v>37553784.700000003</v>
      </c>
      <c r="Y10" s="48">
        <v>21873159.699999999</v>
      </c>
      <c r="Z10" s="48">
        <v>32152847.23</v>
      </c>
      <c r="AA10" s="48">
        <v>32152847.23</v>
      </c>
      <c r="AB10" s="48">
        <v>12354728.18</v>
      </c>
      <c r="AC10" s="48">
        <v>16562916.68</v>
      </c>
      <c r="AD10" s="48">
        <v>5778402.7800000003</v>
      </c>
      <c r="AE10" s="48">
        <v>1717708.33</v>
      </c>
      <c r="AF10" s="48">
        <v>0</v>
      </c>
      <c r="AG10" s="48">
        <v>21852611.109999999</v>
      </c>
      <c r="AH10" s="48">
        <v>1413437.5</v>
      </c>
      <c r="AI10" s="48">
        <v>1413437.5</v>
      </c>
      <c r="AJ10" s="48">
        <v>0</v>
      </c>
      <c r="AK10" s="48">
        <v>6289687.5</v>
      </c>
      <c r="AL10" s="48">
        <v>0</v>
      </c>
      <c r="AM10" s="48">
        <v>1873650</v>
      </c>
      <c r="AN10" s="48">
        <v>0</v>
      </c>
      <c r="AO10" s="48">
        <v>9861297.9499999993</v>
      </c>
      <c r="AP10" s="48">
        <v>0</v>
      </c>
      <c r="AQ10" s="48">
        <v>14343487.5</v>
      </c>
      <c r="AR10" s="48">
        <v>0</v>
      </c>
      <c r="AS10" s="48">
        <v>2870662.5</v>
      </c>
      <c r="AT10" s="48">
        <v>0</v>
      </c>
      <c r="AU10" s="48">
        <v>0</v>
      </c>
      <c r="AV10" s="48">
        <v>0</v>
      </c>
      <c r="AW10" s="48">
        <v>2329637.5</v>
      </c>
      <c r="AX10" s="48">
        <v>1521250</v>
      </c>
      <c r="AY10" s="48">
        <v>1521250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s="48" t="s">
        <v>115</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s="48" t="s">
        <v>116</v>
      </c>
      <c r="B12" s="48">
        <v>0</v>
      </c>
      <c r="C12" s="48">
        <v>193881550.58000001</v>
      </c>
      <c r="D12" s="48">
        <v>190755514.16999999</v>
      </c>
      <c r="E12" s="48">
        <v>170326603.5</v>
      </c>
      <c r="F12" s="48">
        <v>213428653.28999999</v>
      </c>
      <c r="G12" s="48">
        <v>184634777.75</v>
      </c>
      <c r="H12" s="48">
        <v>189259398.66999999</v>
      </c>
      <c r="I12" s="48">
        <v>207081623.74000001</v>
      </c>
      <c r="J12" s="48">
        <v>223303082.28999999</v>
      </c>
      <c r="K12" s="48">
        <v>226417351.21000001</v>
      </c>
      <c r="L12" s="48">
        <v>370605874.33999997</v>
      </c>
      <c r="M12" s="48">
        <v>239168143.71000001</v>
      </c>
      <c r="N12" s="48">
        <v>219013625.18000001</v>
      </c>
      <c r="O12" s="48">
        <v>274312852.31</v>
      </c>
      <c r="P12" s="48">
        <v>275496984.31</v>
      </c>
      <c r="Q12" s="48">
        <v>180484545.44</v>
      </c>
      <c r="R12" s="48">
        <v>241509672.53</v>
      </c>
      <c r="S12" s="48">
        <v>216380798.13999999</v>
      </c>
      <c r="T12" s="48">
        <v>292379296.67000002</v>
      </c>
      <c r="U12" s="48">
        <v>277929649.75999999</v>
      </c>
      <c r="V12" s="48">
        <v>233800281.13999999</v>
      </c>
      <c r="W12" s="48">
        <v>204237895.65000001</v>
      </c>
      <c r="X12" s="48">
        <v>213875637.88</v>
      </c>
      <c r="Y12" s="48">
        <v>176000346.38999999</v>
      </c>
      <c r="Z12" s="48">
        <v>316075586.79000002</v>
      </c>
      <c r="AA12" s="48">
        <v>187935477.86000001</v>
      </c>
      <c r="AB12" s="48">
        <v>161977001.87</v>
      </c>
      <c r="AC12" s="48">
        <v>245456014.97999999</v>
      </c>
      <c r="AD12" s="48">
        <v>222073928.77000001</v>
      </c>
      <c r="AE12" s="48">
        <v>202920618.11000001</v>
      </c>
      <c r="AF12" s="48">
        <v>185326945.22999999</v>
      </c>
      <c r="AG12" s="48">
        <v>184540951.65000001</v>
      </c>
      <c r="AH12" s="48">
        <v>157496271.34999999</v>
      </c>
      <c r="AI12" s="48">
        <v>150683263.09999999</v>
      </c>
      <c r="AJ12" s="48">
        <v>143196190.34999999</v>
      </c>
      <c r="AK12" s="48">
        <v>139601399.88</v>
      </c>
      <c r="AL12" s="48">
        <v>169329731.94</v>
      </c>
      <c r="AM12" s="48">
        <v>255501918.28999999</v>
      </c>
      <c r="AN12" s="48">
        <v>127664271.23999999</v>
      </c>
      <c r="AO12" s="48">
        <v>361543659.20999998</v>
      </c>
      <c r="AP12" s="48">
        <v>138880816.87</v>
      </c>
      <c r="AQ12" s="48">
        <v>125475167.89</v>
      </c>
      <c r="AR12" s="48">
        <v>158451091.94</v>
      </c>
      <c r="AS12" s="48">
        <v>87370218.060000002</v>
      </c>
      <c r="AT12" s="48">
        <v>131484040.39</v>
      </c>
      <c r="AU12" s="48">
        <v>125394987.87</v>
      </c>
      <c r="AV12" s="48">
        <v>118161651.11</v>
      </c>
      <c r="AW12" s="48">
        <v>92560794.060000002</v>
      </c>
      <c r="AX12" s="48">
        <v>105051007.64</v>
      </c>
      <c r="AY12" s="48">
        <v>101501804.38</v>
      </c>
      <c r="AZ12" s="48">
        <v>104329116.59</v>
      </c>
      <c r="BA12" s="48">
        <v>143267735.56</v>
      </c>
      <c r="BB12" s="48">
        <v>202141140.66999999</v>
      </c>
      <c r="BC12" s="48">
        <v>190836774.22</v>
      </c>
      <c r="BD12" s="48">
        <v>206539866.66</v>
      </c>
      <c r="BE12" s="48">
        <v>249334539.46000001</v>
      </c>
      <c r="BF12" s="48">
        <v>252937978.75</v>
      </c>
      <c r="BG12" s="48">
        <v>234318324.90000001</v>
      </c>
      <c r="BH12" s="48">
        <v>227715058.62</v>
      </c>
      <c r="BI12" s="48">
        <v>158781274.68000001</v>
      </c>
      <c r="BJ12" s="48">
        <v>190359255.49000001</v>
      </c>
      <c r="BK12" s="48">
        <v>149354984.41999999</v>
      </c>
      <c r="BL12" s="48">
        <v>165260591.75999999</v>
      </c>
      <c r="BM12" s="48">
        <v>173040779.27000001</v>
      </c>
      <c r="BN12" s="48">
        <v>170250200.99000001</v>
      </c>
      <c r="BO12" s="48">
        <v>183893487.61000001</v>
      </c>
      <c r="BP12" s="48">
        <v>187871107.15000001</v>
      </c>
      <c r="BQ12" s="48">
        <v>261079399.84</v>
      </c>
      <c r="BR12" s="48">
        <v>99053745.269999996</v>
      </c>
      <c r="BS12" s="48">
        <v>168674404.06999999</v>
      </c>
      <c r="BT12" s="48">
        <v>188495588.21000001</v>
      </c>
      <c r="BU12" s="48">
        <v>190120243.22999999</v>
      </c>
      <c r="BV12" s="48">
        <v>153782047.81</v>
      </c>
      <c r="BW12" s="48">
        <v>170045860.84999999</v>
      </c>
      <c r="BX12" s="48">
        <v>611214537.74000001</v>
      </c>
      <c r="BY12" s="48">
        <v>596988030.34000003</v>
      </c>
      <c r="BZ12" s="48">
        <v>0</v>
      </c>
      <c r="CA12" s="48">
        <v>456623376.16000003</v>
      </c>
      <c r="CB12" s="48">
        <v>0</v>
      </c>
      <c r="CC12" s="48">
        <v>112268499.27</v>
      </c>
      <c r="CD12" s="48">
        <v>0</v>
      </c>
      <c r="CE12" s="48">
        <v>0</v>
      </c>
      <c r="CF12" s="48">
        <v>0</v>
      </c>
      <c r="CG12" s="48">
        <v>106156888.91</v>
      </c>
      <c r="CH12" s="48">
        <v>0</v>
      </c>
      <c r="CI12" s="48">
        <v>0</v>
      </c>
      <c r="CJ12" s="48">
        <v>0</v>
      </c>
      <c r="CK12" s="48">
        <v>0</v>
      </c>
      <c r="CL12" s="48">
        <v>0</v>
      </c>
    </row>
    <row r="13" spans="1:90">
      <c r="A13" s="48" t="s">
        <v>117</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v>0</v>
      </c>
      <c r="AS13" s="48">
        <v>0</v>
      </c>
      <c r="AT13" s="48">
        <v>0</v>
      </c>
      <c r="AU13" s="48">
        <v>0</v>
      </c>
      <c r="AV13" s="48">
        <v>0</v>
      </c>
      <c r="AW13" s="48">
        <v>0</v>
      </c>
      <c r="AX13" s="48">
        <v>0</v>
      </c>
      <c r="AY13" s="48">
        <v>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c r="A14" s="48" t="s">
        <v>118</v>
      </c>
      <c r="B14" s="48">
        <v>8857181572.0200005</v>
      </c>
      <c r="C14" s="48">
        <v>8696787118.8400002</v>
      </c>
      <c r="D14" s="48">
        <v>9041070237.4500008</v>
      </c>
      <c r="E14" s="48">
        <v>8745743424.1499996</v>
      </c>
      <c r="F14" s="48">
        <v>8296680230.1000004</v>
      </c>
      <c r="G14" s="48">
        <v>7664760178.1700001</v>
      </c>
      <c r="H14" s="48">
        <v>8672761743.2700005</v>
      </c>
      <c r="I14" s="48">
        <v>7387990721.1000004</v>
      </c>
      <c r="J14" s="48">
        <v>7278727447.9200001</v>
      </c>
      <c r="K14" s="48">
        <v>6885703443</v>
      </c>
      <c r="L14" s="48">
        <v>7327082307.5900002</v>
      </c>
      <c r="M14" s="48">
        <v>6872324895.7600002</v>
      </c>
      <c r="N14" s="48">
        <v>6874962940.8699999</v>
      </c>
      <c r="O14" s="48">
        <v>7040236812.9499998</v>
      </c>
      <c r="P14" s="48">
        <v>7706885747.3000002</v>
      </c>
      <c r="Q14" s="48">
        <v>7661129727.5200005</v>
      </c>
      <c r="R14" s="48">
        <v>7194945811.21</v>
      </c>
      <c r="S14" s="48">
        <v>6926487559.9099998</v>
      </c>
      <c r="T14" s="48">
        <v>7157035493.3599997</v>
      </c>
      <c r="U14" s="48">
        <v>6386461718.9399996</v>
      </c>
      <c r="V14" s="48">
        <v>5942754126.9499998</v>
      </c>
      <c r="W14" s="48">
        <v>5245807583.0299997</v>
      </c>
      <c r="X14" s="48">
        <v>5819605785.3800001</v>
      </c>
      <c r="Y14" s="48">
        <v>4903554715.0500002</v>
      </c>
      <c r="Z14" s="48">
        <v>4531132030.2200003</v>
      </c>
      <c r="AA14" s="48">
        <v>3194786538.1500001</v>
      </c>
      <c r="AB14" s="48">
        <v>3495557999.0599999</v>
      </c>
      <c r="AC14" s="48">
        <v>4261207842.1100001</v>
      </c>
      <c r="AD14" s="48">
        <v>2644257818.6700001</v>
      </c>
      <c r="AE14" s="48">
        <v>2799677885.4200001</v>
      </c>
      <c r="AF14" s="48">
        <v>2836933574.79</v>
      </c>
      <c r="AG14" s="48">
        <v>2530295008.9200001</v>
      </c>
      <c r="AH14" s="48">
        <v>2136438716.9200001</v>
      </c>
      <c r="AI14" s="48">
        <v>2037735523.03</v>
      </c>
      <c r="AJ14" s="48">
        <v>2252049637.4499998</v>
      </c>
      <c r="AK14" s="48">
        <v>2105104591.23</v>
      </c>
      <c r="AL14" s="48">
        <v>1944766656.6700001</v>
      </c>
      <c r="AM14" s="48">
        <v>1665142709.6300001</v>
      </c>
      <c r="AN14" s="48">
        <v>1741604571.3900001</v>
      </c>
      <c r="AO14" s="48">
        <v>1842545657.25</v>
      </c>
      <c r="AP14" s="48">
        <v>1988232581.6199999</v>
      </c>
      <c r="AQ14" s="48">
        <v>1941527214.22</v>
      </c>
      <c r="AR14" s="48">
        <v>1903981244.9200001</v>
      </c>
      <c r="AS14" s="48">
        <v>1790572925.4400001</v>
      </c>
      <c r="AT14" s="48">
        <v>1759187337.8399999</v>
      </c>
      <c r="AU14" s="48">
        <v>1670307873.9100001</v>
      </c>
      <c r="AV14" s="48">
        <v>1515552791.3499999</v>
      </c>
      <c r="AW14" s="48">
        <v>1469411962.8099999</v>
      </c>
      <c r="AX14" s="48">
        <v>1105495887.1700001</v>
      </c>
      <c r="AY14" s="48">
        <v>1071616878.51</v>
      </c>
      <c r="AZ14" s="48">
        <v>1146969612.8099999</v>
      </c>
      <c r="BA14" s="48">
        <v>1228323362.1800001</v>
      </c>
      <c r="BB14" s="48">
        <v>1389820368.1800001</v>
      </c>
      <c r="BC14" s="48">
        <v>1302903022.8599999</v>
      </c>
      <c r="BD14" s="48">
        <v>1334639132.1400001</v>
      </c>
      <c r="BE14" s="48">
        <v>1266126157.55</v>
      </c>
      <c r="BF14" s="48">
        <v>1500312429.4400001</v>
      </c>
      <c r="BG14" s="48">
        <v>1414725530.3199999</v>
      </c>
      <c r="BH14" s="48">
        <v>1290044614.3699999</v>
      </c>
      <c r="BI14" s="48">
        <v>1470715094.71</v>
      </c>
      <c r="BJ14" s="48">
        <v>1379674825.9100001</v>
      </c>
      <c r="BK14" s="48">
        <v>1181608092.5</v>
      </c>
      <c r="BL14" s="48">
        <v>1171543036.9300001</v>
      </c>
      <c r="BM14" s="48">
        <v>1221307883.28</v>
      </c>
      <c r="BN14" s="48">
        <v>845476497.46000004</v>
      </c>
      <c r="BO14" s="48">
        <v>665530802.33000004</v>
      </c>
      <c r="BP14" s="48">
        <v>731157026.74000001</v>
      </c>
      <c r="BQ14" s="48">
        <v>677058191.63999999</v>
      </c>
      <c r="BR14" s="48">
        <v>652492571.75999999</v>
      </c>
      <c r="BS14" s="48">
        <v>715680046.63999999</v>
      </c>
      <c r="BT14" s="48">
        <v>683628432.84000003</v>
      </c>
      <c r="BU14" s="48">
        <v>658612706.40999997</v>
      </c>
      <c r="BV14" s="48">
        <v>466251646.36000001</v>
      </c>
      <c r="BW14" s="48">
        <v>443531927.44999999</v>
      </c>
      <c r="BX14" s="48">
        <v>232114283.25</v>
      </c>
      <c r="BY14" s="48">
        <v>241865462.28</v>
      </c>
      <c r="BZ14" s="48">
        <v>0</v>
      </c>
      <c r="CA14" s="48">
        <v>561677028.63999999</v>
      </c>
      <c r="CB14" s="48">
        <v>0</v>
      </c>
      <c r="CC14" s="48">
        <v>484681438.68000001</v>
      </c>
      <c r="CD14" s="48">
        <v>0</v>
      </c>
      <c r="CE14" s="48">
        <v>321446000</v>
      </c>
      <c r="CF14" s="48">
        <v>0</v>
      </c>
      <c r="CG14" s="48">
        <v>234817623.47</v>
      </c>
      <c r="CH14" s="48">
        <v>0</v>
      </c>
      <c r="CI14" s="48">
        <v>0</v>
      </c>
      <c r="CJ14" s="48">
        <v>0</v>
      </c>
      <c r="CK14" s="48">
        <v>0</v>
      </c>
      <c r="CL14" s="48">
        <v>0</v>
      </c>
    </row>
    <row r="15" spans="1:90">
      <c r="A15" s="48" t="s">
        <v>119</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c r="CL15" s="48">
        <v>0</v>
      </c>
    </row>
    <row r="16" spans="1:90">
      <c r="A16" s="48" t="s">
        <v>120</v>
      </c>
      <c r="B16" s="48">
        <v>29925985.800000001</v>
      </c>
      <c r="C16" s="48">
        <v>25393985.800000001</v>
      </c>
      <c r="D16" s="48">
        <v>34284110.030000001</v>
      </c>
      <c r="E16" s="48">
        <v>28554340</v>
      </c>
      <c r="F16" s="48">
        <v>18719541.399999999</v>
      </c>
      <c r="G16" s="48">
        <v>22778181.399999999</v>
      </c>
      <c r="H16" s="48">
        <v>17819541.399999999</v>
      </c>
      <c r="I16" s="48">
        <v>17819541.399999999</v>
      </c>
      <c r="J16" s="48">
        <v>23818698</v>
      </c>
      <c r="K16" s="48">
        <v>23818698</v>
      </c>
      <c r="L16" s="48">
        <v>19546710.199999999</v>
      </c>
      <c r="M16" s="48">
        <v>23818698</v>
      </c>
      <c r="N16" s="48">
        <v>13818799</v>
      </c>
      <c r="O16" s="48">
        <v>13818799</v>
      </c>
      <c r="P16" s="48">
        <v>13818799</v>
      </c>
      <c r="Q16" s="48">
        <v>13818799</v>
      </c>
      <c r="R16" s="48">
        <v>12432319.199999999</v>
      </c>
      <c r="S16" s="48">
        <v>12432319.199999999</v>
      </c>
      <c r="T16" s="48">
        <v>12432319.199999999</v>
      </c>
      <c r="U16" s="48">
        <v>12432319.199999999</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0</v>
      </c>
      <c r="AS16" s="48">
        <v>0</v>
      </c>
      <c r="AT16" s="48">
        <v>0</v>
      </c>
      <c r="AU16" s="48">
        <v>0</v>
      </c>
      <c r="AV16" s="48">
        <v>0</v>
      </c>
      <c r="AW16" s="48">
        <v>0</v>
      </c>
      <c r="AX16" s="48">
        <v>0</v>
      </c>
      <c r="AY16" s="48">
        <v>0</v>
      </c>
      <c r="AZ16" s="48">
        <v>0</v>
      </c>
      <c r="BA16" s="48">
        <v>0</v>
      </c>
      <c r="BB16" s="48">
        <v>0</v>
      </c>
      <c r="BC16" s="48">
        <v>0</v>
      </c>
      <c r="BD16" s="48">
        <v>0</v>
      </c>
      <c r="BE16" s="48">
        <v>0</v>
      </c>
      <c r="BF16" s="48">
        <v>0</v>
      </c>
      <c r="BG16" s="48">
        <v>2190</v>
      </c>
      <c r="BH16" s="48">
        <v>2190</v>
      </c>
      <c r="BI16" s="48">
        <v>2190</v>
      </c>
      <c r="BJ16" s="48">
        <v>0</v>
      </c>
      <c r="BK16" s="48">
        <v>0</v>
      </c>
      <c r="BL16" s="48">
        <v>0</v>
      </c>
      <c r="BM16" s="48">
        <v>0</v>
      </c>
      <c r="BN16" s="48">
        <v>0</v>
      </c>
      <c r="BO16" s="48">
        <v>0</v>
      </c>
      <c r="BP16" s="48">
        <v>0</v>
      </c>
      <c r="BQ16" s="48">
        <v>0</v>
      </c>
      <c r="BR16" s="48">
        <v>0</v>
      </c>
      <c r="BS16" s="48">
        <v>0</v>
      </c>
      <c r="BT16" s="48">
        <v>0</v>
      </c>
      <c r="BU16" s="48">
        <v>0</v>
      </c>
      <c r="BV16" s="48">
        <v>598100</v>
      </c>
      <c r="BW16" s="48">
        <v>598100</v>
      </c>
      <c r="BX16" s="48">
        <v>598100</v>
      </c>
      <c r="BY16" s="48">
        <v>598100</v>
      </c>
      <c r="BZ16" s="48">
        <v>0</v>
      </c>
      <c r="CA16" s="48">
        <v>435000</v>
      </c>
      <c r="CB16" s="48">
        <v>0</v>
      </c>
      <c r="CC16" s="48">
        <v>1204500</v>
      </c>
      <c r="CD16" s="48">
        <v>0</v>
      </c>
      <c r="CE16" s="48">
        <v>1933000</v>
      </c>
      <c r="CF16" s="48">
        <v>0</v>
      </c>
      <c r="CG16" s="48">
        <v>0</v>
      </c>
      <c r="CH16" s="48">
        <v>0</v>
      </c>
      <c r="CI16" s="48">
        <v>0</v>
      </c>
      <c r="CJ16" s="48">
        <v>0</v>
      </c>
      <c r="CK16" s="48">
        <v>0</v>
      </c>
      <c r="CL16" s="48">
        <v>0</v>
      </c>
    </row>
    <row r="17" spans="1:90">
      <c r="A17" s="48" t="s">
        <v>121</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c r="AR17" s="48">
        <v>0</v>
      </c>
      <c r="AS17" s="48">
        <v>0</v>
      </c>
      <c r="AT17" s="48">
        <v>0</v>
      </c>
      <c r="AU17" s="48">
        <v>0</v>
      </c>
      <c r="AV17" s="48">
        <v>0</v>
      </c>
      <c r="AW17" s="48">
        <v>3266798.29</v>
      </c>
      <c r="AX17" s="48">
        <v>8271751.25</v>
      </c>
      <c r="AY17" s="48">
        <v>9827966.4199999999</v>
      </c>
      <c r="AZ17" s="48">
        <v>10170093.039999999</v>
      </c>
      <c r="BA17" s="48">
        <v>5376556.71</v>
      </c>
      <c r="BB17" s="48">
        <v>10858549.359999999</v>
      </c>
      <c r="BC17" s="48">
        <v>8813118.9800000004</v>
      </c>
      <c r="BD17" s="48">
        <v>6509869.1799999997</v>
      </c>
      <c r="BE17" s="48">
        <v>3957648.21</v>
      </c>
      <c r="BF17" s="48">
        <v>5751084.0700000003</v>
      </c>
      <c r="BG17" s="48">
        <v>5101524.1900000004</v>
      </c>
      <c r="BH17" s="48">
        <v>3522773.43</v>
      </c>
      <c r="BI17" s="48">
        <v>2183430</v>
      </c>
      <c r="BJ17" s="48">
        <v>3700538.39</v>
      </c>
      <c r="BK17" s="48">
        <v>3268409.82</v>
      </c>
      <c r="BL17" s="48">
        <v>2423452.09</v>
      </c>
      <c r="BM17" s="48">
        <v>2487875.6800000002</v>
      </c>
      <c r="BN17" s="48">
        <v>18192053.809999999</v>
      </c>
      <c r="BO17" s="48">
        <v>3998924.97</v>
      </c>
      <c r="BP17" s="48">
        <v>3518971.55</v>
      </c>
      <c r="BQ17" s="48">
        <v>1374962.52</v>
      </c>
      <c r="BR17" s="48">
        <v>6585095.9299999997</v>
      </c>
      <c r="BS17" s="48">
        <v>2633044.96</v>
      </c>
      <c r="BT17" s="48">
        <v>20474267.510000002</v>
      </c>
      <c r="BU17" s="48">
        <v>16911270.969999999</v>
      </c>
      <c r="BV17" s="48">
        <v>15642609.859999999</v>
      </c>
      <c r="BW17" s="48">
        <v>17033894.98</v>
      </c>
      <c r="BX17" s="48">
        <v>29188418.5</v>
      </c>
      <c r="BY17" s="48">
        <v>28186318.239999998</v>
      </c>
      <c r="BZ17" s="48">
        <v>0</v>
      </c>
      <c r="CA17" s="48">
        <v>26171044.289999999</v>
      </c>
      <c r="CB17" s="48">
        <v>0</v>
      </c>
      <c r="CC17" s="48">
        <v>30468786.559999999</v>
      </c>
      <c r="CD17" s="48">
        <v>0</v>
      </c>
      <c r="CE17" s="48">
        <v>0</v>
      </c>
      <c r="CF17" s="48">
        <v>0</v>
      </c>
      <c r="CG17" s="48">
        <v>26637583.620000001</v>
      </c>
      <c r="CH17" s="48">
        <v>0</v>
      </c>
      <c r="CI17" s="48">
        <v>0</v>
      </c>
      <c r="CJ17" s="48">
        <v>0</v>
      </c>
      <c r="CK17" s="48">
        <v>0</v>
      </c>
      <c r="CL17" s="48">
        <v>0</v>
      </c>
    </row>
    <row r="18" spans="1:90">
      <c r="A18" s="48" t="s">
        <v>122</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1642664.68</v>
      </c>
      <c r="BV18" s="48">
        <v>0</v>
      </c>
      <c r="BW18" s="48">
        <v>0</v>
      </c>
      <c r="BX18" s="48">
        <v>446231.17</v>
      </c>
      <c r="BY18" s="48">
        <v>449270.29</v>
      </c>
      <c r="BZ18" s="48">
        <v>0</v>
      </c>
      <c r="CA18" s="48">
        <v>0</v>
      </c>
      <c r="CB18" s="48">
        <v>0</v>
      </c>
      <c r="CC18" s="48">
        <v>1443796.51</v>
      </c>
      <c r="CD18" s="48">
        <v>0</v>
      </c>
      <c r="CE18" s="48">
        <v>0</v>
      </c>
      <c r="CF18" s="48">
        <v>0</v>
      </c>
      <c r="CG18" s="48">
        <v>0</v>
      </c>
      <c r="CH18" s="48">
        <v>0</v>
      </c>
      <c r="CI18" s="48">
        <v>0</v>
      </c>
      <c r="CJ18" s="48">
        <v>0</v>
      </c>
      <c r="CK18" s="48">
        <v>0</v>
      </c>
      <c r="CL18" s="48">
        <v>0</v>
      </c>
    </row>
    <row r="19" spans="1:90">
      <c r="A19" s="48" t="s">
        <v>123</v>
      </c>
      <c r="B19" s="48">
        <v>98704150.209999993</v>
      </c>
      <c r="C19" s="48">
        <v>167939002.78999999</v>
      </c>
      <c r="D19" s="48">
        <v>67636677.420000002</v>
      </c>
      <c r="E19" s="48">
        <v>71389645.209999993</v>
      </c>
      <c r="F19" s="48">
        <v>1239402.8</v>
      </c>
      <c r="G19" s="48">
        <v>31893182.07</v>
      </c>
      <c r="H19" s="48">
        <v>1133901.99</v>
      </c>
      <c r="I19" s="48">
        <v>47986884.82</v>
      </c>
      <c r="J19" s="48">
        <v>340934.84</v>
      </c>
      <c r="K19" s="48">
        <v>456212.87</v>
      </c>
      <c r="L19" s="48">
        <v>8418955.9800000004</v>
      </c>
      <c r="M19" s="48">
        <v>121673704.20999999</v>
      </c>
      <c r="N19" s="48">
        <v>200818.97</v>
      </c>
      <c r="O19" s="48">
        <v>32871800.91</v>
      </c>
      <c r="P19" s="48">
        <v>40130658.43</v>
      </c>
      <c r="Q19" s="48">
        <v>35863204.270000003</v>
      </c>
      <c r="R19" s="48">
        <v>50044136.869999997</v>
      </c>
      <c r="S19" s="48">
        <v>48522069.799999997</v>
      </c>
      <c r="T19" s="48">
        <v>49918932.880000003</v>
      </c>
      <c r="U19" s="48">
        <v>46898955.509999998</v>
      </c>
      <c r="V19" s="48">
        <v>262622.44</v>
      </c>
      <c r="W19" s="48">
        <v>266380.34999999998</v>
      </c>
      <c r="X19" s="48">
        <v>272238.5</v>
      </c>
      <c r="Y19" s="48">
        <v>2918225.61</v>
      </c>
      <c r="Z19" s="48">
        <v>543520.62</v>
      </c>
      <c r="AA19" s="48">
        <v>0</v>
      </c>
      <c r="AB19" s="48">
        <v>0</v>
      </c>
      <c r="AC19" s="48">
        <v>807711476.01999998</v>
      </c>
      <c r="AD19" s="48">
        <v>0</v>
      </c>
      <c r="AE19" s="48">
        <v>0</v>
      </c>
      <c r="AF19" s="48">
        <v>0</v>
      </c>
      <c r="AG19" s="48">
        <v>0</v>
      </c>
      <c r="AH19" s="48">
        <v>0</v>
      </c>
      <c r="AI19" s="48">
        <v>0</v>
      </c>
      <c r="AJ19" s="48">
        <v>0</v>
      </c>
      <c r="AK19" s="48">
        <v>0</v>
      </c>
      <c r="AL19" s="48">
        <v>0</v>
      </c>
      <c r="AM19" s="48">
        <v>0</v>
      </c>
      <c r="AN19" s="48">
        <v>0</v>
      </c>
      <c r="AO19" s="48">
        <v>0</v>
      </c>
      <c r="AP19" s="48">
        <v>0</v>
      </c>
      <c r="AQ19" s="48">
        <v>0</v>
      </c>
      <c r="AR19" s="48">
        <v>0</v>
      </c>
      <c r="AS19" s="48">
        <v>0</v>
      </c>
      <c r="AT19" s="48">
        <v>0</v>
      </c>
      <c r="AU19" s="48">
        <v>0</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4000000</v>
      </c>
      <c r="CB19" s="48">
        <v>0</v>
      </c>
      <c r="CC19" s="48">
        <v>0</v>
      </c>
      <c r="CD19" s="48">
        <v>0</v>
      </c>
      <c r="CE19" s="48">
        <v>0</v>
      </c>
      <c r="CF19" s="48">
        <v>0</v>
      </c>
      <c r="CG19" s="48">
        <v>0</v>
      </c>
      <c r="CH19" s="48">
        <v>0</v>
      </c>
      <c r="CI19" s="48">
        <v>0</v>
      </c>
      <c r="CJ19" s="48">
        <v>0</v>
      </c>
      <c r="CK19" s="48">
        <v>0</v>
      </c>
      <c r="CL19" s="48">
        <v>0</v>
      </c>
    </row>
    <row r="20" spans="1:90">
      <c r="A20" s="48" t="s">
        <v>124</v>
      </c>
      <c r="B20" s="48">
        <v>27924645225.669998</v>
      </c>
      <c r="C20" s="48">
        <v>28056198022.700001</v>
      </c>
      <c r="D20" s="48">
        <v>28593942343.790001</v>
      </c>
      <c r="E20" s="48">
        <v>28504160963.02</v>
      </c>
      <c r="F20" s="48">
        <v>27363453449.630001</v>
      </c>
      <c r="G20" s="48">
        <v>26575128707.68</v>
      </c>
      <c r="H20" s="48">
        <v>27838254029.740002</v>
      </c>
      <c r="I20" s="48">
        <v>26797696381.259998</v>
      </c>
      <c r="J20" s="48">
        <v>26130338468.860001</v>
      </c>
      <c r="K20" s="48">
        <v>25919656864.189999</v>
      </c>
      <c r="L20" s="48">
        <v>25715028975.540001</v>
      </c>
      <c r="M20" s="48">
        <v>25158703136.919998</v>
      </c>
      <c r="N20" s="48">
        <v>24452428510.939999</v>
      </c>
      <c r="O20" s="48">
        <v>25235289583.02</v>
      </c>
      <c r="P20" s="48">
        <v>24762685841.799999</v>
      </c>
      <c r="Q20" s="48">
        <v>24651133111.43</v>
      </c>
      <c r="R20" s="48">
        <v>24148565268.25</v>
      </c>
      <c r="S20" s="48">
        <v>23697183760.919998</v>
      </c>
      <c r="T20" s="48">
        <v>23124694121.529999</v>
      </c>
      <c r="U20" s="48">
        <v>22226955740.209999</v>
      </c>
      <c r="V20" s="48">
        <v>21437557473.810001</v>
      </c>
      <c r="W20" s="48">
        <v>20598242546.799999</v>
      </c>
      <c r="X20" s="48">
        <v>19818215518.259998</v>
      </c>
      <c r="Y20" s="48">
        <v>20932631320.900002</v>
      </c>
      <c r="Z20" s="48">
        <v>18437683704.029999</v>
      </c>
      <c r="AA20" s="48">
        <v>15675049021.25</v>
      </c>
      <c r="AB20" s="48">
        <v>14158794568.75</v>
      </c>
      <c r="AC20" s="48">
        <v>17002618706.57</v>
      </c>
      <c r="AD20" s="48">
        <v>13678635143.17</v>
      </c>
      <c r="AE20" s="48">
        <v>13052672252.27</v>
      </c>
      <c r="AF20" s="48">
        <v>12131282500.879999</v>
      </c>
      <c r="AG20" s="48">
        <v>11648928929.309999</v>
      </c>
      <c r="AH20" s="48">
        <v>11526459599.68</v>
      </c>
      <c r="AI20" s="48">
        <v>10880702132.700001</v>
      </c>
      <c r="AJ20" s="48">
        <v>10085971548.370001</v>
      </c>
      <c r="AK20" s="48">
        <v>9678337717.9099998</v>
      </c>
      <c r="AL20" s="48">
        <v>9362321585.6900005</v>
      </c>
      <c r="AM20" s="48">
        <v>8629788654.1900005</v>
      </c>
      <c r="AN20" s="48">
        <v>7960659056.8199997</v>
      </c>
      <c r="AO20" s="48">
        <v>7568594763.6000004</v>
      </c>
      <c r="AP20" s="48">
        <v>7637164266.8699999</v>
      </c>
      <c r="AQ20" s="48">
        <v>7475910668.8800001</v>
      </c>
      <c r="AR20" s="48">
        <v>6953956026.4700003</v>
      </c>
      <c r="AS20" s="48">
        <v>7116021333.8000002</v>
      </c>
      <c r="AT20" s="48">
        <v>6721968589.8999996</v>
      </c>
      <c r="AU20" s="48">
        <v>6417470956.6400003</v>
      </c>
      <c r="AV20" s="48">
        <v>6097186903.1800003</v>
      </c>
      <c r="AW20" s="48">
        <v>5927901693.1899996</v>
      </c>
      <c r="AX20" s="48">
        <v>5716599713.71</v>
      </c>
      <c r="AY20" s="48">
        <v>5424729313.9899998</v>
      </c>
      <c r="AZ20" s="48">
        <v>5098284628.7600002</v>
      </c>
      <c r="BA20" s="48">
        <v>5178424496.0600004</v>
      </c>
      <c r="BB20" s="48">
        <v>5083389566.21</v>
      </c>
      <c r="BC20" s="48">
        <v>5240293126.8800001</v>
      </c>
      <c r="BD20" s="48">
        <v>5490209998.5600004</v>
      </c>
      <c r="BE20" s="48">
        <v>5551373104.4300003</v>
      </c>
      <c r="BF20" s="48">
        <v>5841664620.4700003</v>
      </c>
      <c r="BG20" s="48">
        <v>6071942202.2299995</v>
      </c>
      <c r="BH20" s="48">
        <v>5884402044.9399996</v>
      </c>
      <c r="BI20" s="48">
        <v>5895212159.1300001</v>
      </c>
      <c r="BJ20" s="48">
        <v>5784126855.5100002</v>
      </c>
      <c r="BK20" s="48">
        <v>6090874312.6300001</v>
      </c>
      <c r="BL20" s="48">
        <v>6099314099.6499996</v>
      </c>
      <c r="BM20" s="48">
        <v>6063465874.3599997</v>
      </c>
      <c r="BN20" s="48">
        <v>5806302488.3000002</v>
      </c>
      <c r="BO20" s="48">
        <v>5990603294.4099998</v>
      </c>
      <c r="BP20" s="48">
        <v>5655708582.9200001</v>
      </c>
      <c r="BQ20" s="48">
        <v>5427056220.6300001</v>
      </c>
      <c r="BR20" s="48">
        <v>5192234940.4700003</v>
      </c>
      <c r="BS20" s="48">
        <v>5078012651.8699999</v>
      </c>
      <c r="BT20" s="48">
        <v>5043072864.2299995</v>
      </c>
      <c r="BU20" s="48">
        <v>4926773495.25</v>
      </c>
      <c r="BV20" s="48">
        <v>3849984671.5700002</v>
      </c>
      <c r="BW20" s="48">
        <v>3883682797.2399998</v>
      </c>
      <c r="BX20" s="48">
        <v>1887442378.96</v>
      </c>
      <c r="BY20" s="48">
        <v>2037743263.4300001</v>
      </c>
      <c r="BZ20" s="48">
        <v>1757942713.51</v>
      </c>
      <c r="CA20" s="48">
        <v>1895573236.2</v>
      </c>
      <c r="CB20" s="48">
        <v>1549320339.25</v>
      </c>
      <c r="CC20" s="48">
        <v>1163099319.1600001</v>
      </c>
      <c r="CD20" s="48">
        <v>817473107.88</v>
      </c>
      <c r="CE20" s="48">
        <v>770880000</v>
      </c>
      <c r="CF20" s="48">
        <v>852602164.57000005</v>
      </c>
      <c r="CG20" s="48">
        <v>550850110.60000002</v>
      </c>
      <c r="CH20" s="48">
        <v>501640000</v>
      </c>
      <c r="CI20" s="48">
        <v>305330000</v>
      </c>
      <c r="CJ20" s="48">
        <v>212030000</v>
      </c>
      <c r="CK20" s="48">
        <v>219390000</v>
      </c>
      <c r="CL20" s="48">
        <v>0</v>
      </c>
    </row>
    <row r="21" spans="1:90">
      <c r="A21" s="48" t="s">
        <v>125</v>
      </c>
    </row>
    <row r="22" spans="1:90">
      <c r="A22" s="48" t="s">
        <v>126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c r="CL22" s="48">
        <v>0</v>
      </c>
    </row>
    <row r="23" spans="1:90">
      <c r="A23" s="48" t="s">
        <v>127</v>
      </c>
      <c r="B23" s="48">
        <v>0</v>
      </c>
      <c r="C23" s="48">
        <v>240846134.41</v>
      </c>
      <c r="D23" s="48">
        <v>258747900.66</v>
      </c>
      <c r="E23" s="48">
        <v>145028659.81</v>
      </c>
      <c r="F23" s="48">
        <v>214556404.59999999</v>
      </c>
      <c r="G23" s="48">
        <v>224867969.15000001</v>
      </c>
      <c r="H23" s="48">
        <v>227990593.31999999</v>
      </c>
      <c r="I23" s="48">
        <v>216262235.72</v>
      </c>
      <c r="J23" s="48">
        <v>179744050.41999999</v>
      </c>
      <c r="K23" s="48">
        <v>163359987.24000001</v>
      </c>
      <c r="L23" s="48">
        <v>170696052.94</v>
      </c>
      <c r="M23" s="48">
        <v>199435345.44999999</v>
      </c>
      <c r="N23" s="48">
        <v>184867883.74000001</v>
      </c>
      <c r="O23" s="48">
        <v>220158829.84999999</v>
      </c>
      <c r="P23" s="48">
        <v>214541829.56</v>
      </c>
      <c r="Q23" s="48">
        <v>167717019.53</v>
      </c>
      <c r="R23" s="48">
        <v>136762711.59</v>
      </c>
      <c r="S23" s="48">
        <v>103461428.31999999</v>
      </c>
      <c r="T23" s="48">
        <v>103285440.2</v>
      </c>
      <c r="U23" s="48">
        <v>106949232.08</v>
      </c>
      <c r="V23" s="48">
        <v>149836031.44</v>
      </c>
      <c r="W23" s="48">
        <v>79054447.530000001</v>
      </c>
      <c r="X23" s="48">
        <v>65016367.689999998</v>
      </c>
      <c r="Y23" s="48">
        <v>61709668.460000001</v>
      </c>
      <c r="Z23" s="48">
        <v>63119688.979999997</v>
      </c>
      <c r="AA23" s="48">
        <v>66475571.619999997</v>
      </c>
      <c r="AB23" s="48">
        <v>72296074.890000001</v>
      </c>
      <c r="AC23" s="48">
        <v>63129086.82</v>
      </c>
      <c r="AD23" s="48">
        <v>62769322.100000001</v>
      </c>
      <c r="AE23" s="48">
        <v>55800660.539999999</v>
      </c>
      <c r="AF23" s="48">
        <v>55995971.5</v>
      </c>
      <c r="AG23" s="48">
        <v>56200040.049999997</v>
      </c>
      <c r="AH23" s="48">
        <v>57714935.25</v>
      </c>
      <c r="AI23" s="48">
        <v>55863884.369999997</v>
      </c>
      <c r="AJ23" s="48">
        <v>65953365.060000002</v>
      </c>
      <c r="AK23" s="48">
        <v>67378568.049999997</v>
      </c>
      <c r="AL23" s="48">
        <v>56909205.579999998</v>
      </c>
      <c r="AM23" s="48">
        <v>59952446.479999997</v>
      </c>
      <c r="AN23" s="48">
        <v>45998651.140000001</v>
      </c>
      <c r="AO23" s="48">
        <v>34454057.039999999</v>
      </c>
      <c r="AP23" s="48">
        <v>43722185</v>
      </c>
      <c r="AQ23" s="48">
        <v>45498411.799999997</v>
      </c>
      <c r="AR23" s="48">
        <v>67684724.040000007</v>
      </c>
      <c r="AS23" s="48">
        <v>69064699.900000006</v>
      </c>
      <c r="AT23" s="48">
        <v>72206746.420000002</v>
      </c>
      <c r="AU23" s="48">
        <v>53135688.640000001</v>
      </c>
      <c r="AV23" s="48">
        <v>16071139.970000001</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c r="BW23" s="48">
        <v>0</v>
      </c>
      <c r="BX23" s="48">
        <v>0</v>
      </c>
      <c r="BY23" s="48">
        <v>0</v>
      </c>
      <c r="BZ23" s="48">
        <v>0</v>
      </c>
      <c r="CA23" s="48">
        <v>0</v>
      </c>
      <c r="CB23" s="48">
        <v>0</v>
      </c>
      <c r="CC23" s="48">
        <v>0</v>
      </c>
      <c r="CD23" s="48">
        <v>0</v>
      </c>
      <c r="CE23" s="48">
        <v>0</v>
      </c>
      <c r="CF23" s="48">
        <v>0</v>
      </c>
      <c r="CG23" s="48">
        <v>0</v>
      </c>
      <c r="CH23" s="48">
        <v>0</v>
      </c>
      <c r="CI23" s="48">
        <v>0</v>
      </c>
      <c r="CJ23" s="48">
        <v>0</v>
      </c>
      <c r="CK23" s="48">
        <v>0</v>
      </c>
      <c r="CL23" s="48">
        <v>0</v>
      </c>
    </row>
    <row r="24" spans="1:90">
      <c r="A24" s="48" t="s">
        <v>128</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c r="AR24" s="48">
        <v>0</v>
      </c>
      <c r="AS24" s="48">
        <v>0</v>
      </c>
      <c r="AT24" s="48">
        <v>0</v>
      </c>
      <c r="AU24" s="48">
        <v>0</v>
      </c>
      <c r="AV24" s="48">
        <v>0</v>
      </c>
      <c r="AW24" s="48">
        <v>0</v>
      </c>
      <c r="AX24" s="48">
        <v>0</v>
      </c>
      <c r="AY24" s="48">
        <v>0</v>
      </c>
      <c r="AZ24" s="48">
        <v>0</v>
      </c>
      <c r="BA24" s="48">
        <v>0</v>
      </c>
      <c r="BB24" s="48">
        <v>0</v>
      </c>
      <c r="BC24" s="48">
        <v>0</v>
      </c>
      <c r="BD24" s="48">
        <v>0</v>
      </c>
      <c r="BE24" s="48">
        <v>0</v>
      </c>
      <c r="BF24" s="48">
        <v>0</v>
      </c>
      <c r="BG24" s="48">
        <v>0</v>
      </c>
      <c r="BH24" s="48">
        <v>0</v>
      </c>
      <c r="BI24" s="48">
        <v>0</v>
      </c>
      <c r="BJ24" s="48">
        <v>2190</v>
      </c>
      <c r="BK24" s="48">
        <v>3800</v>
      </c>
      <c r="BL24" s="48">
        <v>3800</v>
      </c>
      <c r="BM24" s="48">
        <v>3800</v>
      </c>
      <c r="BN24" s="48">
        <v>66420</v>
      </c>
      <c r="BO24" s="48">
        <v>74420</v>
      </c>
      <c r="BP24" s="48">
        <v>81923.509999999995</v>
      </c>
      <c r="BQ24" s="48">
        <v>73923.509999999995</v>
      </c>
      <c r="BR24" s="48">
        <v>109923.51</v>
      </c>
      <c r="BS24" s="48">
        <v>109923.51</v>
      </c>
      <c r="BT24" s="48">
        <v>145923.51</v>
      </c>
      <c r="BU24" s="48">
        <v>764303.51</v>
      </c>
      <c r="BV24" s="48">
        <v>50700</v>
      </c>
      <c r="BW24" s="48">
        <v>50700</v>
      </c>
      <c r="BX24" s="48">
        <v>50700</v>
      </c>
      <c r="BY24" s="48">
        <v>50700</v>
      </c>
      <c r="BZ24" s="48">
        <v>0</v>
      </c>
      <c r="CA24" s="48">
        <v>0</v>
      </c>
      <c r="CB24" s="48">
        <v>0</v>
      </c>
      <c r="CC24" s="48">
        <v>1686650</v>
      </c>
      <c r="CD24" s="48">
        <v>0</v>
      </c>
      <c r="CE24" s="48">
        <v>0</v>
      </c>
      <c r="CF24" s="48">
        <v>0</v>
      </c>
      <c r="CG24" s="48">
        <v>0</v>
      </c>
      <c r="CH24" s="48">
        <v>0</v>
      </c>
      <c r="CI24" s="48">
        <v>0</v>
      </c>
      <c r="CJ24" s="48">
        <v>0</v>
      </c>
      <c r="CK24" s="48">
        <v>0</v>
      </c>
      <c r="CL24" s="48">
        <v>0</v>
      </c>
    </row>
    <row r="25" spans="1:90">
      <c r="A25" s="48" t="s">
        <v>129</v>
      </c>
      <c r="B25" s="48">
        <v>8080316.4699999997</v>
      </c>
      <c r="C25" s="48">
        <v>10221816.470000001</v>
      </c>
      <c r="D25" s="48">
        <v>7830174.8300000001</v>
      </c>
      <c r="E25" s="48">
        <v>7365174.8300000001</v>
      </c>
      <c r="F25" s="48">
        <v>5468015.1600000001</v>
      </c>
      <c r="G25" s="48">
        <v>1409375.16</v>
      </c>
      <c r="H25" s="48">
        <v>6368015.1600000001</v>
      </c>
      <c r="I25" s="48">
        <v>6368015.1600000001</v>
      </c>
      <c r="J25" s="48">
        <v>3327070.78</v>
      </c>
      <c r="K25" s="48">
        <v>3327070.78</v>
      </c>
      <c r="L25" s="48">
        <v>3327070.78</v>
      </c>
      <c r="M25" s="48">
        <v>3327070.78</v>
      </c>
      <c r="N25" s="48">
        <v>19579469.18</v>
      </c>
      <c r="O25" s="48">
        <v>19579469.18</v>
      </c>
      <c r="P25" s="48">
        <v>19579469.18</v>
      </c>
      <c r="Q25" s="48">
        <v>19579469.18</v>
      </c>
      <c r="R25" s="48">
        <v>26194173.559999999</v>
      </c>
      <c r="S25" s="48">
        <v>26194173.559999999</v>
      </c>
      <c r="T25" s="48">
        <v>26194173.559999999</v>
      </c>
      <c r="U25" s="48">
        <v>26194173.559999999</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c r="AR25" s="48">
        <v>0</v>
      </c>
      <c r="AS25" s="48">
        <v>0</v>
      </c>
      <c r="AT25" s="48">
        <v>0</v>
      </c>
      <c r="AU25" s="48">
        <v>0</v>
      </c>
      <c r="AV25" s="48">
        <v>0</v>
      </c>
      <c r="AW25" s="48">
        <v>0</v>
      </c>
      <c r="AX25" s="48">
        <v>0</v>
      </c>
      <c r="AY25" s="48">
        <v>0</v>
      </c>
      <c r="AZ25" s="48">
        <v>0</v>
      </c>
      <c r="BA25" s="48">
        <v>0</v>
      </c>
      <c r="BB25" s="48">
        <v>0</v>
      </c>
      <c r="BC25" s="48">
        <v>0</v>
      </c>
      <c r="BD25" s="48">
        <v>0</v>
      </c>
      <c r="BE25" s="48">
        <v>0</v>
      </c>
      <c r="BF25" s="48">
        <v>0</v>
      </c>
      <c r="BG25" s="48">
        <v>0</v>
      </c>
      <c r="BH25" s="48">
        <v>0</v>
      </c>
      <c r="BI25" s="48">
        <v>0</v>
      </c>
      <c r="BJ25" s="48">
        <v>0</v>
      </c>
      <c r="BK25" s="48">
        <v>0</v>
      </c>
      <c r="BL25" s="48">
        <v>0</v>
      </c>
      <c r="BM25" s="48">
        <v>0</v>
      </c>
      <c r="BN25" s="48">
        <v>0</v>
      </c>
      <c r="BO25" s="48">
        <v>0</v>
      </c>
      <c r="BP25" s="48">
        <v>0</v>
      </c>
      <c r="BQ25" s="48">
        <v>0</v>
      </c>
      <c r="BR25" s="48">
        <v>0</v>
      </c>
      <c r="BS25" s="48">
        <v>0</v>
      </c>
      <c r="BT25" s="48">
        <v>0</v>
      </c>
      <c r="BU25" s="48">
        <v>0</v>
      </c>
      <c r="BV25" s="48">
        <v>0</v>
      </c>
      <c r="BW25" s="48">
        <v>0</v>
      </c>
      <c r="BX25" s="48">
        <v>0</v>
      </c>
      <c r="BY25" s="48">
        <v>0</v>
      </c>
      <c r="BZ25" s="48">
        <v>0</v>
      </c>
      <c r="CA25" s="48">
        <v>0</v>
      </c>
      <c r="CB25" s="48">
        <v>0</v>
      </c>
      <c r="CC25" s="48">
        <v>0</v>
      </c>
      <c r="CD25" s="48">
        <v>0</v>
      </c>
      <c r="CE25" s="48">
        <v>0</v>
      </c>
      <c r="CF25" s="48">
        <v>0</v>
      </c>
      <c r="CG25" s="48">
        <v>0</v>
      </c>
      <c r="CH25" s="48">
        <v>0</v>
      </c>
      <c r="CI25" s="48">
        <v>0</v>
      </c>
      <c r="CJ25" s="48">
        <v>0</v>
      </c>
      <c r="CK25" s="48">
        <v>0</v>
      </c>
      <c r="CL25" s="48">
        <v>0</v>
      </c>
    </row>
    <row r="26" spans="1:90">
      <c r="A26" s="48" t="s">
        <v>130</v>
      </c>
      <c r="B26" s="48">
        <v>2400713100.29</v>
      </c>
      <c r="C26" s="48">
        <v>2377189410.6700001</v>
      </c>
      <c r="D26" s="48">
        <v>2367597031.4200001</v>
      </c>
      <c r="E26" s="48">
        <v>2311426671.52</v>
      </c>
      <c r="F26" s="48">
        <v>2288392081.96</v>
      </c>
      <c r="G26" s="48">
        <v>2282294862.8299999</v>
      </c>
      <c r="H26" s="48">
        <v>2233837352.3000002</v>
      </c>
      <c r="I26" s="48">
        <v>2191890210.3699999</v>
      </c>
      <c r="J26" s="48">
        <v>2339667829.71</v>
      </c>
      <c r="K26" s="48">
        <v>2262713452.75</v>
      </c>
      <c r="L26" s="48">
        <v>2256566693.2199998</v>
      </c>
      <c r="M26" s="48">
        <v>2210366076.8400002</v>
      </c>
      <c r="N26" s="48">
        <v>2410160947.1300001</v>
      </c>
      <c r="O26" s="48">
        <v>2358693657.8200002</v>
      </c>
      <c r="P26" s="48">
        <v>2345319156.2399998</v>
      </c>
      <c r="Q26" s="48">
        <v>2276230457.6100001</v>
      </c>
      <c r="R26" s="48">
        <v>2340355938.4899998</v>
      </c>
      <c r="S26" s="48">
        <v>2393221199.1799998</v>
      </c>
      <c r="T26" s="48">
        <v>2360283094.4400001</v>
      </c>
      <c r="U26" s="48">
        <v>2270117870.8699999</v>
      </c>
      <c r="V26" s="48">
        <v>2407282707.1599998</v>
      </c>
      <c r="W26" s="48">
        <v>2317123984.9099998</v>
      </c>
      <c r="X26" s="48">
        <v>2219510210.8800001</v>
      </c>
      <c r="Y26" s="48">
        <v>2131732422.54</v>
      </c>
      <c r="Z26" s="48">
        <v>2172226876.9899998</v>
      </c>
      <c r="AA26" s="48">
        <v>2265233734.5900002</v>
      </c>
      <c r="AB26" s="48">
        <v>2217267087.8000002</v>
      </c>
      <c r="AC26" s="48">
        <v>1440011599.8</v>
      </c>
      <c r="AD26" s="48">
        <v>1563697761.6800001</v>
      </c>
      <c r="AE26" s="48">
        <v>1487527187.5799999</v>
      </c>
      <c r="AF26" s="48">
        <v>1418386862.03</v>
      </c>
      <c r="AG26" s="48">
        <v>1323237419.21</v>
      </c>
      <c r="AH26" s="48">
        <v>1298667691.48</v>
      </c>
      <c r="AI26" s="48">
        <v>1264185034.75</v>
      </c>
      <c r="AJ26" s="48">
        <v>1200507834.5899999</v>
      </c>
      <c r="AK26" s="48">
        <v>1131494722.24</v>
      </c>
      <c r="AL26" s="48">
        <v>1203115308.2</v>
      </c>
      <c r="AM26" s="48">
        <v>1178086908.5599999</v>
      </c>
      <c r="AN26" s="48">
        <v>1158521795.1300001</v>
      </c>
      <c r="AO26" s="48">
        <v>1110507140.27</v>
      </c>
      <c r="AP26" s="48">
        <v>1151794723.22</v>
      </c>
      <c r="AQ26" s="48">
        <v>1243417369.5899999</v>
      </c>
      <c r="AR26" s="48">
        <v>1239677615.51</v>
      </c>
      <c r="AS26" s="48">
        <v>1191708150.5699999</v>
      </c>
      <c r="AT26" s="48">
        <v>1326322379.23</v>
      </c>
      <c r="AU26" s="48">
        <v>1140914441.04</v>
      </c>
      <c r="AV26" s="48">
        <v>968365556.10000002</v>
      </c>
      <c r="AW26" s="48">
        <v>989852631.50999999</v>
      </c>
      <c r="AX26" s="48">
        <v>869365668.23000002</v>
      </c>
      <c r="AY26" s="48">
        <v>952496973.75</v>
      </c>
      <c r="AZ26" s="48">
        <v>1021096417.39</v>
      </c>
      <c r="BA26" s="48">
        <v>1045294186.1900001</v>
      </c>
      <c r="BB26" s="48">
        <v>1154952135.8499999</v>
      </c>
      <c r="BC26" s="48">
        <v>1208095296.1300001</v>
      </c>
      <c r="BD26" s="48">
        <v>1269096586.26</v>
      </c>
      <c r="BE26" s="48">
        <v>1257565314.01</v>
      </c>
      <c r="BF26" s="48">
        <v>1385433957.53</v>
      </c>
      <c r="BG26" s="48">
        <v>1280619853.51</v>
      </c>
      <c r="BH26" s="48">
        <v>1260093686.24</v>
      </c>
      <c r="BI26" s="48">
        <v>1251585737.74</v>
      </c>
      <c r="BJ26" s="48">
        <v>1378706639.8199999</v>
      </c>
      <c r="BK26" s="48">
        <v>1312739401.5799999</v>
      </c>
      <c r="BL26" s="48">
        <v>1305432200.0799999</v>
      </c>
      <c r="BM26" s="48">
        <v>1287626615.3</v>
      </c>
      <c r="BN26" s="48">
        <v>1223139270.1400001</v>
      </c>
      <c r="BO26" s="48">
        <v>1231288866.79</v>
      </c>
      <c r="BP26" s="48">
        <v>1218420163.3599999</v>
      </c>
      <c r="BQ26" s="48">
        <v>1152056969.23</v>
      </c>
      <c r="BR26" s="48">
        <v>1239193499.74</v>
      </c>
      <c r="BS26" s="48">
        <v>906850693.00999999</v>
      </c>
      <c r="BT26" s="48">
        <v>1016309854.13</v>
      </c>
      <c r="BU26" s="48">
        <v>932094536.98000002</v>
      </c>
      <c r="BV26" s="48">
        <v>293417662.94999999</v>
      </c>
      <c r="BW26" s="48">
        <v>304068928.55000001</v>
      </c>
      <c r="BX26" s="48">
        <v>174963752.03</v>
      </c>
      <c r="BY26" s="48">
        <v>0</v>
      </c>
      <c r="BZ26" s="48">
        <v>226652181.53999999</v>
      </c>
      <c r="CA26" s="48">
        <v>227281865.81999999</v>
      </c>
      <c r="CB26" s="48">
        <v>347484905.30000001</v>
      </c>
      <c r="CC26" s="48">
        <v>0</v>
      </c>
      <c r="CD26" s="48">
        <v>330539122.72000003</v>
      </c>
      <c r="CE26" s="48">
        <v>235301000</v>
      </c>
      <c r="CF26" s="48">
        <v>173344753.63999999</v>
      </c>
      <c r="CG26" s="48">
        <v>115070535.19</v>
      </c>
      <c r="CH26" s="48">
        <v>0</v>
      </c>
      <c r="CI26" s="48">
        <v>66170000</v>
      </c>
      <c r="CJ26" s="48">
        <v>0</v>
      </c>
      <c r="CK26" s="48">
        <v>0</v>
      </c>
      <c r="CL26" s="48">
        <v>0</v>
      </c>
    </row>
    <row r="27" spans="1:90">
      <c r="A27" s="48" t="s">
        <v>131</v>
      </c>
      <c r="B27" s="48">
        <v>57202427.549999997</v>
      </c>
      <c r="C27" s="48">
        <v>57815085.149999999</v>
      </c>
      <c r="D27" s="48">
        <v>58427742.75</v>
      </c>
      <c r="E27" s="48">
        <v>59040400.350000001</v>
      </c>
      <c r="F27" s="48">
        <v>59653057.950000003</v>
      </c>
      <c r="G27" s="48">
        <v>60265715.549999997</v>
      </c>
      <c r="H27" s="48">
        <v>60878373.149999999</v>
      </c>
      <c r="I27" s="48">
        <v>61491030.75</v>
      </c>
      <c r="J27" s="48">
        <v>62103688.350000001</v>
      </c>
      <c r="K27" s="48">
        <v>62716318.950000003</v>
      </c>
      <c r="L27" s="48">
        <v>63363090.600000001</v>
      </c>
      <c r="M27" s="48">
        <v>63941661.149999999</v>
      </c>
      <c r="N27" s="48">
        <v>64609943.090000004</v>
      </c>
      <c r="O27" s="48">
        <v>65176275.090000004</v>
      </c>
      <c r="P27" s="48">
        <v>67999491.650000006</v>
      </c>
      <c r="Q27" s="48">
        <v>66509852.630000003</v>
      </c>
      <c r="R27" s="48">
        <v>67179650.329999998</v>
      </c>
      <c r="S27" s="48">
        <v>67851420.930000007</v>
      </c>
      <c r="T27" s="48">
        <v>68523206.549999997</v>
      </c>
      <c r="U27" s="48">
        <v>69203320.269999996</v>
      </c>
      <c r="V27" s="48">
        <v>70155584.379999995</v>
      </c>
      <c r="W27" s="48">
        <v>70746959.290000007</v>
      </c>
      <c r="X27" s="48">
        <v>71338334.200000003</v>
      </c>
      <c r="Y27" s="48">
        <v>71929709.109999999</v>
      </c>
      <c r="Z27" s="48">
        <v>72611306.319999993</v>
      </c>
      <c r="AA27" s="48">
        <v>73292903.530000001</v>
      </c>
      <c r="AB27" s="48">
        <v>73974500.739999995</v>
      </c>
      <c r="AC27" s="48">
        <v>74671873.359999999</v>
      </c>
      <c r="AD27" s="48">
        <v>75378095.290000007</v>
      </c>
      <c r="AE27" s="48">
        <v>76084317.219999999</v>
      </c>
      <c r="AF27" s="48">
        <v>76790539.150000006</v>
      </c>
      <c r="AG27" s="48">
        <v>77496761.079999998</v>
      </c>
      <c r="AH27" s="48">
        <v>77485297.780000001</v>
      </c>
      <c r="AI27" s="48">
        <v>78481910.930000007</v>
      </c>
      <c r="AJ27" s="48">
        <v>79391512.299999997</v>
      </c>
      <c r="AK27" s="48">
        <v>80347014.790000007</v>
      </c>
      <c r="AL27" s="48">
        <v>82624673.769999996</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c r="CL27" s="48">
        <v>0</v>
      </c>
    </row>
    <row r="28" spans="1:90">
      <c r="A28" s="48" t="s">
        <v>132</v>
      </c>
      <c r="B28" s="48">
        <v>1539915721.5799999</v>
      </c>
      <c r="C28" s="48">
        <v>1493538760.76</v>
      </c>
      <c r="D28" s="48">
        <v>1517538915.6800001</v>
      </c>
      <c r="E28" s="48">
        <v>1556978833.7</v>
      </c>
      <c r="F28" s="48">
        <v>1593456836.79</v>
      </c>
      <c r="G28" s="48">
        <v>1598033914.01</v>
      </c>
      <c r="H28" s="48">
        <v>1649034932.6900001</v>
      </c>
      <c r="I28" s="48">
        <v>1621991860.8699999</v>
      </c>
      <c r="J28" s="48">
        <v>1553127343.0899999</v>
      </c>
      <c r="K28" s="48">
        <v>1462837359.55</v>
      </c>
      <c r="L28" s="48">
        <v>1486209823.1199999</v>
      </c>
      <c r="M28" s="48">
        <v>1521035167.47</v>
      </c>
      <c r="N28" s="48">
        <v>1544918696.03</v>
      </c>
      <c r="O28" s="48">
        <v>1425317035.03</v>
      </c>
      <c r="P28" s="48">
        <v>1569748959.5899999</v>
      </c>
      <c r="Q28" s="48">
        <v>1641901631.98</v>
      </c>
      <c r="R28" s="48">
        <v>1511426623.9100001</v>
      </c>
      <c r="S28" s="48">
        <v>1529017510.9100001</v>
      </c>
      <c r="T28" s="48">
        <v>1540025646.5699999</v>
      </c>
      <c r="U28" s="48">
        <v>1566074154.1099999</v>
      </c>
      <c r="V28" s="48">
        <v>1549382370.24</v>
      </c>
      <c r="W28" s="48">
        <v>1497161919.8</v>
      </c>
      <c r="X28" s="48">
        <v>1652565835.9300001</v>
      </c>
      <c r="Y28" s="48">
        <v>1661877092.25</v>
      </c>
      <c r="Z28" s="48">
        <v>1828271779.6300001</v>
      </c>
      <c r="AA28" s="48">
        <v>1186431227.6300001</v>
      </c>
      <c r="AB28" s="48">
        <v>1219342834.78</v>
      </c>
      <c r="AC28" s="48">
        <v>1862977643.77</v>
      </c>
      <c r="AD28" s="48">
        <v>1347747479.29</v>
      </c>
      <c r="AE28" s="48">
        <v>1453694520.6500001</v>
      </c>
      <c r="AF28" s="48">
        <v>1454220182.3299999</v>
      </c>
      <c r="AG28" s="48">
        <v>1473349520.3699999</v>
      </c>
      <c r="AH28" s="48">
        <v>1405648372.9200001</v>
      </c>
      <c r="AI28" s="48">
        <v>1486631258.72</v>
      </c>
      <c r="AJ28" s="48">
        <v>1542517480.3099999</v>
      </c>
      <c r="AK28" s="48">
        <v>1508837339.8599999</v>
      </c>
      <c r="AL28" s="48">
        <v>1553754145.3900001</v>
      </c>
      <c r="AM28" s="48">
        <v>1370123019.8800001</v>
      </c>
      <c r="AN28" s="48">
        <v>1327735620.28</v>
      </c>
      <c r="AO28" s="48">
        <v>1350524692.3</v>
      </c>
      <c r="AP28" s="48">
        <v>1236073520.22</v>
      </c>
      <c r="AQ28" s="48">
        <v>1190807706.8499999</v>
      </c>
      <c r="AR28" s="48">
        <v>1148227427.8599999</v>
      </c>
      <c r="AS28" s="48">
        <v>1217601361.01</v>
      </c>
      <c r="AT28" s="48">
        <v>1215903497.0599999</v>
      </c>
      <c r="AU28" s="48">
        <v>1253895583.5899999</v>
      </c>
      <c r="AV28" s="48">
        <v>1082151946.3</v>
      </c>
      <c r="AW28" s="48">
        <v>1159777509.1900001</v>
      </c>
      <c r="AX28" s="48">
        <v>1078699455.7</v>
      </c>
      <c r="AY28" s="48">
        <v>1091207759.4000001</v>
      </c>
      <c r="AZ28" s="48">
        <v>1107213334.47</v>
      </c>
      <c r="BA28" s="48">
        <v>1135600112.3900001</v>
      </c>
      <c r="BB28" s="48">
        <v>1017337911.29</v>
      </c>
      <c r="BC28" s="48">
        <v>1063808742.02</v>
      </c>
      <c r="BD28" s="48">
        <v>1029440439.05</v>
      </c>
      <c r="BE28" s="48">
        <v>1031665043.39</v>
      </c>
      <c r="BF28" s="48">
        <v>896191580.02999997</v>
      </c>
      <c r="BG28" s="48">
        <v>857067268.90999997</v>
      </c>
      <c r="BH28" s="48">
        <v>946558153.67999995</v>
      </c>
      <c r="BI28" s="48">
        <v>961572974.53999996</v>
      </c>
      <c r="BJ28" s="48">
        <v>784209913.70000005</v>
      </c>
      <c r="BK28" s="48">
        <v>776117162.10000002</v>
      </c>
      <c r="BL28" s="48">
        <v>786602185.23000002</v>
      </c>
      <c r="BM28" s="48">
        <v>810257491.19000006</v>
      </c>
      <c r="BN28" s="48">
        <v>701542847.19000006</v>
      </c>
      <c r="BO28" s="48">
        <v>722929123.01999998</v>
      </c>
      <c r="BP28" s="48">
        <v>686886455.90999997</v>
      </c>
      <c r="BQ28" s="48">
        <v>686892285.38</v>
      </c>
      <c r="BR28" s="48">
        <v>729302406.55999994</v>
      </c>
      <c r="BS28" s="48">
        <v>736711131.88</v>
      </c>
      <c r="BT28" s="48">
        <v>772263675.87</v>
      </c>
      <c r="BU28" s="48">
        <v>799893332.64999998</v>
      </c>
      <c r="BV28" s="48">
        <v>719897556.69000006</v>
      </c>
      <c r="BW28" s="48">
        <v>663825239.13</v>
      </c>
      <c r="BX28" s="48">
        <v>247902009.53999999</v>
      </c>
      <c r="BY28" s="48">
        <v>258284275.15000001</v>
      </c>
      <c r="BZ28" s="48">
        <v>280317753.69</v>
      </c>
      <c r="CA28" s="48">
        <v>291914454.87</v>
      </c>
      <c r="CB28" s="48">
        <v>300124322.94</v>
      </c>
      <c r="CC28" s="48">
        <v>351535439.48000002</v>
      </c>
      <c r="CD28" s="48">
        <v>322121519.99000001</v>
      </c>
      <c r="CE28" s="48">
        <v>310211000</v>
      </c>
      <c r="CF28" s="48">
        <v>293699924.44999999</v>
      </c>
      <c r="CG28" s="48">
        <v>297352570.06999999</v>
      </c>
      <c r="CH28" s="48">
        <v>0</v>
      </c>
      <c r="CI28" s="48">
        <v>0</v>
      </c>
      <c r="CJ28" s="48">
        <v>0</v>
      </c>
      <c r="CK28" s="48">
        <v>0</v>
      </c>
      <c r="CL28" s="48">
        <v>0</v>
      </c>
    </row>
    <row r="29" spans="1:90">
      <c r="A29" s="48" t="s">
        <v>133</v>
      </c>
      <c r="B29" s="48">
        <v>255028125.78</v>
      </c>
      <c r="C29" s="48">
        <v>282842697.69999999</v>
      </c>
      <c r="D29" s="48">
        <v>250433048.77000001</v>
      </c>
      <c r="E29" s="48">
        <v>219596614.91999999</v>
      </c>
      <c r="F29" s="48">
        <v>187519817.13</v>
      </c>
      <c r="G29" s="48">
        <v>180005301.02000001</v>
      </c>
      <c r="H29" s="48">
        <v>150588612.36000001</v>
      </c>
      <c r="I29" s="48">
        <v>204316421.75</v>
      </c>
      <c r="J29" s="48">
        <v>294404699.12</v>
      </c>
      <c r="K29" s="48">
        <v>393432489.30000001</v>
      </c>
      <c r="L29" s="48">
        <v>317680649.69</v>
      </c>
      <c r="M29" s="48">
        <v>249126188.41</v>
      </c>
      <c r="N29" s="48">
        <v>229275493.81999999</v>
      </c>
      <c r="O29" s="48">
        <v>432550223.10000002</v>
      </c>
      <c r="P29" s="48">
        <v>368382711.47000003</v>
      </c>
      <c r="Q29" s="48">
        <v>338406849.99000001</v>
      </c>
      <c r="R29" s="48">
        <v>510261692.25999999</v>
      </c>
      <c r="S29" s="48">
        <v>299193016.25999999</v>
      </c>
      <c r="T29" s="48">
        <v>362512552.56999999</v>
      </c>
      <c r="U29" s="48">
        <v>338591484.85000002</v>
      </c>
      <c r="V29" s="48">
        <v>336935799.75</v>
      </c>
      <c r="W29" s="48">
        <v>384351781.38</v>
      </c>
      <c r="X29" s="48">
        <v>261974023.75999999</v>
      </c>
      <c r="Y29" s="48">
        <v>371459033.30000001</v>
      </c>
      <c r="Z29" s="48">
        <v>157464016.69</v>
      </c>
      <c r="AA29" s="48">
        <v>149628461.09999999</v>
      </c>
      <c r="AB29" s="48">
        <v>119744174.68000001</v>
      </c>
      <c r="AC29" s="48">
        <v>96463819.280000001</v>
      </c>
      <c r="AD29" s="48">
        <v>118271623.94</v>
      </c>
      <c r="AE29" s="48">
        <v>125201776.86</v>
      </c>
      <c r="AF29" s="48">
        <v>142430200.88</v>
      </c>
      <c r="AG29" s="48">
        <v>126206510.34999999</v>
      </c>
      <c r="AH29" s="48">
        <v>221472314.21000001</v>
      </c>
      <c r="AI29" s="48">
        <v>147486223.09999999</v>
      </c>
      <c r="AJ29" s="48">
        <v>107719065.03</v>
      </c>
      <c r="AK29" s="48">
        <v>118928402.94</v>
      </c>
      <c r="AL29" s="48">
        <v>121794740.31</v>
      </c>
      <c r="AM29" s="48">
        <v>84367757.310000002</v>
      </c>
      <c r="AN29" s="48">
        <v>116823993.33</v>
      </c>
      <c r="AO29" s="48">
        <v>90505083.659999996</v>
      </c>
      <c r="AP29" s="48">
        <v>124082506.65000001</v>
      </c>
      <c r="AQ29" s="48">
        <v>132050094.53</v>
      </c>
      <c r="AR29" s="48">
        <v>179457842.68000001</v>
      </c>
      <c r="AS29" s="48">
        <v>95499666.030000001</v>
      </c>
      <c r="AT29" s="48">
        <v>110579641.02</v>
      </c>
      <c r="AU29" s="48">
        <v>58712549.390000001</v>
      </c>
      <c r="AV29" s="48">
        <v>229356746.72999999</v>
      </c>
      <c r="AW29" s="48">
        <v>175750234.56999999</v>
      </c>
      <c r="AX29" s="48">
        <v>202221136.06999999</v>
      </c>
      <c r="AY29" s="48">
        <v>177727557.09999999</v>
      </c>
      <c r="AZ29" s="48">
        <v>162909254.5</v>
      </c>
      <c r="BA29" s="48">
        <v>128239074.05</v>
      </c>
      <c r="BB29" s="48">
        <v>141040249.38</v>
      </c>
      <c r="BC29" s="48">
        <v>127518385.53</v>
      </c>
      <c r="BD29" s="48">
        <v>104061264.39</v>
      </c>
      <c r="BE29" s="48">
        <v>99972589.859999999</v>
      </c>
      <c r="BF29" s="48">
        <v>92740817.569999993</v>
      </c>
      <c r="BG29" s="48">
        <v>142710455.46000001</v>
      </c>
      <c r="BH29" s="48">
        <v>140078247.72999999</v>
      </c>
      <c r="BI29" s="48">
        <v>137009776.94999999</v>
      </c>
      <c r="BJ29" s="48">
        <v>225473290.21000001</v>
      </c>
      <c r="BK29" s="48">
        <v>211901556.71000001</v>
      </c>
      <c r="BL29" s="48">
        <v>151163904.06</v>
      </c>
      <c r="BM29" s="48">
        <v>135337447.19999999</v>
      </c>
      <c r="BN29" s="48">
        <v>86239947.370000005</v>
      </c>
      <c r="BO29" s="48">
        <v>99780992.230000004</v>
      </c>
      <c r="BP29" s="48">
        <v>112336411.34999999</v>
      </c>
      <c r="BQ29" s="48">
        <v>130779812.3</v>
      </c>
      <c r="BR29" s="48">
        <v>181888727.41</v>
      </c>
      <c r="BS29" s="48">
        <v>117061775.62</v>
      </c>
      <c r="BT29" s="48">
        <v>238215309.41</v>
      </c>
      <c r="BU29" s="48">
        <v>178850829.75</v>
      </c>
      <c r="BV29" s="48">
        <v>124877461.87</v>
      </c>
      <c r="BW29" s="48">
        <v>204799798.27000001</v>
      </c>
      <c r="BX29" s="48">
        <v>99054088.640000001</v>
      </c>
      <c r="BY29" s="48">
        <v>99253057.989999995</v>
      </c>
      <c r="BZ29" s="48">
        <v>105157139.23999999</v>
      </c>
      <c r="CA29" s="48">
        <v>100213654.70999999</v>
      </c>
      <c r="CB29" s="48">
        <v>70726365.120000005</v>
      </c>
      <c r="CC29" s="48">
        <v>89263083.810000002</v>
      </c>
      <c r="CD29" s="48">
        <v>0</v>
      </c>
      <c r="CE29" s="48">
        <v>96948000</v>
      </c>
      <c r="CF29" s="48">
        <v>97171473.030000001</v>
      </c>
      <c r="CG29" s="48">
        <v>69608770.909999996</v>
      </c>
      <c r="CH29" s="48">
        <v>0</v>
      </c>
      <c r="CI29" s="48">
        <v>0</v>
      </c>
      <c r="CJ29" s="48">
        <v>0</v>
      </c>
      <c r="CK29" s="48">
        <v>0</v>
      </c>
      <c r="CL29" s="48">
        <v>0</v>
      </c>
    </row>
    <row r="30" spans="1:90">
      <c r="A30" s="48" t="s">
        <v>134</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c r="CL30" s="48">
        <v>0</v>
      </c>
    </row>
    <row r="31" spans="1:90">
      <c r="A31" s="48" t="s">
        <v>135</v>
      </c>
      <c r="B31" s="48">
        <v>0</v>
      </c>
      <c r="C31" s="48">
        <v>0</v>
      </c>
      <c r="D31" s="48">
        <v>0</v>
      </c>
      <c r="E31" s="48">
        <v>0</v>
      </c>
      <c r="F31" s="48">
        <v>0</v>
      </c>
      <c r="G31" s="48">
        <v>0</v>
      </c>
      <c r="H31" s="48">
        <v>0</v>
      </c>
      <c r="I31" s="48">
        <v>0</v>
      </c>
      <c r="J31" s="48">
        <v>0</v>
      </c>
      <c r="K31" s="48">
        <v>4693849.82</v>
      </c>
      <c r="L31" s="48">
        <v>0</v>
      </c>
      <c r="M31" s="48">
        <v>0</v>
      </c>
      <c r="N31" s="48">
        <v>0</v>
      </c>
      <c r="O31" s="48">
        <v>0</v>
      </c>
      <c r="P31" s="48">
        <v>0</v>
      </c>
      <c r="Q31" s="48">
        <v>0</v>
      </c>
      <c r="R31" s="48">
        <v>0</v>
      </c>
      <c r="S31" s="48">
        <v>0</v>
      </c>
      <c r="T31" s="48">
        <v>0</v>
      </c>
      <c r="U31" s="48">
        <v>0</v>
      </c>
      <c r="V31" s="48">
        <v>179596.24</v>
      </c>
      <c r="W31" s="48">
        <v>157282.06</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-19055.87</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-155790.98000000001</v>
      </c>
      <c r="BS31" s="48">
        <v>-7682.9</v>
      </c>
      <c r="BT31" s="48">
        <v>1397696.43</v>
      </c>
      <c r="BU31" s="48">
        <v>872811.88</v>
      </c>
      <c r="BV31" s="48">
        <v>951614.34</v>
      </c>
      <c r="BW31" s="48">
        <v>0</v>
      </c>
      <c r="BX31" s="48">
        <v>-282206.99</v>
      </c>
      <c r="BY31" s="48">
        <v>72850.240000000005</v>
      </c>
      <c r="BZ31" s="48">
        <v>187404.51</v>
      </c>
      <c r="CA31" s="48">
        <v>-78504.75</v>
      </c>
      <c r="CB31" s="48">
        <v>242347.25</v>
      </c>
      <c r="CC31" s="48">
        <v>115772.51</v>
      </c>
      <c r="CD31" s="48">
        <v>0</v>
      </c>
      <c r="CE31" s="48">
        <v>73000</v>
      </c>
      <c r="CF31" s="48">
        <v>0</v>
      </c>
      <c r="CG31" s="48">
        <v>0</v>
      </c>
      <c r="CH31" s="48">
        <v>0</v>
      </c>
      <c r="CI31" s="48">
        <v>0</v>
      </c>
      <c r="CJ31" s="48">
        <v>0</v>
      </c>
      <c r="CK31" s="48">
        <v>0</v>
      </c>
      <c r="CL31" s="48">
        <v>0</v>
      </c>
    </row>
    <row r="32" spans="1:90">
      <c r="A32" s="48" t="s">
        <v>136</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v>0</v>
      </c>
      <c r="AS32" s="48">
        <v>0</v>
      </c>
      <c r="AT32" s="48">
        <v>0</v>
      </c>
      <c r="AU32" s="48">
        <v>0</v>
      </c>
      <c r="AV32" s="48">
        <v>0</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c r="BW32" s="48">
        <v>0</v>
      </c>
      <c r="BX32" s="48">
        <v>0</v>
      </c>
      <c r="BY32" s="48">
        <v>0</v>
      </c>
      <c r="BZ32" s="48">
        <v>0</v>
      </c>
      <c r="CA32" s="48">
        <v>0</v>
      </c>
      <c r="CB32" s="48">
        <v>0</v>
      </c>
      <c r="CC32" s="48">
        <v>0</v>
      </c>
      <c r="CD32" s="48">
        <v>0</v>
      </c>
      <c r="CE32" s="48">
        <v>0</v>
      </c>
      <c r="CF32" s="48">
        <v>0</v>
      </c>
      <c r="CG32" s="48">
        <v>0</v>
      </c>
      <c r="CH32" s="48">
        <v>0</v>
      </c>
      <c r="CI32" s="48">
        <v>0</v>
      </c>
      <c r="CJ32" s="48">
        <v>0</v>
      </c>
      <c r="CK32" s="48">
        <v>0</v>
      </c>
      <c r="CL32" s="48">
        <v>0</v>
      </c>
    </row>
    <row r="33" spans="1:90">
      <c r="A33" s="48" t="s">
        <v>137</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v>0</v>
      </c>
      <c r="AS33" s="48">
        <v>0</v>
      </c>
      <c r="AT33" s="48">
        <v>0</v>
      </c>
      <c r="AU33" s="48">
        <v>0</v>
      </c>
      <c r="AV33" s="48">
        <v>0</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c r="BW33" s="48">
        <v>0</v>
      </c>
      <c r="BX33" s="48">
        <v>0</v>
      </c>
      <c r="BY33" s="48">
        <v>0</v>
      </c>
      <c r="BZ33" s="48">
        <v>0</v>
      </c>
      <c r="CA33" s="48">
        <v>0</v>
      </c>
      <c r="CB33" s="48">
        <v>0</v>
      </c>
      <c r="CC33" s="48">
        <v>0</v>
      </c>
      <c r="CD33" s="48">
        <v>0</v>
      </c>
      <c r="CE33" s="48">
        <v>0</v>
      </c>
      <c r="CF33" s="48">
        <v>0</v>
      </c>
      <c r="CG33" s="48">
        <v>0</v>
      </c>
      <c r="CH33" s="48">
        <v>0</v>
      </c>
      <c r="CI33" s="48">
        <v>0</v>
      </c>
      <c r="CJ33" s="48">
        <v>0</v>
      </c>
      <c r="CK33" s="48">
        <v>0</v>
      </c>
      <c r="CL33" s="48">
        <v>0</v>
      </c>
    </row>
    <row r="34" spans="1:90">
      <c r="A34" s="48" t="s">
        <v>138</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c r="AR34" s="48">
        <v>0</v>
      </c>
      <c r="AS34" s="48">
        <v>0</v>
      </c>
      <c r="AT34" s="48">
        <v>0</v>
      </c>
      <c r="AU34" s="48">
        <v>0</v>
      </c>
      <c r="AV34" s="48">
        <v>0</v>
      </c>
      <c r="AW34" s="48">
        <v>0</v>
      </c>
      <c r="AX34" s="48">
        <v>0</v>
      </c>
      <c r="AY34" s="48">
        <v>0</v>
      </c>
      <c r="AZ34" s="48">
        <v>0</v>
      </c>
      <c r="BA34" s="48">
        <v>0</v>
      </c>
      <c r="BB34" s="48">
        <v>0</v>
      </c>
      <c r="BC34" s="48">
        <v>0</v>
      </c>
      <c r="BD34" s="48">
        <v>0</v>
      </c>
      <c r="BE34" s="48">
        <v>0</v>
      </c>
      <c r="BF34" s="48">
        <v>0</v>
      </c>
      <c r="BG34" s="48">
        <v>0</v>
      </c>
      <c r="BH34" s="48">
        <v>0</v>
      </c>
      <c r="BI34" s="48">
        <v>0</v>
      </c>
      <c r="BJ34" s="48">
        <v>0</v>
      </c>
      <c r="BK34" s="48">
        <v>0</v>
      </c>
      <c r="BL34" s="48">
        <v>0</v>
      </c>
      <c r="BM34" s="48">
        <v>0</v>
      </c>
      <c r="BN34" s="48">
        <v>0</v>
      </c>
      <c r="BO34" s="48">
        <v>0</v>
      </c>
      <c r="BP34" s="48">
        <v>0</v>
      </c>
      <c r="BQ34" s="48">
        <v>0</v>
      </c>
      <c r="BR34" s="48">
        <v>0</v>
      </c>
      <c r="BS34" s="48">
        <v>0</v>
      </c>
      <c r="BT34" s="48">
        <v>0</v>
      </c>
      <c r="BU34" s="48">
        <v>0</v>
      </c>
      <c r="BV34" s="48">
        <v>0</v>
      </c>
      <c r="BW34" s="48">
        <v>0</v>
      </c>
      <c r="BX34" s="48">
        <v>0</v>
      </c>
      <c r="BY34" s="48">
        <v>0</v>
      </c>
      <c r="BZ34" s="48">
        <v>0</v>
      </c>
      <c r="CA34" s="48">
        <v>0</v>
      </c>
      <c r="CB34" s="48">
        <v>0</v>
      </c>
      <c r="CC34" s="48">
        <v>0</v>
      </c>
      <c r="CD34" s="48">
        <v>0</v>
      </c>
      <c r="CE34" s="48">
        <v>0</v>
      </c>
      <c r="CF34" s="48">
        <v>0</v>
      </c>
      <c r="CG34" s="48">
        <v>0</v>
      </c>
      <c r="CH34" s="48">
        <v>0</v>
      </c>
      <c r="CI34" s="48">
        <v>0</v>
      </c>
      <c r="CJ34" s="48">
        <v>0</v>
      </c>
      <c r="CK34" s="48">
        <v>0</v>
      </c>
      <c r="CL34" s="48">
        <v>0</v>
      </c>
    </row>
    <row r="35" spans="1:90">
      <c r="A35" s="48" t="s">
        <v>139</v>
      </c>
      <c r="B35" s="48">
        <v>384972241.42000002</v>
      </c>
      <c r="C35" s="48">
        <v>387476798.29000002</v>
      </c>
      <c r="D35" s="48">
        <v>390718917.75</v>
      </c>
      <c r="E35" s="48">
        <v>393831918.13</v>
      </c>
      <c r="F35" s="48">
        <v>394154643.39999998</v>
      </c>
      <c r="G35" s="48">
        <v>397194103.83999997</v>
      </c>
      <c r="H35" s="48">
        <v>398469959.94</v>
      </c>
      <c r="I35" s="48">
        <v>401501865.01999998</v>
      </c>
      <c r="J35" s="48">
        <v>405498312.36000001</v>
      </c>
      <c r="K35" s="48">
        <v>414117324.30000001</v>
      </c>
      <c r="L35" s="48">
        <v>202447508.09999999</v>
      </c>
      <c r="M35" s="48">
        <v>204155756.61000001</v>
      </c>
      <c r="N35" s="48">
        <v>205694495.71000001</v>
      </c>
      <c r="O35" s="48">
        <v>268250656.80000001</v>
      </c>
      <c r="P35" s="48">
        <v>360306496.13</v>
      </c>
      <c r="Q35" s="48">
        <v>362470636.56999999</v>
      </c>
      <c r="R35" s="48">
        <v>261421428.44</v>
      </c>
      <c r="S35" s="48">
        <v>374059451.63</v>
      </c>
      <c r="T35" s="48">
        <v>267466567.25</v>
      </c>
      <c r="U35" s="48">
        <v>269863546.00999999</v>
      </c>
      <c r="V35" s="48">
        <v>247480093.28</v>
      </c>
      <c r="W35" s="48">
        <v>248682819.62</v>
      </c>
      <c r="X35" s="48">
        <v>246827498.16</v>
      </c>
      <c r="Y35" s="48">
        <v>255995361.00999999</v>
      </c>
      <c r="Z35" s="48">
        <v>247791372.86000001</v>
      </c>
      <c r="AA35" s="48">
        <v>196006011.58000001</v>
      </c>
      <c r="AB35" s="48">
        <v>197824567.53999999</v>
      </c>
      <c r="AC35" s="48">
        <v>256303475.49000001</v>
      </c>
      <c r="AD35" s="48">
        <v>302687875.52999997</v>
      </c>
      <c r="AE35" s="48">
        <v>309603401.69</v>
      </c>
      <c r="AF35" s="48">
        <v>312481030.72000003</v>
      </c>
      <c r="AG35" s="48">
        <v>315432492</v>
      </c>
      <c r="AH35" s="48">
        <v>340102416.92000002</v>
      </c>
      <c r="AI35" s="48">
        <v>346983480.17000002</v>
      </c>
      <c r="AJ35" s="48">
        <v>350935452.31999999</v>
      </c>
      <c r="AK35" s="48">
        <v>354630274.79000002</v>
      </c>
      <c r="AL35" s="48">
        <v>358793179.75999999</v>
      </c>
      <c r="AM35" s="48">
        <v>226183973.84</v>
      </c>
      <c r="AN35" s="48">
        <v>228176922.94999999</v>
      </c>
      <c r="AO35" s="48">
        <v>230169872.06</v>
      </c>
      <c r="AP35" s="48">
        <v>232507169.97999999</v>
      </c>
      <c r="AQ35" s="48">
        <v>234491683.46000001</v>
      </c>
      <c r="AR35" s="48">
        <v>259929027.09</v>
      </c>
      <c r="AS35" s="48">
        <v>265196860.91</v>
      </c>
      <c r="AT35" s="48">
        <v>241149339.74000001</v>
      </c>
      <c r="AU35" s="48">
        <v>243293359.13999999</v>
      </c>
      <c r="AV35" s="48">
        <v>253465917.38999999</v>
      </c>
      <c r="AW35" s="48">
        <v>260827691.86000001</v>
      </c>
      <c r="AX35" s="48">
        <v>249079706.19</v>
      </c>
      <c r="AY35" s="48">
        <v>251169711.52000001</v>
      </c>
      <c r="AZ35" s="48">
        <v>251958609.87</v>
      </c>
      <c r="BA35" s="48">
        <v>253677897.72999999</v>
      </c>
      <c r="BB35" s="48">
        <v>281081786.68000001</v>
      </c>
      <c r="BC35" s="48">
        <v>269681664.13</v>
      </c>
      <c r="BD35" s="48">
        <v>271413857.83999997</v>
      </c>
      <c r="BE35" s="48">
        <v>272038721.18000001</v>
      </c>
      <c r="BF35" s="48">
        <v>243295612.38</v>
      </c>
      <c r="BG35" s="48">
        <v>244861185.56999999</v>
      </c>
      <c r="BH35" s="48">
        <v>264898234.03</v>
      </c>
      <c r="BI35" s="48">
        <v>268069931.06</v>
      </c>
      <c r="BJ35" s="48">
        <v>293195014.95999998</v>
      </c>
      <c r="BK35" s="48">
        <v>189094309.68000001</v>
      </c>
      <c r="BL35" s="48">
        <v>189756941.00999999</v>
      </c>
      <c r="BM35" s="48">
        <v>191336578.24000001</v>
      </c>
      <c r="BN35" s="48">
        <v>42376683.780000001</v>
      </c>
      <c r="BO35" s="48">
        <v>42380772.740000002</v>
      </c>
      <c r="BP35" s="48">
        <v>42931195.939999998</v>
      </c>
      <c r="BQ35" s="48">
        <v>28147358.850000001</v>
      </c>
      <c r="BR35" s="48">
        <v>42772035.009999998</v>
      </c>
      <c r="BS35" s="48">
        <v>34874342.969999999</v>
      </c>
      <c r="BT35" s="48">
        <v>61310339.060000002</v>
      </c>
      <c r="BU35" s="48">
        <v>51608907.68</v>
      </c>
      <c r="BV35" s="48">
        <v>51506616.920000002</v>
      </c>
      <c r="BW35" s="48">
        <v>48457275.630000003</v>
      </c>
      <c r="BX35" s="48">
        <v>42059995.490000002</v>
      </c>
      <c r="BY35" s="48">
        <v>41958457.960000001</v>
      </c>
      <c r="BZ35" s="48">
        <v>0</v>
      </c>
      <c r="CA35" s="48">
        <v>49528541.299999997</v>
      </c>
      <c r="CB35" s="48">
        <v>0</v>
      </c>
      <c r="CC35" s="48">
        <v>49332881.299999997</v>
      </c>
      <c r="CD35" s="48">
        <v>19681108.73</v>
      </c>
      <c r="CE35" s="48">
        <v>0</v>
      </c>
      <c r="CF35" s="48">
        <v>0</v>
      </c>
      <c r="CG35" s="48">
        <v>2740561.26</v>
      </c>
      <c r="CH35" s="48">
        <v>0</v>
      </c>
      <c r="CI35" s="48">
        <v>0</v>
      </c>
      <c r="CJ35" s="48">
        <v>0</v>
      </c>
      <c r="CK35" s="48">
        <v>0</v>
      </c>
      <c r="CL35" s="48">
        <v>0</v>
      </c>
    </row>
    <row r="36" spans="1:90">
      <c r="A36" s="48" t="s">
        <v>140</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c r="AT36" s="48">
        <v>0</v>
      </c>
      <c r="AU36" s="48">
        <v>0</v>
      </c>
      <c r="AV36" s="48">
        <v>0</v>
      </c>
      <c r="AW36" s="48">
        <v>0</v>
      </c>
      <c r="AX36" s="48">
        <v>0</v>
      </c>
      <c r="AY36" s="48">
        <v>0</v>
      </c>
      <c r="AZ36" s="48">
        <v>0</v>
      </c>
      <c r="BA36" s="48">
        <v>0</v>
      </c>
      <c r="BB36" s="48">
        <v>0</v>
      </c>
      <c r="BC36" s="48">
        <v>0</v>
      </c>
      <c r="BD36" s="48">
        <v>0</v>
      </c>
      <c r="BE36" s="48">
        <v>0</v>
      </c>
      <c r="BF36" s="48">
        <v>0</v>
      </c>
      <c r="BG36" s="48">
        <v>0</v>
      </c>
      <c r="BH36" s="48">
        <v>0</v>
      </c>
      <c r="BI36" s="48">
        <v>0</v>
      </c>
      <c r="BJ36" s="48">
        <v>0</v>
      </c>
      <c r="BK36" s="48">
        <v>0</v>
      </c>
      <c r="BL36" s="48">
        <v>0</v>
      </c>
      <c r="BM36" s="48">
        <v>0</v>
      </c>
      <c r="BN36" s="48">
        <v>0</v>
      </c>
      <c r="BO36" s="48">
        <v>0</v>
      </c>
      <c r="BP36" s="48">
        <v>0</v>
      </c>
      <c r="BQ36" s="48">
        <v>0</v>
      </c>
      <c r="BR36" s="48">
        <v>0</v>
      </c>
      <c r="BS36" s="48">
        <v>0</v>
      </c>
      <c r="BT36" s="48">
        <v>0</v>
      </c>
      <c r="BU36" s="48">
        <v>0</v>
      </c>
      <c r="BV36" s="48">
        <v>0</v>
      </c>
      <c r="BW36" s="48">
        <v>0</v>
      </c>
      <c r="BX36" s="48">
        <v>0</v>
      </c>
      <c r="BY36" s="48">
        <v>0</v>
      </c>
      <c r="BZ36" s="48">
        <v>0</v>
      </c>
      <c r="CA36" s="48">
        <v>0</v>
      </c>
      <c r="CB36" s="48">
        <v>0</v>
      </c>
      <c r="CC36" s="48">
        <v>0</v>
      </c>
      <c r="CD36" s="48">
        <v>0</v>
      </c>
      <c r="CE36" s="48">
        <v>0</v>
      </c>
      <c r="CF36" s="48">
        <v>0</v>
      </c>
      <c r="CG36" s="48">
        <v>0</v>
      </c>
      <c r="CH36" s="48">
        <v>0</v>
      </c>
      <c r="CI36" s="48">
        <v>0</v>
      </c>
      <c r="CJ36" s="48">
        <v>0</v>
      </c>
      <c r="CK36" s="48">
        <v>0</v>
      </c>
      <c r="CL36" s="48">
        <v>0</v>
      </c>
    </row>
    <row r="37" spans="1:90">
      <c r="A37" s="48" t="s">
        <v>141</v>
      </c>
      <c r="B37" s="48">
        <v>12482506.73</v>
      </c>
      <c r="C37" s="48">
        <v>12482506.73</v>
      </c>
      <c r="D37" s="48">
        <v>12482506.73</v>
      </c>
      <c r="E37" s="48">
        <v>12482506.73</v>
      </c>
      <c r="F37" s="48">
        <v>12482506.73</v>
      </c>
      <c r="G37" s="48">
        <v>12482506.73</v>
      </c>
      <c r="H37" s="48">
        <v>12482506.73</v>
      </c>
      <c r="I37" s="48">
        <v>12482506.73</v>
      </c>
      <c r="J37" s="48">
        <v>32734042.199999999</v>
      </c>
      <c r="K37" s="48">
        <v>32734042.199999999</v>
      </c>
      <c r="L37" s="48">
        <v>32734042.199999999</v>
      </c>
      <c r="M37" s="48">
        <v>32734042.199999999</v>
      </c>
      <c r="N37" s="48">
        <v>12482506.73</v>
      </c>
      <c r="O37" s="48">
        <v>12482506.73</v>
      </c>
      <c r="P37" s="48">
        <v>12482506.73</v>
      </c>
      <c r="Q37" s="48">
        <v>12482506.73</v>
      </c>
      <c r="R37" s="48">
        <v>12482506.73</v>
      </c>
      <c r="S37" s="48">
        <v>12482506.73</v>
      </c>
      <c r="T37" s="48">
        <v>12482506.73</v>
      </c>
      <c r="U37" s="48">
        <v>12482506.73</v>
      </c>
      <c r="V37" s="48">
        <v>12482506.73</v>
      </c>
      <c r="W37" s="48">
        <v>12482506.73</v>
      </c>
      <c r="X37" s="48">
        <v>12482506.73</v>
      </c>
      <c r="Y37" s="48">
        <v>12482506.73</v>
      </c>
      <c r="Z37" s="48">
        <v>12482506.74</v>
      </c>
      <c r="AA37" s="48">
        <v>12482506.73</v>
      </c>
      <c r="AB37" s="48">
        <v>12482506.74</v>
      </c>
      <c r="AC37" s="48">
        <v>12482506.74</v>
      </c>
      <c r="AD37" s="48">
        <v>12482506.720000001</v>
      </c>
      <c r="AE37" s="48">
        <v>12482506.73</v>
      </c>
      <c r="AF37" s="48">
        <v>12482506.73</v>
      </c>
      <c r="AG37" s="48">
        <v>16109673.57</v>
      </c>
      <c r="AH37" s="48">
        <v>77068187.049999997</v>
      </c>
      <c r="AI37" s="48">
        <v>77068187.049999997</v>
      </c>
      <c r="AJ37" s="48">
        <v>77068187.049999997</v>
      </c>
      <c r="AK37" s="48">
        <v>77068187.049999997</v>
      </c>
      <c r="AL37" s="48">
        <v>62141595.939999998</v>
      </c>
      <c r="AM37" s="48">
        <v>3627166.84</v>
      </c>
      <c r="AN37" s="48">
        <v>3627166.84</v>
      </c>
      <c r="AO37" s="48">
        <v>3627166.84</v>
      </c>
      <c r="AP37" s="48">
        <v>3627166.84</v>
      </c>
      <c r="AQ37" s="48">
        <v>3627166.84</v>
      </c>
      <c r="AR37" s="48">
        <v>3627166.84</v>
      </c>
      <c r="AS37" s="48">
        <v>3627166.84</v>
      </c>
      <c r="AT37" s="48">
        <v>3415582.14</v>
      </c>
      <c r="AU37" s="48">
        <v>3415582.14</v>
      </c>
      <c r="AV37" s="48">
        <v>3415582.14</v>
      </c>
      <c r="AW37" s="48">
        <v>0</v>
      </c>
      <c r="AX37" s="48">
        <v>0</v>
      </c>
      <c r="AY37" s="48">
        <v>0</v>
      </c>
      <c r="AZ37" s="48">
        <v>0</v>
      </c>
      <c r="BA37" s="48">
        <v>0</v>
      </c>
      <c r="BB37" s="48">
        <v>0</v>
      </c>
      <c r="BC37" s="48">
        <v>0</v>
      </c>
      <c r="BD37" s="48">
        <v>0</v>
      </c>
      <c r="BE37" s="48">
        <v>0</v>
      </c>
      <c r="BF37" s="48">
        <v>0</v>
      </c>
      <c r="BG37" s="48">
        <v>0</v>
      </c>
      <c r="BH37" s="48">
        <v>0</v>
      </c>
      <c r="BI37" s="48">
        <v>0</v>
      </c>
      <c r="BJ37" s="48">
        <v>0</v>
      </c>
      <c r="BK37" s="48">
        <v>0</v>
      </c>
      <c r="BL37" s="48">
        <v>0</v>
      </c>
      <c r="BM37" s="48">
        <v>0</v>
      </c>
      <c r="BN37" s="48">
        <v>0</v>
      </c>
      <c r="BO37" s="48">
        <v>0</v>
      </c>
      <c r="BP37" s="48">
        <v>0</v>
      </c>
      <c r="BQ37" s="48">
        <v>0</v>
      </c>
      <c r="BR37" s="48">
        <v>0</v>
      </c>
      <c r="BS37" s="48">
        <v>0</v>
      </c>
      <c r="BT37" s="48">
        <v>0</v>
      </c>
      <c r="BU37" s="48">
        <v>0</v>
      </c>
      <c r="BV37" s="48">
        <v>0</v>
      </c>
      <c r="BW37" s="48">
        <v>0</v>
      </c>
      <c r="BX37" s="48">
        <v>0</v>
      </c>
      <c r="BY37" s="48">
        <v>0</v>
      </c>
      <c r="BZ37" s="48">
        <v>0</v>
      </c>
      <c r="CA37" s="48">
        <v>0</v>
      </c>
      <c r="CB37" s="48">
        <v>0</v>
      </c>
      <c r="CC37" s="48">
        <v>0</v>
      </c>
      <c r="CD37" s="48">
        <v>0</v>
      </c>
      <c r="CE37" s="48">
        <v>0</v>
      </c>
      <c r="CF37" s="48">
        <v>0</v>
      </c>
      <c r="CG37" s="48">
        <v>0</v>
      </c>
      <c r="CH37" s="48">
        <v>0</v>
      </c>
      <c r="CI37" s="48">
        <v>0</v>
      </c>
      <c r="CJ37" s="48">
        <v>0</v>
      </c>
      <c r="CK37" s="48">
        <v>0</v>
      </c>
      <c r="CL37" s="48">
        <v>0</v>
      </c>
    </row>
    <row r="38" spans="1:90">
      <c r="A38" s="48" t="s">
        <v>142</v>
      </c>
      <c r="B38" s="48">
        <v>25289369.57</v>
      </c>
      <c r="C38" s="48">
        <v>25743421.280000001</v>
      </c>
      <c r="D38" s="48">
        <v>25369716.66</v>
      </c>
      <c r="E38" s="48">
        <v>25994490.379999999</v>
      </c>
      <c r="F38" s="48">
        <v>23582192.710000001</v>
      </c>
      <c r="G38" s="48">
        <v>23345054.850000001</v>
      </c>
      <c r="H38" s="48">
        <v>23785941.870000001</v>
      </c>
      <c r="I38" s="48">
        <v>24377748.219999999</v>
      </c>
      <c r="J38" s="48">
        <v>25076717.300000001</v>
      </c>
      <c r="K38" s="48">
        <v>26581382.34</v>
      </c>
      <c r="L38" s="48">
        <v>27388053.219999999</v>
      </c>
      <c r="M38" s="48">
        <v>27952383.77</v>
      </c>
      <c r="N38" s="48">
        <v>21456507.359999999</v>
      </c>
      <c r="O38" s="48">
        <v>31769859.960000001</v>
      </c>
      <c r="P38" s="48">
        <v>32743780.82</v>
      </c>
      <c r="Q38" s="48">
        <v>34404825.380000003</v>
      </c>
      <c r="R38" s="48">
        <v>48109373.799999997</v>
      </c>
      <c r="S38" s="48">
        <v>36909353.009999998</v>
      </c>
      <c r="T38" s="48">
        <v>46376380.18</v>
      </c>
      <c r="U38" s="48">
        <v>37594458.509999998</v>
      </c>
      <c r="V38" s="48">
        <v>37045763.189999998</v>
      </c>
      <c r="W38" s="48">
        <v>37600354.240000002</v>
      </c>
      <c r="X38" s="48">
        <v>38226975.100000001</v>
      </c>
      <c r="Y38" s="48">
        <v>38872579.880000003</v>
      </c>
      <c r="Z38" s="48">
        <v>39738539.969999999</v>
      </c>
      <c r="AA38" s="48">
        <v>38122290</v>
      </c>
      <c r="AB38" s="48">
        <v>38649939.390000001</v>
      </c>
      <c r="AC38" s="48">
        <v>42672927.439999998</v>
      </c>
      <c r="AD38" s="48">
        <v>40780879.579999998</v>
      </c>
      <c r="AE38" s="48">
        <v>41373067.460000001</v>
      </c>
      <c r="AF38" s="48">
        <v>41868589.350000001</v>
      </c>
      <c r="AG38" s="48">
        <v>42609219.859999999</v>
      </c>
      <c r="AH38" s="48">
        <v>25487718.670000002</v>
      </c>
      <c r="AI38" s="48">
        <v>25948705.260000002</v>
      </c>
      <c r="AJ38" s="48">
        <v>7652788.6799999997</v>
      </c>
      <c r="AK38" s="48">
        <v>8242770.6200000001</v>
      </c>
      <c r="AL38" s="48">
        <v>28879759.010000002</v>
      </c>
      <c r="AM38" s="48">
        <v>25711427.050000001</v>
      </c>
      <c r="AN38" s="48">
        <v>26582410.25</v>
      </c>
      <c r="AO38" s="48">
        <v>27934076.68</v>
      </c>
      <c r="AP38" s="48">
        <v>14039274.92</v>
      </c>
      <c r="AQ38" s="48">
        <v>14279528.720000001</v>
      </c>
      <c r="AR38" s="48">
        <v>14554096.33</v>
      </c>
      <c r="AS38" s="48">
        <v>10711006.800000001</v>
      </c>
      <c r="AT38" s="48">
        <v>10848319.17</v>
      </c>
      <c r="AU38" s="48">
        <v>10985631.539999999</v>
      </c>
      <c r="AV38" s="48">
        <v>11122943.91</v>
      </c>
      <c r="AW38" s="48">
        <v>11260256.279999999</v>
      </c>
      <c r="AX38" s="48">
        <v>11397568.65</v>
      </c>
      <c r="AY38" s="48">
        <v>11218861.32</v>
      </c>
      <c r="AZ38" s="48">
        <v>11327444.640000001</v>
      </c>
      <c r="BA38" s="48">
        <v>11436027.960000001</v>
      </c>
      <c r="BB38" s="48">
        <v>14789222.439999999</v>
      </c>
      <c r="BC38" s="48">
        <v>14864813.65</v>
      </c>
      <c r="BD38" s="48">
        <v>15089085.34</v>
      </c>
      <c r="BE38" s="48">
        <v>15161442.140000001</v>
      </c>
      <c r="BF38" s="48">
        <v>16106281.08</v>
      </c>
      <c r="BG38" s="48">
        <v>15649341.43</v>
      </c>
      <c r="BH38" s="48">
        <v>15873221.779999999</v>
      </c>
      <c r="BI38" s="48">
        <v>15757102.130000001</v>
      </c>
      <c r="BJ38" s="48">
        <v>16020982.16</v>
      </c>
      <c r="BK38" s="48">
        <v>16204863.289999999</v>
      </c>
      <c r="BL38" s="48">
        <v>16388743.1</v>
      </c>
      <c r="BM38" s="48">
        <v>16572623.57</v>
      </c>
      <c r="BN38" s="48">
        <v>67465567.480000004</v>
      </c>
      <c r="BO38" s="48">
        <v>55315725.409999996</v>
      </c>
      <c r="BP38" s="48">
        <v>55516952.159999996</v>
      </c>
      <c r="BQ38" s="48">
        <v>8073214.7800000003</v>
      </c>
      <c r="BR38" s="48">
        <v>21023684.329999998</v>
      </c>
      <c r="BS38" s="48">
        <v>23871227.510000002</v>
      </c>
      <c r="BT38" s="48">
        <v>15157796.93</v>
      </c>
      <c r="BU38" s="48">
        <v>16810618.91</v>
      </c>
      <c r="BV38" s="48">
        <v>16919883.969999999</v>
      </c>
      <c r="BW38" s="48">
        <v>17908615.07</v>
      </c>
      <c r="BX38" s="48">
        <v>10309594.16</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s="48" t="s">
        <v>143</v>
      </c>
      <c r="B39" s="48">
        <v>280516439.10000002</v>
      </c>
      <c r="C39" s="48">
        <v>287457618.22000003</v>
      </c>
      <c r="D39" s="48">
        <v>276803432.69999999</v>
      </c>
      <c r="E39" s="48">
        <v>284468499.72000003</v>
      </c>
      <c r="F39" s="48">
        <v>189659562.69</v>
      </c>
      <c r="G39" s="48">
        <v>166876968.88999999</v>
      </c>
      <c r="H39" s="48">
        <v>194442775.68000001</v>
      </c>
      <c r="I39" s="48">
        <v>202660912.94</v>
      </c>
      <c r="J39" s="48">
        <v>200586287.63</v>
      </c>
      <c r="K39" s="48">
        <v>201696388.78999999</v>
      </c>
      <c r="L39" s="48">
        <v>173155868.44</v>
      </c>
      <c r="M39" s="48">
        <v>181957265.94</v>
      </c>
      <c r="N39" s="48">
        <v>212138740.53</v>
      </c>
      <c r="O39" s="48">
        <v>221385820.53</v>
      </c>
      <c r="P39" s="48">
        <v>219691594.66999999</v>
      </c>
      <c r="Q39" s="48">
        <v>198258338.47999999</v>
      </c>
      <c r="R39" s="48">
        <v>203294555.49000001</v>
      </c>
      <c r="S39" s="48">
        <v>197928564.84999999</v>
      </c>
      <c r="T39" s="48">
        <v>206340650.06999999</v>
      </c>
      <c r="U39" s="48">
        <v>196433264.06999999</v>
      </c>
      <c r="V39" s="48">
        <v>189613719.19</v>
      </c>
      <c r="W39" s="48">
        <v>173843976.78999999</v>
      </c>
      <c r="X39" s="48">
        <v>200605367.56999999</v>
      </c>
      <c r="Y39" s="48">
        <v>204986935.97</v>
      </c>
      <c r="Z39" s="48">
        <v>186747691.91999999</v>
      </c>
      <c r="AA39" s="48">
        <v>123870193.34</v>
      </c>
      <c r="AB39" s="48">
        <v>118560500.20999999</v>
      </c>
      <c r="AC39" s="48">
        <v>180798828.83000001</v>
      </c>
      <c r="AD39" s="48">
        <v>114476487.09999999</v>
      </c>
      <c r="AE39" s="48">
        <v>115384373.29000001</v>
      </c>
      <c r="AF39" s="48">
        <v>107030597.65000001</v>
      </c>
      <c r="AG39" s="48">
        <v>108077747.11</v>
      </c>
      <c r="AH39" s="48">
        <v>89673628.579999998</v>
      </c>
      <c r="AI39" s="48">
        <v>86303207.370000005</v>
      </c>
      <c r="AJ39" s="48">
        <v>82441513.650000006</v>
      </c>
      <c r="AK39" s="48">
        <v>86363466.200000003</v>
      </c>
      <c r="AL39" s="48">
        <v>70024279.890000001</v>
      </c>
      <c r="AM39" s="48">
        <v>62687829.549999997</v>
      </c>
      <c r="AN39" s="48">
        <v>63167136.82</v>
      </c>
      <c r="AO39" s="48">
        <v>60682944.390000001</v>
      </c>
      <c r="AP39" s="48">
        <v>64441466.950000003</v>
      </c>
      <c r="AQ39" s="48">
        <v>64019407.909999996</v>
      </c>
      <c r="AR39" s="48">
        <v>57911493.5</v>
      </c>
      <c r="AS39" s="48">
        <v>56677875.560000002</v>
      </c>
      <c r="AT39" s="48">
        <v>28966830.420000002</v>
      </c>
      <c r="AU39" s="48">
        <v>30150836.600000001</v>
      </c>
      <c r="AV39" s="48">
        <v>31459892.359999999</v>
      </c>
      <c r="AW39" s="48">
        <v>0</v>
      </c>
      <c r="AX39" s="48">
        <v>0</v>
      </c>
      <c r="AY39" s="48">
        <v>0</v>
      </c>
      <c r="AZ39" s="48">
        <v>0</v>
      </c>
      <c r="BA39" s="48">
        <v>0</v>
      </c>
      <c r="BB39" s="48">
        <v>0</v>
      </c>
      <c r="BC39" s="48">
        <v>0</v>
      </c>
      <c r="BD39" s="48">
        <v>0</v>
      </c>
      <c r="BE39" s="48">
        <v>0</v>
      </c>
      <c r="BF39" s="48">
        <v>0</v>
      </c>
      <c r="BG39" s="48">
        <v>0</v>
      </c>
      <c r="BH39" s="48">
        <v>0</v>
      </c>
      <c r="BI39" s="48">
        <v>0</v>
      </c>
      <c r="BJ39" s="48">
        <v>0</v>
      </c>
      <c r="BK39" s="48">
        <v>0</v>
      </c>
      <c r="BL39" s="48">
        <v>0</v>
      </c>
      <c r="BM39" s="48">
        <v>0</v>
      </c>
      <c r="BN39" s="48">
        <v>0</v>
      </c>
      <c r="BO39" s="48">
        <v>0</v>
      </c>
      <c r="BP39" s="48">
        <v>0</v>
      </c>
      <c r="BQ39" s="48">
        <v>0</v>
      </c>
      <c r="BR39" s="48">
        <v>0</v>
      </c>
      <c r="BS39" s="48">
        <v>0</v>
      </c>
      <c r="BT39" s="48">
        <v>0</v>
      </c>
      <c r="BU39" s="48">
        <v>0</v>
      </c>
      <c r="BV39" s="48">
        <v>0</v>
      </c>
      <c r="BW39" s="48">
        <v>0</v>
      </c>
      <c r="BX39" s="48">
        <v>0</v>
      </c>
      <c r="BY39" s="48">
        <v>0</v>
      </c>
      <c r="BZ39" s="48">
        <v>0</v>
      </c>
      <c r="CA39" s="48">
        <v>0</v>
      </c>
      <c r="CB39" s="48">
        <v>0</v>
      </c>
      <c r="CC39" s="48">
        <v>0</v>
      </c>
      <c r="CD39" s="48">
        <v>0</v>
      </c>
      <c r="CE39" s="48">
        <v>0</v>
      </c>
      <c r="CF39" s="48">
        <v>0</v>
      </c>
      <c r="CG39" s="48">
        <v>0</v>
      </c>
      <c r="CH39" s="48">
        <v>0</v>
      </c>
      <c r="CI39" s="48">
        <v>0</v>
      </c>
      <c r="CJ39" s="48">
        <v>0</v>
      </c>
      <c r="CK39" s="48">
        <v>0</v>
      </c>
      <c r="CL39" s="48">
        <v>0</v>
      </c>
    </row>
    <row r="40" spans="1:90">
      <c r="A40" s="48" t="s">
        <v>144</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8684612.9299999997</v>
      </c>
      <c r="AN40" s="48">
        <v>0</v>
      </c>
      <c r="AO40" s="48">
        <v>0</v>
      </c>
      <c r="AP40" s="48">
        <v>0</v>
      </c>
      <c r="AQ40" s="48">
        <v>0</v>
      </c>
      <c r="AR40" s="48">
        <v>0</v>
      </c>
      <c r="AS40" s="48">
        <v>0</v>
      </c>
      <c r="AT40" s="48">
        <v>0</v>
      </c>
      <c r="AU40" s="48">
        <v>134492721.5</v>
      </c>
      <c r="AV40" s="48">
        <v>0</v>
      </c>
      <c r="AW40" s="48">
        <v>0</v>
      </c>
      <c r="AX40" s="48">
        <v>0</v>
      </c>
      <c r="AY40" s="48">
        <v>0</v>
      </c>
      <c r="AZ40" s="48">
        <v>0</v>
      </c>
      <c r="BA40" s="48">
        <v>0</v>
      </c>
      <c r="BB40" s="48">
        <v>0</v>
      </c>
      <c r="BC40" s="48">
        <v>0</v>
      </c>
      <c r="BD40" s="48">
        <v>0</v>
      </c>
      <c r="BE40" s="48">
        <v>0</v>
      </c>
      <c r="BF40" s="48">
        <v>0</v>
      </c>
      <c r="BG40" s="48">
        <v>0</v>
      </c>
      <c r="BH40" s="48">
        <v>0</v>
      </c>
      <c r="BI40" s="48">
        <v>0</v>
      </c>
      <c r="BJ40" s="48">
        <v>0</v>
      </c>
      <c r="BK40" s="48">
        <v>0</v>
      </c>
      <c r="BL40" s="48">
        <v>0</v>
      </c>
      <c r="BM40" s="48">
        <v>0</v>
      </c>
      <c r="BN40" s="48">
        <v>0</v>
      </c>
      <c r="BO40" s="48">
        <v>610209.04</v>
      </c>
      <c r="BP40" s="48">
        <v>1110824.5900000001</v>
      </c>
      <c r="BQ40" s="48">
        <v>1876288.43</v>
      </c>
      <c r="BR40" s="48">
        <v>0</v>
      </c>
      <c r="BS40" s="48">
        <v>0</v>
      </c>
      <c r="BT40" s="48">
        <v>0</v>
      </c>
      <c r="BU40" s="48">
        <v>101005.71</v>
      </c>
      <c r="BV40" s="48">
        <v>0</v>
      </c>
      <c r="BW40" s="48">
        <v>470783.19</v>
      </c>
      <c r="BX40" s="48">
        <v>0</v>
      </c>
      <c r="BY40" s="48">
        <v>11777010.560000001</v>
      </c>
      <c r="BZ40" s="48">
        <v>0</v>
      </c>
      <c r="CA40" s="48">
        <v>18491731.039999999</v>
      </c>
      <c r="CB40" s="48">
        <v>0</v>
      </c>
      <c r="CC40" s="48">
        <v>20209139.52</v>
      </c>
      <c r="CD40" s="48">
        <v>21809664.98</v>
      </c>
      <c r="CE40" s="48">
        <v>0</v>
      </c>
      <c r="CF40" s="48">
        <v>0</v>
      </c>
      <c r="CG40" s="48">
        <v>18643.12</v>
      </c>
      <c r="CH40" s="48">
        <v>0</v>
      </c>
      <c r="CI40" s="48">
        <v>0</v>
      </c>
      <c r="CJ40" s="48">
        <v>0</v>
      </c>
      <c r="CK40" s="48">
        <v>0</v>
      </c>
      <c r="CL40" s="48">
        <v>0</v>
      </c>
    </row>
    <row r="41" spans="1:90">
      <c r="A41" s="48" t="s">
        <v>145</v>
      </c>
      <c r="B41" s="48">
        <v>5213161338.5</v>
      </c>
      <c r="C41" s="48">
        <v>5175614249.6800003</v>
      </c>
      <c r="D41" s="48">
        <v>5165949387.9499998</v>
      </c>
      <c r="E41" s="48">
        <v>5016213770.0900002</v>
      </c>
      <c r="F41" s="48">
        <v>4968925119.1199999</v>
      </c>
      <c r="G41" s="48">
        <v>4946775772.0299997</v>
      </c>
      <c r="H41" s="48">
        <v>4957879063.1999998</v>
      </c>
      <c r="I41" s="48">
        <v>4943342807.5299997</v>
      </c>
      <c r="J41" s="48">
        <v>5096270040.96</v>
      </c>
      <c r="K41" s="48">
        <v>5028209666.0200005</v>
      </c>
      <c r="L41" s="48">
        <v>4733568852.3100004</v>
      </c>
      <c r="M41" s="48">
        <v>4694030958.6199999</v>
      </c>
      <c r="N41" s="48">
        <v>4905184683.3199997</v>
      </c>
      <c r="O41" s="48">
        <v>5055364334.0900002</v>
      </c>
      <c r="P41" s="48">
        <v>5210795996.04</v>
      </c>
      <c r="Q41" s="48">
        <v>5117961588.0799999</v>
      </c>
      <c r="R41" s="48">
        <v>5117488654.6000004</v>
      </c>
      <c r="S41" s="48">
        <v>5040318625.3800001</v>
      </c>
      <c r="T41" s="48">
        <v>4993490218.1199999</v>
      </c>
      <c r="U41" s="48">
        <v>4893504011.0600004</v>
      </c>
      <c r="V41" s="48">
        <v>5000394171.6000004</v>
      </c>
      <c r="W41" s="48">
        <v>4821206032.3500004</v>
      </c>
      <c r="X41" s="48">
        <v>4768547120.0200005</v>
      </c>
      <c r="Y41" s="48">
        <v>4811045309.25</v>
      </c>
      <c r="Z41" s="48">
        <v>4780453780.1000004</v>
      </c>
      <c r="AA41" s="48">
        <v>4111542900.1199999</v>
      </c>
      <c r="AB41" s="48">
        <v>4070142186.77</v>
      </c>
      <c r="AC41" s="48">
        <v>4029511761.5300002</v>
      </c>
      <c r="AD41" s="48">
        <v>3638292031.23</v>
      </c>
      <c r="AE41" s="48">
        <v>3677151812.02</v>
      </c>
      <c r="AF41" s="48">
        <v>3621686480.3400002</v>
      </c>
      <c r="AG41" s="48">
        <v>3538719383.5999999</v>
      </c>
      <c r="AH41" s="48">
        <v>3593320562.8600001</v>
      </c>
      <c r="AI41" s="48">
        <v>3568951891.7199998</v>
      </c>
      <c r="AJ41" s="48">
        <v>3514187198.9899998</v>
      </c>
      <c r="AK41" s="48">
        <v>3433290746.54</v>
      </c>
      <c r="AL41" s="48">
        <v>3538036887.8499999</v>
      </c>
      <c r="AM41" s="48">
        <v>3019425142.4400001</v>
      </c>
      <c r="AN41" s="48">
        <v>2970633696.7399998</v>
      </c>
      <c r="AO41" s="48">
        <v>2908405033.2399998</v>
      </c>
      <c r="AP41" s="48">
        <v>2870288013.7800002</v>
      </c>
      <c r="AQ41" s="48">
        <v>2928191369.6999998</v>
      </c>
      <c r="AR41" s="48">
        <v>2971069393.8499999</v>
      </c>
      <c r="AS41" s="48">
        <v>2910086787.6199999</v>
      </c>
      <c r="AT41" s="48">
        <v>3009392335.1999998</v>
      </c>
      <c r="AU41" s="48">
        <v>2928996393.5799999</v>
      </c>
      <c r="AV41" s="48">
        <v>2595409724.9000001</v>
      </c>
      <c r="AW41" s="48">
        <v>2597468323.4099998</v>
      </c>
      <c r="AX41" s="48">
        <v>2410763534.8400002</v>
      </c>
      <c r="AY41" s="48">
        <v>2483820863.0900002</v>
      </c>
      <c r="AZ41" s="48">
        <v>2554486005</v>
      </c>
      <c r="BA41" s="48">
        <v>2574247298.3200002</v>
      </c>
      <c r="BB41" s="48">
        <v>2609201305.6399999</v>
      </c>
      <c r="BC41" s="48">
        <v>2683968901.46</v>
      </c>
      <c r="BD41" s="48">
        <v>2689101232.8800001</v>
      </c>
      <c r="BE41" s="48">
        <v>2676403110.5799999</v>
      </c>
      <c r="BF41" s="48">
        <v>2633768248.5900002</v>
      </c>
      <c r="BG41" s="48">
        <v>2540908104.8800001</v>
      </c>
      <c r="BH41" s="48">
        <v>2627501543.46</v>
      </c>
      <c r="BI41" s="48">
        <v>2633995522.4200001</v>
      </c>
      <c r="BJ41" s="48">
        <v>2697608030.8499999</v>
      </c>
      <c r="BK41" s="48">
        <v>2506061093.3600001</v>
      </c>
      <c r="BL41" s="48">
        <v>2449347773.48</v>
      </c>
      <c r="BM41" s="48">
        <v>2441134555.5</v>
      </c>
      <c r="BN41" s="48">
        <v>2120830735.96</v>
      </c>
      <c r="BO41" s="48">
        <v>2152380109.23</v>
      </c>
      <c r="BP41" s="48">
        <v>2117283926.8199999</v>
      </c>
      <c r="BQ41" s="48">
        <v>2007899852.48</v>
      </c>
      <c r="BR41" s="48">
        <v>2214134485.5799999</v>
      </c>
      <c r="BS41" s="48">
        <v>1814339827.5999999</v>
      </c>
      <c r="BT41" s="48">
        <v>2086744304.6300001</v>
      </c>
      <c r="BU41" s="48">
        <v>1960182316.27</v>
      </c>
      <c r="BV41" s="48">
        <v>1207621496.74</v>
      </c>
      <c r="BW41" s="48">
        <v>1240321581.52</v>
      </c>
      <c r="BX41" s="48">
        <v>574057932.87</v>
      </c>
      <c r="BY41" s="48">
        <v>588541562.14999998</v>
      </c>
      <c r="BZ41" s="48">
        <v>677037774.94000006</v>
      </c>
      <c r="CA41" s="48">
        <v>687351742.99000001</v>
      </c>
      <c r="CB41" s="48">
        <v>787223472.25</v>
      </c>
      <c r="CC41" s="48">
        <v>751275240.24000001</v>
      </c>
      <c r="CD41" s="48">
        <v>790420550.49000001</v>
      </c>
      <c r="CE41" s="48">
        <v>674985000</v>
      </c>
      <c r="CF41" s="48">
        <v>569657728.32000005</v>
      </c>
      <c r="CG41" s="48">
        <v>484791080.55000001</v>
      </c>
      <c r="CH41" s="48">
        <v>0</v>
      </c>
      <c r="CI41" s="48">
        <v>0</v>
      </c>
      <c r="CJ41" s="48">
        <v>0</v>
      </c>
      <c r="CK41" s="48">
        <v>0</v>
      </c>
      <c r="CL41" s="48">
        <v>0</v>
      </c>
    </row>
    <row r="42" spans="1:90">
      <c r="A42" s="48" t="s">
        <v>146</v>
      </c>
      <c r="B42" s="48">
        <v>33137806564.169998</v>
      </c>
      <c r="C42" s="48">
        <v>33231812272.380001</v>
      </c>
      <c r="D42" s="48">
        <v>33759891731.740002</v>
      </c>
      <c r="E42" s="48">
        <v>33520374733.110001</v>
      </c>
      <c r="F42" s="48">
        <v>32332378568.75</v>
      </c>
      <c r="G42" s="48">
        <v>31521904479.709999</v>
      </c>
      <c r="H42" s="48">
        <v>32796133092.939999</v>
      </c>
      <c r="I42" s="48">
        <v>31741039188.790001</v>
      </c>
      <c r="J42" s="48">
        <v>31226608509.82</v>
      </c>
      <c r="K42" s="48">
        <v>30947866530.209999</v>
      </c>
      <c r="L42" s="48">
        <v>30448597827.849998</v>
      </c>
      <c r="M42" s="48">
        <v>29852734095.540001</v>
      </c>
      <c r="N42" s="48">
        <v>29357613194.259998</v>
      </c>
      <c r="O42" s="48">
        <v>30290653917.110001</v>
      </c>
      <c r="P42" s="48">
        <v>29973481837.84</v>
      </c>
      <c r="Q42" s="48">
        <v>29769094699.509998</v>
      </c>
      <c r="R42" s="48">
        <v>29266053922.849998</v>
      </c>
      <c r="S42" s="48">
        <v>28737502386.299999</v>
      </c>
      <c r="T42" s="48">
        <v>28118184339.650002</v>
      </c>
      <c r="U42" s="48">
        <v>27120459751.27</v>
      </c>
      <c r="V42" s="48">
        <v>26437951645.41</v>
      </c>
      <c r="W42" s="48">
        <v>25419448579.150002</v>
      </c>
      <c r="X42" s="48">
        <v>24586762638.279999</v>
      </c>
      <c r="Y42" s="48">
        <v>25743676630.150002</v>
      </c>
      <c r="Z42" s="48">
        <v>23218137484.130001</v>
      </c>
      <c r="AA42" s="48">
        <v>19786591921.369999</v>
      </c>
      <c r="AB42" s="48">
        <v>18228936755.52</v>
      </c>
      <c r="AC42" s="48">
        <v>21032130468.099998</v>
      </c>
      <c r="AD42" s="48">
        <v>17316927174.400002</v>
      </c>
      <c r="AE42" s="48">
        <v>16729824064.290001</v>
      </c>
      <c r="AF42" s="48">
        <v>15752968981.219999</v>
      </c>
      <c r="AG42" s="48">
        <v>15187648312.91</v>
      </c>
      <c r="AH42" s="48">
        <v>15119780162.540001</v>
      </c>
      <c r="AI42" s="48">
        <v>14449654024.42</v>
      </c>
      <c r="AJ42" s="48">
        <v>13600158747.360001</v>
      </c>
      <c r="AK42" s="48">
        <v>13111628464.450001</v>
      </c>
      <c r="AL42" s="48">
        <v>12900358473.540001</v>
      </c>
      <c r="AM42" s="48">
        <v>11649213796.629999</v>
      </c>
      <c r="AN42" s="48">
        <v>10931292753.559999</v>
      </c>
      <c r="AO42" s="48">
        <v>10476999796.84</v>
      </c>
      <c r="AP42" s="48">
        <v>10507452280.65</v>
      </c>
      <c r="AQ42" s="48">
        <v>10404102038.58</v>
      </c>
      <c r="AR42" s="48">
        <v>9925025420.3199997</v>
      </c>
      <c r="AS42" s="48">
        <v>10026108121.42</v>
      </c>
      <c r="AT42" s="48">
        <v>9731360925.1000004</v>
      </c>
      <c r="AU42" s="48">
        <v>9346467350.2199993</v>
      </c>
      <c r="AV42" s="48">
        <v>8692596628.0799999</v>
      </c>
      <c r="AW42" s="48">
        <v>8525370016.6000004</v>
      </c>
      <c r="AX42" s="48">
        <v>8127363248.5500002</v>
      </c>
      <c r="AY42" s="48">
        <v>7908550177.0799999</v>
      </c>
      <c r="AZ42" s="48">
        <v>7652770633.7600002</v>
      </c>
      <c r="BA42" s="48">
        <v>7752671794.3800001</v>
      </c>
      <c r="BB42" s="48">
        <v>7692590871.8500004</v>
      </c>
      <c r="BC42" s="48">
        <v>7924262028.3400002</v>
      </c>
      <c r="BD42" s="48">
        <v>8179311231.4399996</v>
      </c>
      <c r="BE42" s="48">
        <v>8227776215.0100002</v>
      </c>
      <c r="BF42" s="48">
        <v>8475432869.0600004</v>
      </c>
      <c r="BG42" s="48">
        <v>8612850307.1100006</v>
      </c>
      <c r="BH42" s="48">
        <v>8511903588.3999996</v>
      </c>
      <c r="BI42" s="48">
        <v>8529207681.5500002</v>
      </c>
      <c r="BJ42" s="48">
        <v>8481734886.3599997</v>
      </c>
      <c r="BK42" s="48">
        <v>8596935405.9899998</v>
      </c>
      <c r="BL42" s="48">
        <v>8548661873.1300001</v>
      </c>
      <c r="BM42" s="48">
        <v>8504600429.8599997</v>
      </c>
      <c r="BN42" s="48">
        <v>7927133224.2600002</v>
      </c>
      <c r="BO42" s="48">
        <v>8142983403.6400003</v>
      </c>
      <c r="BP42" s="48">
        <v>7772992509.7399998</v>
      </c>
      <c r="BQ42" s="48">
        <v>7434956073.1099997</v>
      </c>
      <c r="BR42" s="48">
        <v>7406369426.0500002</v>
      </c>
      <c r="BS42" s="48">
        <v>6892352479.4700003</v>
      </c>
      <c r="BT42" s="48">
        <v>7129817168.8599997</v>
      </c>
      <c r="BU42" s="48">
        <v>6886955811.5200005</v>
      </c>
      <c r="BV42" s="48">
        <v>5057606168.3100004</v>
      </c>
      <c r="BW42" s="48">
        <v>5124004378.7600002</v>
      </c>
      <c r="BX42" s="48">
        <v>2461500311.8299999</v>
      </c>
      <c r="BY42" s="48">
        <v>2626284825.5799999</v>
      </c>
      <c r="BZ42" s="48">
        <v>2434980488.4499998</v>
      </c>
      <c r="CA42" s="48">
        <v>2582924979.1900001</v>
      </c>
      <c r="CB42" s="48">
        <v>2336543811.5</v>
      </c>
      <c r="CC42" s="48">
        <v>1914374559.4000001</v>
      </c>
      <c r="CD42" s="48">
        <v>1607893658.3699999</v>
      </c>
      <c r="CE42" s="48">
        <v>1445865000</v>
      </c>
      <c r="CF42" s="48">
        <v>1422259892.8900001</v>
      </c>
      <c r="CG42" s="48">
        <v>1035641191.15</v>
      </c>
      <c r="CH42" s="48">
        <v>756550000</v>
      </c>
      <c r="CI42" s="48">
        <v>540650000</v>
      </c>
      <c r="CJ42" s="48">
        <v>287000000</v>
      </c>
      <c r="CK42" s="48">
        <v>291120000</v>
      </c>
      <c r="CL42" s="48">
        <v>0</v>
      </c>
    </row>
    <row r="43" spans="1:90">
      <c r="A43" s="48" t="s">
        <v>147</v>
      </c>
    </row>
    <row r="44" spans="1:90">
      <c r="A44" s="48" t="s">
        <v>148</v>
      </c>
      <c r="B44" s="48">
        <v>39000000</v>
      </c>
      <c r="C44" s="48">
        <v>39000000</v>
      </c>
      <c r="D44" s="48">
        <v>39000000</v>
      </c>
      <c r="E44" s="48">
        <v>34500000</v>
      </c>
      <c r="F44" s="48">
        <v>34500000</v>
      </c>
      <c r="G44" s="48">
        <v>29500000</v>
      </c>
      <c r="H44" s="48">
        <v>29500000</v>
      </c>
      <c r="I44" s="48">
        <v>29500000</v>
      </c>
      <c r="J44" s="48">
        <v>39000000</v>
      </c>
      <c r="K44" s="48">
        <v>39000000</v>
      </c>
      <c r="L44" s="48">
        <v>43500000</v>
      </c>
      <c r="M44" s="48">
        <v>49917220</v>
      </c>
      <c r="N44" s="48">
        <v>51947150.439999998</v>
      </c>
      <c r="O44" s="48">
        <v>51758412.549999997</v>
      </c>
      <c r="P44" s="48">
        <v>166270000</v>
      </c>
      <c r="Q44" s="48">
        <v>162948000</v>
      </c>
      <c r="R44" s="48">
        <v>192516000</v>
      </c>
      <c r="S44" s="48">
        <v>188500000</v>
      </c>
      <c r="T44" s="48">
        <v>200650000</v>
      </c>
      <c r="U44" s="48">
        <v>190528397.47999999</v>
      </c>
      <c r="V44" s="48">
        <v>331500000</v>
      </c>
      <c r="W44" s="48">
        <v>321500000</v>
      </c>
      <c r="X44" s="48">
        <v>321500000</v>
      </c>
      <c r="Y44" s="48">
        <v>433381900</v>
      </c>
      <c r="Z44" s="48">
        <v>369910000</v>
      </c>
      <c r="AA44" s="48">
        <v>260400000</v>
      </c>
      <c r="AB44" s="48">
        <v>258340000</v>
      </c>
      <c r="AC44" s="48">
        <v>274645000</v>
      </c>
      <c r="AD44" s="48">
        <v>246500000</v>
      </c>
      <c r="AE44" s="48">
        <v>316500000</v>
      </c>
      <c r="AF44" s="48">
        <v>226500000</v>
      </c>
      <c r="AG44" s="48">
        <v>231084536</v>
      </c>
      <c r="AH44" s="48">
        <v>304500000</v>
      </c>
      <c r="AI44" s="48">
        <v>378500000</v>
      </c>
      <c r="AJ44" s="48">
        <v>408500000</v>
      </c>
      <c r="AK44" s="48">
        <v>440500000</v>
      </c>
      <c r="AL44" s="48">
        <v>610000000</v>
      </c>
      <c r="AM44" s="48">
        <v>276500000</v>
      </c>
      <c r="AN44" s="48">
        <v>331500000</v>
      </c>
      <c r="AO44" s="48">
        <v>350500000</v>
      </c>
      <c r="AP44" s="48">
        <v>323500000</v>
      </c>
      <c r="AQ44" s="48">
        <v>394555709</v>
      </c>
      <c r="AR44" s="48">
        <v>365500000</v>
      </c>
      <c r="AS44" s="48">
        <v>368715528</v>
      </c>
      <c r="AT44" s="48">
        <v>330500000</v>
      </c>
      <c r="AU44" s="48">
        <v>354000000</v>
      </c>
      <c r="AV44" s="48">
        <v>364475880</v>
      </c>
      <c r="AW44" s="48">
        <v>358275880</v>
      </c>
      <c r="AX44" s="48">
        <v>350000000</v>
      </c>
      <c r="AY44" s="48">
        <v>396000000</v>
      </c>
      <c r="AZ44" s="48">
        <v>505300000</v>
      </c>
      <c r="BA44" s="48">
        <v>540500000</v>
      </c>
      <c r="BB44" s="48">
        <v>547300000</v>
      </c>
      <c r="BC44" s="48">
        <v>588300000</v>
      </c>
      <c r="BD44" s="48">
        <v>675037000</v>
      </c>
      <c r="BE44" s="48">
        <v>633537000</v>
      </c>
      <c r="BF44" s="48">
        <v>616290000</v>
      </c>
      <c r="BG44" s="48">
        <v>719730000</v>
      </c>
      <c r="BH44" s="48">
        <v>765960000</v>
      </c>
      <c r="BI44" s="48">
        <v>781494800</v>
      </c>
      <c r="BJ44" s="48">
        <v>853264800</v>
      </c>
      <c r="BK44" s="48">
        <v>1298364800</v>
      </c>
      <c r="BL44" s="48">
        <v>1431067000</v>
      </c>
      <c r="BM44" s="48">
        <v>1337907000</v>
      </c>
      <c r="BN44" s="48">
        <v>1214207000</v>
      </c>
      <c r="BO44" s="48">
        <v>1176757000</v>
      </c>
      <c r="BP44" s="48">
        <v>1145757000</v>
      </c>
      <c r="BQ44" s="48">
        <v>1058617000</v>
      </c>
      <c r="BR44" s="48">
        <v>1018292000</v>
      </c>
      <c r="BS44" s="48">
        <v>867456630</v>
      </c>
      <c r="BT44" s="48">
        <v>891011400</v>
      </c>
      <c r="BU44" s="48">
        <v>834217990</v>
      </c>
      <c r="BV44" s="48">
        <v>727020320</v>
      </c>
      <c r="BW44" s="48">
        <v>709078840</v>
      </c>
      <c r="BX44" s="48">
        <v>602506560</v>
      </c>
      <c r="BY44" s="48">
        <v>634557000</v>
      </c>
      <c r="BZ44" s="48">
        <v>0</v>
      </c>
      <c r="CA44" s="48">
        <v>529874106</v>
      </c>
      <c r="CB44" s="48">
        <v>0</v>
      </c>
      <c r="CC44" s="48">
        <v>321795360</v>
      </c>
      <c r="CD44" s="48">
        <v>0</v>
      </c>
      <c r="CE44" s="48">
        <v>184694000</v>
      </c>
      <c r="CF44" s="48">
        <v>0</v>
      </c>
      <c r="CG44" s="48">
        <v>234825329.94</v>
      </c>
      <c r="CH44" s="48">
        <v>0</v>
      </c>
      <c r="CI44" s="48">
        <v>0</v>
      </c>
      <c r="CJ44" s="48">
        <v>0</v>
      </c>
      <c r="CK44" s="48">
        <v>0</v>
      </c>
      <c r="CL44" s="48">
        <v>0</v>
      </c>
    </row>
    <row r="45" spans="1:90">
      <c r="A45" s="48" t="s">
        <v>149</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6281727</v>
      </c>
      <c r="AA45" s="48">
        <v>0</v>
      </c>
      <c r="AB45" s="48">
        <v>0</v>
      </c>
      <c r="AC45" s="48">
        <v>4466223</v>
      </c>
      <c r="AD45" s="48">
        <v>0</v>
      </c>
      <c r="AE45" s="48">
        <v>0</v>
      </c>
      <c r="AF45" s="48">
        <v>0</v>
      </c>
      <c r="AG45" s="48">
        <v>0</v>
      </c>
      <c r="AH45" s="48">
        <v>0</v>
      </c>
      <c r="AI45" s="48">
        <v>0</v>
      </c>
      <c r="AJ45" s="48">
        <v>0</v>
      </c>
      <c r="AK45" s="48">
        <v>0</v>
      </c>
      <c r="AL45" s="48">
        <v>0</v>
      </c>
      <c r="AM45" s="48">
        <v>0</v>
      </c>
      <c r="AN45" s="48">
        <v>0</v>
      </c>
      <c r="AO45" s="48">
        <v>0</v>
      </c>
      <c r="AP45" s="48">
        <v>0</v>
      </c>
      <c r="AQ45" s="48">
        <v>0</v>
      </c>
      <c r="AR45" s="48">
        <v>0</v>
      </c>
      <c r="AS45" s="48">
        <v>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c r="A46" s="48" t="s">
        <v>150</v>
      </c>
      <c r="B46" s="48">
        <v>0</v>
      </c>
      <c r="C46" s="48">
        <v>76857855.700000003</v>
      </c>
      <c r="D46" s="48">
        <v>87521805.5</v>
      </c>
      <c r="E46" s="48">
        <v>105318169.41</v>
      </c>
      <c r="F46" s="48">
        <v>88720552.200000003</v>
      </c>
      <c r="G46" s="48">
        <v>80587776.489999995</v>
      </c>
      <c r="H46" s="48">
        <v>83693789.209999993</v>
      </c>
      <c r="I46" s="48">
        <v>79179571.939999998</v>
      </c>
      <c r="J46" s="48">
        <v>90729043.870000005</v>
      </c>
      <c r="K46" s="48">
        <v>102497060</v>
      </c>
      <c r="L46" s="48">
        <v>88586732.739999995</v>
      </c>
      <c r="M46" s="48">
        <v>117924161.56</v>
      </c>
      <c r="N46" s="48">
        <v>90435285.159999996</v>
      </c>
      <c r="O46" s="48">
        <v>84067573.590000004</v>
      </c>
      <c r="P46" s="48">
        <v>109918483.68000001</v>
      </c>
      <c r="Q46" s="48">
        <v>92652020.489999995</v>
      </c>
      <c r="R46" s="48">
        <v>101462212.66</v>
      </c>
      <c r="S46" s="48">
        <v>93600805.010000005</v>
      </c>
      <c r="T46" s="48">
        <v>90641759.980000004</v>
      </c>
      <c r="U46" s="48">
        <v>110652869.25</v>
      </c>
      <c r="V46" s="48">
        <v>84407613.390000001</v>
      </c>
      <c r="W46" s="48">
        <v>79150966.349999994</v>
      </c>
      <c r="X46" s="48">
        <v>57679053.829999998</v>
      </c>
      <c r="Y46" s="48">
        <v>62182949.380000003</v>
      </c>
      <c r="Z46" s="48">
        <v>29647455.559999999</v>
      </c>
      <c r="AA46" s="48">
        <v>25046814.870000001</v>
      </c>
      <c r="AB46" s="48">
        <v>41501445.729999997</v>
      </c>
      <c r="AC46" s="48">
        <v>44437096.530000001</v>
      </c>
      <c r="AD46" s="48">
        <v>36688248.93</v>
      </c>
      <c r="AE46" s="48">
        <v>24050282.050000001</v>
      </c>
      <c r="AF46" s="48">
        <v>26355656.690000001</v>
      </c>
      <c r="AG46" s="48">
        <v>17325166.829999998</v>
      </c>
      <c r="AH46" s="48">
        <v>31597620.09</v>
      </c>
      <c r="AI46" s="48">
        <v>32451837.370000001</v>
      </c>
      <c r="AJ46" s="48">
        <v>19118042.75</v>
      </c>
      <c r="AK46" s="48">
        <v>21889473</v>
      </c>
      <c r="AL46" s="48">
        <v>23428171</v>
      </c>
      <c r="AM46" s="48">
        <v>11437135.130000001</v>
      </c>
      <c r="AN46" s="48">
        <v>5573640</v>
      </c>
      <c r="AO46" s="48">
        <v>292000</v>
      </c>
      <c r="AP46" s="48">
        <v>1064770</v>
      </c>
      <c r="AQ46" s="48">
        <v>3642520</v>
      </c>
      <c r="AR46" s="48">
        <v>4172150</v>
      </c>
      <c r="AS46" s="48">
        <v>944050</v>
      </c>
      <c r="AT46" s="48">
        <v>1431900</v>
      </c>
      <c r="AU46" s="48">
        <v>2770000</v>
      </c>
      <c r="AV46" s="48">
        <v>3000000</v>
      </c>
      <c r="AW46" s="48">
        <v>2417250</v>
      </c>
      <c r="AX46" s="48">
        <v>6146115.2400000002</v>
      </c>
      <c r="AY46" s="48">
        <v>6100000</v>
      </c>
      <c r="AZ46" s="48">
        <v>8715000</v>
      </c>
      <c r="BA46" s="48">
        <v>5540000</v>
      </c>
      <c r="BB46" s="48">
        <v>2287900</v>
      </c>
      <c r="BC46" s="48">
        <v>10865452.640000001</v>
      </c>
      <c r="BD46" s="48">
        <v>6820000</v>
      </c>
      <c r="BE46" s="48">
        <v>26720000</v>
      </c>
      <c r="BF46" s="48">
        <v>12213188.800000001</v>
      </c>
      <c r="BG46" s="48">
        <v>5660730</v>
      </c>
      <c r="BH46" s="48">
        <v>990000</v>
      </c>
      <c r="BI46" s="48">
        <v>3450000</v>
      </c>
      <c r="BJ46" s="48">
        <v>17194794.199999999</v>
      </c>
      <c r="BK46" s="48">
        <v>5118800</v>
      </c>
      <c r="BL46" s="48">
        <v>4559800</v>
      </c>
      <c r="BM46" s="48">
        <v>7094949.4000000004</v>
      </c>
      <c r="BN46" s="48">
        <v>2433719.6</v>
      </c>
      <c r="BO46" s="48">
        <v>1983691.6</v>
      </c>
      <c r="BP46" s="48">
        <v>2340210</v>
      </c>
      <c r="BQ46" s="48">
        <v>1230000</v>
      </c>
      <c r="BR46" s="48">
        <v>3098483.18</v>
      </c>
      <c r="BS46" s="48">
        <v>5350000</v>
      </c>
      <c r="BT46" s="48">
        <v>26896195.309999999</v>
      </c>
      <c r="BU46" s="48">
        <v>38322431.530000001</v>
      </c>
      <c r="BV46" s="48">
        <v>52284373.18</v>
      </c>
      <c r="BW46" s="48">
        <v>15723433.779999999</v>
      </c>
      <c r="BX46" s="48">
        <v>128323300.19</v>
      </c>
      <c r="BY46" s="48">
        <v>250941844.80000001</v>
      </c>
      <c r="BZ46" s="48">
        <v>0</v>
      </c>
      <c r="CA46" s="48">
        <v>464910503.25999999</v>
      </c>
      <c r="CB46" s="48">
        <v>0</v>
      </c>
      <c r="CC46" s="48">
        <v>138885416.56999999</v>
      </c>
      <c r="CD46" s="48">
        <v>0</v>
      </c>
      <c r="CE46" s="48">
        <v>0</v>
      </c>
      <c r="CF46" s="48">
        <v>0</v>
      </c>
      <c r="CG46" s="48">
        <v>24031185.399999999</v>
      </c>
      <c r="CH46" s="48">
        <v>0</v>
      </c>
      <c r="CI46" s="48">
        <v>0</v>
      </c>
      <c r="CJ46" s="48">
        <v>0</v>
      </c>
      <c r="CK46" s="48">
        <v>0</v>
      </c>
      <c r="CL46" s="48">
        <v>0</v>
      </c>
    </row>
    <row r="47" spans="1:90">
      <c r="A47" s="48" t="s">
        <v>151</v>
      </c>
      <c r="B47" s="48">
        <v>0</v>
      </c>
      <c r="C47" s="48">
        <v>2517378070.8899999</v>
      </c>
      <c r="D47" s="48">
        <v>1804642810.1800001</v>
      </c>
      <c r="E47" s="48">
        <v>2249319523.23</v>
      </c>
      <c r="F47" s="48">
        <v>1838095854.8499999</v>
      </c>
      <c r="G47" s="48">
        <v>1482783604.7</v>
      </c>
      <c r="H47" s="48">
        <v>1825105436.01</v>
      </c>
      <c r="I47" s="48">
        <v>1792884979.6900001</v>
      </c>
      <c r="J47" s="48">
        <v>1914212950.1600001</v>
      </c>
      <c r="K47" s="48">
        <v>1814264019.0699999</v>
      </c>
      <c r="L47" s="48">
        <v>1588467452.97</v>
      </c>
      <c r="M47" s="48">
        <v>1611808884.4100001</v>
      </c>
      <c r="N47" s="48">
        <v>1797951811.9300001</v>
      </c>
      <c r="O47" s="48">
        <v>1869387867.8499999</v>
      </c>
      <c r="P47" s="48">
        <v>1749316342</v>
      </c>
      <c r="Q47" s="48">
        <v>2024844816.1600001</v>
      </c>
      <c r="R47" s="48">
        <v>2063838599.74</v>
      </c>
      <c r="S47" s="48">
        <v>1909828679.5899999</v>
      </c>
      <c r="T47" s="48">
        <v>1776899285.0799999</v>
      </c>
      <c r="U47" s="48">
        <v>2130323705</v>
      </c>
      <c r="V47" s="48">
        <v>1980032549.6900001</v>
      </c>
      <c r="W47" s="48">
        <v>1748690804.72</v>
      </c>
      <c r="X47" s="48">
        <v>1573904907.9000001</v>
      </c>
      <c r="Y47" s="48">
        <v>1987324728.52</v>
      </c>
      <c r="Z47" s="48">
        <v>2137108028.0999999</v>
      </c>
      <c r="AA47" s="48">
        <v>1439114751.1300001</v>
      </c>
      <c r="AB47" s="48">
        <v>1229328347.0699999</v>
      </c>
      <c r="AC47" s="48">
        <v>2231200865.73</v>
      </c>
      <c r="AD47" s="48">
        <v>1791464407.74</v>
      </c>
      <c r="AE47" s="48">
        <v>1858035096.0999999</v>
      </c>
      <c r="AF47" s="48">
        <v>1750291802.03</v>
      </c>
      <c r="AG47" s="48">
        <v>1845507394.9000001</v>
      </c>
      <c r="AH47" s="48">
        <v>1821264618.5999999</v>
      </c>
      <c r="AI47" s="48">
        <v>1749083756.3299999</v>
      </c>
      <c r="AJ47" s="48">
        <v>1349096499.8199999</v>
      </c>
      <c r="AK47" s="48">
        <v>1425621794.23</v>
      </c>
      <c r="AL47" s="48">
        <v>1430009173.51</v>
      </c>
      <c r="AM47" s="48">
        <v>1420491728.3499999</v>
      </c>
      <c r="AN47" s="48">
        <v>1210386619.75</v>
      </c>
      <c r="AO47" s="48">
        <v>1268639641.8900001</v>
      </c>
      <c r="AP47" s="48">
        <v>1200947866.1800001</v>
      </c>
      <c r="AQ47" s="48">
        <v>1172051332.6500001</v>
      </c>
      <c r="AR47" s="48">
        <v>837359441.94000006</v>
      </c>
      <c r="AS47" s="48">
        <v>1016380092.88</v>
      </c>
      <c r="AT47" s="48">
        <v>640815935.80999994</v>
      </c>
      <c r="AU47" s="48">
        <v>579568763.19000006</v>
      </c>
      <c r="AV47" s="48">
        <v>612795961.75</v>
      </c>
      <c r="AW47" s="48">
        <v>518133720.68000001</v>
      </c>
      <c r="AX47" s="48">
        <v>333771881.81999999</v>
      </c>
      <c r="AY47" s="48">
        <v>340941196.70999998</v>
      </c>
      <c r="AZ47" s="48">
        <v>227781328.88</v>
      </c>
      <c r="BA47" s="48">
        <v>336038430.44</v>
      </c>
      <c r="BB47" s="48">
        <v>283144642.33999997</v>
      </c>
      <c r="BC47" s="48">
        <v>272731787.57999998</v>
      </c>
      <c r="BD47" s="48">
        <v>240911059.49000001</v>
      </c>
      <c r="BE47" s="48">
        <v>340172525.63999999</v>
      </c>
      <c r="BF47" s="48">
        <v>300336087.74000001</v>
      </c>
      <c r="BG47" s="48">
        <v>409767393.89999998</v>
      </c>
      <c r="BH47" s="48">
        <v>297836346.06999999</v>
      </c>
      <c r="BI47" s="48">
        <v>336282248.62</v>
      </c>
      <c r="BJ47" s="48">
        <v>361435958.88999999</v>
      </c>
      <c r="BK47" s="48">
        <v>302427088.17000002</v>
      </c>
      <c r="BL47" s="48">
        <v>370566245.02999997</v>
      </c>
      <c r="BM47" s="48">
        <v>359059202.19</v>
      </c>
      <c r="BN47" s="48">
        <v>579972808.02999997</v>
      </c>
      <c r="BO47" s="48">
        <v>916443559.75</v>
      </c>
      <c r="BP47" s="48">
        <v>963579867.5</v>
      </c>
      <c r="BQ47" s="48">
        <v>917129148.96000004</v>
      </c>
      <c r="BR47" s="48">
        <v>928090632.48000002</v>
      </c>
      <c r="BS47" s="48">
        <v>975659674.52999997</v>
      </c>
      <c r="BT47" s="48">
        <v>1130775527.8800001</v>
      </c>
      <c r="BU47" s="48">
        <v>1123317364.0899999</v>
      </c>
      <c r="BV47" s="48">
        <v>1016321120.66</v>
      </c>
      <c r="BW47" s="48">
        <v>988049808.90999997</v>
      </c>
      <c r="BX47" s="48">
        <v>287479493.19999999</v>
      </c>
      <c r="BY47" s="48">
        <v>250663482.97</v>
      </c>
      <c r="BZ47" s="48">
        <v>0</v>
      </c>
      <c r="CA47" s="48">
        <v>368577235.04000002</v>
      </c>
      <c r="CB47" s="48">
        <v>0</v>
      </c>
      <c r="CC47" s="48">
        <v>188486835.84</v>
      </c>
      <c r="CD47" s="48">
        <v>0</v>
      </c>
      <c r="CE47" s="48">
        <v>110650000</v>
      </c>
      <c r="CF47" s="48">
        <v>0</v>
      </c>
      <c r="CG47" s="48">
        <v>127204764.61</v>
      </c>
      <c r="CH47" s="48">
        <v>0</v>
      </c>
      <c r="CI47" s="48">
        <v>0</v>
      </c>
      <c r="CJ47" s="48">
        <v>0</v>
      </c>
      <c r="CK47" s="48">
        <v>0</v>
      </c>
      <c r="CL47" s="48">
        <v>0</v>
      </c>
    </row>
    <row r="48" spans="1:90">
      <c r="A48" s="48" t="s">
        <v>152</v>
      </c>
      <c r="B48" s="48">
        <v>0</v>
      </c>
      <c r="C48" s="48">
        <v>15778362163.91</v>
      </c>
      <c r="D48" s="48">
        <v>16957902466.709999</v>
      </c>
      <c r="E48" s="48">
        <v>16408535921.82</v>
      </c>
      <c r="F48" s="48">
        <v>16410670524.530001</v>
      </c>
      <c r="G48" s="48">
        <v>15957654552.629999</v>
      </c>
      <c r="H48" s="48">
        <v>16944113335.02</v>
      </c>
      <c r="I48" s="48">
        <v>16125819117.059999</v>
      </c>
      <c r="J48" s="48">
        <v>16157375933.27</v>
      </c>
      <c r="K48" s="48">
        <v>15881193828.59</v>
      </c>
      <c r="L48" s="48">
        <v>15954418323.16</v>
      </c>
      <c r="M48" s="48">
        <v>15480921327.58</v>
      </c>
      <c r="N48" s="48">
        <v>15181206568.58</v>
      </c>
      <c r="O48" s="48">
        <v>14914630862.5</v>
      </c>
      <c r="P48" s="48">
        <v>15286937362.440001</v>
      </c>
      <c r="Q48" s="48">
        <v>14817460454.35</v>
      </c>
      <c r="R48" s="48">
        <v>14567865612.950001</v>
      </c>
      <c r="S48" s="48">
        <v>13806204900.01</v>
      </c>
      <c r="T48" s="48">
        <v>13846164852.83</v>
      </c>
      <c r="U48" s="48">
        <v>12763964328.549999</v>
      </c>
      <c r="V48" s="48">
        <v>12533966581.6</v>
      </c>
      <c r="W48" s="48">
        <v>11890329954.6</v>
      </c>
      <c r="X48" s="48">
        <v>11566390596.379999</v>
      </c>
      <c r="Y48" s="48">
        <v>10801315553.99</v>
      </c>
      <c r="Z48" s="48">
        <v>9779086699.5499992</v>
      </c>
      <c r="AA48" s="48">
        <v>8373867175.9099998</v>
      </c>
      <c r="AB48" s="48">
        <v>7404987766.3199997</v>
      </c>
      <c r="AC48" s="48">
        <v>7272013724.7399998</v>
      </c>
      <c r="AD48" s="48">
        <v>6328106052.8100004</v>
      </c>
      <c r="AE48" s="48">
        <v>5763650926.1499996</v>
      </c>
      <c r="AF48" s="48">
        <v>5079613349.2799997</v>
      </c>
      <c r="AG48" s="48">
        <v>4663632721.5200005</v>
      </c>
      <c r="AH48" s="48">
        <v>4627383245.1700001</v>
      </c>
      <c r="AI48" s="48">
        <v>3979577919.3400002</v>
      </c>
      <c r="AJ48" s="48">
        <v>3694142541.21</v>
      </c>
      <c r="AK48" s="48">
        <v>3312780065.9499998</v>
      </c>
      <c r="AL48" s="48">
        <v>3172131086.1700001</v>
      </c>
      <c r="AM48" s="48">
        <v>2506864572.0599999</v>
      </c>
      <c r="AN48" s="48">
        <v>2151774970.27</v>
      </c>
      <c r="AO48" s="48">
        <v>1936043794.1500001</v>
      </c>
      <c r="AP48" s="48">
        <v>2210239250.9400001</v>
      </c>
      <c r="AQ48" s="48">
        <v>2089371802.8900001</v>
      </c>
      <c r="AR48" s="48">
        <v>2145180858.95</v>
      </c>
      <c r="AS48" s="48">
        <v>2186370342.2199998</v>
      </c>
      <c r="AT48" s="48">
        <v>2249558149.0500002</v>
      </c>
      <c r="AU48" s="48">
        <v>2021106657.9400001</v>
      </c>
      <c r="AV48" s="48">
        <v>1676742272.6700001</v>
      </c>
      <c r="AW48" s="48">
        <v>1687022635.99</v>
      </c>
      <c r="AX48" s="48">
        <v>1629284176.0699999</v>
      </c>
      <c r="AY48" s="48">
        <v>1427654963.1600001</v>
      </c>
      <c r="AZ48" s="48">
        <v>1300915597.1199999</v>
      </c>
      <c r="BA48" s="48">
        <v>1275787545.3800001</v>
      </c>
      <c r="BB48" s="48">
        <v>1408011652.5999999</v>
      </c>
      <c r="BC48" s="48">
        <v>1435548564.8399999</v>
      </c>
      <c r="BD48" s="48">
        <v>1517910431.55</v>
      </c>
      <c r="BE48" s="48">
        <v>1593889772.71</v>
      </c>
      <c r="BF48" s="48">
        <v>2099738356.3499999</v>
      </c>
      <c r="BG48" s="48">
        <v>1928630629.3900001</v>
      </c>
      <c r="BH48" s="48">
        <v>1936171299.5799999</v>
      </c>
      <c r="BI48" s="48">
        <v>2080245004.1400001</v>
      </c>
      <c r="BJ48" s="48">
        <v>2089242023.96</v>
      </c>
      <c r="BK48" s="48">
        <v>1801159740.5999999</v>
      </c>
      <c r="BL48" s="48">
        <v>1612936235.47</v>
      </c>
      <c r="BM48" s="48">
        <v>1722456521.73</v>
      </c>
      <c r="BN48" s="48">
        <v>1469774017.5599999</v>
      </c>
      <c r="BO48" s="48">
        <v>1204019783.6900001</v>
      </c>
      <c r="BP48" s="48">
        <v>1057353065.67</v>
      </c>
      <c r="BQ48" s="48">
        <v>988322704.76999998</v>
      </c>
      <c r="BR48" s="48">
        <v>819093721.94000006</v>
      </c>
      <c r="BS48" s="48">
        <v>844645517.49000001</v>
      </c>
      <c r="BT48" s="48">
        <v>795767780.92999995</v>
      </c>
      <c r="BU48" s="48">
        <v>741838770.83000004</v>
      </c>
      <c r="BV48" s="48">
        <v>645848526.59000003</v>
      </c>
      <c r="BW48" s="48">
        <v>687264214.17999995</v>
      </c>
      <c r="BX48" s="48">
        <v>0</v>
      </c>
      <c r="BY48" s="48">
        <v>0</v>
      </c>
      <c r="BZ48" s="48">
        <v>0</v>
      </c>
      <c r="CA48" s="48">
        <v>2999752.95</v>
      </c>
      <c r="CB48" s="48">
        <v>0</v>
      </c>
      <c r="CC48" s="48">
        <v>11363414.5</v>
      </c>
      <c r="CD48" s="48">
        <v>0</v>
      </c>
      <c r="CE48" s="48">
        <v>0</v>
      </c>
      <c r="CF48" s="48">
        <v>0</v>
      </c>
      <c r="CG48" s="48">
        <v>13848498.68</v>
      </c>
      <c r="CH48" s="48">
        <v>0</v>
      </c>
      <c r="CI48" s="48">
        <v>0</v>
      </c>
      <c r="CJ48" s="48">
        <v>0</v>
      </c>
      <c r="CK48" s="48">
        <v>0</v>
      </c>
      <c r="CL48" s="48">
        <v>0</v>
      </c>
    </row>
    <row r="49" spans="1:90">
      <c r="A49" s="48" t="s">
        <v>153</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c r="AR49" s="48">
        <v>0</v>
      </c>
      <c r="AS49" s="48">
        <v>0</v>
      </c>
      <c r="AT49" s="48">
        <v>0</v>
      </c>
      <c r="AU49" s="48">
        <v>0</v>
      </c>
      <c r="AV49" s="48">
        <v>0</v>
      </c>
      <c r="AW49" s="48">
        <v>0</v>
      </c>
      <c r="AX49" s="48">
        <v>0</v>
      </c>
      <c r="AY49" s="48">
        <v>0</v>
      </c>
      <c r="AZ49" s="48">
        <v>0</v>
      </c>
      <c r="BA49" s="48">
        <v>0</v>
      </c>
      <c r="BB49" s="48">
        <v>0</v>
      </c>
      <c r="BC49" s="48">
        <v>0</v>
      </c>
      <c r="BD49" s="48">
        <v>0</v>
      </c>
      <c r="BE49" s="48">
        <v>0</v>
      </c>
      <c r="BF49" s="48">
        <v>0</v>
      </c>
      <c r="BG49" s="48">
        <v>0</v>
      </c>
      <c r="BH49" s="48">
        <v>0</v>
      </c>
      <c r="BI49" s="48">
        <v>0</v>
      </c>
      <c r="BJ49" s="48">
        <v>0</v>
      </c>
      <c r="BK49" s="48">
        <v>0</v>
      </c>
      <c r="BL49" s="48">
        <v>0</v>
      </c>
      <c r="BM49" s="48">
        <v>0</v>
      </c>
      <c r="BN49" s="48">
        <v>0</v>
      </c>
      <c r="BO49" s="48">
        <v>0</v>
      </c>
      <c r="BP49" s="48">
        <v>0</v>
      </c>
      <c r="BQ49" s="48">
        <v>0</v>
      </c>
      <c r="BR49" s="48">
        <v>0</v>
      </c>
      <c r="BS49" s="48">
        <v>0</v>
      </c>
      <c r="BT49" s="48">
        <v>0</v>
      </c>
      <c r="BU49" s="48">
        <v>0</v>
      </c>
      <c r="BV49" s="48">
        <v>0</v>
      </c>
      <c r="BW49" s="48">
        <v>0</v>
      </c>
      <c r="BX49" s="48">
        <v>0</v>
      </c>
      <c r="BY49" s="48">
        <v>0</v>
      </c>
      <c r="BZ49" s="48">
        <v>0</v>
      </c>
      <c r="CA49" s="48">
        <v>0</v>
      </c>
      <c r="CB49" s="48">
        <v>0</v>
      </c>
      <c r="CC49" s="48">
        <v>0</v>
      </c>
      <c r="CD49" s="48">
        <v>0</v>
      </c>
      <c r="CE49" s="48">
        <v>0</v>
      </c>
      <c r="CF49" s="48">
        <v>0</v>
      </c>
      <c r="CG49" s="48">
        <v>0</v>
      </c>
      <c r="CH49" s="48">
        <v>0</v>
      </c>
      <c r="CI49" s="48">
        <v>0</v>
      </c>
      <c r="CJ49" s="48">
        <v>0</v>
      </c>
      <c r="CK49" s="48">
        <v>0</v>
      </c>
      <c r="CL49" s="48">
        <v>0</v>
      </c>
    </row>
    <row r="50" spans="1:90">
      <c r="A50" s="48" t="s">
        <v>154</v>
      </c>
      <c r="B50" s="48">
        <v>418486811.93000001</v>
      </c>
      <c r="C50" s="48">
        <v>436243146.44999999</v>
      </c>
      <c r="D50" s="48">
        <v>485996079.95999998</v>
      </c>
      <c r="E50" s="48">
        <v>545036990.58000004</v>
      </c>
      <c r="F50" s="48">
        <v>444797266.66000003</v>
      </c>
      <c r="G50" s="48">
        <v>477054452.92000002</v>
      </c>
      <c r="H50" s="48">
        <v>513929695.92000002</v>
      </c>
      <c r="I50" s="48">
        <v>550439860.23000002</v>
      </c>
      <c r="J50" s="48">
        <v>427913324.94999999</v>
      </c>
      <c r="K50" s="48">
        <v>461772599.87</v>
      </c>
      <c r="L50" s="48">
        <v>493046166.38999999</v>
      </c>
      <c r="M50" s="48">
        <v>531330287.31</v>
      </c>
      <c r="N50" s="48">
        <v>411182067.94</v>
      </c>
      <c r="O50" s="48">
        <v>462903688.63</v>
      </c>
      <c r="P50" s="48">
        <v>390731950.42000002</v>
      </c>
      <c r="Q50" s="48">
        <v>599557598.23000002</v>
      </c>
      <c r="R50" s="48">
        <v>469686996.18000001</v>
      </c>
      <c r="S50" s="48">
        <v>437731202.48000002</v>
      </c>
      <c r="T50" s="48">
        <v>460192708.93000001</v>
      </c>
      <c r="U50" s="48">
        <v>556810174.33000004</v>
      </c>
      <c r="V50" s="48">
        <v>338355613.24000001</v>
      </c>
      <c r="W50" s="48">
        <v>298877258.32999998</v>
      </c>
      <c r="X50" s="48">
        <v>378312990.02999997</v>
      </c>
      <c r="Y50" s="48">
        <v>443360546.51999998</v>
      </c>
      <c r="Z50" s="48">
        <v>470360737.07999998</v>
      </c>
      <c r="AA50" s="48">
        <v>257750108.96000001</v>
      </c>
      <c r="AB50" s="48">
        <v>275940040.68000001</v>
      </c>
      <c r="AC50" s="48">
        <v>775641196.73000002</v>
      </c>
      <c r="AD50" s="48">
        <v>248173238.69999999</v>
      </c>
      <c r="AE50" s="48">
        <v>225848783.86000001</v>
      </c>
      <c r="AF50" s="48">
        <v>224426213.90000001</v>
      </c>
      <c r="AG50" s="48">
        <v>249756012.86000001</v>
      </c>
      <c r="AH50" s="48">
        <v>189532965.56</v>
      </c>
      <c r="AI50" s="48">
        <v>160801635.58000001</v>
      </c>
      <c r="AJ50" s="48">
        <v>155668429.27000001</v>
      </c>
      <c r="AK50" s="48">
        <v>202063672.66</v>
      </c>
      <c r="AL50" s="48">
        <v>128695298.02</v>
      </c>
      <c r="AM50" s="48">
        <v>127070624.19</v>
      </c>
      <c r="AN50" s="48">
        <v>162089847.08000001</v>
      </c>
      <c r="AO50" s="48">
        <v>182809192.11000001</v>
      </c>
      <c r="AP50" s="48">
        <v>123343504.34</v>
      </c>
      <c r="AQ50" s="48">
        <v>116792452.18000001</v>
      </c>
      <c r="AR50" s="48">
        <v>129481551.75</v>
      </c>
      <c r="AS50" s="48">
        <v>209565774.99000001</v>
      </c>
      <c r="AT50" s="48">
        <v>162755887.24000001</v>
      </c>
      <c r="AU50" s="48">
        <v>158527674.59</v>
      </c>
      <c r="AV50" s="48">
        <v>152255767.65000001</v>
      </c>
      <c r="AW50" s="48">
        <v>117807446.38</v>
      </c>
      <c r="AX50" s="48">
        <v>60253388.350000001</v>
      </c>
      <c r="AY50" s="48">
        <v>69963389.340000004</v>
      </c>
      <c r="AZ50" s="48">
        <v>72262493.040000007</v>
      </c>
      <c r="BA50" s="48">
        <v>104526590.81</v>
      </c>
      <c r="BB50" s="48">
        <v>72819402.129999995</v>
      </c>
      <c r="BC50" s="48">
        <v>112145348.55</v>
      </c>
      <c r="BD50" s="48">
        <v>200068013.81</v>
      </c>
      <c r="BE50" s="48">
        <v>201011437.16999999</v>
      </c>
      <c r="BF50" s="48">
        <v>198888096.13</v>
      </c>
      <c r="BG50" s="48">
        <v>206719189.43000001</v>
      </c>
      <c r="BH50" s="48">
        <v>200991093.94999999</v>
      </c>
      <c r="BI50" s="48">
        <v>196267263.24000001</v>
      </c>
      <c r="BJ50" s="48">
        <v>157395222.31</v>
      </c>
      <c r="BK50" s="48">
        <v>180968794.38</v>
      </c>
      <c r="BL50" s="48">
        <v>294991557.00999999</v>
      </c>
      <c r="BM50" s="48">
        <v>260959583.02000001</v>
      </c>
      <c r="BN50" s="48">
        <v>60260432.420000002</v>
      </c>
      <c r="BO50" s="48">
        <v>127193977.16</v>
      </c>
      <c r="BP50" s="48">
        <v>97583032.030000001</v>
      </c>
      <c r="BQ50" s="48">
        <v>82936536.969999999</v>
      </c>
      <c r="BR50" s="48">
        <v>84317316.650000006</v>
      </c>
      <c r="BS50" s="48">
        <v>70958903.140000001</v>
      </c>
      <c r="BT50" s="48">
        <v>55559896.020000003</v>
      </c>
      <c r="BU50" s="48">
        <v>65770182.789999999</v>
      </c>
      <c r="BV50" s="48">
        <v>8195899.0499999998</v>
      </c>
      <c r="BW50" s="48">
        <v>47583337.82</v>
      </c>
      <c r="BX50" s="48">
        <v>7670917.5099999998</v>
      </c>
      <c r="BY50" s="48">
        <v>5985135.2800000003</v>
      </c>
      <c r="BZ50" s="48">
        <v>0</v>
      </c>
      <c r="CA50" s="48">
        <v>5554018.4000000004</v>
      </c>
      <c r="CB50" s="48">
        <v>0</v>
      </c>
      <c r="CC50" s="48">
        <v>6881629.6500000004</v>
      </c>
      <c r="CD50" s="48">
        <v>0</v>
      </c>
      <c r="CE50" s="48">
        <v>0</v>
      </c>
      <c r="CF50" s="48">
        <v>0</v>
      </c>
      <c r="CG50" s="48">
        <v>1117734.48</v>
      </c>
      <c r="CH50" s="48">
        <v>0</v>
      </c>
      <c r="CI50" s="48">
        <v>0</v>
      </c>
      <c r="CJ50" s="48">
        <v>0</v>
      </c>
      <c r="CK50" s="48">
        <v>0</v>
      </c>
      <c r="CL50" s="48">
        <v>0</v>
      </c>
    </row>
    <row r="51" spans="1:90">
      <c r="A51" s="48" t="s">
        <v>155</v>
      </c>
      <c r="B51" s="48">
        <v>107388343.98999999</v>
      </c>
      <c r="C51" s="48">
        <v>113207462.09</v>
      </c>
      <c r="D51" s="48">
        <v>195652623.19999999</v>
      </c>
      <c r="E51" s="48">
        <v>336623394.32999998</v>
      </c>
      <c r="F51" s="48">
        <v>79316551.599999994</v>
      </c>
      <c r="G51" s="48">
        <v>110660073.06</v>
      </c>
      <c r="H51" s="48">
        <v>154993929.96000001</v>
      </c>
      <c r="I51" s="48">
        <v>296210081.89999998</v>
      </c>
      <c r="J51" s="48">
        <v>36306086.460000001</v>
      </c>
      <c r="K51" s="48">
        <v>94528421.620000005</v>
      </c>
      <c r="L51" s="48">
        <v>142799275.27000001</v>
      </c>
      <c r="M51" s="48">
        <v>224788062.59999999</v>
      </c>
      <c r="N51" s="48">
        <v>53874449.009999998</v>
      </c>
      <c r="O51" s="48">
        <v>115702934.2</v>
      </c>
      <c r="P51" s="48">
        <v>114843963.97</v>
      </c>
      <c r="Q51" s="48">
        <v>137718368.78999999</v>
      </c>
      <c r="R51" s="48">
        <v>100779882.16</v>
      </c>
      <c r="S51" s="48">
        <v>108709483.94</v>
      </c>
      <c r="T51" s="48">
        <v>136717320.87</v>
      </c>
      <c r="U51" s="48">
        <v>127377369.83</v>
      </c>
      <c r="V51" s="48">
        <v>77313093.420000002</v>
      </c>
      <c r="W51" s="48">
        <v>44250594.469999999</v>
      </c>
      <c r="X51" s="48">
        <v>55500261.43</v>
      </c>
      <c r="Y51" s="48">
        <v>262708487.84999999</v>
      </c>
      <c r="Z51" s="48">
        <v>89545495.290000007</v>
      </c>
      <c r="AA51" s="48">
        <v>80492404.650000006</v>
      </c>
      <c r="AB51" s="48">
        <v>59428951.189999998</v>
      </c>
      <c r="AC51" s="48">
        <v>78265705.890000001</v>
      </c>
      <c r="AD51" s="48">
        <v>142170288.09</v>
      </c>
      <c r="AE51" s="48">
        <v>101939044.56</v>
      </c>
      <c r="AF51" s="48">
        <v>24485495.399999999</v>
      </c>
      <c r="AG51" s="48">
        <v>102926445.75</v>
      </c>
      <c r="AH51" s="48">
        <v>75808497.260000005</v>
      </c>
      <c r="AI51" s="48">
        <v>111124539.26000001</v>
      </c>
      <c r="AJ51" s="48">
        <v>105465438.59</v>
      </c>
      <c r="AK51" s="48">
        <v>157284409.05000001</v>
      </c>
      <c r="AL51" s="48">
        <v>105654947.47</v>
      </c>
      <c r="AM51" s="48">
        <v>73181119.099999994</v>
      </c>
      <c r="AN51" s="48">
        <v>164159666.28</v>
      </c>
      <c r="AO51" s="48">
        <v>84755557.260000005</v>
      </c>
      <c r="AP51" s="48">
        <v>97428252.430000007</v>
      </c>
      <c r="AQ51" s="48">
        <v>106600223.79000001</v>
      </c>
      <c r="AR51" s="48">
        <v>118867188.42</v>
      </c>
      <c r="AS51" s="48">
        <v>134812189.12</v>
      </c>
      <c r="AT51" s="48">
        <v>89407760.629999995</v>
      </c>
      <c r="AU51" s="48">
        <v>78170345.489999995</v>
      </c>
      <c r="AV51" s="48">
        <v>133966214.01000001</v>
      </c>
      <c r="AW51" s="48">
        <v>59712491.460000001</v>
      </c>
      <c r="AX51" s="48">
        <v>31199998.510000002</v>
      </c>
      <c r="AY51" s="48">
        <v>48963475.030000001</v>
      </c>
      <c r="AZ51" s="48">
        <v>88799677.400000006</v>
      </c>
      <c r="BA51" s="48">
        <v>112709663.7</v>
      </c>
      <c r="BB51" s="48">
        <v>60932894.020000003</v>
      </c>
      <c r="BC51" s="48">
        <v>88297895.010000005</v>
      </c>
      <c r="BD51" s="48">
        <v>84074765.040000007</v>
      </c>
      <c r="BE51" s="48">
        <v>96888661.170000002</v>
      </c>
      <c r="BF51" s="48">
        <v>39355388.740000002</v>
      </c>
      <c r="BG51" s="48">
        <v>23461107.920000002</v>
      </c>
      <c r="BH51" s="48">
        <v>56786857.509999998</v>
      </c>
      <c r="BI51" s="48">
        <v>96520861.920000002</v>
      </c>
      <c r="BJ51" s="48">
        <v>44241544.170000002</v>
      </c>
      <c r="BK51" s="48">
        <v>49165714.659999996</v>
      </c>
      <c r="BL51" s="48">
        <v>51171311.310000002</v>
      </c>
      <c r="BM51" s="48">
        <v>49319384.890000001</v>
      </c>
      <c r="BN51" s="48">
        <v>41234235.630000003</v>
      </c>
      <c r="BO51" s="48">
        <v>76655112.120000005</v>
      </c>
      <c r="BP51" s="48">
        <v>62427605.840000004</v>
      </c>
      <c r="BQ51" s="48">
        <v>49938634.100000001</v>
      </c>
      <c r="BR51" s="48">
        <v>58057951.280000001</v>
      </c>
      <c r="BS51" s="48">
        <v>69377594.540000007</v>
      </c>
      <c r="BT51" s="48">
        <v>66533701.509999998</v>
      </c>
      <c r="BU51" s="48">
        <v>71419477.040000007</v>
      </c>
      <c r="BV51" s="48">
        <v>113590781.09999999</v>
      </c>
      <c r="BW51" s="48">
        <v>166764560.69</v>
      </c>
      <c r="BX51" s="48">
        <v>70981691.609999999</v>
      </c>
      <c r="BY51" s="48">
        <v>69401727.780000001</v>
      </c>
      <c r="BZ51" s="48">
        <v>0</v>
      </c>
      <c r="CA51" s="48">
        <v>-14922586.68</v>
      </c>
      <c r="CB51" s="48">
        <v>0</v>
      </c>
      <c r="CC51" s="48">
        <v>831641.43</v>
      </c>
      <c r="CD51" s="48">
        <v>0</v>
      </c>
      <c r="CE51" s="48">
        <v>-2290000</v>
      </c>
      <c r="CF51" s="48">
        <v>0</v>
      </c>
      <c r="CG51" s="48">
        <v>7971944.8700000001</v>
      </c>
      <c r="CH51" s="48">
        <v>0</v>
      </c>
      <c r="CI51" s="48">
        <v>0</v>
      </c>
      <c r="CJ51" s="48">
        <v>0</v>
      </c>
      <c r="CK51" s="48">
        <v>0</v>
      </c>
      <c r="CL51" s="48">
        <v>0</v>
      </c>
    </row>
    <row r="52" spans="1:90">
      <c r="A52" s="48" t="s">
        <v>156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2219387</v>
      </c>
      <c r="AI52" s="48">
        <v>0</v>
      </c>
      <c r="AJ52" s="48">
        <v>0</v>
      </c>
      <c r="AK52" s="48">
        <v>0</v>
      </c>
      <c r="AL52" s="48">
        <v>0</v>
      </c>
      <c r="AM52" s="48">
        <v>0</v>
      </c>
      <c r="AN52" s="48">
        <v>0</v>
      </c>
      <c r="AO52" s="48">
        <v>0</v>
      </c>
      <c r="AP52" s="48">
        <v>0</v>
      </c>
      <c r="AQ52" s="48">
        <v>0</v>
      </c>
      <c r="AR52" s="48">
        <v>0</v>
      </c>
      <c r="AS52" s="48">
        <v>0</v>
      </c>
      <c r="AT52" s="48">
        <v>0</v>
      </c>
      <c r="AU52" s="48">
        <v>0</v>
      </c>
      <c r="AV52" s="48">
        <v>0</v>
      </c>
      <c r="AW52" s="48">
        <v>0</v>
      </c>
      <c r="AX52" s="48">
        <v>0</v>
      </c>
      <c r="AY52" s="48">
        <v>0</v>
      </c>
      <c r="AZ52" s="48">
        <v>0</v>
      </c>
      <c r="BA52" s="48">
        <v>0</v>
      </c>
      <c r="BB52" s="48">
        <v>0</v>
      </c>
      <c r="BC52" s="48">
        <v>0</v>
      </c>
      <c r="BD52" s="48">
        <v>0</v>
      </c>
      <c r="BE52" s="48">
        <v>0</v>
      </c>
      <c r="BF52" s="48">
        <v>0</v>
      </c>
      <c r="BG52" s="48">
        <v>0</v>
      </c>
      <c r="BH52" s="48">
        <v>0</v>
      </c>
      <c r="BI52" s="48">
        <v>0</v>
      </c>
      <c r="BJ52" s="48">
        <v>0</v>
      </c>
      <c r="BK52" s="48">
        <v>0</v>
      </c>
      <c r="BL52" s="48">
        <v>0</v>
      </c>
      <c r="BM52" s="48">
        <v>0</v>
      </c>
      <c r="BN52" s="48">
        <v>0</v>
      </c>
      <c r="BO52" s="48">
        <v>0</v>
      </c>
      <c r="BP52" s="48">
        <v>0</v>
      </c>
      <c r="BQ52" s="48">
        <v>0</v>
      </c>
      <c r="BR52" s="48">
        <v>0</v>
      </c>
      <c r="BS52" s="48">
        <v>0</v>
      </c>
      <c r="BT52" s="48">
        <v>0</v>
      </c>
      <c r="BU52" s="48">
        <v>0</v>
      </c>
      <c r="BV52" s="48">
        <v>0</v>
      </c>
      <c r="BW52" s="48">
        <v>0</v>
      </c>
      <c r="BX52" s="48">
        <v>0</v>
      </c>
      <c r="BY52" s="48">
        <v>0</v>
      </c>
      <c r="BZ52" s="48">
        <v>0</v>
      </c>
      <c r="CA52" s="48">
        <v>0</v>
      </c>
      <c r="CB52" s="48">
        <v>0</v>
      </c>
      <c r="CC52" s="48">
        <v>0</v>
      </c>
      <c r="CD52" s="48">
        <v>0</v>
      </c>
      <c r="CE52" s="48">
        <v>0</v>
      </c>
      <c r="CF52" s="48">
        <v>0</v>
      </c>
      <c r="CG52" s="48">
        <v>0</v>
      </c>
      <c r="CH52" s="48">
        <v>0</v>
      </c>
      <c r="CI52" s="48">
        <v>0</v>
      </c>
      <c r="CJ52" s="48">
        <v>0</v>
      </c>
      <c r="CK52" s="48">
        <v>0</v>
      </c>
      <c r="CL52" s="48">
        <v>0</v>
      </c>
    </row>
    <row r="53" spans="1:90">
      <c r="A53" s="48" t="s">
        <v>157</v>
      </c>
      <c r="B53" s="48">
        <v>321055.48</v>
      </c>
      <c r="C53" s="48">
        <v>732312430.88</v>
      </c>
      <c r="D53" s="48">
        <v>187956.68</v>
      </c>
      <c r="E53" s="48">
        <v>870410.19</v>
      </c>
      <c r="F53" s="48">
        <v>113743123.98999999</v>
      </c>
      <c r="G53" s="48">
        <v>764495069.66999996</v>
      </c>
      <c r="H53" s="48">
        <v>1289662.4099999999</v>
      </c>
      <c r="I53" s="48">
        <v>1289662.4099999999</v>
      </c>
      <c r="J53" s="48">
        <v>137726582.41</v>
      </c>
      <c r="K53" s="48">
        <v>787037342.40999997</v>
      </c>
      <c r="L53" s="48">
        <v>1289662.4099999999</v>
      </c>
      <c r="M53" s="48">
        <v>1289662.4099999999</v>
      </c>
      <c r="N53" s="48">
        <v>63204319.649999999</v>
      </c>
      <c r="O53" s="48">
        <v>831611565</v>
      </c>
      <c r="P53" s="48">
        <v>452685</v>
      </c>
      <c r="Q53" s="48">
        <v>692085.14</v>
      </c>
      <c r="R53" s="48">
        <v>52775274.240000002</v>
      </c>
      <c r="S53" s="48">
        <v>1052135840.48</v>
      </c>
      <c r="T53" s="48">
        <v>1176562.24</v>
      </c>
      <c r="U53" s="48">
        <v>2086462.24</v>
      </c>
      <c r="V53" s="48">
        <v>53741976.670000002</v>
      </c>
      <c r="W53" s="48">
        <v>732407882.01999998</v>
      </c>
      <c r="X53" s="48">
        <v>1774387.34</v>
      </c>
      <c r="Y53" s="48">
        <v>1774387.34</v>
      </c>
      <c r="Z53" s="48">
        <v>68820877.079999998</v>
      </c>
      <c r="AA53" s="48">
        <v>714449869.48000002</v>
      </c>
      <c r="AB53" s="48">
        <v>988096.67</v>
      </c>
      <c r="AC53" s="48">
        <v>1059437.08</v>
      </c>
      <c r="AD53" s="48">
        <v>6202112.1500000004</v>
      </c>
      <c r="AE53" s="48">
        <v>263132112.15000001</v>
      </c>
      <c r="AF53" s="48">
        <v>992882.86</v>
      </c>
      <c r="AG53" s="48">
        <v>1176637.77</v>
      </c>
      <c r="AH53" s="48">
        <v>69439313.459999993</v>
      </c>
      <c r="AI53" s="48">
        <v>281325447.45999998</v>
      </c>
      <c r="AJ53" s="48">
        <v>25184072.84</v>
      </c>
      <c r="AK53" s="48">
        <v>25306407.460000001</v>
      </c>
      <c r="AL53" s="48">
        <v>108325652.86</v>
      </c>
      <c r="AM53" s="48">
        <v>420451983.66000003</v>
      </c>
      <c r="AN53" s="48">
        <v>65010950.859999999</v>
      </c>
      <c r="AO53" s="48">
        <v>65010950.859999999</v>
      </c>
      <c r="AP53" s="48">
        <v>84632530.930000007</v>
      </c>
      <c r="AQ53" s="48">
        <v>372318905.47000003</v>
      </c>
      <c r="AR53" s="48">
        <v>43213634.93</v>
      </c>
      <c r="AS53" s="48">
        <v>44288109.770000003</v>
      </c>
      <c r="AT53" s="48">
        <v>54341932.829999998</v>
      </c>
      <c r="AU53" s="48">
        <v>319264432.52999997</v>
      </c>
      <c r="AV53" s="48">
        <v>33902616.829999998</v>
      </c>
      <c r="AW53" s="48">
        <v>33902616.829999998</v>
      </c>
      <c r="AX53" s="48">
        <v>179475468.03</v>
      </c>
      <c r="AY53" s="48">
        <v>299373482.26999998</v>
      </c>
      <c r="AZ53" s="48">
        <v>15082286.01</v>
      </c>
      <c r="BA53" s="48">
        <v>10591636.66</v>
      </c>
      <c r="BB53" s="48">
        <v>27228651.460000001</v>
      </c>
      <c r="BC53" s="48">
        <v>215651038.53999999</v>
      </c>
      <c r="BD53" s="48">
        <v>25537143.440000001</v>
      </c>
      <c r="BE53" s="48">
        <v>19472806.489999998</v>
      </c>
      <c r="BF53" s="48">
        <v>19698608.93</v>
      </c>
      <c r="BG53" s="48">
        <v>232494010.44</v>
      </c>
      <c r="BH53" s="48">
        <v>19179643.98</v>
      </c>
      <c r="BI53" s="48">
        <v>16065471.57</v>
      </c>
      <c r="BJ53" s="48">
        <v>43569214.75</v>
      </c>
      <c r="BK53" s="48">
        <v>246368290.06999999</v>
      </c>
      <c r="BL53" s="48">
        <v>91578714.030000001</v>
      </c>
      <c r="BM53" s="48">
        <v>27851089.530000001</v>
      </c>
      <c r="BN53" s="48">
        <v>39662609.43</v>
      </c>
      <c r="BO53" s="48">
        <v>283532691.08999997</v>
      </c>
      <c r="BP53" s="48">
        <v>82394943.739999995</v>
      </c>
      <c r="BQ53" s="48">
        <v>94133175.359999999</v>
      </c>
      <c r="BR53" s="48">
        <v>262523853.59999999</v>
      </c>
      <c r="BS53" s="48">
        <v>175655544.66</v>
      </c>
      <c r="BT53" s="48">
        <v>172517845.40000001</v>
      </c>
      <c r="BU53" s="48">
        <v>67785291.349999994</v>
      </c>
      <c r="BV53" s="48">
        <v>51135992.259999998</v>
      </c>
      <c r="BW53" s="48">
        <v>13917863.050000001</v>
      </c>
      <c r="BX53" s="48">
        <v>0</v>
      </c>
      <c r="BY53" s="48">
        <v>0</v>
      </c>
      <c r="BZ53" s="48">
        <v>0</v>
      </c>
      <c r="CA53" s="48">
        <v>12394176.439999999</v>
      </c>
      <c r="CB53" s="48">
        <v>0</v>
      </c>
      <c r="CC53" s="48">
        <v>116006110.2</v>
      </c>
      <c r="CD53" s="48">
        <v>0</v>
      </c>
      <c r="CE53" s="48">
        <v>0</v>
      </c>
      <c r="CF53" s="48">
        <v>0</v>
      </c>
      <c r="CG53" s="48">
        <v>0</v>
      </c>
      <c r="CH53" s="48">
        <v>0</v>
      </c>
      <c r="CI53" s="48">
        <v>0</v>
      </c>
      <c r="CJ53" s="48">
        <v>0</v>
      </c>
      <c r="CK53" s="48">
        <v>0</v>
      </c>
      <c r="CL53" s="48">
        <v>0</v>
      </c>
    </row>
    <row r="54" spans="1:90">
      <c r="A54" s="48" t="s">
        <v>158</v>
      </c>
      <c r="B54" s="48">
        <v>0</v>
      </c>
      <c r="C54" s="48">
        <v>853014256.66999996</v>
      </c>
      <c r="D54" s="48">
        <v>804530301.85000002</v>
      </c>
      <c r="E54" s="48">
        <v>955844978.44000006</v>
      </c>
      <c r="F54" s="48">
        <v>817660599.84000003</v>
      </c>
      <c r="G54" s="48">
        <v>802448516.42999995</v>
      </c>
      <c r="H54" s="48">
        <v>766742422.57000005</v>
      </c>
      <c r="I54" s="48">
        <v>782141609.47000003</v>
      </c>
      <c r="J54" s="48">
        <v>754607880.41999996</v>
      </c>
      <c r="K54" s="48">
        <v>772710258.91999996</v>
      </c>
      <c r="L54" s="48">
        <v>753466019.60000002</v>
      </c>
      <c r="M54" s="48">
        <v>795975344.35000002</v>
      </c>
      <c r="N54" s="48">
        <v>847358643.35000002</v>
      </c>
      <c r="O54" s="48">
        <v>2332405847.1999998</v>
      </c>
      <c r="P54" s="48">
        <v>822681466.62</v>
      </c>
      <c r="Q54" s="48">
        <v>929870830.38</v>
      </c>
      <c r="R54" s="48">
        <v>903630734.10000002</v>
      </c>
      <c r="S54" s="48">
        <v>929006311.92999995</v>
      </c>
      <c r="T54" s="48">
        <v>824834836.67999995</v>
      </c>
      <c r="U54" s="48">
        <v>849628877.84000003</v>
      </c>
      <c r="V54" s="48">
        <v>875905723.46000004</v>
      </c>
      <c r="W54" s="48">
        <v>813494332.17999995</v>
      </c>
      <c r="X54" s="48">
        <v>751182474.60000002</v>
      </c>
      <c r="Y54" s="48">
        <v>771204826.52999997</v>
      </c>
      <c r="Z54" s="48">
        <v>793852747.57000005</v>
      </c>
      <c r="AA54" s="48">
        <v>596118097.33000004</v>
      </c>
      <c r="AB54" s="48">
        <v>601357083.32000005</v>
      </c>
      <c r="AC54" s="48">
        <v>780702574.49000001</v>
      </c>
      <c r="AD54" s="48">
        <v>588137932.57000005</v>
      </c>
      <c r="AE54" s="48">
        <v>591021286.47000003</v>
      </c>
      <c r="AF54" s="48">
        <v>579489641.48000002</v>
      </c>
      <c r="AG54" s="48">
        <v>528285240.81999999</v>
      </c>
      <c r="AH54" s="48">
        <v>604103707.72000003</v>
      </c>
      <c r="AI54" s="48">
        <v>620051089.22000003</v>
      </c>
      <c r="AJ54" s="48">
        <v>547940006.40999997</v>
      </c>
      <c r="AK54" s="48">
        <v>490657810.44</v>
      </c>
      <c r="AL54" s="48">
        <v>444320168.89999998</v>
      </c>
      <c r="AM54" s="48">
        <v>361541346.74000001</v>
      </c>
      <c r="AN54" s="48">
        <v>389334642.83999997</v>
      </c>
      <c r="AO54" s="48">
        <v>358418001.56</v>
      </c>
      <c r="AP54" s="48">
        <v>407585272.32999998</v>
      </c>
      <c r="AQ54" s="48">
        <v>313708527.79000002</v>
      </c>
      <c r="AR54" s="48">
        <v>380886988.42000002</v>
      </c>
      <c r="AS54" s="48">
        <v>359363809.19999999</v>
      </c>
      <c r="AT54" s="48">
        <v>597871045.54999995</v>
      </c>
      <c r="AU54" s="48">
        <v>498963688.98000002</v>
      </c>
      <c r="AV54" s="48">
        <v>401270100.81</v>
      </c>
      <c r="AW54" s="48">
        <v>530746000.97000003</v>
      </c>
      <c r="AX54" s="48">
        <v>426427565.57999998</v>
      </c>
      <c r="AY54" s="48">
        <v>391604917.29000002</v>
      </c>
      <c r="AZ54" s="48">
        <v>200117366.09999999</v>
      </c>
      <c r="BA54" s="48">
        <v>390779576.20999998</v>
      </c>
      <c r="BB54" s="48">
        <v>330317534.36000001</v>
      </c>
      <c r="BC54" s="48">
        <v>312638275.82999998</v>
      </c>
      <c r="BD54" s="48">
        <v>274271381.80000001</v>
      </c>
      <c r="BE54" s="48">
        <v>310343370.92000002</v>
      </c>
      <c r="BF54" s="48">
        <v>311869129.42000002</v>
      </c>
      <c r="BG54" s="48">
        <v>266732595.06</v>
      </c>
      <c r="BH54" s="48">
        <v>336158557.70999998</v>
      </c>
      <c r="BI54" s="48">
        <v>298305020.27999997</v>
      </c>
      <c r="BJ54" s="48">
        <v>189886867.25999999</v>
      </c>
      <c r="BK54" s="48">
        <v>234169317.66</v>
      </c>
      <c r="BL54" s="48">
        <v>254372680.49000001</v>
      </c>
      <c r="BM54" s="48">
        <v>479698254.39999998</v>
      </c>
      <c r="BN54" s="48">
        <v>226461271.41</v>
      </c>
      <c r="BO54" s="48">
        <v>252145019.18000001</v>
      </c>
      <c r="BP54" s="48">
        <v>288238198.56</v>
      </c>
      <c r="BQ54" s="48">
        <v>354227910.04000002</v>
      </c>
      <c r="BR54" s="48">
        <v>384705199.56999999</v>
      </c>
      <c r="BS54" s="48">
        <v>261891166.06</v>
      </c>
      <c r="BT54" s="48">
        <v>175076211.15000001</v>
      </c>
      <c r="BU54" s="48">
        <v>312181039.26999998</v>
      </c>
      <c r="BV54" s="48">
        <v>197878542.97</v>
      </c>
      <c r="BW54" s="48">
        <v>362214877.29000002</v>
      </c>
      <c r="BX54" s="48">
        <v>124160656.52</v>
      </c>
      <c r="BY54" s="48">
        <v>159620177.44</v>
      </c>
      <c r="BZ54" s="48">
        <v>0</v>
      </c>
      <c r="CA54" s="48">
        <v>43350158.399999999</v>
      </c>
      <c r="CB54" s="48">
        <v>0</v>
      </c>
      <c r="CC54" s="48">
        <v>39100817.579999998</v>
      </c>
      <c r="CD54" s="48">
        <v>0</v>
      </c>
      <c r="CE54" s="48">
        <v>20292000</v>
      </c>
      <c r="CF54" s="48">
        <v>0</v>
      </c>
      <c r="CG54" s="48">
        <v>39515275.899999999</v>
      </c>
      <c r="CH54" s="48">
        <v>0</v>
      </c>
      <c r="CI54" s="48">
        <v>0</v>
      </c>
      <c r="CJ54" s="48">
        <v>0</v>
      </c>
      <c r="CK54" s="48">
        <v>0</v>
      </c>
      <c r="CL54" s="48">
        <v>0</v>
      </c>
    </row>
    <row r="55" spans="1:90">
      <c r="A55" s="48" t="s">
        <v>159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6613234.6200000001</v>
      </c>
      <c r="AX55" s="48">
        <v>12076942.74</v>
      </c>
      <c r="AY55" s="48">
        <v>8560956.5299999993</v>
      </c>
      <c r="AZ55" s="48">
        <v>160583962.71000001</v>
      </c>
      <c r="BA55" s="48">
        <v>2958729</v>
      </c>
      <c r="BB55" s="48">
        <v>9265338.4299999997</v>
      </c>
      <c r="BC55" s="48">
        <v>8069514.46</v>
      </c>
      <c r="BD55" s="48">
        <v>8933005.0500000007</v>
      </c>
      <c r="BE55" s="48">
        <v>1016335.71</v>
      </c>
      <c r="BF55" s="48">
        <v>18624076.440000001</v>
      </c>
      <c r="BG55" s="48">
        <v>18279875.75</v>
      </c>
      <c r="BH55" s="48">
        <v>21582885.09</v>
      </c>
      <c r="BI55" s="48">
        <v>2030258.48</v>
      </c>
      <c r="BJ55" s="48">
        <v>148678500.22999999</v>
      </c>
      <c r="BK55" s="48">
        <v>117416829.34999999</v>
      </c>
      <c r="BL55" s="48">
        <v>93443655.099999994</v>
      </c>
      <c r="BM55" s="48">
        <v>949470.08</v>
      </c>
      <c r="BN55" s="48">
        <v>110738980.40000001</v>
      </c>
      <c r="BO55" s="48">
        <v>93093852.109999999</v>
      </c>
      <c r="BP55" s="48">
        <v>53621526.609999999</v>
      </c>
      <c r="BQ55" s="48">
        <v>1133172</v>
      </c>
      <c r="BR55" s="48">
        <v>15051764.859999999</v>
      </c>
      <c r="BS55" s="48">
        <v>35557</v>
      </c>
      <c r="BT55" s="48">
        <v>52012470.869999997</v>
      </c>
      <c r="BU55" s="48">
        <v>1781939.17</v>
      </c>
      <c r="BV55" s="48">
        <v>31182989.539999999</v>
      </c>
      <c r="BW55" s="48">
        <v>1446520.97</v>
      </c>
      <c r="BX55" s="48">
        <v>400000</v>
      </c>
      <c r="BY55" s="48">
        <v>0</v>
      </c>
      <c r="BZ55" s="48">
        <v>0</v>
      </c>
      <c r="CA55" s="48">
        <v>690172.45</v>
      </c>
      <c r="CB55" s="48">
        <v>0</v>
      </c>
      <c r="CC55" s="48">
        <v>2863421.04</v>
      </c>
      <c r="CD55" s="48">
        <v>0</v>
      </c>
      <c r="CE55" s="48">
        <v>0</v>
      </c>
      <c r="CF55" s="48">
        <v>0</v>
      </c>
      <c r="CG55" s="48">
        <v>34557065.049999997</v>
      </c>
      <c r="CH55" s="48">
        <v>0</v>
      </c>
      <c r="CI55" s="48">
        <v>0</v>
      </c>
      <c r="CJ55" s="48">
        <v>0</v>
      </c>
      <c r="CK55" s="48">
        <v>0</v>
      </c>
      <c r="CL55" s="48">
        <v>0</v>
      </c>
    </row>
    <row r="56" spans="1:90">
      <c r="A56" s="48" t="s">
        <v>160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s="48" t="s">
        <v>161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s="48" t="s">
        <v>162</v>
      </c>
      <c r="B58" s="48">
        <v>104185</v>
      </c>
      <c r="C58" s="48">
        <v>104185</v>
      </c>
      <c r="D58" s="48">
        <v>104185</v>
      </c>
      <c r="E58" s="48">
        <v>104185</v>
      </c>
      <c r="F58" s="48">
        <v>241589.37</v>
      </c>
      <c r="G58" s="48">
        <v>246038.04</v>
      </c>
      <c r="H58" s="48">
        <v>81140.570000000007</v>
      </c>
      <c r="I58" s="48">
        <v>104185</v>
      </c>
      <c r="J58" s="48">
        <v>9244185</v>
      </c>
      <c r="K58" s="48">
        <v>104185</v>
      </c>
      <c r="L58" s="48">
        <v>104185</v>
      </c>
      <c r="M58" s="48">
        <v>104185</v>
      </c>
      <c r="N58" s="48">
        <v>0</v>
      </c>
      <c r="O58" s="48">
        <v>10840442.460000001</v>
      </c>
      <c r="P58" s="48">
        <v>0</v>
      </c>
      <c r="Q58" s="48">
        <v>11304959.539999999</v>
      </c>
      <c r="R58" s="48">
        <v>1385062269</v>
      </c>
      <c r="S58" s="48">
        <v>1386829062.24</v>
      </c>
      <c r="T58" s="48">
        <v>1385055084</v>
      </c>
      <c r="U58" s="48">
        <v>1373832732.76</v>
      </c>
      <c r="V58" s="48">
        <v>4131456</v>
      </c>
      <c r="W58" s="48">
        <v>4146105.6</v>
      </c>
      <c r="X58" s="48">
        <v>0</v>
      </c>
      <c r="Y58" s="48">
        <v>1295718112</v>
      </c>
      <c r="Z58" s="48">
        <v>1109694023</v>
      </c>
      <c r="AA58" s="48">
        <v>50000000</v>
      </c>
      <c r="AB58" s="48">
        <v>50000000</v>
      </c>
      <c r="AC58" s="48">
        <v>53862451.700000003</v>
      </c>
      <c r="AD58" s="48">
        <v>0</v>
      </c>
      <c r="AE58" s="48">
        <v>0</v>
      </c>
      <c r="AF58" s="48">
        <v>0</v>
      </c>
      <c r="AG58" s="48">
        <v>0</v>
      </c>
      <c r="AH58" s="48">
        <v>0</v>
      </c>
      <c r="AI58" s="48">
        <v>5000000</v>
      </c>
      <c r="AJ58" s="48">
        <v>5000000</v>
      </c>
      <c r="AK58" s="48">
        <v>5000000</v>
      </c>
      <c r="AL58" s="48">
        <v>0</v>
      </c>
      <c r="AM58" s="48">
        <v>0</v>
      </c>
      <c r="AN58" s="48">
        <v>0</v>
      </c>
      <c r="AO58" s="48">
        <v>5000000</v>
      </c>
      <c r="AP58" s="48">
        <v>0</v>
      </c>
      <c r="AQ58" s="48">
        <v>0</v>
      </c>
      <c r="AR58" s="48">
        <v>0</v>
      </c>
      <c r="AS58" s="48">
        <v>0</v>
      </c>
      <c r="AT58" s="48">
        <v>0</v>
      </c>
      <c r="AU58" s="48">
        <v>0</v>
      </c>
      <c r="AV58" s="48">
        <v>15000000</v>
      </c>
      <c r="AW58" s="48">
        <v>15000000</v>
      </c>
      <c r="AX58" s="48">
        <v>15000000</v>
      </c>
      <c r="AY58" s="48">
        <v>25000000</v>
      </c>
      <c r="AZ58" s="48">
        <v>30000000</v>
      </c>
      <c r="BA58" s="48">
        <v>30000000</v>
      </c>
      <c r="BB58" s="48">
        <v>10000000</v>
      </c>
      <c r="BC58" s="48">
        <v>31000000</v>
      </c>
      <c r="BD58" s="48">
        <v>6000000</v>
      </c>
      <c r="BE58" s="48">
        <v>6000000</v>
      </c>
      <c r="BF58" s="48">
        <v>0</v>
      </c>
      <c r="BG58" s="48">
        <v>0</v>
      </c>
      <c r="BH58" s="48">
        <v>0</v>
      </c>
      <c r="BI58" s="48">
        <v>0</v>
      </c>
      <c r="BJ58" s="48">
        <v>0</v>
      </c>
      <c r="BK58" s="48">
        <v>0</v>
      </c>
      <c r="BL58" s="48">
        <v>0</v>
      </c>
      <c r="BM58" s="48">
        <v>0</v>
      </c>
      <c r="BN58" s="48">
        <v>5020000</v>
      </c>
      <c r="BO58" s="48">
        <v>5020000</v>
      </c>
      <c r="BP58" s="48">
        <v>10040000</v>
      </c>
      <c r="BQ58" s="48">
        <v>5020000</v>
      </c>
      <c r="BR58" s="48">
        <v>11420000</v>
      </c>
      <c r="BS58" s="48">
        <v>5020000</v>
      </c>
      <c r="BT58" s="48">
        <v>9940000</v>
      </c>
      <c r="BU58" s="48">
        <v>13140000</v>
      </c>
      <c r="BV58" s="48">
        <v>3458671.93</v>
      </c>
      <c r="BW58" s="48">
        <v>2150000</v>
      </c>
      <c r="BX58" s="48">
        <v>2000000</v>
      </c>
      <c r="BY58" s="48">
        <v>2000000</v>
      </c>
      <c r="BZ58" s="48">
        <v>0</v>
      </c>
      <c r="CA58" s="48">
        <v>0</v>
      </c>
      <c r="CB58" s="48">
        <v>0</v>
      </c>
      <c r="CC58" s="48">
        <v>100000</v>
      </c>
      <c r="CD58" s="48">
        <v>0</v>
      </c>
      <c r="CE58" s="48">
        <v>2100000</v>
      </c>
      <c r="CF58" s="48">
        <v>0</v>
      </c>
      <c r="CG58" s="48">
        <v>0</v>
      </c>
      <c r="CH58" s="48">
        <v>0</v>
      </c>
      <c r="CI58" s="48">
        <v>0</v>
      </c>
      <c r="CJ58" s="48">
        <v>0</v>
      </c>
      <c r="CK58" s="48">
        <v>0</v>
      </c>
      <c r="CL58" s="48">
        <v>0</v>
      </c>
    </row>
    <row r="59" spans="1:90">
      <c r="A59" s="48" t="s">
        <v>163</v>
      </c>
      <c r="B59" s="48">
        <v>85760593.299999997</v>
      </c>
      <c r="C59" s="48">
        <v>84621842.060000002</v>
      </c>
      <c r="D59" s="48">
        <v>83636286.109999999</v>
      </c>
      <c r="E59" s="48">
        <v>80779126.390000001</v>
      </c>
      <c r="F59" s="48">
        <v>92077486.590000004</v>
      </c>
      <c r="G59" s="48">
        <v>92665692.049999997</v>
      </c>
      <c r="H59" s="48">
        <v>90565619.209999993</v>
      </c>
      <c r="I59" s="48">
        <v>90936545.739999995</v>
      </c>
      <c r="J59" s="48">
        <v>108544254.14</v>
      </c>
      <c r="K59" s="48">
        <v>117792982.34</v>
      </c>
      <c r="L59" s="48">
        <v>120432191.44</v>
      </c>
      <c r="M59" s="48">
        <v>119318845.92</v>
      </c>
      <c r="N59" s="48">
        <v>85952523.989999995</v>
      </c>
      <c r="O59" s="48">
        <v>182957290.99000001</v>
      </c>
      <c r="P59" s="48">
        <v>196562640.66</v>
      </c>
      <c r="Q59" s="48">
        <v>193917871.19</v>
      </c>
      <c r="R59" s="48">
        <v>205996328.03999999</v>
      </c>
      <c r="S59" s="48">
        <v>185064515.49000001</v>
      </c>
      <c r="T59" s="48">
        <v>162584375.81</v>
      </c>
      <c r="U59" s="48">
        <v>166392003.33000001</v>
      </c>
      <c r="V59" s="48">
        <v>193326039.83000001</v>
      </c>
      <c r="W59" s="48">
        <v>204768859.34</v>
      </c>
      <c r="X59" s="48">
        <v>256675618.16</v>
      </c>
      <c r="Y59" s="48">
        <v>255485823.87</v>
      </c>
      <c r="Z59" s="48">
        <v>492405127.98000002</v>
      </c>
      <c r="AA59" s="48">
        <v>29130105.079999998</v>
      </c>
      <c r="AB59" s="48">
        <v>28991860.079999998</v>
      </c>
      <c r="AC59" s="48">
        <v>538726877.86000001</v>
      </c>
      <c r="AD59" s="48">
        <v>53979889.469999999</v>
      </c>
      <c r="AE59" s="48">
        <v>52097442.380000003</v>
      </c>
      <c r="AF59" s="48">
        <v>47083836.090000004</v>
      </c>
      <c r="AG59" s="48">
        <v>44013077.140000001</v>
      </c>
      <c r="AH59" s="48">
        <v>47969370.93</v>
      </c>
      <c r="AI59" s="48">
        <v>47529931.579999998</v>
      </c>
      <c r="AJ59" s="48">
        <v>44861630.590000004</v>
      </c>
      <c r="AK59" s="48">
        <v>43239740</v>
      </c>
      <c r="AL59" s="48">
        <v>46926540.119999997</v>
      </c>
      <c r="AM59" s="48">
        <v>43988789.609999999</v>
      </c>
      <c r="AN59" s="48">
        <v>4397448.51</v>
      </c>
      <c r="AO59" s="48">
        <v>10718110.609999999</v>
      </c>
      <c r="AP59" s="48">
        <v>3715634.42</v>
      </c>
      <c r="AQ59" s="48">
        <v>8719104.8000000007</v>
      </c>
      <c r="AR59" s="48">
        <v>4544461</v>
      </c>
      <c r="AS59" s="48">
        <v>7789600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s="48" t="s">
        <v>164</v>
      </c>
      <c r="B60" s="48">
        <v>19853688155.299999</v>
      </c>
      <c r="C60" s="48">
        <v>20631101413.650002</v>
      </c>
      <c r="D60" s="48">
        <v>20459174515.189999</v>
      </c>
      <c r="E60" s="48">
        <v>20716932699.389999</v>
      </c>
      <c r="F60" s="48">
        <v>19919823549.630001</v>
      </c>
      <c r="G60" s="48">
        <v>19798095775.990002</v>
      </c>
      <c r="H60" s="48">
        <v>20410015030.880001</v>
      </c>
      <c r="I60" s="48">
        <v>19748505613.439999</v>
      </c>
      <c r="J60" s="48">
        <v>19675660240.68</v>
      </c>
      <c r="K60" s="48">
        <v>20070900697.82</v>
      </c>
      <c r="L60" s="48">
        <v>19186110008.98</v>
      </c>
      <c r="M60" s="48">
        <v>18933377981.139999</v>
      </c>
      <c r="N60" s="48">
        <v>18583112820.049999</v>
      </c>
      <c r="O60" s="48">
        <v>20856266484.970001</v>
      </c>
      <c r="P60" s="48">
        <v>18837714894.790001</v>
      </c>
      <c r="Q60" s="48">
        <v>18970967004.27</v>
      </c>
      <c r="R60" s="48">
        <v>20043613909.07</v>
      </c>
      <c r="S60" s="48">
        <v>20097610801.169998</v>
      </c>
      <c r="T60" s="48">
        <v>18884916786.419998</v>
      </c>
      <c r="U60" s="48">
        <v>18271596920.610001</v>
      </c>
      <c r="V60" s="48">
        <v>16472680647.299999</v>
      </c>
      <c r="W60" s="48">
        <v>16137616757.610001</v>
      </c>
      <c r="X60" s="48">
        <v>14962920289.67</v>
      </c>
      <c r="Y60" s="48">
        <v>16314457316</v>
      </c>
      <c r="Z60" s="48">
        <v>15346712918.209999</v>
      </c>
      <c r="AA60" s="48">
        <v>11826369327.41</v>
      </c>
      <c r="AB60" s="48">
        <v>9950863591.0599995</v>
      </c>
      <c r="AC60" s="48">
        <v>12055021153.75</v>
      </c>
      <c r="AD60" s="48">
        <v>9441422170.4599991</v>
      </c>
      <c r="AE60" s="48">
        <v>9196274973.7199993</v>
      </c>
      <c r="AF60" s="48">
        <v>7959238877.7299995</v>
      </c>
      <c r="AG60" s="48">
        <v>7683707233.5900002</v>
      </c>
      <c r="AH60" s="48">
        <v>7773818725.79</v>
      </c>
      <c r="AI60" s="48">
        <v>7365446156.1400003</v>
      </c>
      <c r="AJ60" s="48">
        <v>6354976661.4799995</v>
      </c>
      <c r="AK60" s="48">
        <v>6124343372.79</v>
      </c>
      <c r="AL60" s="48">
        <v>6069491038.0500002</v>
      </c>
      <c r="AM60" s="48">
        <v>5241527298.8400002</v>
      </c>
      <c r="AN60" s="48">
        <v>4484227785.5900002</v>
      </c>
      <c r="AO60" s="48">
        <v>4262187248.4400001</v>
      </c>
      <c r="AP60" s="48">
        <v>4452457081.5699997</v>
      </c>
      <c r="AQ60" s="48">
        <v>4577760578.5699997</v>
      </c>
      <c r="AR60" s="48">
        <v>4029206275.4099998</v>
      </c>
      <c r="AS60" s="48">
        <v>4328229496.1800003</v>
      </c>
      <c r="AT60" s="48">
        <v>4126682611.1100001</v>
      </c>
      <c r="AU60" s="48">
        <v>4012371562.7199998</v>
      </c>
      <c r="AV60" s="48">
        <v>3393408813.7199998</v>
      </c>
      <c r="AW60" s="48">
        <v>3330319703.9099998</v>
      </c>
      <c r="AX60" s="48">
        <v>3044507406.9899998</v>
      </c>
      <c r="AY60" s="48">
        <v>3014792969.0700002</v>
      </c>
      <c r="AZ60" s="48">
        <v>2609990503.8600001</v>
      </c>
      <c r="BA60" s="48">
        <v>2809969343.29</v>
      </c>
      <c r="BB60" s="48">
        <v>2751751336.1700001</v>
      </c>
      <c r="BC60" s="48">
        <v>3075392858.5100002</v>
      </c>
      <c r="BD60" s="48">
        <v>3039613964.3200002</v>
      </c>
      <c r="BE60" s="48">
        <v>3229313425.23</v>
      </c>
      <c r="BF60" s="48">
        <v>3618392318.8499999</v>
      </c>
      <c r="BG60" s="48">
        <v>3812831021.8299999</v>
      </c>
      <c r="BH60" s="48">
        <v>3637069425.2399998</v>
      </c>
      <c r="BI60" s="48">
        <v>3812017298.71</v>
      </c>
      <c r="BJ60" s="48">
        <v>3904949965.96</v>
      </c>
      <c r="BK60" s="48">
        <v>4235180494.5300002</v>
      </c>
      <c r="BL60" s="48">
        <v>4204697200.9299998</v>
      </c>
      <c r="BM60" s="48">
        <v>4245476503.7800002</v>
      </c>
      <c r="BN60" s="48">
        <v>3749762028.1399999</v>
      </c>
      <c r="BO60" s="48">
        <v>4136903555.4299998</v>
      </c>
      <c r="BP60" s="48">
        <v>3763385062.6599998</v>
      </c>
      <c r="BQ60" s="48">
        <v>3552781085.8299999</v>
      </c>
      <c r="BR60" s="48">
        <v>3586199264.4899998</v>
      </c>
      <c r="BS60" s="48">
        <v>3277418884.4699998</v>
      </c>
      <c r="BT60" s="48">
        <v>3377434694.8000002</v>
      </c>
      <c r="BU60" s="48">
        <v>3271128522.9099998</v>
      </c>
      <c r="BV60" s="48">
        <v>2849717973.9099998</v>
      </c>
      <c r="BW60" s="48">
        <v>2996757881.0799999</v>
      </c>
      <c r="BX60" s="48">
        <v>1225663644.96</v>
      </c>
      <c r="BY60" s="48">
        <v>1375170843.52</v>
      </c>
      <c r="BZ60" s="48">
        <v>1250996152</v>
      </c>
      <c r="CA60" s="48">
        <v>1412852739.24</v>
      </c>
      <c r="CB60" s="48">
        <v>1130877457.01</v>
      </c>
      <c r="CC60" s="48">
        <v>826354594.00999999</v>
      </c>
      <c r="CD60" s="48">
        <v>518981060.12</v>
      </c>
      <c r="CE60" s="48">
        <v>351641000</v>
      </c>
      <c r="CF60" s="48">
        <v>402854967.94999999</v>
      </c>
      <c r="CG60" s="48">
        <v>487416196.41000003</v>
      </c>
      <c r="CH60" s="48">
        <v>484140000</v>
      </c>
      <c r="CI60" s="48">
        <v>342710000</v>
      </c>
      <c r="CJ60" s="48">
        <v>177920000</v>
      </c>
      <c r="CK60" s="48">
        <v>184440000</v>
      </c>
      <c r="CL60" s="48">
        <v>0</v>
      </c>
    </row>
    <row r="61" spans="1:90">
      <c r="A61" s="48" t="s">
        <v>165</v>
      </c>
    </row>
    <row r="62" spans="1:90">
      <c r="A62" s="48" t="s">
        <v>166</v>
      </c>
      <c r="B62" s="48">
        <v>0</v>
      </c>
      <c r="C62" s="48">
        <v>143000</v>
      </c>
      <c r="D62" s="48">
        <v>0</v>
      </c>
      <c r="E62" s="48">
        <v>0</v>
      </c>
      <c r="F62" s="48">
        <v>0</v>
      </c>
      <c r="G62" s="48">
        <v>0</v>
      </c>
      <c r="H62" s="48">
        <v>0</v>
      </c>
      <c r="I62" s="48">
        <v>0</v>
      </c>
      <c r="J62" s="48">
        <v>0</v>
      </c>
      <c r="K62" s="48">
        <v>0</v>
      </c>
      <c r="L62" s="48">
        <v>0</v>
      </c>
      <c r="M62" s="48">
        <v>0</v>
      </c>
      <c r="N62" s="48">
        <v>0</v>
      </c>
      <c r="O62" s="48">
        <v>42239624.340000004</v>
      </c>
      <c r="P62" s="48">
        <v>1435909344.8</v>
      </c>
      <c r="Q62" s="48">
        <v>1416282497.4000001</v>
      </c>
      <c r="R62" s="48">
        <v>55674211.799999997</v>
      </c>
      <c r="S62" s="48">
        <v>48366168.219999999</v>
      </c>
      <c r="T62" s="48">
        <v>46679317</v>
      </c>
      <c r="U62" s="48">
        <v>45068319.740000002</v>
      </c>
      <c r="V62" s="48">
        <v>1427719300</v>
      </c>
      <c r="W62" s="48">
        <v>1434737631.5999999</v>
      </c>
      <c r="X62" s="48">
        <v>1461995244.5999999</v>
      </c>
      <c r="Y62" s="48">
        <v>1462792987.5</v>
      </c>
      <c r="Z62" s="48">
        <v>190210977</v>
      </c>
      <c r="AA62" s="48">
        <v>0</v>
      </c>
      <c r="AB62" s="48">
        <v>0</v>
      </c>
      <c r="AC62" s="48">
        <v>1482841204.2</v>
      </c>
      <c r="AD62" s="48">
        <v>50000000</v>
      </c>
      <c r="AE62" s="48">
        <v>50000000</v>
      </c>
      <c r="AF62" s="48">
        <v>50000000</v>
      </c>
      <c r="AG62" s="48">
        <v>50000000</v>
      </c>
      <c r="AH62" s="48">
        <v>50000000</v>
      </c>
      <c r="AI62" s="48">
        <v>50000000</v>
      </c>
      <c r="AJ62" s="48">
        <v>160051234.65000001</v>
      </c>
      <c r="AK62" s="48">
        <v>160053922.36000001</v>
      </c>
      <c r="AL62" s="48">
        <v>5066161.46</v>
      </c>
      <c r="AM62" s="48">
        <v>5068023.79</v>
      </c>
      <c r="AN62" s="48">
        <v>5059065.22</v>
      </c>
      <c r="AO62" s="48">
        <v>5081364.59</v>
      </c>
      <c r="AP62" s="48">
        <v>10111946</v>
      </c>
      <c r="AQ62" s="48">
        <v>10133585.32</v>
      </c>
      <c r="AR62" s="48">
        <v>10172046.130000001</v>
      </c>
      <c r="AS62" s="48">
        <v>10236812.93</v>
      </c>
      <c r="AT62" s="48">
        <v>10256864.68</v>
      </c>
      <c r="AU62" s="48">
        <v>10269543.289999999</v>
      </c>
      <c r="AV62" s="48">
        <v>10309204.76</v>
      </c>
      <c r="AW62" s="48">
        <v>10332375.48</v>
      </c>
      <c r="AX62" s="48">
        <v>10339610.119999999</v>
      </c>
      <c r="AY62" s="48">
        <v>10399623.810000001</v>
      </c>
      <c r="AZ62" s="48">
        <v>25491637.18</v>
      </c>
      <c r="BA62" s="48">
        <v>25528759.670000002</v>
      </c>
      <c r="BB62" s="48">
        <v>45000000</v>
      </c>
      <c r="BC62" s="48">
        <v>34000000</v>
      </c>
      <c r="BD62" s="48">
        <v>64000000</v>
      </c>
      <c r="BE62" s="48">
        <v>64000000</v>
      </c>
      <c r="BF62" s="48">
        <v>39000000</v>
      </c>
      <c r="BG62" s="48">
        <v>39000000</v>
      </c>
      <c r="BH62" s="48">
        <v>59000000</v>
      </c>
      <c r="BI62" s="48">
        <v>59000000</v>
      </c>
      <c r="BJ62" s="48">
        <v>78250000</v>
      </c>
      <c r="BK62" s="48">
        <v>59250000</v>
      </c>
      <c r="BL62" s="48">
        <v>43250000</v>
      </c>
      <c r="BM62" s="48">
        <v>43250000</v>
      </c>
      <c r="BN62" s="48">
        <v>49638110.170000002</v>
      </c>
      <c r="BO62" s="48">
        <v>49638110.170000002</v>
      </c>
      <c r="BP62" s="48">
        <v>18776220.34</v>
      </c>
      <c r="BQ62" s="48">
        <v>3888110.17</v>
      </c>
      <c r="BR62" s="48">
        <v>5508110.1699999999</v>
      </c>
      <c r="BS62" s="48">
        <v>3888110.17</v>
      </c>
      <c r="BT62" s="48">
        <v>11543110.17</v>
      </c>
      <c r="BU62" s="48">
        <v>11543110.17</v>
      </c>
      <c r="BV62" s="48">
        <v>11369970.67</v>
      </c>
      <c r="BW62" s="48">
        <v>13294970.67</v>
      </c>
      <c r="BX62" s="48">
        <v>657800</v>
      </c>
      <c r="BY62" s="48">
        <v>2392800</v>
      </c>
      <c r="BZ62" s="48">
        <v>0</v>
      </c>
      <c r="CA62" s="48">
        <v>3076400</v>
      </c>
      <c r="CB62" s="48">
        <v>0</v>
      </c>
      <c r="CC62" s="48">
        <v>4410000</v>
      </c>
      <c r="CD62" s="48">
        <v>0</v>
      </c>
      <c r="CE62" s="48">
        <v>4410000</v>
      </c>
      <c r="CF62" s="48">
        <v>0</v>
      </c>
      <c r="CG62" s="48">
        <v>45851731</v>
      </c>
      <c r="CH62" s="48">
        <v>0</v>
      </c>
      <c r="CI62" s="48">
        <v>0</v>
      </c>
      <c r="CJ62" s="48">
        <v>0</v>
      </c>
      <c r="CK62" s="48">
        <v>0</v>
      </c>
      <c r="CL62" s="48">
        <v>0</v>
      </c>
    </row>
    <row r="63" spans="1:90">
      <c r="A63" s="48" t="s">
        <v>167</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c r="AR63" s="48">
        <v>0</v>
      </c>
      <c r="AS63" s="48">
        <v>0</v>
      </c>
      <c r="AT63" s="48">
        <v>0</v>
      </c>
      <c r="AU63" s="48">
        <v>0</v>
      </c>
      <c r="AV63" s="48">
        <v>0</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0</v>
      </c>
      <c r="BS63" s="48">
        <v>0</v>
      </c>
      <c r="BT63" s="48">
        <v>0</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s="48" t="s">
        <v>168</v>
      </c>
      <c r="B64" s="48">
        <v>143000</v>
      </c>
      <c r="C64" s="48">
        <v>0</v>
      </c>
      <c r="D64" s="48">
        <v>892406.14</v>
      </c>
      <c r="E64" s="48">
        <v>892406.16</v>
      </c>
      <c r="F64" s="48">
        <v>143000</v>
      </c>
      <c r="G64" s="48">
        <v>143000</v>
      </c>
      <c r="H64" s="48">
        <v>143000</v>
      </c>
      <c r="I64" s="48">
        <v>143000</v>
      </c>
      <c r="J64" s="48">
        <v>143000</v>
      </c>
      <c r="K64" s="48">
        <v>147635.48000000001</v>
      </c>
      <c r="L64" s="48">
        <v>285058.53000000003</v>
      </c>
      <c r="M64" s="48">
        <v>143000</v>
      </c>
      <c r="N64" s="48">
        <v>693236.91</v>
      </c>
      <c r="O64" s="48">
        <v>392545.04</v>
      </c>
      <c r="P64" s="48">
        <v>197889.82</v>
      </c>
      <c r="Q64" s="48">
        <v>143000</v>
      </c>
      <c r="R64" s="48">
        <v>562704.63</v>
      </c>
      <c r="S64" s="48">
        <v>476676.41</v>
      </c>
      <c r="T64" s="48">
        <v>173276.71</v>
      </c>
      <c r="U64" s="48">
        <v>143000</v>
      </c>
      <c r="V64" s="48">
        <v>524388.35</v>
      </c>
      <c r="W64" s="48">
        <v>397282.14</v>
      </c>
      <c r="X64" s="48">
        <v>191314.89</v>
      </c>
      <c r="Y64" s="48">
        <v>143000</v>
      </c>
      <c r="Z64" s="48">
        <v>143000</v>
      </c>
      <c r="AA64" s="48">
        <v>143000</v>
      </c>
      <c r="AB64" s="48">
        <v>143000</v>
      </c>
      <c r="AC64" s="48">
        <v>143000</v>
      </c>
      <c r="AD64" s="48">
        <v>1753920.89</v>
      </c>
      <c r="AE64" s="48">
        <v>1753920.89</v>
      </c>
      <c r="AF64" s="48">
        <v>1753920.89</v>
      </c>
      <c r="AG64" s="48">
        <v>1753920.89</v>
      </c>
      <c r="AH64" s="48">
        <v>1753920.89</v>
      </c>
      <c r="AI64" s="48">
        <v>1753920.89</v>
      </c>
      <c r="AJ64" s="48">
        <v>1753920.89</v>
      </c>
      <c r="AK64" s="48">
        <v>1753920.89</v>
      </c>
      <c r="AL64" s="48">
        <v>1753920.89</v>
      </c>
      <c r="AM64" s="48">
        <v>1753920.89</v>
      </c>
      <c r="AN64" s="48">
        <v>1753920.89</v>
      </c>
      <c r="AO64" s="48">
        <v>1753920.89</v>
      </c>
      <c r="AP64" s="48">
        <v>1753920.89</v>
      </c>
      <c r="AQ64" s="48">
        <v>1753920.89</v>
      </c>
      <c r="AR64" s="48">
        <v>1753920.89</v>
      </c>
      <c r="AS64" s="48">
        <v>1753920.89</v>
      </c>
      <c r="AT64" s="48">
        <v>1753920.89</v>
      </c>
      <c r="AU64" s="48">
        <v>1753920.89</v>
      </c>
      <c r="AV64" s="48">
        <v>1753920.89</v>
      </c>
      <c r="AW64" s="48">
        <v>1753920.89</v>
      </c>
      <c r="AX64" s="48">
        <v>60275051.700000003</v>
      </c>
      <c r="AY64" s="48">
        <v>61994914.93</v>
      </c>
      <c r="AZ64" s="48">
        <v>6569509.0199999996</v>
      </c>
      <c r="BA64" s="48">
        <v>20703600.969999999</v>
      </c>
      <c r="BB64" s="48">
        <v>6843307.2699999996</v>
      </c>
      <c r="BC64" s="48">
        <v>6128372.75</v>
      </c>
      <c r="BD64" s="48">
        <v>5736905.1500000004</v>
      </c>
      <c r="BE64" s="48">
        <v>6569905.1500000004</v>
      </c>
      <c r="BF64" s="48">
        <v>9741007.2699999996</v>
      </c>
      <c r="BG64" s="48">
        <v>9620507.2699999996</v>
      </c>
      <c r="BH64" s="48">
        <v>9980507.2699999996</v>
      </c>
      <c r="BI64" s="48">
        <v>10056710.560000001</v>
      </c>
      <c r="BJ64" s="48">
        <v>9592440.0199999996</v>
      </c>
      <c r="BK64" s="48">
        <v>9591378.0199999996</v>
      </c>
      <c r="BL64" s="48">
        <v>10125118.140000001</v>
      </c>
      <c r="BM64" s="48">
        <v>10092793.359999999</v>
      </c>
      <c r="BN64" s="48">
        <v>2412974.15</v>
      </c>
      <c r="BO64" s="48">
        <v>2413774.15</v>
      </c>
      <c r="BP64" s="48">
        <v>2353908.9500000002</v>
      </c>
      <c r="BQ64" s="48">
        <v>2357708.9500000002</v>
      </c>
      <c r="BR64" s="48">
        <v>10427035</v>
      </c>
      <c r="BS64" s="48">
        <v>11503864.26</v>
      </c>
      <c r="BT64" s="48">
        <v>10037035</v>
      </c>
      <c r="BU64" s="48">
        <v>10037035</v>
      </c>
      <c r="BV64" s="48">
        <v>10037035</v>
      </c>
      <c r="BW64" s="48">
        <v>10037035</v>
      </c>
      <c r="BX64" s="48">
        <v>10037035</v>
      </c>
      <c r="BY64" s="48">
        <v>10037035</v>
      </c>
      <c r="BZ64" s="48">
        <v>0</v>
      </c>
      <c r="CA64" s="48">
        <v>10037035</v>
      </c>
      <c r="CB64" s="48">
        <v>0</v>
      </c>
      <c r="CC64" s="48">
        <v>10037035</v>
      </c>
      <c r="CD64" s="48">
        <v>0</v>
      </c>
      <c r="CE64" s="48">
        <v>0</v>
      </c>
      <c r="CF64" s="48">
        <v>0</v>
      </c>
      <c r="CG64" s="48">
        <v>9683363.3699999992</v>
      </c>
      <c r="CH64" s="48">
        <v>0</v>
      </c>
      <c r="CI64" s="48">
        <v>0</v>
      </c>
      <c r="CJ64" s="48">
        <v>0</v>
      </c>
      <c r="CK64" s="48">
        <v>0</v>
      </c>
      <c r="CL64" s="48">
        <v>0</v>
      </c>
    </row>
    <row r="65" spans="1:90">
      <c r="A65" s="48" t="s">
        <v>169</v>
      </c>
      <c r="B65" s="48">
        <v>115372320.29000001</v>
      </c>
      <c r="C65" s="48">
        <v>114684317.73999999</v>
      </c>
      <c r="D65" s="48">
        <v>114687144.44</v>
      </c>
      <c r="E65" s="48">
        <v>125422047.83</v>
      </c>
      <c r="F65" s="48">
        <v>116727812.28</v>
      </c>
      <c r="G65" s="48">
        <v>116747281.38</v>
      </c>
      <c r="H65" s="48">
        <v>118835608.81999999</v>
      </c>
      <c r="I65" s="48">
        <v>126508741.19</v>
      </c>
      <c r="J65" s="48">
        <v>129450508.3</v>
      </c>
      <c r="K65" s="48">
        <v>129636625.72</v>
      </c>
      <c r="L65" s="48">
        <v>134895261</v>
      </c>
      <c r="M65" s="48">
        <v>134895261</v>
      </c>
      <c r="N65" s="48">
        <v>58695816.829999998</v>
      </c>
      <c r="O65" s="48">
        <v>88874228.849999994</v>
      </c>
      <c r="P65" s="48">
        <v>93004017.579999998</v>
      </c>
      <c r="Q65" s="48">
        <v>97836603.989999995</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c r="AR65" s="48">
        <v>0</v>
      </c>
      <c r="AS65" s="48">
        <v>0</v>
      </c>
      <c r="AT65" s="48">
        <v>0</v>
      </c>
      <c r="AU65" s="48">
        <v>0</v>
      </c>
      <c r="AV65" s="48">
        <v>0</v>
      </c>
      <c r="AW65" s="48">
        <v>0</v>
      </c>
      <c r="AX65" s="48">
        <v>0</v>
      </c>
      <c r="AY65" s="48">
        <v>0</v>
      </c>
      <c r="AZ65" s="48">
        <v>0</v>
      </c>
      <c r="BA65" s="48">
        <v>0</v>
      </c>
      <c r="BB65" s="48">
        <v>0</v>
      </c>
      <c r="BC65" s="48">
        <v>0</v>
      </c>
      <c r="BD65" s="48">
        <v>0</v>
      </c>
      <c r="BE65" s="48">
        <v>0</v>
      </c>
      <c r="BF65" s="48">
        <v>0</v>
      </c>
      <c r="BG65" s="48">
        <v>0</v>
      </c>
      <c r="BH65" s="48">
        <v>0</v>
      </c>
      <c r="BI65" s="48">
        <v>0</v>
      </c>
      <c r="BJ65" s="48">
        <v>0</v>
      </c>
      <c r="BK65" s="48">
        <v>0</v>
      </c>
      <c r="BL65" s="48">
        <v>0</v>
      </c>
      <c r="BM65" s="48">
        <v>0</v>
      </c>
      <c r="BN65" s="48">
        <v>0</v>
      </c>
      <c r="BO65" s="48">
        <v>0</v>
      </c>
      <c r="BP65" s="48">
        <v>0</v>
      </c>
      <c r="BQ65" s="48">
        <v>0</v>
      </c>
      <c r="BR65" s="48">
        <v>0</v>
      </c>
      <c r="BS65" s="48">
        <v>0</v>
      </c>
      <c r="BT65" s="48">
        <v>0</v>
      </c>
      <c r="BU65" s="48">
        <v>0</v>
      </c>
      <c r="BV65" s="48">
        <v>0</v>
      </c>
      <c r="BW65" s="48">
        <v>0</v>
      </c>
      <c r="BX65" s="48">
        <v>0</v>
      </c>
      <c r="BY65" s="48">
        <v>0</v>
      </c>
      <c r="BZ65" s="48">
        <v>0</v>
      </c>
      <c r="CA65" s="48">
        <v>0</v>
      </c>
      <c r="CB65" s="48">
        <v>0</v>
      </c>
      <c r="CC65" s="48">
        <v>0</v>
      </c>
      <c r="CD65" s="48">
        <v>0</v>
      </c>
      <c r="CE65" s="48">
        <v>0</v>
      </c>
      <c r="CF65" s="48">
        <v>0</v>
      </c>
      <c r="CG65" s="48">
        <v>0</v>
      </c>
      <c r="CH65" s="48">
        <v>0</v>
      </c>
      <c r="CI65" s="48">
        <v>0</v>
      </c>
      <c r="CJ65" s="48">
        <v>0</v>
      </c>
      <c r="CK65" s="48">
        <v>0</v>
      </c>
      <c r="CL65" s="48">
        <v>0</v>
      </c>
    </row>
    <row r="66" spans="1:90">
      <c r="A66" s="48" t="s">
        <v>170</v>
      </c>
      <c r="B66" s="48">
        <v>0</v>
      </c>
      <c r="C66" s="48">
        <v>0</v>
      </c>
      <c r="D66" s="48">
        <v>0</v>
      </c>
      <c r="E66" s="48">
        <v>0</v>
      </c>
      <c r="F66" s="48">
        <v>0</v>
      </c>
      <c r="G66" s="48">
        <v>0</v>
      </c>
      <c r="H66" s="48">
        <v>0</v>
      </c>
      <c r="I66" s="48">
        <v>0</v>
      </c>
      <c r="J66" s="48">
        <v>0</v>
      </c>
      <c r="K66" s="48">
        <v>0</v>
      </c>
      <c r="L66" s="48">
        <v>0</v>
      </c>
      <c r="M66" s="48">
        <v>0</v>
      </c>
      <c r="N66" s="48">
        <v>451133256.63</v>
      </c>
      <c r="O66" s="48">
        <v>368324094.19</v>
      </c>
      <c r="P66" s="48">
        <v>508597141.54000002</v>
      </c>
      <c r="Q66" s="48">
        <v>527514094.19</v>
      </c>
      <c r="R66" s="48">
        <v>533555166.83999997</v>
      </c>
      <c r="S66" s="48">
        <v>528287554.30000001</v>
      </c>
      <c r="T66" s="48">
        <v>546999793.61000001</v>
      </c>
      <c r="U66" s="48">
        <v>478594799.04000002</v>
      </c>
      <c r="V66" s="48">
        <v>490792556.92000002</v>
      </c>
      <c r="W66" s="48">
        <v>491781980.81999999</v>
      </c>
      <c r="X66" s="48">
        <v>336824140.51999998</v>
      </c>
      <c r="Y66" s="48">
        <v>337097926.5</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1840934.52</v>
      </c>
      <c r="AU66" s="48">
        <v>1774934.52</v>
      </c>
      <c r="AV66" s="48">
        <v>1374934.52</v>
      </c>
      <c r="AW66" s="48">
        <v>1110772.1599999999</v>
      </c>
      <c r="AX66" s="48">
        <v>329526.07</v>
      </c>
      <c r="AY66" s="48">
        <v>1086477.29</v>
      </c>
      <c r="AZ66" s="48">
        <v>380880.39</v>
      </c>
      <c r="BA66" s="48">
        <v>1160509.9099999999</v>
      </c>
      <c r="BB66" s="48">
        <v>425900</v>
      </c>
      <c r="BC66" s="48">
        <v>1139334.52</v>
      </c>
      <c r="BD66" s="48">
        <v>1139334.52</v>
      </c>
      <c r="BE66" s="48">
        <v>1139334.52</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c r="CL66" s="48">
        <v>0</v>
      </c>
    </row>
    <row r="67" spans="1:90">
      <c r="A67" s="48" t="s">
        <v>171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c r="BW67" s="48">
        <v>0</v>
      </c>
      <c r="BX67" s="48">
        <v>0</v>
      </c>
      <c r="BY67" s="48">
        <v>0</v>
      </c>
      <c r="BZ67" s="48">
        <v>0</v>
      </c>
      <c r="CA67" s="48">
        <v>0</v>
      </c>
      <c r="CB67" s="48">
        <v>0</v>
      </c>
      <c r="CC67" s="48">
        <v>0</v>
      </c>
      <c r="CD67" s="48">
        <v>0</v>
      </c>
      <c r="CE67" s="48">
        <v>0</v>
      </c>
      <c r="CF67" s="48">
        <v>0</v>
      </c>
      <c r="CG67" s="48">
        <v>0</v>
      </c>
      <c r="CH67" s="48">
        <v>0</v>
      </c>
      <c r="CI67" s="48">
        <v>0</v>
      </c>
      <c r="CJ67" s="48">
        <v>0</v>
      </c>
      <c r="CK67" s="48">
        <v>0</v>
      </c>
      <c r="CL67" s="48">
        <v>0</v>
      </c>
    </row>
    <row r="68" spans="1:90">
      <c r="A68" s="48" t="s">
        <v>172</v>
      </c>
      <c r="B68" s="48">
        <v>62765220.07</v>
      </c>
      <c r="C68" s="48">
        <v>60880442.770000003</v>
      </c>
      <c r="D68" s="48">
        <v>66757206.229999997</v>
      </c>
      <c r="E68" s="48">
        <v>38462336.270000003</v>
      </c>
      <c r="F68" s="48">
        <v>54196561.490000002</v>
      </c>
      <c r="G68" s="48">
        <v>56909393.329999998</v>
      </c>
      <c r="H68" s="48">
        <v>57824989.609999999</v>
      </c>
      <c r="I68" s="48">
        <v>55027840.439999998</v>
      </c>
      <c r="J68" s="48">
        <v>41021119.869999997</v>
      </c>
      <c r="K68" s="48">
        <v>41599818.229999997</v>
      </c>
      <c r="L68" s="48">
        <v>57463600.049999997</v>
      </c>
      <c r="M68" s="48">
        <v>64383640.159999996</v>
      </c>
      <c r="N68" s="48">
        <v>61101424.75</v>
      </c>
      <c r="O68" s="48">
        <v>78368970.950000003</v>
      </c>
      <c r="P68" s="48">
        <v>92463910.909999996</v>
      </c>
      <c r="Q68" s="48">
        <v>78467210.099999994</v>
      </c>
      <c r="R68" s="48">
        <v>92707825.519999996</v>
      </c>
      <c r="S68" s="48">
        <v>85077428.640000001</v>
      </c>
      <c r="T68" s="48">
        <v>85761514.969999999</v>
      </c>
      <c r="U68" s="48">
        <v>87126358.530000001</v>
      </c>
      <c r="V68" s="48">
        <v>99993098.420000002</v>
      </c>
      <c r="W68" s="48">
        <v>82631973.120000005</v>
      </c>
      <c r="X68" s="48">
        <v>128139916.58</v>
      </c>
      <c r="Y68" s="48">
        <v>128521843.11</v>
      </c>
      <c r="Z68" s="48">
        <v>107383347.84</v>
      </c>
      <c r="AA68" s="48">
        <v>41411694.719999999</v>
      </c>
      <c r="AB68" s="48">
        <v>43050828.079999998</v>
      </c>
      <c r="AC68" s="48">
        <v>72624175.909999996</v>
      </c>
      <c r="AD68" s="48">
        <v>41130884.609999999</v>
      </c>
      <c r="AE68" s="48">
        <v>39575463.509999998</v>
      </c>
      <c r="AF68" s="48">
        <v>39931048.210000001</v>
      </c>
      <c r="AG68" s="48">
        <v>40264134.43</v>
      </c>
      <c r="AH68" s="48">
        <v>42449400.32</v>
      </c>
      <c r="AI68" s="48">
        <v>42653466.369999997</v>
      </c>
      <c r="AJ68" s="48">
        <v>45069702.460000001</v>
      </c>
      <c r="AK68" s="48">
        <v>47336763.479999997</v>
      </c>
      <c r="AL68" s="48">
        <v>14075722.1</v>
      </c>
      <c r="AM68" s="48">
        <v>14836532.33</v>
      </c>
      <c r="AN68" s="48">
        <v>11348083.5</v>
      </c>
      <c r="AO68" s="48">
        <v>10223461.91</v>
      </c>
      <c r="AP68" s="48">
        <v>25097550.68</v>
      </c>
      <c r="AQ68" s="48">
        <v>25005134.829999998</v>
      </c>
      <c r="AR68" s="48">
        <v>27487284.390000001</v>
      </c>
      <c r="AS68" s="48">
        <v>27134956.109999999</v>
      </c>
      <c r="AT68" s="48">
        <v>33429408.100000001</v>
      </c>
      <c r="AU68" s="48">
        <v>26112266.84</v>
      </c>
      <c r="AV68" s="48">
        <v>8949288.2699999996</v>
      </c>
      <c r="AW68" s="48">
        <v>0</v>
      </c>
      <c r="AX68" s="48">
        <v>0</v>
      </c>
      <c r="AY68" s="48">
        <v>0</v>
      </c>
      <c r="AZ68" s="48">
        <v>0</v>
      </c>
      <c r="BA68" s="48">
        <v>0</v>
      </c>
      <c r="BB68" s="48">
        <v>0</v>
      </c>
      <c r="BC68" s="48">
        <v>0</v>
      </c>
      <c r="BD68" s="48">
        <v>0</v>
      </c>
      <c r="BE68" s="48">
        <v>0</v>
      </c>
      <c r="BF68" s="48">
        <v>0</v>
      </c>
      <c r="BG68" s="48">
        <v>0</v>
      </c>
      <c r="BH68" s="48">
        <v>0</v>
      </c>
      <c r="BI68" s="48">
        <v>0</v>
      </c>
      <c r="BJ68" s="48">
        <v>0</v>
      </c>
      <c r="BK68" s="48">
        <v>0</v>
      </c>
      <c r="BL68" s="48">
        <v>0</v>
      </c>
      <c r="BM68" s="48">
        <v>0</v>
      </c>
      <c r="BN68" s="48">
        <v>0</v>
      </c>
      <c r="BO68" s="48">
        <v>0</v>
      </c>
      <c r="BP68" s="48">
        <v>0</v>
      </c>
      <c r="BQ68" s="48">
        <v>0</v>
      </c>
      <c r="BR68" s="48">
        <v>7808390.7699999996</v>
      </c>
      <c r="BS68" s="48">
        <v>0</v>
      </c>
      <c r="BT68" s="48">
        <v>3339026.36</v>
      </c>
      <c r="BU68" s="48">
        <v>0</v>
      </c>
      <c r="BV68" s="48">
        <v>0</v>
      </c>
      <c r="BW68" s="48">
        <v>0</v>
      </c>
      <c r="BX68" s="48">
        <v>0</v>
      </c>
      <c r="BY68" s="48">
        <v>0</v>
      </c>
      <c r="BZ68" s="48">
        <v>0</v>
      </c>
      <c r="CA68" s="48">
        <v>0</v>
      </c>
      <c r="CB68" s="48">
        <v>0</v>
      </c>
      <c r="CC68" s="48">
        <v>0</v>
      </c>
      <c r="CD68" s="48">
        <v>0</v>
      </c>
      <c r="CE68" s="48">
        <v>0</v>
      </c>
      <c r="CF68" s="48">
        <v>0</v>
      </c>
      <c r="CG68" s="48">
        <v>0</v>
      </c>
      <c r="CH68" s="48">
        <v>0</v>
      </c>
      <c r="CI68" s="48">
        <v>0</v>
      </c>
      <c r="CJ68" s="48">
        <v>0</v>
      </c>
      <c r="CK68" s="48">
        <v>0</v>
      </c>
      <c r="CL68" s="48">
        <v>0</v>
      </c>
    </row>
    <row r="69" spans="1:90">
      <c r="A69" s="48" t="s">
        <v>173</v>
      </c>
      <c r="B69" s="48">
        <v>201319103.75</v>
      </c>
      <c r="C69" s="48">
        <v>203568642.62</v>
      </c>
      <c r="D69" s="48">
        <v>205818181.49000001</v>
      </c>
      <c r="E69" s="48">
        <v>208067720.34</v>
      </c>
      <c r="F69" s="48">
        <v>210517259.21000001</v>
      </c>
      <c r="G69" s="48">
        <v>214246798.08000001</v>
      </c>
      <c r="H69" s="48">
        <v>216496336.94999999</v>
      </c>
      <c r="I69" s="48">
        <v>218745875.81999999</v>
      </c>
      <c r="J69" s="48">
        <v>224721625.30000001</v>
      </c>
      <c r="K69" s="48">
        <v>230434798.15000001</v>
      </c>
      <c r="L69" s="48">
        <v>232443108.97999999</v>
      </c>
      <c r="M69" s="48">
        <v>232283109</v>
      </c>
      <c r="N69" s="48">
        <v>52750000</v>
      </c>
      <c r="O69" s="48">
        <v>52750000</v>
      </c>
      <c r="P69" s="48">
        <v>54050000</v>
      </c>
      <c r="Q69" s="48">
        <v>54050000</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c r="AR69" s="48">
        <v>0</v>
      </c>
      <c r="AS69" s="48">
        <v>0</v>
      </c>
      <c r="AT69" s="48">
        <v>0</v>
      </c>
      <c r="AU69" s="48">
        <v>0</v>
      </c>
      <c r="AV69" s="48">
        <v>0</v>
      </c>
      <c r="AW69" s="48">
        <v>0</v>
      </c>
      <c r="AX69" s="48">
        <v>0</v>
      </c>
      <c r="AY69" s="48">
        <v>0</v>
      </c>
      <c r="AZ69" s="48">
        <v>0</v>
      </c>
      <c r="BA69" s="48">
        <v>0</v>
      </c>
      <c r="BB69" s="48">
        <v>0</v>
      </c>
      <c r="BC69" s="48">
        <v>0</v>
      </c>
      <c r="BD69" s="48">
        <v>0</v>
      </c>
      <c r="BE69" s="48">
        <v>0</v>
      </c>
      <c r="BF69" s="48">
        <v>0</v>
      </c>
      <c r="BG69" s="48">
        <v>0</v>
      </c>
      <c r="BH69" s="48">
        <v>0</v>
      </c>
      <c r="BI69" s="48">
        <v>0</v>
      </c>
      <c r="BJ69" s="48">
        <v>0</v>
      </c>
      <c r="BK69" s="48">
        <v>0</v>
      </c>
      <c r="BL69" s="48">
        <v>0</v>
      </c>
      <c r="BM69" s="48">
        <v>0</v>
      </c>
      <c r="BN69" s="48">
        <v>0</v>
      </c>
      <c r="BO69" s="48">
        <v>0</v>
      </c>
      <c r="BP69" s="48">
        <v>0</v>
      </c>
      <c r="BQ69" s="48">
        <v>0</v>
      </c>
      <c r="BR69" s="48">
        <v>0</v>
      </c>
      <c r="BS69" s="48">
        <v>0</v>
      </c>
      <c r="BT69" s="48">
        <v>0</v>
      </c>
      <c r="BU69" s="48">
        <v>0</v>
      </c>
      <c r="BV69" s="48">
        <v>0</v>
      </c>
      <c r="BW69" s="48">
        <v>0</v>
      </c>
      <c r="BX69" s="48">
        <v>0</v>
      </c>
      <c r="BY69" s="48">
        <v>0</v>
      </c>
      <c r="BZ69" s="48">
        <v>0</v>
      </c>
      <c r="CA69" s="48">
        <v>0</v>
      </c>
      <c r="CB69" s="48">
        <v>0</v>
      </c>
      <c r="CC69" s="48">
        <v>0</v>
      </c>
      <c r="CD69" s="48">
        <v>0</v>
      </c>
      <c r="CE69" s="48">
        <v>0</v>
      </c>
      <c r="CF69" s="48">
        <v>0</v>
      </c>
      <c r="CG69" s="48">
        <v>0</v>
      </c>
      <c r="CH69" s="48">
        <v>0</v>
      </c>
      <c r="CI69" s="48">
        <v>0</v>
      </c>
      <c r="CJ69" s="48">
        <v>0</v>
      </c>
      <c r="CK69" s="48">
        <v>0</v>
      </c>
      <c r="CL69" s="48">
        <v>0</v>
      </c>
    </row>
    <row r="70" spans="1:90">
      <c r="A70" s="48" t="s">
        <v>174</v>
      </c>
      <c r="B70" s="48">
        <v>0</v>
      </c>
      <c r="C70" s="48">
        <v>0</v>
      </c>
      <c r="D70" s="48">
        <v>0</v>
      </c>
      <c r="E70" s="48">
        <v>0</v>
      </c>
      <c r="F70" s="48">
        <v>1223071.97</v>
      </c>
      <c r="G70" s="48">
        <v>1223071.97</v>
      </c>
      <c r="H70" s="48">
        <v>1396766.99</v>
      </c>
      <c r="I70" s="48">
        <v>1645900.19</v>
      </c>
      <c r="J70" s="48">
        <v>1280744.1299999999</v>
      </c>
      <c r="K70" s="48">
        <v>1280744.1100000001</v>
      </c>
      <c r="L70" s="48">
        <v>1165704.7</v>
      </c>
      <c r="M70" s="48">
        <v>1165704.6599999999</v>
      </c>
      <c r="N70" s="48">
        <v>124336.65</v>
      </c>
      <c r="O70" s="48">
        <v>9746385</v>
      </c>
      <c r="P70" s="48">
        <v>30760912.850000001</v>
      </c>
      <c r="Q70" s="48">
        <v>11929625</v>
      </c>
      <c r="R70" s="48">
        <v>115465195.89</v>
      </c>
      <c r="S70" s="48">
        <v>128488624.03</v>
      </c>
      <c r="T70" s="48">
        <v>133373494.23</v>
      </c>
      <c r="U70" s="48">
        <v>136726125.74000001</v>
      </c>
      <c r="V70" s="48">
        <v>304428001.45999998</v>
      </c>
      <c r="W70" s="48">
        <v>308638023.68000001</v>
      </c>
      <c r="X70" s="48">
        <v>348748892.81</v>
      </c>
      <c r="Y70" s="48">
        <v>370263167.26999998</v>
      </c>
      <c r="Z70" s="48">
        <v>498699481.50999999</v>
      </c>
      <c r="AA70" s="48">
        <v>5765650</v>
      </c>
      <c r="AB70" s="48">
        <v>5765650</v>
      </c>
      <c r="AC70" s="48">
        <v>43265572.689999998</v>
      </c>
      <c r="AD70" s="48">
        <v>17498983.329999998</v>
      </c>
      <c r="AE70" s="48">
        <v>17498983.329999998</v>
      </c>
      <c r="AF70" s="48">
        <v>17498983.329999998</v>
      </c>
      <c r="AG70" s="48">
        <v>17548983.329999998</v>
      </c>
      <c r="AH70" s="48">
        <v>16346050</v>
      </c>
      <c r="AI70" s="48">
        <v>17466050</v>
      </c>
      <c r="AJ70" s="48">
        <v>18115650</v>
      </c>
      <c r="AK70" s="48">
        <v>10115650</v>
      </c>
      <c r="AL70" s="48">
        <v>12940816.34</v>
      </c>
      <c r="AM70" s="48">
        <v>3500000</v>
      </c>
      <c r="AN70" s="48">
        <v>3700940</v>
      </c>
      <c r="AO70" s="48">
        <v>3010940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1055171.3600000001</v>
      </c>
      <c r="BS70" s="48">
        <v>-30079893.239999998</v>
      </c>
      <c r="BT70" s="48">
        <v>1099891.96</v>
      </c>
      <c r="BU70" s="48">
        <v>1099891.96</v>
      </c>
      <c r="BV70" s="48">
        <v>0</v>
      </c>
      <c r="BW70" s="48">
        <v>0</v>
      </c>
      <c r="BX70" s="48">
        <v>0</v>
      </c>
      <c r="BY70" s="48">
        <v>-4451806.22</v>
      </c>
      <c r="BZ70" s="48">
        <v>0</v>
      </c>
      <c r="CA70" s="48">
        <v>-4175163.53</v>
      </c>
      <c r="CB70" s="48">
        <v>0</v>
      </c>
      <c r="CC70" s="48">
        <v>-4244677.6399999997</v>
      </c>
      <c r="CD70" s="48">
        <v>0</v>
      </c>
      <c r="CE70" s="48">
        <v>0</v>
      </c>
      <c r="CF70" s="48">
        <v>0</v>
      </c>
      <c r="CG70" s="48">
        <v>0</v>
      </c>
      <c r="CH70" s="48">
        <v>0</v>
      </c>
      <c r="CI70" s="48">
        <v>0</v>
      </c>
      <c r="CJ70" s="48">
        <v>0</v>
      </c>
      <c r="CK70" s="48">
        <v>0</v>
      </c>
      <c r="CL70" s="48">
        <v>0</v>
      </c>
    </row>
    <row r="71" spans="1:90">
      <c r="A71" s="48" t="s">
        <v>175</v>
      </c>
      <c r="B71" s="48">
        <v>379599644.11000001</v>
      </c>
      <c r="C71" s="48">
        <v>379276403.13</v>
      </c>
      <c r="D71" s="48">
        <v>388154938.30000001</v>
      </c>
      <c r="E71" s="48">
        <v>372844510.60000002</v>
      </c>
      <c r="F71" s="48">
        <v>382807704.94999999</v>
      </c>
      <c r="G71" s="48">
        <v>389269544.75999999</v>
      </c>
      <c r="H71" s="48">
        <v>394696702.37</v>
      </c>
      <c r="I71" s="48">
        <v>402071357.63999999</v>
      </c>
      <c r="J71" s="48">
        <v>396616997.60000002</v>
      </c>
      <c r="K71" s="48">
        <v>403099621.69</v>
      </c>
      <c r="L71" s="48">
        <v>426252733.25999999</v>
      </c>
      <c r="M71" s="48">
        <v>432870714.81999999</v>
      </c>
      <c r="N71" s="48">
        <v>624498071.76999998</v>
      </c>
      <c r="O71" s="48">
        <v>640695848.37</v>
      </c>
      <c r="P71" s="48">
        <v>2214983217.5</v>
      </c>
      <c r="Q71" s="48">
        <v>2186223030.6799998</v>
      </c>
      <c r="R71" s="48">
        <v>829344884.97000003</v>
      </c>
      <c r="S71" s="48">
        <v>827540481.40999997</v>
      </c>
      <c r="T71" s="48">
        <v>847356746.92999995</v>
      </c>
      <c r="U71" s="48">
        <v>782027953.46000004</v>
      </c>
      <c r="V71" s="48">
        <v>2323457345.1500001</v>
      </c>
      <c r="W71" s="48">
        <v>2318186891.3600001</v>
      </c>
      <c r="X71" s="48">
        <v>2275899509.4000001</v>
      </c>
      <c r="Y71" s="48">
        <v>2298818924.3800001</v>
      </c>
      <c r="Z71" s="48">
        <v>796436806.35000002</v>
      </c>
      <c r="AA71" s="48">
        <v>47320344.719999999</v>
      </c>
      <c r="AB71" s="48">
        <v>48959478.079999998</v>
      </c>
      <c r="AC71" s="48">
        <v>1598873952.8</v>
      </c>
      <c r="AD71" s="48">
        <v>110383788.83</v>
      </c>
      <c r="AE71" s="48">
        <v>108828367.73</v>
      </c>
      <c r="AF71" s="48">
        <v>109183952.43000001</v>
      </c>
      <c r="AG71" s="48">
        <v>109567038.65000001</v>
      </c>
      <c r="AH71" s="48">
        <v>110549371.20999999</v>
      </c>
      <c r="AI71" s="48">
        <v>111873437.26000001</v>
      </c>
      <c r="AJ71" s="48">
        <v>224990508</v>
      </c>
      <c r="AK71" s="48">
        <v>219260256.72999999</v>
      </c>
      <c r="AL71" s="48">
        <v>33836620.789999999</v>
      </c>
      <c r="AM71" s="48">
        <v>25158477.010000002</v>
      </c>
      <c r="AN71" s="48">
        <v>21862009.609999999</v>
      </c>
      <c r="AO71" s="48">
        <v>20069687.390000001</v>
      </c>
      <c r="AP71" s="48">
        <v>36963417.57</v>
      </c>
      <c r="AQ71" s="48">
        <v>36892641.039999999</v>
      </c>
      <c r="AR71" s="48">
        <v>39413251.409999996</v>
      </c>
      <c r="AS71" s="48">
        <v>39125689.93</v>
      </c>
      <c r="AT71" s="48">
        <v>47281128.189999998</v>
      </c>
      <c r="AU71" s="48">
        <v>39910665.539999999</v>
      </c>
      <c r="AV71" s="48">
        <v>22387348.440000001</v>
      </c>
      <c r="AW71" s="48">
        <v>13197068.529999999</v>
      </c>
      <c r="AX71" s="48">
        <v>70944187.890000001</v>
      </c>
      <c r="AY71" s="48">
        <v>73481016.030000001</v>
      </c>
      <c r="AZ71" s="48">
        <v>32442026.59</v>
      </c>
      <c r="BA71" s="48">
        <v>47392870.549999997</v>
      </c>
      <c r="BB71" s="48">
        <v>52269207.270000003</v>
      </c>
      <c r="BC71" s="48">
        <v>41267707.270000003</v>
      </c>
      <c r="BD71" s="48">
        <v>70876239.670000002</v>
      </c>
      <c r="BE71" s="48">
        <v>71709239.670000002</v>
      </c>
      <c r="BF71" s="48">
        <v>48741007.270000003</v>
      </c>
      <c r="BG71" s="48">
        <v>48620507.270000003</v>
      </c>
      <c r="BH71" s="48">
        <v>68980507.269999996</v>
      </c>
      <c r="BI71" s="48">
        <v>69056710.560000002</v>
      </c>
      <c r="BJ71" s="48">
        <v>87842440.019999996</v>
      </c>
      <c r="BK71" s="48">
        <v>68841378.019999996</v>
      </c>
      <c r="BL71" s="48">
        <v>53375118.140000001</v>
      </c>
      <c r="BM71" s="48">
        <v>53342793.359999999</v>
      </c>
      <c r="BN71" s="48">
        <v>52051084.32</v>
      </c>
      <c r="BO71" s="48">
        <v>52051884.32</v>
      </c>
      <c r="BP71" s="48">
        <v>21130129.289999999</v>
      </c>
      <c r="BQ71" s="48">
        <v>6245819.1200000001</v>
      </c>
      <c r="BR71" s="48">
        <v>24798707.300000001</v>
      </c>
      <c r="BS71" s="48">
        <v>15391974.43</v>
      </c>
      <c r="BT71" s="48">
        <v>21699712.260000002</v>
      </c>
      <c r="BU71" s="48">
        <v>17762193.960000001</v>
      </c>
      <c r="BV71" s="48">
        <v>16700834.92</v>
      </c>
      <c r="BW71" s="48">
        <v>18637712.379999999</v>
      </c>
      <c r="BX71" s="48">
        <v>6237527.5800000001</v>
      </c>
      <c r="BY71" s="48">
        <v>7978028.7800000003</v>
      </c>
      <c r="BZ71" s="48">
        <v>9367983.4800000004</v>
      </c>
      <c r="CA71" s="48">
        <v>8938271.4700000007</v>
      </c>
      <c r="CB71" s="48">
        <v>21954491.920000002</v>
      </c>
      <c r="CC71" s="48">
        <v>10202357.359999999</v>
      </c>
      <c r="CD71" s="48">
        <v>12315352.42</v>
      </c>
      <c r="CE71" s="48">
        <v>14486000</v>
      </c>
      <c r="CF71" s="48">
        <v>15176572.18</v>
      </c>
      <c r="CG71" s="48">
        <v>55535094.369999997</v>
      </c>
      <c r="CH71" s="48">
        <v>68620000</v>
      </c>
      <c r="CI71" s="48">
        <v>35070000</v>
      </c>
      <c r="CJ71" s="48">
        <v>16410000</v>
      </c>
      <c r="CK71" s="48">
        <v>31250000</v>
      </c>
      <c r="CL71" s="48">
        <v>0</v>
      </c>
    </row>
    <row r="72" spans="1:90">
      <c r="A72" s="48" t="s">
        <v>176</v>
      </c>
      <c r="B72" s="48">
        <v>20233287799.41</v>
      </c>
      <c r="C72" s="48">
        <v>21010377816.779999</v>
      </c>
      <c r="D72" s="48">
        <v>20847329453.490002</v>
      </c>
      <c r="E72" s="48">
        <v>21089777209.990002</v>
      </c>
      <c r="F72" s="48">
        <v>20302631254.580002</v>
      </c>
      <c r="G72" s="48">
        <v>20187365320.75</v>
      </c>
      <c r="H72" s="48">
        <v>20804711733.25</v>
      </c>
      <c r="I72" s="48">
        <v>20150576971.080002</v>
      </c>
      <c r="J72" s="48">
        <v>20072277238.279999</v>
      </c>
      <c r="K72" s="48">
        <v>20474000319.509998</v>
      </c>
      <c r="L72" s="48">
        <v>19612362742.240002</v>
      </c>
      <c r="M72" s="48">
        <v>19366248695.959999</v>
      </c>
      <c r="N72" s="48">
        <v>19207610891.82</v>
      </c>
      <c r="O72" s="48">
        <v>21496962333.34</v>
      </c>
      <c r="P72" s="48">
        <v>21052698112.290001</v>
      </c>
      <c r="Q72" s="48">
        <v>21157190034.950001</v>
      </c>
      <c r="R72" s="48">
        <v>20872958794.040001</v>
      </c>
      <c r="S72" s="48">
        <v>20925151282.580002</v>
      </c>
      <c r="T72" s="48">
        <v>19732273533.349998</v>
      </c>
      <c r="U72" s="48">
        <v>19053624874.07</v>
      </c>
      <c r="V72" s="48">
        <v>18796137992.450001</v>
      </c>
      <c r="W72" s="48">
        <v>18455803648.970001</v>
      </c>
      <c r="X72" s="48">
        <v>17238819799.07</v>
      </c>
      <c r="Y72" s="48">
        <v>18613276240.380001</v>
      </c>
      <c r="Z72" s="48">
        <v>16143149724.559999</v>
      </c>
      <c r="AA72" s="48">
        <v>11873689672.129999</v>
      </c>
      <c r="AB72" s="48">
        <v>9999823069.1399994</v>
      </c>
      <c r="AC72" s="48">
        <v>13653895106.549999</v>
      </c>
      <c r="AD72" s="48">
        <v>9551805959.2900009</v>
      </c>
      <c r="AE72" s="48">
        <v>9305103341.4500008</v>
      </c>
      <c r="AF72" s="48">
        <v>8068422830.1599998</v>
      </c>
      <c r="AG72" s="48">
        <v>7793274272.2399998</v>
      </c>
      <c r="AH72" s="48">
        <v>7884368097</v>
      </c>
      <c r="AI72" s="48">
        <v>7477319593.3999996</v>
      </c>
      <c r="AJ72" s="48">
        <v>6579967169.4799995</v>
      </c>
      <c r="AK72" s="48">
        <v>6343603629.5200005</v>
      </c>
      <c r="AL72" s="48">
        <v>6103327658.8400002</v>
      </c>
      <c r="AM72" s="48">
        <v>5266685775.8500004</v>
      </c>
      <c r="AN72" s="48">
        <v>4506089795.1999998</v>
      </c>
      <c r="AO72" s="48">
        <v>4282256935.8299999</v>
      </c>
      <c r="AP72" s="48">
        <v>4489420499.1400003</v>
      </c>
      <c r="AQ72" s="48">
        <v>4614653219.6099997</v>
      </c>
      <c r="AR72" s="48">
        <v>4068619526.8200002</v>
      </c>
      <c r="AS72" s="48">
        <v>4367355186.1099997</v>
      </c>
      <c r="AT72" s="48">
        <v>4173963739.3000002</v>
      </c>
      <c r="AU72" s="48">
        <v>4052282228.2600002</v>
      </c>
      <c r="AV72" s="48">
        <v>3415796162.1599998</v>
      </c>
      <c r="AW72" s="48">
        <v>3343516772.4400001</v>
      </c>
      <c r="AX72" s="48">
        <v>3115451594.8800001</v>
      </c>
      <c r="AY72" s="48">
        <v>3088273985.0999999</v>
      </c>
      <c r="AZ72" s="48">
        <v>2642432530.4499998</v>
      </c>
      <c r="BA72" s="48">
        <v>2857362213.8400002</v>
      </c>
      <c r="BB72" s="48">
        <v>2804020543.4400001</v>
      </c>
      <c r="BC72" s="48">
        <v>3116660565.7800002</v>
      </c>
      <c r="BD72" s="48">
        <v>3110490203.9899998</v>
      </c>
      <c r="BE72" s="48">
        <v>3301022664.9000001</v>
      </c>
      <c r="BF72" s="48">
        <v>3667133326.1199999</v>
      </c>
      <c r="BG72" s="48">
        <v>3861451529.0999999</v>
      </c>
      <c r="BH72" s="48">
        <v>3706049932.5100002</v>
      </c>
      <c r="BI72" s="48">
        <v>3881074009.27</v>
      </c>
      <c r="BJ72" s="48">
        <v>3992792405.98</v>
      </c>
      <c r="BK72" s="48">
        <v>4304021872.5500002</v>
      </c>
      <c r="BL72" s="48">
        <v>4258072319.0700002</v>
      </c>
      <c r="BM72" s="48">
        <v>4298819297.1400003</v>
      </c>
      <c r="BN72" s="48">
        <v>3801813112.46</v>
      </c>
      <c r="BO72" s="48">
        <v>4188955439.75</v>
      </c>
      <c r="BP72" s="48">
        <v>3784515191.9499998</v>
      </c>
      <c r="BQ72" s="48">
        <v>3559026904.9499998</v>
      </c>
      <c r="BR72" s="48">
        <v>3610997971.79</v>
      </c>
      <c r="BS72" s="48">
        <v>3292810858.9000001</v>
      </c>
      <c r="BT72" s="48">
        <v>3399134407.0599999</v>
      </c>
      <c r="BU72" s="48">
        <v>3288890716.8699999</v>
      </c>
      <c r="BV72" s="48">
        <v>2866418808.8299999</v>
      </c>
      <c r="BW72" s="48">
        <v>3015395593.46</v>
      </c>
      <c r="BX72" s="48">
        <v>1231901172.54</v>
      </c>
      <c r="BY72" s="48">
        <v>1383148872.3</v>
      </c>
      <c r="BZ72" s="48">
        <v>1260364135.48</v>
      </c>
      <c r="CA72" s="48">
        <v>1421791010.71</v>
      </c>
      <c r="CB72" s="48">
        <v>1152831948.9300001</v>
      </c>
      <c r="CC72" s="48">
        <v>836556951.37</v>
      </c>
      <c r="CD72" s="48">
        <v>531296412.54000002</v>
      </c>
      <c r="CE72" s="48">
        <v>366127000</v>
      </c>
      <c r="CF72" s="48">
        <v>418031540.13</v>
      </c>
      <c r="CG72" s="48">
        <v>542951290.77999997</v>
      </c>
      <c r="CH72" s="48">
        <v>552760000</v>
      </c>
      <c r="CI72" s="48">
        <v>377780000</v>
      </c>
      <c r="CJ72" s="48">
        <v>194330000</v>
      </c>
      <c r="CK72" s="48">
        <v>215690000</v>
      </c>
      <c r="CL72" s="48">
        <v>0</v>
      </c>
    </row>
    <row r="73" spans="1:90">
      <c r="A73" s="48" t="s">
        <v>177</v>
      </c>
    </row>
    <row r="74" spans="1:90">
      <c r="A74" s="48" t="s">
        <v>178</v>
      </c>
      <c r="B74" s="48">
        <v>1022739308</v>
      </c>
      <c r="C74" s="48">
        <v>1022739308</v>
      </c>
      <c r="D74" s="48">
        <v>1022739308</v>
      </c>
      <c r="E74" s="48">
        <v>1022739308</v>
      </c>
      <c r="F74" s="48">
        <v>1022739308</v>
      </c>
      <c r="G74" s="48">
        <v>1022739308</v>
      </c>
      <c r="H74" s="48">
        <v>1022739308</v>
      </c>
      <c r="I74" s="48">
        <v>1022739308</v>
      </c>
      <c r="J74" s="48">
        <v>1022739308</v>
      </c>
      <c r="K74" s="48">
        <v>1022739308</v>
      </c>
      <c r="L74" s="48">
        <v>1022739308</v>
      </c>
      <c r="M74" s="48">
        <v>1022739308</v>
      </c>
      <c r="N74" s="48">
        <v>1022739308</v>
      </c>
      <c r="O74" s="48">
        <v>1022739308</v>
      </c>
      <c r="P74" s="48">
        <v>1022739308</v>
      </c>
      <c r="Q74" s="48">
        <v>1022739308</v>
      </c>
      <c r="R74" s="48">
        <v>1022739308</v>
      </c>
      <c r="S74" s="48">
        <v>1022739308</v>
      </c>
      <c r="T74" s="48">
        <v>1022739308</v>
      </c>
      <c r="U74" s="48">
        <v>1022739308</v>
      </c>
      <c r="V74" s="48">
        <v>1022739308</v>
      </c>
      <c r="W74" s="48">
        <v>1022739308</v>
      </c>
      <c r="X74" s="48">
        <v>1022739308</v>
      </c>
      <c r="Y74" s="48">
        <v>1022739308</v>
      </c>
      <c r="Z74" s="48">
        <v>1022739308</v>
      </c>
      <c r="AA74" s="48">
        <v>1022739308</v>
      </c>
      <c r="AB74" s="48">
        <v>1022739308</v>
      </c>
      <c r="AC74" s="48">
        <v>1022739308</v>
      </c>
      <c r="AD74" s="48">
        <v>1022739308</v>
      </c>
      <c r="AE74" s="48">
        <v>1022739308</v>
      </c>
      <c r="AF74" s="48">
        <v>1022739308</v>
      </c>
      <c r="AG74" s="48">
        <v>1022739308</v>
      </c>
      <c r="AH74" s="48">
        <v>1022739308</v>
      </c>
      <c r="AI74" s="48">
        <v>1022739308</v>
      </c>
      <c r="AJ74" s="48">
        <v>1022739308</v>
      </c>
      <c r="AK74" s="48">
        <v>1022739308</v>
      </c>
      <c r="AL74" s="48">
        <v>1022739308</v>
      </c>
      <c r="AM74" s="48">
        <v>1022739308</v>
      </c>
      <c r="AN74" s="48">
        <v>1022739308</v>
      </c>
      <c r="AO74" s="48">
        <v>1022739308</v>
      </c>
      <c r="AP74" s="48">
        <v>1022739308</v>
      </c>
      <c r="AQ74" s="48">
        <v>852282757</v>
      </c>
      <c r="AR74" s="48">
        <v>852282757</v>
      </c>
      <c r="AS74" s="48">
        <v>852282757</v>
      </c>
      <c r="AT74" s="48">
        <v>852282757</v>
      </c>
      <c r="AU74" s="48">
        <v>852282757</v>
      </c>
      <c r="AV74" s="48">
        <v>852282757</v>
      </c>
      <c r="AW74" s="48">
        <v>852282757</v>
      </c>
      <c r="AX74" s="48">
        <v>852282757</v>
      </c>
      <c r="AY74" s="48">
        <v>852282757</v>
      </c>
      <c r="AZ74" s="48">
        <v>852282757</v>
      </c>
      <c r="BA74" s="48">
        <v>852282757</v>
      </c>
      <c r="BB74" s="48">
        <v>852282757</v>
      </c>
      <c r="BC74" s="48">
        <v>852282757</v>
      </c>
      <c r="BD74" s="48">
        <v>852282757</v>
      </c>
      <c r="BE74" s="48">
        <v>852282757</v>
      </c>
      <c r="BF74" s="48">
        <v>852282757</v>
      </c>
      <c r="BG74" s="48">
        <v>710235631</v>
      </c>
      <c r="BH74" s="48">
        <v>710235631</v>
      </c>
      <c r="BI74" s="48">
        <v>710235631</v>
      </c>
      <c r="BJ74" s="48">
        <v>710235631</v>
      </c>
      <c r="BK74" s="48">
        <v>710235631</v>
      </c>
      <c r="BL74" s="48">
        <v>591863026</v>
      </c>
      <c r="BM74" s="48">
        <v>591863026</v>
      </c>
      <c r="BN74" s="48">
        <v>591863026</v>
      </c>
      <c r="BO74" s="48">
        <v>538057296</v>
      </c>
      <c r="BP74" s="48">
        <v>538057296</v>
      </c>
      <c r="BQ74" s="48">
        <v>538057296</v>
      </c>
      <c r="BR74" s="48">
        <v>448381080</v>
      </c>
      <c r="BS74" s="48">
        <v>448381080</v>
      </c>
      <c r="BT74" s="48">
        <v>448381080</v>
      </c>
      <c r="BU74" s="48">
        <v>448381080</v>
      </c>
      <c r="BV74" s="48">
        <v>328381080</v>
      </c>
      <c r="BW74" s="48">
        <v>328381080</v>
      </c>
      <c r="BX74" s="48">
        <v>328381080</v>
      </c>
      <c r="BY74" s="48">
        <v>328381080</v>
      </c>
      <c r="BZ74" s="48">
        <v>328381080</v>
      </c>
      <c r="CA74" s="48">
        <v>328381080</v>
      </c>
      <c r="CB74" s="48">
        <v>328381080</v>
      </c>
      <c r="CC74" s="48">
        <v>273650900</v>
      </c>
      <c r="CD74" s="48">
        <v>273650900</v>
      </c>
      <c r="CE74" s="48">
        <v>273651000</v>
      </c>
      <c r="CF74" s="48">
        <v>273650900</v>
      </c>
      <c r="CG74" s="48">
        <v>203650900</v>
      </c>
      <c r="CH74" s="48">
        <v>0</v>
      </c>
      <c r="CI74" s="48">
        <v>0</v>
      </c>
      <c r="CJ74" s="48">
        <v>0</v>
      </c>
      <c r="CK74" s="48">
        <v>0</v>
      </c>
      <c r="CL74" s="48">
        <v>0</v>
      </c>
    </row>
    <row r="75" spans="1:90">
      <c r="A75" s="48" t="s">
        <v>179</v>
      </c>
      <c r="B75" s="48">
        <v>2039257706.1500001</v>
      </c>
      <c r="C75" s="48">
        <v>2039257706.1500001</v>
      </c>
      <c r="D75" s="48">
        <v>2039257706.1500001</v>
      </c>
      <c r="E75" s="48">
        <v>2039257706.1500001</v>
      </c>
      <c r="F75" s="48">
        <v>2040369939.8499999</v>
      </c>
      <c r="G75" s="48">
        <v>2040369939.8499999</v>
      </c>
      <c r="H75" s="48">
        <v>2040369939.8499999</v>
      </c>
      <c r="I75" s="48">
        <v>2040369939.8499999</v>
      </c>
      <c r="J75" s="48">
        <v>2040369939.8499999</v>
      </c>
      <c r="K75" s="48">
        <v>2040369939.8599999</v>
      </c>
      <c r="L75" s="48">
        <v>2044371070.28</v>
      </c>
      <c r="M75" s="48">
        <v>2044371070.28</v>
      </c>
      <c r="N75" s="48">
        <v>2045566883.75</v>
      </c>
      <c r="O75" s="48">
        <v>2044371070.28</v>
      </c>
      <c r="P75" s="48">
        <v>1639996070.28</v>
      </c>
      <c r="Q75" s="48">
        <v>1639996070.28</v>
      </c>
      <c r="R75" s="48">
        <v>1700880260.95</v>
      </c>
      <c r="S75" s="48">
        <v>1652552705.24</v>
      </c>
      <c r="T75" s="48">
        <v>1673759344.55</v>
      </c>
      <c r="U75" s="48">
        <v>1661771296.45</v>
      </c>
      <c r="V75" s="48">
        <v>1688174464.0699999</v>
      </c>
      <c r="W75" s="48">
        <v>1611037795.8099999</v>
      </c>
      <c r="X75" s="48">
        <v>1621549515.03</v>
      </c>
      <c r="Y75" s="48">
        <v>1601618149.1099999</v>
      </c>
      <c r="Z75" s="48">
        <v>1656058738.6700001</v>
      </c>
      <c r="AA75" s="48">
        <v>1477074053.1700001</v>
      </c>
      <c r="AB75" s="48">
        <v>1481439430.6199999</v>
      </c>
      <c r="AC75" s="48">
        <v>2234240676</v>
      </c>
      <c r="AD75" s="48">
        <v>1476301521.28</v>
      </c>
      <c r="AE75" s="48">
        <v>1471105574.99</v>
      </c>
      <c r="AF75" s="48">
        <v>1471231045.75</v>
      </c>
      <c r="AG75" s="48">
        <v>1471393540.9200001</v>
      </c>
      <c r="AH75" s="48">
        <v>1472527705.55</v>
      </c>
      <c r="AI75" s="48">
        <v>1471117696.6500001</v>
      </c>
      <c r="AJ75" s="48">
        <v>1474888519.6099999</v>
      </c>
      <c r="AK75" s="48">
        <v>1475955651.1400001</v>
      </c>
      <c r="AL75" s="48">
        <v>1475482718.0699999</v>
      </c>
      <c r="AM75" s="48">
        <v>1446570162.6400001</v>
      </c>
      <c r="AN75" s="48">
        <v>1436104816.1300001</v>
      </c>
      <c r="AO75" s="48">
        <v>1427446370.5599999</v>
      </c>
      <c r="AP75" s="48">
        <v>1434397466.53</v>
      </c>
      <c r="AQ75" s="48">
        <v>1606186187.6300001</v>
      </c>
      <c r="AR75" s="48">
        <v>1622763647.1600001</v>
      </c>
      <c r="AS75" s="48">
        <v>1625836133.4300001</v>
      </c>
      <c r="AT75" s="48">
        <v>1631986276.4200001</v>
      </c>
      <c r="AU75" s="48">
        <v>1619187502.77</v>
      </c>
      <c r="AV75" s="48">
        <v>1587234934.6600001</v>
      </c>
      <c r="AW75" s="48">
        <v>1585431086.6800001</v>
      </c>
      <c r="AX75" s="48">
        <v>1585589112.8299999</v>
      </c>
      <c r="AY75" s="48">
        <v>1585589112.8299999</v>
      </c>
      <c r="AZ75" s="48">
        <v>1585323490.8299999</v>
      </c>
      <c r="BA75" s="48">
        <v>1585319455.1700001</v>
      </c>
      <c r="BB75" s="48">
        <v>1583577566.8199999</v>
      </c>
      <c r="BC75" s="48">
        <v>1583555869.0799999</v>
      </c>
      <c r="BD75" s="48">
        <v>1583418930.3499999</v>
      </c>
      <c r="BE75" s="48">
        <v>1583418930.3499999</v>
      </c>
      <c r="BF75" s="48">
        <v>1571862177.3699999</v>
      </c>
      <c r="BG75" s="48">
        <v>1712502786.74</v>
      </c>
      <c r="BH75" s="48">
        <v>1711306590.52</v>
      </c>
      <c r="BI75" s="48">
        <v>1711306590.6199999</v>
      </c>
      <c r="BJ75" s="48">
        <v>1695205445.3499999</v>
      </c>
      <c r="BK75" s="48">
        <v>1695161344.1800001</v>
      </c>
      <c r="BL75" s="48">
        <v>1813483605.1800001</v>
      </c>
      <c r="BM75" s="48">
        <v>1810398617.79</v>
      </c>
      <c r="BN75" s="48">
        <v>1804848341.3</v>
      </c>
      <c r="BO75" s="48">
        <v>1858037220.9300001</v>
      </c>
      <c r="BP75" s="48">
        <v>1855704250.52</v>
      </c>
      <c r="BQ75" s="48">
        <v>1855135466.0899999</v>
      </c>
      <c r="BR75" s="48">
        <v>1938468355.0699999</v>
      </c>
      <c r="BS75" s="48">
        <v>1943307076.45</v>
      </c>
      <c r="BT75" s="48">
        <v>1935403531.1800001</v>
      </c>
      <c r="BU75" s="48">
        <v>1934771760.48</v>
      </c>
      <c r="BV75" s="48">
        <v>665586424.62</v>
      </c>
      <c r="BW75" s="48">
        <v>665566716.62</v>
      </c>
      <c r="BX75" s="48">
        <v>665134231.63</v>
      </c>
      <c r="BY75" s="48">
        <v>665053179.01999998</v>
      </c>
      <c r="BZ75" s="48">
        <v>662117383.08000004</v>
      </c>
      <c r="CA75" s="48">
        <v>659592080.08000004</v>
      </c>
      <c r="CB75" s="48">
        <v>641372232.88999999</v>
      </c>
      <c r="CC75" s="48">
        <v>641372232.88999999</v>
      </c>
      <c r="CD75" s="48">
        <v>641372232.88999999</v>
      </c>
      <c r="CE75" s="48">
        <v>641324000</v>
      </c>
      <c r="CF75" s="48">
        <v>638403784.88999999</v>
      </c>
      <c r="CG75" s="48">
        <v>274599680.88999999</v>
      </c>
      <c r="CH75" s="48">
        <v>0</v>
      </c>
      <c r="CI75" s="48">
        <v>0</v>
      </c>
      <c r="CJ75" s="48">
        <v>0</v>
      </c>
      <c r="CK75" s="48">
        <v>0</v>
      </c>
      <c r="CL75" s="48">
        <v>0</v>
      </c>
    </row>
    <row r="76" spans="1:90">
      <c r="A76" s="48" t="s">
        <v>180</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c r="BW76" s="48">
        <v>0</v>
      </c>
      <c r="BX76" s="48">
        <v>0</v>
      </c>
      <c r="BY76" s="48">
        <v>0</v>
      </c>
      <c r="BZ76" s="48">
        <v>0</v>
      </c>
      <c r="CA76" s="48">
        <v>0</v>
      </c>
      <c r="CB76" s="48">
        <v>0</v>
      </c>
      <c r="CC76" s="48">
        <v>0</v>
      </c>
      <c r="CD76" s="48">
        <v>0</v>
      </c>
      <c r="CE76" s="48">
        <v>0</v>
      </c>
      <c r="CF76" s="48">
        <v>0</v>
      </c>
      <c r="CG76" s="48">
        <v>0</v>
      </c>
      <c r="CH76" s="48">
        <v>0</v>
      </c>
      <c r="CI76" s="48">
        <v>0</v>
      </c>
      <c r="CJ76" s="48">
        <v>0</v>
      </c>
      <c r="CK76" s="48">
        <v>0</v>
      </c>
      <c r="CL76" s="48">
        <v>0</v>
      </c>
    </row>
    <row r="77" spans="1:90">
      <c r="A77" s="48" t="s">
        <v>181</v>
      </c>
      <c r="B77" s="48">
        <v>379578.15</v>
      </c>
      <c r="C77" s="48">
        <v>379578.33</v>
      </c>
      <c r="D77" s="48">
        <v>173795.25</v>
      </c>
      <c r="E77" s="48">
        <v>66372390.090000004</v>
      </c>
      <c r="F77" s="48">
        <v>113293730.97</v>
      </c>
      <c r="G77" s="48">
        <v>121027404.41</v>
      </c>
      <c r="H77" s="48">
        <v>123267249.14</v>
      </c>
      <c r="I77" s="48">
        <v>114470980.94</v>
      </c>
      <c r="J77" s="48">
        <v>87087424.519999996</v>
      </c>
      <c r="K77" s="48">
        <v>88580627.120000005</v>
      </c>
      <c r="L77" s="48">
        <v>93899299.579999998</v>
      </c>
      <c r="M77" s="48">
        <v>115453768.95999999</v>
      </c>
      <c r="N77" s="48">
        <v>102599232.11</v>
      </c>
      <c r="O77" s="48">
        <v>44633232.530000001</v>
      </c>
      <c r="P77" s="48">
        <v>39963589.479999997</v>
      </c>
      <c r="Q77" s="48">
        <v>23472079.469999999</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c r="A78" s="48" t="s">
        <v>182</v>
      </c>
      <c r="B78" s="48">
        <v>9228506.5899999999</v>
      </c>
      <c r="C78" s="48">
        <v>10686138.02</v>
      </c>
      <c r="D78" s="48">
        <v>10518980.310000001</v>
      </c>
      <c r="E78" s="48">
        <v>9676689.0999999996</v>
      </c>
      <c r="F78" s="48">
        <v>10108157.33</v>
      </c>
      <c r="G78" s="48">
        <v>10313683.810000001</v>
      </c>
      <c r="H78" s="48">
        <v>9975294.5600000005</v>
      </c>
      <c r="I78" s="48">
        <v>9720622.4700000007</v>
      </c>
      <c r="J78" s="48">
        <v>10006355.1</v>
      </c>
      <c r="K78" s="48">
        <v>10447557.050000001</v>
      </c>
      <c r="L78" s="48">
        <v>9803979.8900000006</v>
      </c>
      <c r="M78" s="48">
        <v>9923266.0700000003</v>
      </c>
      <c r="N78" s="48">
        <v>7711188.0499999998</v>
      </c>
      <c r="O78" s="48">
        <v>9181367.3699999992</v>
      </c>
      <c r="P78" s="48">
        <v>8122985.5700000003</v>
      </c>
      <c r="Q78" s="48">
        <v>8122985.5700000003</v>
      </c>
      <c r="R78" s="48">
        <v>0</v>
      </c>
      <c r="S78" s="48">
        <v>7595223.2199999997</v>
      </c>
      <c r="T78" s="48">
        <v>0</v>
      </c>
      <c r="U78" s="48">
        <v>6102812.6600000001</v>
      </c>
      <c r="V78" s="48">
        <v>0</v>
      </c>
      <c r="W78" s="48">
        <v>6460515.2800000003</v>
      </c>
      <c r="X78" s="48">
        <v>5530696.96</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c r="AR78" s="48">
        <v>0</v>
      </c>
      <c r="AS78" s="48">
        <v>0</v>
      </c>
      <c r="AT78" s="48">
        <v>0</v>
      </c>
      <c r="AU78" s="48">
        <v>0</v>
      </c>
      <c r="AV78" s="48">
        <v>0</v>
      </c>
      <c r="AW78" s="48">
        <v>0</v>
      </c>
      <c r="AX78" s="48">
        <v>0</v>
      </c>
      <c r="AY78" s="48">
        <v>0</v>
      </c>
      <c r="AZ78" s="48">
        <v>0</v>
      </c>
      <c r="BA78" s="48">
        <v>0</v>
      </c>
      <c r="BB78" s="48">
        <v>0</v>
      </c>
      <c r="BC78" s="48">
        <v>0</v>
      </c>
      <c r="BD78" s="48">
        <v>0</v>
      </c>
      <c r="BE78" s="48">
        <v>0</v>
      </c>
      <c r="BF78" s="48">
        <v>0</v>
      </c>
      <c r="BG78" s="48">
        <v>0</v>
      </c>
      <c r="BH78" s="48">
        <v>0</v>
      </c>
      <c r="BI78" s="48">
        <v>0</v>
      </c>
      <c r="BJ78" s="48">
        <v>0</v>
      </c>
      <c r="BK78" s="48">
        <v>0</v>
      </c>
      <c r="BL78" s="48">
        <v>0</v>
      </c>
      <c r="BM78" s="48">
        <v>0</v>
      </c>
      <c r="BN78" s="48">
        <v>0</v>
      </c>
      <c r="BO78" s="48">
        <v>0</v>
      </c>
      <c r="BP78" s="48">
        <v>0</v>
      </c>
      <c r="BQ78" s="48">
        <v>0</v>
      </c>
      <c r="BR78" s="48">
        <v>0</v>
      </c>
      <c r="BS78" s="48">
        <v>0</v>
      </c>
      <c r="BT78" s="48">
        <v>0</v>
      </c>
      <c r="BU78" s="48">
        <v>0</v>
      </c>
      <c r="BV78" s="48">
        <v>0</v>
      </c>
      <c r="BW78" s="48">
        <v>0</v>
      </c>
      <c r="BX78" s="48">
        <v>0</v>
      </c>
      <c r="BY78" s="48">
        <v>0</v>
      </c>
      <c r="BZ78" s="48">
        <v>0</v>
      </c>
      <c r="CA78" s="48">
        <v>0</v>
      </c>
      <c r="CB78" s="48">
        <v>0</v>
      </c>
      <c r="CC78" s="48">
        <v>0</v>
      </c>
      <c r="CD78" s="48">
        <v>0</v>
      </c>
      <c r="CE78" s="48">
        <v>0</v>
      </c>
      <c r="CF78" s="48">
        <v>0</v>
      </c>
      <c r="CG78" s="48">
        <v>0</v>
      </c>
      <c r="CH78" s="48">
        <v>0</v>
      </c>
      <c r="CI78" s="48">
        <v>0</v>
      </c>
      <c r="CJ78" s="48">
        <v>0</v>
      </c>
      <c r="CK78" s="48">
        <v>0</v>
      </c>
      <c r="CL78" s="48">
        <v>0</v>
      </c>
    </row>
    <row r="79" spans="1:90">
      <c r="A79" s="48" t="s">
        <v>183</v>
      </c>
      <c r="B79" s="48">
        <v>1320646920.6600001</v>
      </c>
      <c r="C79" s="48">
        <v>1320646920.6600001</v>
      </c>
      <c r="D79" s="48">
        <v>1320646920.6600001</v>
      </c>
      <c r="E79" s="48">
        <v>1320646920.6600001</v>
      </c>
      <c r="F79" s="48">
        <v>1320646920.6600001</v>
      </c>
      <c r="G79" s="48">
        <v>1320646920.6600001</v>
      </c>
      <c r="H79" s="48">
        <v>1320646920.6600001</v>
      </c>
      <c r="I79" s="48">
        <v>1320646920.6600001</v>
      </c>
      <c r="J79" s="48">
        <v>1320646920.6600001</v>
      </c>
      <c r="K79" s="48">
        <v>1320646920.6600001</v>
      </c>
      <c r="L79" s="48">
        <v>1320646920.6600001</v>
      </c>
      <c r="M79" s="48">
        <v>1320646920.6600001</v>
      </c>
      <c r="N79" s="48">
        <v>1320646920.6600001</v>
      </c>
      <c r="O79" s="48">
        <v>1320646920.6600001</v>
      </c>
      <c r="P79" s="48">
        <v>1320646920.6600001</v>
      </c>
      <c r="Q79" s="48">
        <v>1320646920.6600001</v>
      </c>
      <c r="R79" s="48">
        <v>1321118748.78</v>
      </c>
      <c r="S79" s="48">
        <v>1321118748.78</v>
      </c>
      <c r="T79" s="48">
        <v>1320646920.6600001</v>
      </c>
      <c r="U79" s="48">
        <v>1320646920.6600001</v>
      </c>
      <c r="V79" s="48">
        <v>1306295323.8699999</v>
      </c>
      <c r="W79" s="48">
        <v>1306295323.8699999</v>
      </c>
      <c r="X79" s="48">
        <v>1306295323.8699999</v>
      </c>
      <c r="Y79" s="48">
        <v>1306295323.8699999</v>
      </c>
      <c r="Z79" s="48">
        <v>1219623867.3599999</v>
      </c>
      <c r="AA79" s="48">
        <v>1219623867.3599999</v>
      </c>
      <c r="AB79" s="48">
        <v>1234599718.03</v>
      </c>
      <c r="AC79" s="48">
        <v>1234599718.03</v>
      </c>
      <c r="AD79" s="48">
        <v>1155823454.77</v>
      </c>
      <c r="AE79" s="48">
        <v>1155823454.77</v>
      </c>
      <c r="AF79" s="48">
        <v>1157766101.1500001</v>
      </c>
      <c r="AG79" s="48">
        <v>1157766101.1500001</v>
      </c>
      <c r="AH79" s="48">
        <v>1003506333.84</v>
      </c>
      <c r="AI79" s="48">
        <v>1003506333.84</v>
      </c>
      <c r="AJ79" s="48">
        <v>1003506333.84</v>
      </c>
      <c r="AK79" s="48">
        <v>1003506333.84</v>
      </c>
      <c r="AL79" s="48">
        <v>870530104.05999994</v>
      </c>
      <c r="AM79" s="48">
        <v>870530104.05999994</v>
      </c>
      <c r="AN79" s="48">
        <v>870313024.05999994</v>
      </c>
      <c r="AO79" s="48">
        <v>870313024.05999994</v>
      </c>
      <c r="AP79" s="48">
        <v>747142301.03999996</v>
      </c>
      <c r="AQ79" s="48">
        <v>747142301.03999996</v>
      </c>
      <c r="AR79" s="48">
        <v>747153162.12</v>
      </c>
      <c r="AS79" s="48">
        <v>747153162.12</v>
      </c>
      <c r="AT79" s="48">
        <v>396808306.86000001</v>
      </c>
      <c r="AU79" s="48">
        <v>826758649.22000003</v>
      </c>
      <c r="AV79" s="48">
        <v>826864618.09000003</v>
      </c>
      <c r="AW79" s="48">
        <v>838333509.35000002</v>
      </c>
      <c r="AX79" s="48">
        <v>748346692.34000003</v>
      </c>
      <c r="AY79" s="48">
        <v>748346692.34000003</v>
      </c>
      <c r="AZ79" s="48">
        <v>748197550.34000003</v>
      </c>
      <c r="BA79" s="48">
        <v>748197550.34000003</v>
      </c>
      <c r="BB79" s="48">
        <v>668527882.49000001</v>
      </c>
      <c r="BC79" s="48">
        <v>668527882.49000001</v>
      </c>
      <c r="BD79" s="48">
        <v>665605093.65999997</v>
      </c>
      <c r="BE79" s="48">
        <v>666815227.25</v>
      </c>
      <c r="BF79" s="48">
        <v>567984565.92999995</v>
      </c>
      <c r="BG79" s="48">
        <v>567984565.92999995</v>
      </c>
      <c r="BH79" s="48">
        <v>567984565.94000006</v>
      </c>
      <c r="BI79" s="48">
        <v>567244885.92999995</v>
      </c>
      <c r="BJ79" s="48">
        <v>419337334.51999998</v>
      </c>
      <c r="BK79" s="48">
        <v>418925284.51999998</v>
      </c>
      <c r="BL79" s="48">
        <v>417678847.70999998</v>
      </c>
      <c r="BM79" s="48">
        <v>417678847.70999998</v>
      </c>
      <c r="BN79" s="48">
        <v>284703861.92000002</v>
      </c>
      <c r="BO79" s="48">
        <v>284703861.92000002</v>
      </c>
      <c r="BP79" s="48">
        <v>284703861.92000002</v>
      </c>
      <c r="BQ79" s="48">
        <v>284703861.92000002</v>
      </c>
      <c r="BR79" s="48">
        <v>176995325.03999999</v>
      </c>
      <c r="BS79" s="48">
        <v>175028150.86000001</v>
      </c>
      <c r="BT79" s="48">
        <v>166077140.02000001</v>
      </c>
      <c r="BU79" s="48">
        <v>163213138.47</v>
      </c>
      <c r="BV79" s="48">
        <v>163539774.94999999</v>
      </c>
      <c r="BW79" s="48">
        <v>143804245.41</v>
      </c>
      <c r="BX79" s="48">
        <v>143505737.25</v>
      </c>
      <c r="BY79" s="48">
        <v>144024016.50999999</v>
      </c>
      <c r="BZ79" s="48">
        <v>132232212.09999999</v>
      </c>
      <c r="CA79" s="48">
        <v>130443089.94</v>
      </c>
      <c r="CB79" s="48">
        <v>137978409.43000001</v>
      </c>
      <c r="CC79" s="48">
        <v>127164283.31</v>
      </c>
      <c r="CD79" s="48">
        <v>69601738.090000004</v>
      </c>
      <c r="CE79" s="48">
        <v>34778000</v>
      </c>
      <c r="CF79" s="48">
        <v>10546287.800000001</v>
      </c>
      <c r="CG79" s="48">
        <v>1136843.69</v>
      </c>
      <c r="CH79" s="48">
        <v>0</v>
      </c>
      <c r="CI79" s="48">
        <v>0</v>
      </c>
      <c r="CJ79" s="48">
        <v>0</v>
      </c>
      <c r="CK79" s="48">
        <v>0</v>
      </c>
      <c r="CL79" s="48">
        <v>0</v>
      </c>
    </row>
    <row r="80" spans="1:90">
      <c r="A80" s="48" t="s">
        <v>184</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c r="AR80" s="48">
        <v>0</v>
      </c>
      <c r="AS80" s="48">
        <v>0</v>
      </c>
      <c r="AT80" s="48">
        <v>0</v>
      </c>
      <c r="AU80" s="48">
        <v>0</v>
      </c>
      <c r="AV80" s="48">
        <v>0</v>
      </c>
      <c r="AW80" s="48">
        <v>0</v>
      </c>
      <c r="AX80" s="48">
        <v>0</v>
      </c>
      <c r="AY80" s="48">
        <v>0</v>
      </c>
      <c r="AZ80" s="48">
        <v>0</v>
      </c>
      <c r="BA80" s="48">
        <v>0</v>
      </c>
      <c r="BB80" s="48">
        <v>0</v>
      </c>
      <c r="BC80" s="48">
        <v>0</v>
      </c>
      <c r="BD80" s="48">
        <v>0</v>
      </c>
      <c r="BE80" s="48">
        <v>0</v>
      </c>
      <c r="BF80" s="48">
        <v>0</v>
      </c>
      <c r="BG80" s="48">
        <v>0</v>
      </c>
      <c r="BH80" s="48">
        <v>0</v>
      </c>
      <c r="BI80" s="48">
        <v>0</v>
      </c>
      <c r="BJ80" s="48">
        <v>0</v>
      </c>
      <c r="BK80" s="48">
        <v>0</v>
      </c>
      <c r="BL80" s="48">
        <v>0</v>
      </c>
      <c r="BM80" s="48">
        <v>0</v>
      </c>
      <c r="BN80" s="48">
        <v>0</v>
      </c>
      <c r="BO80" s="48">
        <v>0</v>
      </c>
      <c r="BP80" s="48">
        <v>0</v>
      </c>
      <c r="BQ80" s="48">
        <v>0</v>
      </c>
      <c r="BR80" s="48">
        <v>0</v>
      </c>
      <c r="BS80" s="48">
        <v>0</v>
      </c>
      <c r="BT80" s="48">
        <v>0</v>
      </c>
      <c r="BU80" s="48">
        <v>0</v>
      </c>
      <c r="BV80" s="48">
        <v>0</v>
      </c>
      <c r="BW80" s="48">
        <v>0</v>
      </c>
      <c r="BX80" s="48">
        <v>0</v>
      </c>
      <c r="BY80" s="48">
        <v>0</v>
      </c>
      <c r="BZ80" s="48">
        <v>0</v>
      </c>
      <c r="CA80" s="48">
        <v>0</v>
      </c>
      <c r="CB80" s="48">
        <v>0</v>
      </c>
      <c r="CC80" s="48">
        <v>0</v>
      </c>
      <c r="CD80" s="48">
        <v>0</v>
      </c>
      <c r="CE80" s="48">
        <v>0</v>
      </c>
      <c r="CF80" s="48">
        <v>0</v>
      </c>
      <c r="CG80" s="48">
        <v>0</v>
      </c>
      <c r="CH80" s="48">
        <v>0</v>
      </c>
      <c r="CI80" s="48">
        <v>0</v>
      </c>
      <c r="CJ80" s="48">
        <v>0</v>
      </c>
      <c r="CK80" s="48">
        <v>0</v>
      </c>
      <c r="CL80" s="48">
        <v>0</v>
      </c>
    </row>
    <row r="81" spans="1:90">
      <c r="A81" s="48" t="s">
        <v>185</v>
      </c>
      <c r="B81" s="48">
        <v>6268215598.3400002</v>
      </c>
      <c r="C81" s="48">
        <v>5868614909.8299999</v>
      </c>
      <c r="D81" s="48">
        <v>5965940979.4300003</v>
      </c>
      <c r="E81" s="48">
        <v>5577151227.1899996</v>
      </c>
      <c r="F81" s="48">
        <v>5311163331.9200001</v>
      </c>
      <c r="G81" s="48">
        <v>4896807682.0500002</v>
      </c>
      <c r="H81" s="48">
        <v>4945628537.3100004</v>
      </c>
      <c r="I81" s="48">
        <v>4706636692.1599998</v>
      </c>
      <c r="J81" s="48">
        <v>4482064685.4499998</v>
      </c>
      <c r="K81" s="48">
        <v>4081461765.5700002</v>
      </c>
      <c r="L81" s="48">
        <v>3825332919.0599999</v>
      </c>
      <c r="M81" s="48">
        <v>3605977097.1999998</v>
      </c>
      <c r="N81" s="48">
        <v>3472895693.0100002</v>
      </c>
      <c r="O81" s="48">
        <v>2449011020.0900002</v>
      </c>
      <c r="P81" s="48">
        <v>2387834552.3699999</v>
      </c>
      <c r="Q81" s="48">
        <v>2245638061.9099998</v>
      </c>
      <c r="R81" s="48">
        <v>2209874647.98</v>
      </c>
      <c r="S81" s="48">
        <v>1929639224.1600001</v>
      </c>
      <c r="T81" s="48">
        <v>1926794884.0599999</v>
      </c>
      <c r="U81" s="48">
        <v>1755367292.51</v>
      </c>
      <c r="V81" s="48">
        <v>1525522712.6099999</v>
      </c>
      <c r="W81" s="48">
        <v>1187407491.71</v>
      </c>
      <c r="X81" s="48">
        <v>1206017366.04</v>
      </c>
      <c r="Y81" s="48">
        <v>1118011764.1300001</v>
      </c>
      <c r="Z81" s="48">
        <v>1190436982.6500001</v>
      </c>
      <c r="AA81" s="48">
        <v>2458630791.4000001</v>
      </c>
      <c r="AB81" s="48">
        <v>2505863990.2399998</v>
      </c>
      <c r="AC81" s="48">
        <v>892086351.51999998</v>
      </c>
      <c r="AD81" s="48">
        <v>2262280196.29</v>
      </c>
      <c r="AE81" s="48">
        <v>2063057777.46</v>
      </c>
      <c r="AF81" s="48">
        <v>2025245485.3199999</v>
      </c>
      <c r="AG81" s="48">
        <v>1835178732.7</v>
      </c>
      <c r="AH81" s="48">
        <v>1888951064.6700001</v>
      </c>
      <c r="AI81" s="48">
        <v>1712125791.28</v>
      </c>
      <c r="AJ81" s="48">
        <v>1631238047.0899999</v>
      </c>
      <c r="AK81" s="48">
        <v>1461790072.1400001</v>
      </c>
      <c r="AL81" s="48">
        <v>1647612547.3800001</v>
      </c>
      <c r="AM81" s="48">
        <v>1489433745.72</v>
      </c>
      <c r="AN81" s="48">
        <v>1393782064.77</v>
      </c>
      <c r="AO81" s="48">
        <v>1257123188.75</v>
      </c>
      <c r="AP81" s="48">
        <v>1230328682.04</v>
      </c>
      <c r="AQ81" s="48">
        <v>1088674614.52</v>
      </c>
      <c r="AR81" s="48">
        <v>980521327.10000002</v>
      </c>
      <c r="AS81" s="48">
        <v>848115182.62</v>
      </c>
      <c r="AT81" s="48">
        <v>1118613055.72</v>
      </c>
      <c r="AU81" s="48">
        <v>525357157.43000001</v>
      </c>
      <c r="AV81" s="48">
        <v>403461761.73000002</v>
      </c>
      <c r="AW81" s="48">
        <v>371544386</v>
      </c>
      <c r="AX81" s="48">
        <v>363429189.26999998</v>
      </c>
      <c r="AY81" s="48">
        <v>244467864.97999999</v>
      </c>
      <c r="AZ81" s="48">
        <v>254618309.40000001</v>
      </c>
      <c r="BA81" s="48">
        <v>192812684.94999999</v>
      </c>
      <c r="BB81" s="48">
        <v>292526515.91000003</v>
      </c>
      <c r="BC81" s="48">
        <v>281230052.56999999</v>
      </c>
      <c r="BD81" s="48">
        <v>406650004.85000002</v>
      </c>
      <c r="BE81" s="48">
        <v>334116866.01999998</v>
      </c>
      <c r="BF81" s="48">
        <v>445681844.19</v>
      </c>
      <c r="BG81" s="48">
        <v>455559933.64999998</v>
      </c>
      <c r="BH81" s="48">
        <v>344656493.63999999</v>
      </c>
      <c r="BI81" s="48">
        <v>264614110.94</v>
      </c>
      <c r="BJ81" s="48">
        <v>363358290.55000001</v>
      </c>
      <c r="BK81" s="48">
        <v>278089580.66000003</v>
      </c>
      <c r="BL81" s="48">
        <v>133770782.09999999</v>
      </c>
      <c r="BM81" s="48">
        <v>119842474.04000001</v>
      </c>
      <c r="BN81" s="48">
        <v>257284974.88</v>
      </c>
      <c r="BO81" s="48">
        <v>170190260.5</v>
      </c>
      <c r="BP81" s="48">
        <v>105853126.12</v>
      </c>
      <c r="BQ81" s="48">
        <v>36818416.619999997</v>
      </c>
      <c r="BR81" s="48">
        <v>164751884.61000001</v>
      </c>
      <c r="BS81" s="48">
        <v>24363807.969999999</v>
      </c>
      <c r="BT81" s="48">
        <v>241854991.44</v>
      </c>
      <c r="BU81" s="48">
        <v>99358862.480000004</v>
      </c>
      <c r="BV81" s="48">
        <v>189774679.28999999</v>
      </c>
      <c r="BW81" s="48">
        <v>110559227.73</v>
      </c>
      <c r="BX81" s="48">
        <v>92578090.409999996</v>
      </c>
      <c r="BY81" s="48">
        <v>105677677.75</v>
      </c>
      <c r="BZ81" s="48">
        <v>51885677.789999999</v>
      </c>
      <c r="CA81" s="48">
        <v>42717718.460000001</v>
      </c>
      <c r="CB81" s="48">
        <v>75980140.25</v>
      </c>
      <c r="CC81" s="48">
        <v>35630191.829999998</v>
      </c>
      <c r="CD81" s="48">
        <v>91994293.900000006</v>
      </c>
      <c r="CE81" s="48">
        <v>129889000</v>
      </c>
      <c r="CF81" s="48">
        <v>81321459.170000002</v>
      </c>
      <c r="CG81" s="48">
        <v>12975517.09</v>
      </c>
      <c r="CH81" s="48">
        <v>0</v>
      </c>
      <c r="CI81" s="48">
        <v>0</v>
      </c>
      <c r="CJ81" s="48">
        <v>0</v>
      </c>
      <c r="CK81" s="48">
        <v>0</v>
      </c>
      <c r="CL81" s="48">
        <v>0</v>
      </c>
    </row>
    <row r="82" spans="1:90">
      <c r="A82" s="48" t="s">
        <v>186</v>
      </c>
      <c r="B82" s="48">
        <v>10660467617.889999</v>
      </c>
      <c r="C82" s="48">
        <v>10262324560.99</v>
      </c>
      <c r="D82" s="48">
        <v>10359277689.799999</v>
      </c>
      <c r="E82" s="48">
        <v>10035844241.190001</v>
      </c>
      <c r="F82" s="48">
        <v>9818321388.7299995</v>
      </c>
      <c r="G82" s="48">
        <v>9411904938.7800007</v>
      </c>
      <c r="H82" s="48">
        <v>9462627249.5200005</v>
      </c>
      <c r="I82" s="48">
        <v>9214584464.0799999</v>
      </c>
      <c r="J82" s="48">
        <v>8962914633.5799999</v>
      </c>
      <c r="K82" s="48">
        <v>8564246118.2600002</v>
      </c>
      <c r="L82" s="48">
        <v>8316793497.4700003</v>
      </c>
      <c r="M82" s="48">
        <v>8119111431.1700001</v>
      </c>
      <c r="N82" s="48">
        <v>7972159225.5799999</v>
      </c>
      <c r="O82" s="48">
        <v>6890582918.9300003</v>
      </c>
      <c r="P82" s="48">
        <v>6419303426.3599997</v>
      </c>
      <c r="Q82" s="48">
        <v>6260615425.8900003</v>
      </c>
      <c r="R82" s="48">
        <v>6225947085.6499996</v>
      </c>
      <c r="S82" s="48">
        <v>5920010876.6199999</v>
      </c>
      <c r="T82" s="48">
        <v>5932471151.8199997</v>
      </c>
      <c r="U82" s="48">
        <v>5754430707.2799997</v>
      </c>
      <c r="V82" s="48">
        <v>5509307337.1700001</v>
      </c>
      <c r="W82" s="48">
        <v>5128803585.04</v>
      </c>
      <c r="X82" s="48">
        <v>5193939340.8599997</v>
      </c>
      <c r="Y82" s="48">
        <v>5104562436.54</v>
      </c>
      <c r="Z82" s="48">
        <v>5165480694.8100004</v>
      </c>
      <c r="AA82" s="48">
        <v>6178068019.9300003</v>
      </c>
      <c r="AB82" s="48">
        <v>6244642446.8900003</v>
      </c>
      <c r="AC82" s="48">
        <v>5486019637.04</v>
      </c>
      <c r="AD82" s="48">
        <v>5917144480.3400002</v>
      </c>
      <c r="AE82" s="48">
        <v>5712726115.2200003</v>
      </c>
      <c r="AF82" s="48">
        <v>5676981940.2200003</v>
      </c>
      <c r="AG82" s="48">
        <v>5487077682.7700005</v>
      </c>
      <c r="AH82" s="48">
        <v>5387724412.0600004</v>
      </c>
      <c r="AI82" s="48">
        <v>5209489129.7700005</v>
      </c>
      <c r="AJ82" s="48">
        <v>5118843967.54</v>
      </c>
      <c r="AK82" s="48">
        <v>4950057722.3900003</v>
      </c>
      <c r="AL82" s="48">
        <v>5001722265.6700001</v>
      </c>
      <c r="AM82" s="48">
        <v>4816975925.0699997</v>
      </c>
      <c r="AN82" s="48">
        <v>4708998614.4499998</v>
      </c>
      <c r="AO82" s="48">
        <v>4564542108.1999998</v>
      </c>
      <c r="AP82" s="48">
        <v>4422815579.9300003</v>
      </c>
      <c r="AQ82" s="48">
        <v>4280982623.73</v>
      </c>
      <c r="AR82" s="48">
        <v>4190628054.0300002</v>
      </c>
      <c r="AS82" s="48">
        <v>4064286599.1199999</v>
      </c>
      <c r="AT82" s="48">
        <v>3989341897.48</v>
      </c>
      <c r="AU82" s="48">
        <v>3813591525.6199999</v>
      </c>
      <c r="AV82" s="48">
        <v>3659883322.9499998</v>
      </c>
      <c r="AW82" s="48">
        <v>3638341267.0599999</v>
      </c>
      <c r="AX82" s="48">
        <v>3539015570.1799998</v>
      </c>
      <c r="AY82" s="48">
        <v>3421458575.0700002</v>
      </c>
      <c r="AZ82" s="48">
        <v>3431964940.5599999</v>
      </c>
      <c r="BA82" s="48">
        <v>3370999396.0100002</v>
      </c>
      <c r="BB82" s="48">
        <v>3396914722.2199998</v>
      </c>
      <c r="BC82" s="48">
        <v>3385596561.1399999</v>
      </c>
      <c r="BD82" s="48">
        <v>3507956785.8600001</v>
      </c>
      <c r="BE82" s="48">
        <v>3436633780.6199999</v>
      </c>
      <c r="BF82" s="48">
        <v>3437811344.4899998</v>
      </c>
      <c r="BG82" s="48">
        <v>3446282917.3200002</v>
      </c>
      <c r="BH82" s="48">
        <v>3334183281.0999999</v>
      </c>
      <c r="BI82" s="48">
        <v>3253401218.4899998</v>
      </c>
      <c r="BJ82" s="48">
        <v>3188136701.4200001</v>
      </c>
      <c r="BK82" s="48">
        <v>3102411840.3600001</v>
      </c>
      <c r="BL82" s="48">
        <v>2956796260.9899998</v>
      </c>
      <c r="BM82" s="48">
        <v>2939782965.54</v>
      </c>
      <c r="BN82" s="48">
        <v>2938700204.0999999</v>
      </c>
      <c r="BO82" s="48">
        <v>2850988639.3499999</v>
      </c>
      <c r="BP82" s="48">
        <v>2784318534.5599999</v>
      </c>
      <c r="BQ82" s="48">
        <v>2714715040.6300001</v>
      </c>
      <c r="BR82" s="48">
        <v>2728596644.7199998</v>
      </c>
      <c r="BS82" s="48">
        <v>2591080115.2800002</v>
      </c>
      <c r="BT82" s="48">
        <v>2791716742.6399999</v>
      </c>
      <c r="BU82" s="48">
        <v>2645724841.4299998</v>
      </c>
      <c r="BV82" s="48">
        <v>1347281958.8599999</v>
      </c>
      <c r="BW82" s="48">
        <v>1248311269.76</v>
      </c>
      <c r="BX82" s="48">
        <v>1229599139.29</v>
      </c>
      <c r="BY82" s="48">
        <v>1243135953.28</v>
      </c>
      <c r="BZ82" s="48">
        <v>1174616352.97</v>
      </c>
      <c r="CA82" s="48">
        <v>1161133968.48</v>
      </c>
      <c r="CB82" s="48">
        <v>1183711862.5699999</v>
      </c>
      <c r="CC82" s="48">
        <v>1077817608.03</v>
      </c>
      <c r="CD82" s="48">
        <v>1076619164.8800001</v>
      </c>
      <c r="CE82" s="48">
        <v>1079642000</v>
      </c>
      <c r="CF82" s="48">
        <v>1003922431.86</v>
      </c>
      <c r="CG82" s="48">
        <v>492362941.67000002</v>
      </c>
      <c r="CH82" s="48">
        <v>203800000</v>
      </c>
      <c r="CI82" s="48">
        <v>162870000</v>
      </c>
      <c r="CJ82" s="48">
        <v>92660000</v>
      </c>
      <c r="CK82" s="48">
        <v>75420000</v>
      </c>
      <c r="CL82" s="48">
        <v>0</v>
      </c>
    </row>
    <row r="83" spans="1:90">
      <c r="A83" s="48" t="s">
        <v>187</v>
      </c>
      <c r="B83" s="48">
        <v>2244051146.8699999</v>
      </c>
      <c r="C83" s="48">
        <v>1959109894.6099999</v>
      </c>
      <c r="D83" s="48">
        <v>2553284588.4499998</v>
      </c>
      <c r="E83" s="48">
        <v>2394753281.9299998</v>
      </c>
      <c r="F83" s="48">
        <v>2211425925.4400001</v>
      </c>
      <c r="G83" s="48">
        <v>1922634220.1800001</v>
      </c>
      <c r="H83" s="48">
        <v>2528794110.1700001</v>
      </c>
      <c r="I83" s="48">
        <v>2375877753.6300001</v>
      </c>
      <c r="J83" s="48">
        <v>2191416637.96</v>
      </c>
      <c r="K83" s="48">
        <v>1909620092.4400001</v>
      </c>
      <c r="L83" s="48">
        <v>2519441588.1399999</v>
      </c>
      <c r="M83" s="48">
        <v>2367373968.4099998</v>
      </c>
      <c r="N83" s="48">
        <v>2177843076.8600001</v>
      </c>
      <c r="O83" s="48">
        <v>1903108664.8399999</v>
      </c>
      <c r="P83" s="48">
        <v>2501480299.1900001</v>
      </c>
      <c r="Q83" s="48">
        <v>2351289238.6700001</v>
      </c>
      <c r="R83" s="48">
        <v>2167148043.1599998</v>
      </c>
      <c r="S83" s="48">
        <v>1892340227.0999999</v>
      </c>
      <c r="T83" s="48">
        <v>2453439654.48</v>
      </c>
      <c r="U83" s="48">
        <v>2312404169.9200001</v>
      </c>
      <c r="V83" s="48">
        <v>2132506315.79</v>
      </c>
      <c r="W83" s="48">
        <v>1834841345.1400001</v>
      </c>
      <c r="X83" s="48">
        <v>2154003498.3499999</v>
      </c>
      <c r="Y83" s="48">
        <v>2025837953.23</v>
      </c>
      <c r="Z83" s="48">
        <v>1909507064.76</v>
      </c>
      <c r="AA83" s="48">
        <v>1734834229.3099999</v>
      </c>
      <c r="AB83" s="48">
        <v>1984471239.49</v>
      </c>
      <c r="AC83" s="48">
        <v>1892215724.51</v>
      </c>
      <c r="AD83" s="48">
        <v>1847976734.77</v>
      </c>
      <c r="AE83" s="48">
        <v>1711994607.6199999</v>
      </c>
      <c r="AF83" s="48">
        <v>2007564210.8399999</v>
      </c>
      <c r="AG83" s="48">
        <v>1907296357.9000001</v>
      </c>
      <c r="AH83" s="48">
        <v>1847687653.48</v>
      </c>
      <c r="AI83" s="48">
        <v>1762845301.25</v>
      </c>
      <c r="AJ83" s="48">
        <v>1901347610.3399999</v>
      </c>
      <c r="AK83" s="48">
        <v>1817967112.54</v>
      </c>
      <c r="AL83" s="48">
        <v>1795308549.03</v>
      </c>
      <c r="AM83" s="48">
        <v>1565552095.71</v>
      </c>
      <c r="AN83" s="48">
        <v>1716204343.9100001</v>
      </c>
      <c r="AO83" s="48">
        <v>1630200752.8099999</v>
      </c>
      <c r="AP83" s="48">
        <v>1595216201.5799999</v>
      </c>
      <c r="AQ83" s="48">
        <v>1508466195.24</v>
      </c>
      <c r="AR83" s="48">
        <v>1665777839.47</v>
      </c>
      <c r="AS83" s="48">
        <v>1594466336.1900001</v>
      </c>
      <c r="AT83" s="48">
        <v>1568055288.3199999</v>
      </c>
      <c r="AU83" s="48">
        <v>1480593596.3399999</v>
      </c>
      <c r="AV83" s="48">
        <v>1616917142.97</v>
      </c>
      <c r="AW83" s="48">
        <v>1543511977.0999999</v>
      </c>
      <c r="AX83" s="48">
        <v>1472896083.49</v>
      </c>
      <c r="AY83" s="48">
        <v>1398817616.9100001</v>
      </c>
      <c r="AZ83" s="48">
        <v>1578373162.75</v>
      </c>
      <c r="BA83" s="48">
        <v>1524310184.53</v>
      </c>
      <c r="BB83" s="48">
        <v>1491655606.1900001</v>
      </c>
      <c r="BC83" s="48">
        <v>1422004901.4200001</v>
      </c>
      <c r="BD83" s="48">
        <v>1560864241.5899999</v>
      </c>
      <c r="BE83" s="48">
        <v>1490119769.49</v>
      </c>
      <c r="BF83" s="48">
        <v>1370488198.45</v>
      </c>
      <c r="BG83" s="48">
        <v>1305115860.6900001</v>
      </c>
      <c r="BH83" s="48">
        <v>1471670374.79</v>
      </c>
      <c r="BI83" s="48">
        <v>1394732453.79</v>
      </c>
      <c r="BJ83" s="48">
        <v>1300805778.96</v>
      </c>
      <c r="BK83" s="48">
        <v>1190501693.0799999</v>
      </c>
      <c r="BL83" s="48">
        <v>1333793293.0699999</v>
      </c>
      <c r="BM83" s="48">
        <v>1265998167.1800001</v>
      </c>
      <c r="BN83" s="48">
        <v>1186619907.7</v>
      </c>
      <c r="BO83" s="48">
        <v>1103039324.54</v>
      </c>
      <c r="BP83" s="48">
        <v>1204158783.23</v>
      </c>
      <c r="BQ83" s="48">
        <v>1161214127.53</v>
      </c>
      <c r="BR83" s="48">
        <v>1066774809.54</v>
      </c>
      <c r="BS83" s="48">
        <v>1008461505.29</v>
      </c>
      <c r="BT83" s="48">
        <v>938966019.15999997</v>
      </c>
      <c r="BU83" s="48">
        <v>952340253.22000003</v>
      </c>
      <c r="BV83" s="48">
        <v>843905400.62</v>
      </c>
      <c r="BW83" s="48">
        <v>860297515.53999996</v>
      </c>
      <c r="BX83" s="48">
        <v>0</v>
      </c>
      <c r="BY83" s="48">
        <v>0</v>
      </c>
      <c r="BZ83" s="48">
        <v>0</v>
      </c>
      <c r="CA83" s="48">
        <v>0</v>
      </c>
      <c r="CB83" s="48">
        <v>0</v>
      </c>
      <c r="CC83" s="48">
        <v>0</v>
      </c>
      <c r="CD83" s="48">
        <v>-21919.05</v>
      </c>
      <c r="CE83" s="48">
        <v>96000</v>
      </c>
      <c r="CF83" s="48">
        <v>305920.90000000002</v>
      </c>
      <c r="CG83" s="48">
        <v>326958.7</v>
      </c>
      <c r="CH83" s="48">
        <v>0</v>
      </c>
      <c r="CI83" s="48">
        <v>0</v>
      </c>
      <c r="CJ83" s="48">
        <v>0</v>
      </c>
      <c r="CK83" s="48">
        <v>0</v>
      </c>
      <c r="CL83" s="48">
        <v>0</v>
      </c>
    </row>
    <row r="84" spans="1:90">
      <c r="A84" s="48" t="s">
        <v>188</v>
      </c>
      <c r="B84" s="48">
        <v>12904518764.76</v>
      </c>
      <c r="C84" s="48">
        <v>12221434455.6</v>
      </c>
      <c r="D84" s="48">
        <v>12912562278.25</v>
      </c>
      <c r="E84" s="48">
        <v>12430597523.120001</v>
      </c>
      <c r="F84" s="48">
        <v>12029747314.17</v>
      </c>
      <c r="G84" s="48">
        <v>11334539158.959999</v>
      </c>
      <c r="H84" s="48">
        <v>11991421359.690001</v>
      </c>
      <c r="I84" s="48">
        <v>11590462217.709999</v>
      </c>
      <c r="J84" s="48">
        <v>11154331271.540001</v>
      </c>
      <c r="K84" s="48">
        <v>10473866210.700001</v>
      </c>
      <c r="L84" s="48">
        <v>10836235085.610001</v>
      </c>
      <c r="M84" s="48">
        <v>10486485399.58</v>
      </c>
      <c r="N84" s="48">
        <v>10150002302.440001</v>
      </c>
      <c r="O84" s="48">
        <v>8793691583.7700005</v>
      </c>
      <c r="P84" s="48">
        <v>8920783725.5499992</v>
      </c>
      <c r="Q84" s="48">
        <v>8611904664.5599995</v>
      </c>
      <c r="R84" s="48">
        <v>8393095128.8100004</v>
      </c>
      <c r="S84" s="48">
        <v>7812351103.7200003</v>
      </c>
      <c r="T84" s="48">
        <v>8385910806.3000002</v>
      </c>
      <c r="U84" s="48">
        <v>8066834877.1999998</v>
      </c>
      <c r="V84" s="48">
        <v>7641813652.96</v>
      </c>
      <c r="W84" s="48">
        <v>6963644930.1800003</v>
      </c>
      <c r="X84" s="48">
        <v>7347942839.21</v>
      </c>
      <c r="Y84" s="48">
        <v>7130400389.7700005</v>
      </c>
      <c r="Z84" s="48">
        <v>7074987759.5699997</v>
      </c>
      <c r="AA84" s="48">
        <v>7912902249.2399998</v>
      </c>
      <c r="AB84" s="48">
        <v>8229113686.3800001</v>
      </c>
      <c r="AC84" s="48">
        <v>7378235361.5500002</v>
      </c>
      <c r="AD84" s="48">
        <v>7765121215.1099997</v>
      </c>
      <c r="AE84" s="48">
        <v>7424720722.8400002</v>
      </c>
      <c r="AF84" s="48">
        <v>7684546151.0600004</v>
      </c>
      <c r="AG84" s="48">
        <v>7394374040.6700001</v>
      </c>
      <c r="AH84" s="48">
        <v>7235412065.54</v>
      </c>
      <c r="AI84" s="48">
        <v>6972334431.0200005</v>
      </c>
      <c r="AJ84" s="48">
        <v>7020191577.8800001</v>
      </c>
      <c r="AK84" s="48">
        <v>6768024834.9300003</v>
      </c>
      <c r="AL84" s="48">
        <v>6797030814.6999998</v>
      </c>
      <c r="AM84" s="48">
        <v>6382528020.7799997</v>
      </c>
      <c r="AN84" s="48">
        <v>6425202958.3599997</v>
      </c>
      <c r="AO84" s="48">
        <v>6194742861.0100002</v>
      </c>
      <c r="AP84" s="48">
        <v>6018031781.5100002</v>
      </c>
      <c r="AQ84" s="48">
        <v>5789448818.9700003</v>
      </c>
      <c r="AR84" s="48">
        <v>5856405893.5</v>
      </c>
      <c r="AS84" s="48">
        <v>5658752935.3100004</v>
      </c>
      <c r="AT84" s="48">
        <v>5557397185.8000002</v>
      </c>
      <c r="AU84" s="48">
        <v>5294185121.96</v>
      </c>
      <c r="AV84" s="48">
        <v>5276800465.9200001</v>
      </c>
      <c r="AW84" s="48">
        <v>5181853244.1599998</v>
      </c>
      <c r="AX84" s="48">
        <v>5011911653.6700001</v>
      </c>
      <c r="AY84" s="48">
        <v>4820276191.9799995</v>
      </c>
      <c r="AZ84" s="48">
        <v>5010338103.3100004</v>
      </c>
      <c r="BA84" s="48">
        <v>4895309580.54</v>
      </c>
      <c r="BB84" s="48">
        <v>4888570328.4099998</v>
      </c>
      <c r="BC84" s="48">
        <v>4807601462.5600004</v>
      </c>
      <c r="BD84" s="48">
        <v>5068821027.4499998</v>
      </c>
      <c r="BE84" s="48">
        <v>4926753550.1099997</v>
      </c>
      <c r="BF84" s="48">
        <v>4808299542.9399996</v>
      </c>
      <c r="BG84" s="48">
        <v>4751398778.0100002</v>
      </c>
      <c r="BH84" s="48">
        <v>4805853655.8900003</v>
      </c>
      <c r="BI84" s="48">
        <v>4648133672.2799997</v>
      </c>
      <c r="BJ84" s="48">
        <v>4488942480.3800001</v>
      </c>
      <c r="BK84" s="48">
        <v>4292913533.4400001</v>
      </c>
      <c r="BL84" s="48">
        <v>4290589554.0599999</v>
      </c>
      <c r="BM84" s="48">
        <v>4205781132.7199998</v>
      </c>
      <c r="BN84" s="48">
        <v>4125320111.8000002</v>
      </c>
      <c r="BO84" s="48">
        <v>3954027963.8899999</v>
      </c>
      <c r="BP84" s="48">
        <v>3988477317.79</v>
      </c>
      <c r="BQ84" s="48">
        <v>3875929168.1599998</v>
      </c>
      <c r="BR84" s="48">
        <v>3795371454.2600002</v>
      </c>
      <c r="BS84" s="48">
        <v>3599541620.5700002</v>
      </c>
      <c r="BT84" s="48">
        <v>3730682761.8000002</v>
      </c>
      <c r="BU84" s="48">
        <v>3598065094.6500001</v>
      </c>
      <c r="BV84" s="48">
        <v>2191187359.48</v>
      </c>
      <c r="BW84" s="48">
        <v>2108608785.3</v>
      </c>
      <c r="BX84" s="48">
        <v>1229599139.29</v>
      </c>
      <c r="BY84" s="48">
        <v>1243135953.28</v>
      </c>
      <c r="BZ84" s="48">
        <v>1174616352.97</v>
      </c>
      <c r="CA84" s="48">
        <v>1161133968.48</v>
      </c>
      <c r="CB84" s="48">
        <v>1183711862.5699999</v>
      </c>
      <c r="CC84" s="48">
        <v>1077817608.03</v>
      </c>
      <c r="CD84" s="48">
        <v>1076597245.8299999</v>
      </c>
      <c r="CE84" s="48">
        <v>1079738000</v>
      </c>
      <c r="CF84" s="48">
        <v>1004228352.76</v>
      </c>
      <c r="CG84" s="48">
        <v>492689900.37</v>
      </c>
      <c r="CH84" s="48">
        <v>0</v>
      </c>
      <c r="CI84" s="48">
        <v>0</v>
      </c>
      <c r="CJ84" s="48">
        <v>0</v>
      </c>
      <c r="CK84" s="48">
        <v>0</v>
      </c>
      <c r="CL84" s="48">
        <v>0</v>
      </c>
    </row>
    <row r="85" spans="1:90">
      <c r="A85" s="48" t="s">
        <v>189</v>
      </c>
      <c r="B85" s="48">
        <v>33137806564.169998</v>
      </c>
      <c r="C85" s="48">
        <v>33231812272.380001</v>
      </c>
      <c r="D85" s="48">
        <v>33759891731.740002</v>
      </c>
      <c r="E85" s="48">
        <v>33520374733.110001</v>
      </c>
      <c r="F85" s="48">
        <v>32332378568.75</v>
      </c>
      <c r="G85" s="48">
        <v>31521904479.709999</v>
      </c>
      <c r="H85" s="48">
        <v>32796133092.939999</v>
      </c>
      <c r="I85" s="48">
        <v>31741039188.790001</v>
      </c>
      <c r="J85" s="48">
        <v>31226608509.82</v>
      </c>
      <c r="K85" s="48">
        <v>30947866530.209999</v>
      </c>
      <c r="L85" s="48">
        <v>30448597827.849998</v>
      </c>
      <c r="M85" s="48">
        <v>29852734095.540001</v>
      </c>
      <c r="N85" s="48">
        <v>29357613194.259998</v>
      </c>
      <c r="O85" s="48">
        <v>30290653917.110001</v>
      </c>
      <c r="P85" s="48">
        <v>29973481837.84</v>
      </c>
      <c r="Q85" s="48">
        <v>29769094699.509998</v>
      </c>
      <c r="R85" s="48">
        <v>29266053922.849998</v>
      </c>
      <c r="S85" s="48">
        <v>28737502386.299999</v>
      </c>
      <c r="T85" s="48">
        <v>28118184339.650002</v>
      </c>
      <c r="U85" s="48">
        <v>27120459751.27</v>
      </c>
      <c r="V85" s="48">
        <v>26437951645.41</v>
      </c>
      <c r="W85" s="48">
        <v>25419448579.150002</v>
      </c>
      <c r="X85" s="48">
        <v>24586762638.279999</v>
      </c>
      <c r="Y85" s="48">
        <v>25743676630.150002</v>
      </c>
      <c r="Z85" s="48">
        <v>23218137484.130001</v>
      </c>
      <c r="AA85" s="48">
        <v>19786591921.369999</v>
      </c>
      <c r="AB85" s="48">
        <v>18228936755.52</v>
      </c>
      <c r="AC85" s="48">
        <v>21032130468.099998</v>
      </c>
      <c r="AD85" s="48">
        <v>17316927174.400002</v>
      </c>
      <c r="AE85" s="48">
        <v>16729824064.290001</v>
      </c>
      <c r="AF85" s="48">
        <v>15752968981.219999</v>
      </c>
      <c r="AG85" s="48">
        <v>15187648312.91</v>
      </c>
      <c r="AH85" s="48">
        <v>15119780162.540001</v>
      </c>
      <c r="AI85" s="48">
        <v>14449654024.42</v>
      </c>
      <c r="AJ85" s="48">
        <v>13600158747.360001</v>
      </c>
      <c r="AK85" s="48">
        <v>13111628464.450001</v>
      </c>
      <c r="AL85" s="48">
        <v>12900358473.540001</v>
      </c>
      <c r="AM85" s="48">
        <v>11649213796.629999</v>
      </c>
      <c r="AN85" s="48">
        <v>10931292753.559999</v>
      </c>
      <c r="AO85" s="48">
        <v>10476999796.84</v>
      </c>
      <c r="AP85" s="48">
        <v>10507452280.65</v>
      </c>
      <c r="AQ85" s="48">
        <v>10404102038.58</v>
      </c>
      <c r="AR85" s="48">
        <v>9925025420.3199997</v>
      </c>
      <c r="AS85" s="48">
        <v>10026108121.42</v>
      </c>
      <c r="AT85" s="48">
        <v>9731360925.1000004</v>
      </c>
      <c r="AU85" s="48">
        <v>9346467350.2199993</v>
      </c>
      <c r="AV85" s="48">
        <v>8692596628.0799999</v>
      </c>
      <c r="AW85" s="48">
        <v>8525370016.6000004</v>
      </c>
      <c r="AX85" s="48">
        <v>8127363248.5500002</v>
      </c>
      <c r="AY85" s="48">
        <v>7908550177.0799999</v>
      </c>
      <c r="AZ85" s="48">
        <v>7652770633.7600002</v>
      </c>
      <c r="BA85" s="48">
        <v>7752671794.3800001</v>
      </c>
      <c r="BB85" s="48">
        <v>7692590871.8500004</v>
      </c>
      <c r="BC85" s="48">
        <v>7924262028.3400002</v>
      </c>
      <c r="BD85" s="48">
        <v>8179311231.4399996</v>
      </c>
      <c r="BE85" s="48">
        <v>8227776215.0100002</v>
      </c>
      <c r="BF85" s="48">
        <v>8475432869.0600004</v>
      </c>
      <c r="BG85" s="48">
        <v>8612850307.1100006</v>
      </c>
      <c r="BH85" s="48">
        <v>8511903588.3999996</v>
      </c>
      <c r="BI85" s="48">
        <v>8529207681.5500002</v>
      </c>
      <c r="BJ85" s="48">
        <v>8481734886.3599997</v>
      </c>
      <c r="BK85" s="48">
        <v>8596935405.9899998</v>
      </c>
      <c r="BL85" s="48">
        <v>8548661873.1300001</v>
      </c>
      <c r="BM85" s="48">
        <v>8504600429.8599997</v>
      </c>
      <c r="BN85" s="48">
        <v>7927133224.2600002</v>
      </c>
      <c r="BO85" s="48">
        <v>8142983403.6400003</v>
      </c>
      <c r="BP85" s="48">
        <v>7772992509.7399998</v>
      </c>
      <c r="BQ85" s="48">
        <v>7434956073.1099997</v>
      </c>
      <c r="BR85" s="48">
        <v>7406369426.0500002</v>
      </c>
      <c r="BS85" s="48">
        <v>6892352479.4700003</v>
      </c>
      <c r="BT85" s="48">
        <v>7129817168.8599997</v>
      </c>
      <c r="BU85" s="48">
        <v>6886955811.5200005</v>
      </c>
      <c r="BV85" s="48">
        <v>5057606168.3100004</v>
      </c>
      <c r="BW85" s="48">
        <v>5124004378.7600002</v>
      </c>
      <c r="BX85" s="48">
        <v>2461500311.8299999</v>
      </c>
      <c r="BY85" s="48">
        <v>2626284825.5799999</v>
      </c>
      <c r="BZ85" s="48">
        <v>2434980488.4499998</v>
      </c>
      <c r="CA85" s="48">
        <v>2582924979.1900001</v>
      </c>
      <c r="CB85" s="48">
        <v>2336543811.5</v>
      </c>
      <c r="CC85" s="48">
        <v>1914374559.4000001</v>
      </c>
      <c r="CD85" s="48">
        <v>1607893658.3699999</v>
      </c>
      <c r="CE85" s="48">
        <v>1445865000</v>
      </c>
      <c r="CF85" s="48">
        <v>1422259892.8900001</v>
      </c>
      <c r="CG85" s="48">
        <v>1035641191.15</v>
      </c>
      <c r="CH85" s="48">
        <v>756550000</v>
      </c>
      <c r="CI85" s="48">
        <v>540650000</v>
      </c>
      <c r="CJ85" s="48">
        <v>287000000</v>
      </c>
      <c r="CK85" s="48">
        <v>291120000</v>
      </c>
      <c r="CL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K31"/>
  <sheetViews>
    <sheetView workbookViewId="0">
      <selection activeCell="A26" sqref="A26"/>
    </sheetView>
  </sheetViews>
  <sheetFormatPr defaultRowHeight="13.5"/>
  <cols>
    <col min="1" max="1" width="37"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20" width="13.875" style="48" hidden="1" customWidth="1"/>
    <col min="21" max="21" width="13.875" style="48" bestFit="1" customWidth="1"/>
    <col min="22" max="24" width="13.875" style="48" hidden="1" customWidth="1"/>
    <col min="25" max="25" width="13.875" style="48" bestFit="1" customWidth="1"/>
    <col min="26" max="27" width="13.875" style="48" hidden="1" customWidth="1"/>
    <col min="28" max="28" width="12.75" style="48" hidden="1" customWidth="1"/>
    <col min="29" max="29" width="13.875" style="48" bestFit="1" customWidth="1"/>
    <col min="30" max="32" width="13.875" style="48" hidden="1" customWidth="1"/>
    <col min="33" max="33" width="12.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0" width="13.875" style="48" hidden="1" customWidth="1"/>
    <col min="51" max="52" width="12.75" style="48" hidden="1" customWidth="1"/>
    <col min="53" max="53" width="13.875" style="48" bestFit="1" customWidth="1"/>
    <col min="54" max="54" width="13.875" style="48" hidden="1" customWidth="1"/>
    <col min="55" max="56" width="12.75" style="48" hidden="1" customWidth="1"/>
    <col min="57" max="57" width="13.8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2.75" style="48" bestFit="1" customWidth="1"/>
    <col min="72" max="72" width="12.75" style="48" hidden="1" customWidth="1"/>
    <col min="73" max="73" width="12.75" style="48" bestFit="1" customWidth="1"/>
    <col min="74" max="74" width="12.75" style="48" hidden="1" customWidth="1"/>
    <col min="75" max="75" width="12.75" style="48" bestFit="1" customWidth="1"/>
    <col min="76" max="76" width="13.875" style="48" hidden="1" customWidth="1"/>
    <col min="77" max="77" width="12.75" style="48" bestFit="1" customWidth="1"/>
    <col min="78" max="78" width="12.75" style="48" hidden="1" customWidth="1"/>
    <col min="79" max="79" width="12.75" style="48" bestFit="1" customWidth="1"/>
    <col min="80" max="80" width="12.75" style="48" hidden="1" customWidth="1"/>
    <col min="81" max="81" width="12.75" style="48" bestFit="1" customWidth="1"/>
    <col min="82" max="82" width="11.625" style="48" hidden="1" customWidth="1"/>
    <col min="83" max="83" width="11.625" style="48" bestFit="1" customWidth="1"/>
    <col min="84" max="84" width="12.75" style="48" hidden="1" customWidth="1"/>
    <col min="85" max="85" width="10.5" style="48" hidden="1" customWidth="1"/>
    <col min="86" max="88" width="10.5" style="48" bestFit="1" customWidth="1"/>
    <col min="89" max="89" width="9.5" style="48" hidden="1" customWidth="1"/>
    <col min="90" max="16384" width="9" style="48"/>
  </cols>
  <sheetData>
    <row r="1" spans="1:89">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19930630</v>
      </c>
      <c r="CH1" s="48">
        <v>19921231</v>
      </c>
      <c r="CI1" s="48">
        <v>19911231</v>
      </c>
      <c r="CJ1" s="48">
        <v>19901231</v>
      </c>
      <c r="CK1" s="48">
        <v>19700101</v>
      </c>
    </row>
    <row r="2" spans="1:89">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c r="BV2" s="48" t="s">
        <v>106</v>
      </c>
      <c r="BW2" s="48" t="s">
        <v>106</v>
      </c>
      <c r="BX2" s="48" t="s">
        <v>106</v>
      </c>
      <c r="BY2" s="48" t="s">
        <v>106</v>
      </c>
      <c r="BZ2" s="48" t="s">
        <v>106</v>
      </c>
      <c r="CA2" s="48" t="s">
        <v>106</v>
      </c>
      <c r="CB2" s="48" t="s">
        <v>106</v>
      </c>
      <c r="CC2" s="48" t="s">
        <v>106</v>
      </c>
      <c r="CD2" s="48" t="s">
        <v>106</v>
      </c>
      <c r="CE2" s="48" t="s">
        <v>106</v>
      </c>
      <c r="CF2" s="48" t="s">
        <v>106</v>
      </c>
      <c r="CG2" s="48" t="s">
        <v>106</v>
      </c>
      <c r="CH2" s="48" t="s">
        <v>106</v>
      </c>
      <c r="CI2" s="48" t="s">
        <v>106</v>
      </c>
      <c r="CJ2" s="48" t="s">
        <v>106</v>
      </c>
    </row>
    <row r="3" spans="1:89">
      <c r="A3" s="48" t="s">
        <v>190</v>
      </c>
      <c r="B3" s="48">
        <v>15909823128.299999</v>
      </c>
      <c r="C3" s="48">
        <v>10308432863.280001</v>
      </c>
      <c r="D3" s="48">
        <v>3981658165.3600001</v>
      </c>
      <c r="E3" s="48">
        <v>19471146411.049999</v>
      </c>
      <c r="F3" s="48">
        <v>14693527606.42</v>
      </c>
      <c r="G3" s="48">
        <v>9613219456.0699997</v>
      </c>
      <c r="H3" s="48">
        <v>3794547830.4299998</v>
      </c>
      <c r="I3" s="48">
        <v>18938551893.709999</v>
      </c>
      <c r="J3" s="48">
        <v>14218450906.1</v>
      </c>
      <c r="K3" s="48">
        <v>9271315229.1499996</v>
      </c>
      <c r="L3" s="48">
        <v>3775359862.3600001</v>
      </c>
      <c r="M3" s="48">
        <v>19295534666.82</v>
      </c>
      <c r="N3" s="48">
        <v>14753293830.16</v>
      </c>
      <c r="O3" s="48">
        <v>9829497798.7700005</v>
      </c>
      <c r="P3" s="48">
        <v>4151295665.3000002</v>
      </c>
      <c r="Q3" s="48">
        <v>20778933220.52</v>
      </c>
      <c r="R3" s="48">
        <v>15575183289.370001</v>
      </c>
      <c r="S3" s="48">
        <v>10136316637.43</v>
      </c>
      <c r="T3" s="48">
        <v>4133240256.1999998</v>
      </c>
      <c r="U3" s="48">
        <v>19907077075.110001</v>
      </c>
      <c r="V3" s="48">
        <v>14618769623.620001</v>
      </c>
      <c r="W3" s="48">
        <v>9381540032.2600002</v>
      </c>
      <c r="X3" s="48">
        <v>3883863244.5599999</v>
      </c>
      <c r="Y3" s="48">
        <v>17743250879.580002</v>
      </c>
      <c r="Z3" s="48">
        <v>13454135360.23</v>
      </c>
      <c r="AA3" s="48">
        <v>7196076462.4799995</v>
      </c>
      <c r="AB3" s="48">
        <v>3198850932.6599998</v>
      </c>
      <c r="AC3" s="48">
        <v>14502379031.75</v>
      </c>
      <c r="AD3" s="48">
        <v>11431577726.110001</v>
      </c>
      <c r="AE3" s="48">
        <v>7366026241.6199999</v>
      </c>
      <c r="AF3" s="48">
        <v>3228286800.9099998</v>
      </c>
      <c r="AG3" s="48">
        <v>13259978831.02</v>
      </c>
      <c r="AH3" s="48">
        <v>9744452405.0200005</v>
      </c>
      <c r="AI3" s="48">
        <v>6310896504.9499998</v>
      </c>
      <c r="AJ3" s="48">
        <v>2739090225.46</v>
      </c>
      <c r="AK3" s="48">
        <v>10986235317.82</v>
      </c>
      <c r="AL3" s="48">
        <v>8066224111.6300001</v>
      </c>
      <c r="AM3" s="48">
        <v>5180700037.8599997</v>
      </c>
      <c r="AN3" s="48">
        <v>2344474929.9000001</v>
      </c>
      <c r="AO3" s="48">
        <v>10447383090.459999</v>
      </c>
      <c r="AP3" s="48">
        <v>7918918582.4499998</v>
      </c>
      <c r="AQ3" s="48">
        <v>5191719881.5</v>
      </c>
      <c r="AR3" s="48">
        <v>2316491412.3400002</v>
      </c>
      <c r="AS3" s="48">
        <v>9186192504.1200008</v>
      </c>
      <c r="AT3" s="48">
        <v>6667310641.75</v>
      </c>
      <c r="AU3" s="48">
        <v>4210749706.7199998</v>
      </c>
      <c r="AV3" s="48">
        <v>1893486265.3399999</v>
      </c>
      <c r="AW3" s="48">
        <v>7320231691.2600002</v>
      </c>
      <c r="AX3" s="48">
        <v>5267808344.0600004</v>
      </c>
      <c r="AY3" s="48">
        <v>3436760967.7199998</v>
      </c>
      <c r="AZ3" s="48">
        <v>1565250469.4200001</v>
      </c>
      <c r="BA3" s="48">
        <v>6862759168.2600002</v>
      </c>
      <c r="BB3" s="48">
        <v>5083625856.7600002</v>
      </c>
      <c r="BC3" s="48">
        <v>3372574348.5999999</v>
      </c>
      <c r="BD3" s="48">
        <v>1538316693.9000001</v>
      </c>
      <c r="BE3" s="48">
        <v>6590388687.0100002</v>
      </c>
      <c r="BF3" s="48">
        <v>4823804231.5500002</v>
      </c>
      <c r="BG3" s="48">
        <v>3315008125.4699998</v>
      </c>
      <c r="BH3" s="48">
        <v>1605545778.1400001</v>
      </c>
      <c r="BI3" s="48">
        <v>5552422445.6400003</v>
      </c>
      <c r="BJ3" s="48">
        <v>4090488924.1599998</v>
      </c>
      <c r="BK3" s="48">
        <v>2677769870.98</v>
      </c>
      <c r="BL3" s="48">
        <v>1258205557.53</v>
      </c>
      <c r="BM3" s="48">
        <v>4475659918.7700005</v>
      </c>
      <c r="BN3" s="48">
        <v>3426653697.6500001</v>
      </c>
      <c r="BO3" s="48">
        <v>2289833659.5</v>
      </c>
      <c r="BP3" s="48">
        <v>1068391795.14</v>
      </c>
      <c r="BQ3" s="48">
        <v>3857977486.4000001</v>
      </c>
      <c r="BR3" s="48">
        <v>1895795757.6400001</v>
      </c>
      <c r="BS3" s="48">
        <v>3636493097.6999998</v>
      </c>
      <c r="BT3" s="48">
        <v>1765141891.22</v>
      </c>
      <c r="BU3" s="48">
        <v>3510059294.4499998</v>
      </c>
      <c r="BV3" s="48">
        <v>1642695043.8199999</v>
      </c>
      <c r="BW3" s="48">
        <v>444399064.31</v>
      </c>
      <c r="BX3" s="48">
        <v>213570809.87</v>
      </c>
      <c r="BY3" s="48">
        <v>918221399.26999998</v>
      </c>
      <c r="BZ3" s="48">
        <v>393349759.06999999</v>
      </c>
      <c r="CA3" s="48">
        <v>1350938321.28</v>
      </c>
      <c r="CB3" s="48">
        <v>953254408.08000004</v>
      </c>
      <c r="CC3" s="48">
        <v>1925366523.1800001</v>
      </c>
      <c r="CD3" s="48">
        <v>1099700000</v>
      </c>
      <c r="CE3" s="48">
        <v>1434362000</v>
      </c>
      <c r="CF3" s="48">
        <v>765920060.38</v>
      </c>
      <c r="CG3" s="48">
        <v>587340000</v>
      </c>
      <c r="CH3" s="48">
        <v>778590000</v>
      </c>
      <c r="CI3" s="48">
        <v>635150000</v>
      </c>
      <c r="CJ3" s="48">
        <v>544300000</v>
      </c>
      <c r="CK3" s="48">
        <v>0</v>
      </c>
    </row>
    <row r="4" spans="1:89">
      <c r="A4" s="48" t="s">
        <v>191</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48" t="s">
        <v>192</v>
      </c>
      <c r="B5" s="48">
        <v>14146089219.6</v>
      </c>
      <c r="C5" s="48">
        <v>9206812522.0900002</v>
      </c>
      <c r="D5" s="48">
        <v>3583107031.3099999</v>
      </c>
      <c r="E5" s="48">
        <v>17215905300.810001</v>
      </c>
      <c r="F5" s="48">
        <v>12939335816.48</v>
      </c>
      <c r="G5" s="48">
        <v>8589286940.5</v>
      </c>
      <c r="H5" s="48">
        <v>3414258723.1199999</v>
      </c>
      <c r="I5" s="48">
        <v>16870242172.34</v>
      </c>
      <c r="J5" s="48">
        <v>12562744109.690001</v>
      </c>
      <c r="K5" s="48">
        <v>8301174377.3400002</v>
      </c>
      <c r="L5" s="48">
        <v>3403322803.0599999</v>
      </c>
      <c r="M5" s="48">
        <v>17749178134.869999</v>
      </c>
      <c r="N5" s="48">
        <v>13459516051.620001</v>
      </c>
      <c r="O5" s="48">
        <v>9111139487.7600002</v>
      </c>
      <c r="P5" s="48">
        <v>3894644025.3000002</v>
      </c>
      <c r="Q5" s="48">
        <v>19153435367.639999</v>
      </c>
      <c r="R5" s="48">
        <v>14263461475.1</v>
      </c>
      <c r="S5" s="48">
        <v>9347286430.6000004</v>
      </c>
      <c r="T5" s="48">
        <v>3881361140.7600002</v>
      </c>
      <c r="U5" s="48">
        <v>18423804681.860001</v>
      </c>
      <c r="V5" s="48">
        <v>13409305831.959999</v>
      </c>
      <c r="W5" s="48">
        <v>8707702784.8899994</v>
      </c>
      <c r="X5" s="48">
        <v>3723017023.8000002</v>
      </c>
      <c r="Y5" s="48">
        <v>16680775137.35</v>
      </c>
      <c r="Z5" s="48">
        <v>12725243384.1</v>
      </c>
      <c r="AA5" s="48">
        <v>6616342870.25</v>
      </c>
      <c r="AB5" s="48">
        <v>2976207917.4200001</v>
      </c>
      <c r="AC5" s="48">
        <v>13569149897.76</v>
      </c>
      <c r="AD5" s="48">
        <v>10524481010.639999</v>
      </c>
      <c r="AE5" s="48">
        <v>6794747507.9399996</v>
      </c>
      <c r="AF5" s="48">
        <v>2999155135.1599998</v>
      </c>
      <c r="AG5" s="48">
        <v>12491140513.1</v>
      </c>
      <c r="AH5" s="48">
        <v>9073192446.7000008</v>
      </c>
      <c r="AI5" s="48">
        <v>5853963369.7600002</v>
      </c>
      <c r="AJ5" s="48">
        <v>2532059426.1900001</v>
      </c>
      <c r="AK5" s="48">
        <v>10373164219.200001</v>
      </c>
      <c r="AL5" s="48">
        <v>7426665798.8000002</v>
      </c>
      <c r="AM5" s="48">
        <v>4738012930.0900002</v>
      </c>
      <c r="AN5" s="48">
        <v>2143012149.72</v>
      </c>
      <c r="AO5" s="48">
        <v>9763368850.9599991</v>
      </c>
      <c r="AP5" s="48">
        <v>7268045157.8800001</v>
      </c>
      <c r="AQ5" s="48">
        <v>4752368020.6800003</v>
      </c>
      <c r="AR5" s="48">
        <v>2115086900.5599999</v>
      </c>
      <c r="AS5" s="48">
        <v>8444064926.8199997</v>
      </c>
      <c r="AT5" s="48">
        <v>6059954400.7600002</v>
      </c>
      <c r="AU5" s="48">
        <v>3835697572.3000002</v>
      </c>
      <c r="AV5" s="48">
        <v>1742601152.9300001</v>
      </c>
      <c r="AW5" s="48">
        <v>6682354911.7700005</v>
      </c>
      <c r="AX5" s="48">
        <v>4846141621.8000002</v>
      </c>
      <c r="AY5" s="48">
        <v>3181468511.8099999</v>
      </c>
      <c r="AZ5" s="48">
        <v>1436983795.1400001</v>
      </c>
      <c r="BA5" s="48">
        <v>6274948197.9700003</v>
      </c>
      <c r="BB5" s="48">
        <v>4553059655.4700003</v>
      </c>
      <c r="BC5" s="48">
        <v>3001685493.8000002</v>
      </c>
      <c r="BD5" s="48">
        <v>1372433277.5999999</v>
      </c>
      <c r="BE5" s="48">
        <v>5851811530.54</v>
      </c>
      <c r="BF5" s="48">
        <v>4281129002.0700002</v>
      </c>
      <c r="BG5" s="48">
        <v>2922823712.9000001</v>
      </c>
      <c r="BH5" s="48">
        <v>1421405385.6199999</v>
      </c>
      <c r="BI5" s="48">
        <v>4808764407.1899996</v>
      </c>
      <c r="BJ5" s="48">
        <v>3516361360.0799999</v>
      </c>
      <c r="BK5" s="48">
        <v>2328974017.0900002</v>
      </c>
      <c r="BL5" s="48">
        <v>1108311179.79</v>
      </c>
      <c r="BM5" s="48">
        <v>3821317541.1500001</v>
      </c>
      <c r="BN5" s="48">
        <v>2923710380.2800002</v>
      </c>
      <c r="BO5" s="48">
        <v>1976900964.5899999</v>
      </c>
      <c r="BP5" s="48">
        <v>932094002.75999999</v>
      </c>
      <c r="BQ5" s="48">
        <v>3297506070.0300002</v>
      </c>
      <c r="BR5" s="48">
        <v>1611520019.8099999</v>
      </c>
      <c r="BS5" s="48">
        <v>3175862035.7600002</v>
      </c>
      <c r="BT5" s="48">
        <v>1517199089.6400001</v>
      </c>
      <c r="BU5" s="48">
        <v>3059893443.0100002</v>
      </c>
      <c r="BV5" s="48">
        <v>1383200729.5599999</v>
      </c>
      <c r="BW5" s="48">
        <v>486954938.42000002</v>
      </c>
      <c r="BX5" s="48">
        <v>224700016.56999999</v>
      </c>
      <c r="BY5" s="48">
        <v>874566359.04999995</v>
      </c>
      <c r="BZ5" s="48">
        <v>0</v>
      </c>
      <c r="CA5" s="48">
        <v>1345686129.46</v>
      </c>
      <c r="CB5" s="48">
        <v>0</v>
      </c>
      <c r="CC5" s="48">
        <v>1747435229.1600001</v>
      </c>
      <c r="CD5" s="48">
        <v>0</v>
      </c>
      <c r="CE5" s="48">
        <v>0</v>
      </c>
      <c r="CF5" s="48">
        <v>0</v>
      </c>
      <c r="CG5" s="48">
        <v>528580000</v>
      </c>
      <c r="CH5" s="48">
        <v>693920000</v>
      </c>
      <c r="CI5" s="48">
        <v>563700000</v>
      </c>
      <c r="CJ5" s="48">
        <v>473000000</v>
      </c>
      <c r="CK5" s="48">
        <v>0</v>
      </c>
    </row>
    <row r="6" spans="1:89">
      <c r="A6" s="48" t="s">
        <v>193</v>
      </c>
      <c r="B6" s="48">
        <v>12769312772.200001</v>
      </c>
      <c r="C6" s="48">
        <v>8246400053.1499996</v>
      </c>
      <c r="D6" s="48">
        <v>3170883561.7199998</v>
      </c>
      <c r="E6" s="48">
        <v>15226925132.92</v>
      </c>
      <c r="F6" s="48">
        <v>11628814912.92</v>
      </c>
      <c r="G6" s="48">
        <v>7633692655.8699999</v>
      </c>
      <c r="H6" s="48">
        <v>2976584444.52</v>
      </c>
      <c r="I6" s="48">
        <v>14780967899.440001</v>
      </c>
      <c r="J6" s="48">
        <v>11180763428.889999</v>
      </c>
      <c r="K6" s="48">
        <v>7291362019.0100002</v>
      </c>
      <c r="L6" s="48">
        <v>2979672630.1999998</v>
      </c>
      <c r="M6" s="48">
        <v>15117878402.59</v>
      </c>
      <c r="N6" s="48">
        <v>11642318913.57</v>
      </c>
      <c r="O6" s="48">
        <v>7801959717</v>
      </c>
      <c r="P6" s="48">
        <v>3312008819.9899998</v>
      </c>
      <c r="Q6" s="48">
        <v>16242127953.23</v>
      </c>
      <c r="R6" s="48">
        <v>12274014787.58</v>
      </c>
      <c r="S6" s="48">
        <v>8038090291.4700003</v>
      </c>
      <c r="T6" s="48">
        <v>3269606314.1599998</v>
      </c>
      <c r="U6" s="48">
        <v>15670770649.25</v>
      </c>
      <c r="V6" s="48">
        <v>11611711540.879999</v>
      </c>
      <c r="W6" s="48">
        <v>7542876267.8199997</v>
      </c>
      <c r="X6" s="48">
        <v>3154730635.73</v>
      </c>
      <c r="Y6" s="48">
        <v>14295199209.41</v>
      </c>
      <c r="Z6" s="48">
        <v>10906926142.75</v>
      </c>
      <c r="AA6" s="48">
        <v>5793795568.4099998</v>
      </c>
      <c r="AB6" s="48">
        <v>2541452950.0500002</v>
      </c>
      <c r="AC6" s="48">
        <v>11654694217.540001</v>
      </c>
      <c r="AD6" s="48">
        <v>9194752912.6000004</v>
      </c>
      <c r="AE6" s="48">
        <v>5952172825.3299999</v>
      </c>
      <c r="AF6" s="48">
        <v>2595919278.0100002</v>
      </c>
      <c r="AG6" s="48">
        <v>10700275731.110001</v>
      </c>
      <c r="AH6" s="48">
        <v>7867784014.79</v>
      </c>
      <c r="AI6" s="48">
        <v>5088515339.8000002</v>
      </c>
      <c r="AJ6" s="48">
        <v>2199896810.4400001</v>
      </c>
      <c r="AK6" s="48">
        <v>8888158950.1800003</v>
      </c>
      <c r="AL6" s="48">
        <v>6534738603.1199999</v>
      </c>
      <c r="AM6" s="48">
        <v>4183817454.4899998</v>
      </c>
      <c r="AN6" s="48">
        <v>1873897756.1900001</v>
      </c>
      <c r="AO6" s="48">
        <v>8489100178.8299999</v>
      </c>
      <c r="AP6" s="48">
        <v>6394198410.4899998</v>
      </c>
      <c r="AQ6" s="48">
        <v>4175419382.9099998</v>
      </c>
      <c r="AR6" s="48">
        <v>1861863686.0699999</v>
      </c>
      <c r="AS6" s="48">
        <v>7277254140.21</v>
      </c>
      <c r="AT6" s="48">
        <v>5289137929.5200005</v>
      </c>
      <c r="AU6" s="48">
        <v>3333026643.5900002</v>
      </c>
      <c r="AV6" s="48">
        <v>1538991169.55</v>
      </c>
      <c r="AW6" s="48">
        <v>5756865497.54</v>
      </c>
      <c r="AX6" s="48">
        <v>4211090083.77</v>
      </c>
      <c r="AY6" s="48">
        <v>2765887880.8899999</v>
      </c>
      <c r="AZ6" s="48">
        <v>1249190096.8199999</v>
      </c>
      <c r="BA6" s="48">
        <v>5403366370.7799997</v>
      </c>
      <c r="BB6" s="48">
        <v>3924222586.1799998</v>
      </c>
      <c r="BC6" s="48">
        <v>2567321061.1799998</v>
      </c>
      <c r="BD6" s="48">
        <v>1175375812.9400001</v>
      </c>
      <c r="BE6" s="48">
        <v>4942282576.8999996</v>
      </c>
      <c r="BF6" s="48">
        <v>3660508261.8899999</v>
      </c>
      <c r="BG6" s="48">
        <v>2517586186.9499998</v>
      </c>
      <c r="BH6" s="48">
        <v>1226508689.25</v>
      </c>
      <c r="BI6" s="48">
        <v>4011958308.4299998</v>
      </c>
      <c r="BJ6" s="48">
        <v>2944267467</v>
      </c>
      <c r="BK6" s="48">
        <v>1952850787.5</v>
      </c>
      <c r="BL6" s="48">
        <v>915105404.87</v>
      </c>
      <c r="BM6" s="48">
        <v>2881983316.8499999</v>
      </c>
      <c r="BN6" s="48">
        <v>2314903460.3000002</v>
      </c>
      <c r="BO6" s="48">
        <v>1596717736.3499999</v>
      </c>
      <c r="BP6" s="48">
        <v>773737089.95000005</v>
      </c>
      <c r="BQ6" s="48">
        <v>2554268178.5100002</v>
      </c>
      <c r="BR6" s="48">
        <v>1304874733.9300001</v>
      </c>
      <c r="BS6" s="48">
        <v>2483197627.2600002</v>
      </c>
      <c r="BT6" s="48">
        <v>1254158982.9400001</v>
      </c>
      <c r="BU6" s="48">
        <v>2461372469.0999999</v>
      </c>
      <c r="BV6" s="48">
        <v>1156607381.01</v>
      </c>
      <c r="BW6" s="48">
        <v>405519122.69999999</v>
      </c>
      <c r="BX6" s="48">
        <v>157687789.38</v>
      </c>
      <c r="BY6" s="48">
        <v>738657178.74000001</v>
      </c>
      <c r="BZ6" s="48">
        <v>0</v>
      </c>
      <c r="CA6" s="48">
        <v>1121670089.03</v>
      </c>
      <c r="CB6" s="48">
        <v>0</v>
      </c>
      <c r="CC6" s="48">
        <v>1522442725.4100001</v>
      </c>
      <c r="CD6" s="48">
        <v>0</v>
      </c>
      <c r="CE6" s="48">
        <v>0</v>
      </c>
      <c r="CF6" s="48">
        <v>0</v>
      </c>
      <c r="CG6" s="48">
        <v>482620000</v>
      </c>
      <c r="CH6" s="48">
        <v>622550000</v>
      </c>
      <c r="CI6" s="48">
        <v>511020000</v>
      </c>
      <c r="CJ6" s="48">
        <v>438350000</v>
      </c>
      <c r="CK6" s="48">
        <v>0</v>
      </c>
    </row>
    <row r="7" spans="1:89">
      <c r="A7" s="48" t="s">
        <v>194</v>
      </c>
      <c r="B7" s="48">
        <v>72077164.099999994</v>
      </c>
      <c r="C7" s="48">
        <v>53440398.829999998</v>
      </c>
      <c r="D7" s="48">
        <v>24680489.940000001</v>
      </c>
      <c r="E7" s="48">
        <v>118281818.69</v>
      </c>
      <c r="F7" s="48">
        <v>85319248.390000001</v>
      </c>
      <c r="G7" s="48">
        <v>65982482.200000003</v>
      </c>
      <c r="H7" s="48">
        <v>29384721.870000001</v>
      </c>
      <c r="I7" s="48">
        <v>148289534.94999999</v>
      </c>
      <c r="J7" s="48">
        <v>103667800.89</v>
      </c>
      <c r="K7" s="48">
        <v>82012392.040000007</v>
      </c>
      <c r="L7" s="48">
        <v>42992139.280000001</v>
      </c>
      <c r="M7" s="48">
        <v>151298695.34999999</v>
      </c>
      <c r="N7" s="48">
        <v>121435065.36</v>
      </c>
      <c r="O7" s="48">
        <v>77594340.980000004</v>
      </c>
      <c r="P7" s="48">
        <v>37283240.600000001</v>
      </c>
      <c r="Q7" s="48">
        <v>154535099.59</v>
      </c>
      <c r="R7" s="48">
        <v>129833994.84999999</v>
      </c>
      <c r="S7" s="48">
        <v>84670343.25</v>
      </c>
      <c r="T7" s="48">
        <v>40893605.850000001</v>
      </c>
      <c r="U7" s="48">
        <v>137698423</v>
      </c>
      <c r="V7" s="48">
        <v>108324837.53</v>
      </c>
      <c r="W7" s="48">
        <v>71322030.209999993</v>
      </c>
      <c r="X7" s="48">
        <v>30607092.649999999</v>
      </c>
      <c r="Y7" s="48">
        <v>151094119.47</v>
      </c>
      <c r="Z7" s="48">
        <v>108281857.06999999</v>
      </c>
      <c r="AA7" s="48">
        <v>66375802.159999996</v>
      </c>
      <c r="AB7" s="48">
        <v>24932592.219999999</v>
      </c>
      <c r="AC7" s="48">
        <v>94762721.609999999</v>
      </c>
      <c r="AD7" s="48">
        <v>81594878.359999999</v>
      </c>
      <c r="AE7" s="48">
        <v>50935124.369999997</v>
      </c>
      <c r="AF7" s="48">
        <v>14073529.74</v>
      </c>
      <c r="AG7" s="48">
        <v>47049591.960000001</v>
      </c>
      <c r="AH7" s="48">
        <v>36252827.310000002</v>
      </c>
      <c r="AI7" s="48">
        <v>23807994.210000001</v>
      </c>
      <c r="AJ7" s="48">
        <v>12045757.27</v>
      </c>
      <c r="AK7" s="48">
        <v>36433124.130000003</v>
      </c>
      <c r="AL7" s="48">
        <v>27332568.32</v>
      </c>
      <c r="AM7" s="48">
        <v>18394534.010000002</v>
      </c>
      <c r="AN7" s="48">
        <v>8894401.1799999997</v>
      </c>
      <c r="AO7" s="48">
        <v>30051094.940000001</v>
      </c>
      <c r="AP7" s="48">
        <v>21453805.739999998</v>
      </c>
      <c r="AQ7" s="48">
        <v>14258088.619999999</v>
      </c>
      <c r="AR7" s="48">
        <v>6704249.0499999998</v>
      </c>
      <c r="AS7" s="48">
        <v>29132541.030000001</v>
      </c>
      <c r="AT7" s="48">
        <v>21674399.34</v>
      </c>
      <c r="AU7" s="48">
        <v>14030629.800000001</v>
      </c>
      <c r="AV7" s="48">
        <v>6026209.2300000004</v>
      </c>
      <c r="AW7" s="48">
        <v>23752289.66</v>
      </c>
      <c r="AX7" s="48">
        <v>19284640.84</v>
      </c>
      <c r="AY7" s="48">
        <v>11539457.869999999</v>
      </c>
      <c r="AZ7" s="48">
        <v>5355209.1900000004</v>
      </c>
      <c r="BA7" s="48">
        <v>18167645.329999998</v>
      </c>
      <c r="BB7" s="48">
        <v>13000135.689999999</v>
      </c>
      <c r="BC7" s="48">
        <v>8146628.9400000004</v>
      </c>
      <c r="BD7" s="48">
        <v>3962995.23</v>
      </c>
      <c r="BE7" s="48">
        <v>16086266.32</v>
      </c>
      <c r="BF7" s="48">
        <v>11113213.24</v>
      </c>
      <c r="BG7" s="48">
        <v>7490047.04</v>
      </c>
      <c r="BH7" s="48">
        <v>3860914.82</v>
      </c>
      <c r="BI7" s="48">
        <v>13609027.49</v>
      </c>
      <c r="BJ7" s="48">
        <v>14003668.35</v>
      </c>
      <c r="BK7" s="48">
        <v>6332369.0800000001</v>
      </c>
      <c r="BL7" s="48">
        <v>3138194.45</v>
      </c>
      <c r="BM7" s="48">
        <v>13058660.060000001</v>
      </c>
      <c r="BN7" s="48">
        <v>9502722.4000000004</v>
      </c>
      <c r="BO7" s="48">
        <v>7358392.9500000002</v>
      </c>
      <c r="BP7" s="48">
        <v>3574226.91</v>
      </c>
      <c r="BQ7" s="48">
        <v>8993988.4600000009</v>
      </c>
      <c r="BR7" s="48">
        <v>4245879.2</v>
      </c>
      <c r="BS7" s="48">
        <v>8228819.0300000003</v>
      </c>
      <c r="BT7" s="48">
        <v>4186741.08</v>
      </c>
      <c r="BU7" s="48">
        <v>7988472.2599999998</v>
      </c>
      <c r="BV7" s="48">
        <v>3979167.01</v>
      </c>
      <c r="BW7" s="48">
        <v>4178453.65</v>
      </c>
      <c r="BX7" s="48">
        <v>706418.24</v>
      </c>
      <c r="BY7" s="48">
        <v>9634697.4700000007</v>
      </c>
      <c r="BZ7" s="48">
        <v>0</v>
      </c>
      <c r="CA7" s="48">
        <v>2962011.87</v>
      </c>
      <c r="CB7" s="48">
        <v>0</v>
      </c>
      <c r="CC7" s="48">
        <v>5920842.5199999996</v>
      </c>
      <c r="CD7" s="48">
        <v>0</v>
      </c>
      <c r="CE7" s="48">
        <v>0</v>
      </c>
      <c r="CF7" s="48">
        <v>0</v>
      </c>
      <c r="CG7" s="48">
        <v>45960000</v>
      </c>
      <c r="CH7" s="48">
        <v>71370000</v>
      </c>
      <c r="CI7" s="48">
        <v>52680000</v>
      </c>
      <c r="CJ7" s="48">
        <v>34650000</v>
      </c>
      <c r="CK7" s="48">
        <v>0</v>
      </c>
    </row>
    <row r="8" spans="1:89">
      <c r="A8" s="48" t="s">
        <v>195</v>
      </c>
      <c r="B8" s="48">
        <v>491311861.5</v>
      </c>
      <c r="C8" s="48">
        <v>339030182.24000001</v>
      </c>
      <c r="D8" s="48">
        <v>172332071.94999999</v>
      </c>
      <c r="E8" s="48">
        <v>706517294.04999995</v>
      </c>
      <c r="F8" s="48">
        <v>529202614.25</v>
      </c>
      <c r="G8" s="48">
        <v>373089927.08999997</v>
      </c>
      <c r="H8" s="48">
        <v>213695958.05000001</v>
      </c>
      <c r="I8" s="48">
        <v>689775545.35000002</v>
      </c>
      <c r="J8" s="48">
        <v>495531408.82999998</v>
      </c>
      <c r="K8" s="48">
        <v>347131879.60000002</v>
      </c>
      <c r="L8" s="48">
        <v>145371900.63999999</v>
      </c>
      <c r="M8" s="48">
        <v>772143600.40999997</v>
      </c>
      <c r="N8" s="48">
        <v>616311011.03999996</v>
      </c>
      <c r="O8" s="48">
        <v>438084366.19</v>
      </c>
      <c r="P8" s="48">
        <v>208163069.53999999</v>
      </c>
      <c r="Q8" s="48">
        <v>983815921.95000005</v>
      </c>
      <c r="R8" s="48">
        <v>759160445.75</v>
      </c>
      <c r="S8" s="48">
        <v>514231780.66000003</v>
      </c>
      <c r="T8" s="48">
        <v>247375429.66999999</v>
      </c>
      <c r="U8" s="48">
        <v>938233144.64999998</v>
      </c>
      <c r="V8" s="48">
        <v>705962389.58000004</v>
      </c>
      <c r="W8" s="48">
        <v>447350690.70999998</v>
      </c>
      <c r="X8" s="48">
        <v>192717975.55000001</v>
      </c>
      <c r="Y8" s="48">
        <v>858629127.98000002</v>
      </c>
      <c r="Z8" s="48">
        <v>626435048.36000001</v>
      </c>
      <c r="AA8" s="48">
        <v>311434096.91000003</v>
      </c>
      <c r="AB8" s="48">
        <v>174620991.75</v>
      </c>
      <c r="AC8" s="48">
        <v>648436356.85000002</v>
      </c>
      <c r="AD8" s="48">
        <v>507216885.31</v>
      </c>
      <c r="AE8" s="48">
        <v>339288086.79000002</v>
      </c>
      <c r="AF8" s="48">
        <v>199457623.34</v>
      </c>
      <c r="AG8" s="48">
        <v>572442492.40999997</v>
      </c>
      <c r="AH8" s="48">
        <v>433458555.19</v>
      </c>
      <c r="AI8" s="48">
        <v>284133934.61000001</v>
      </c>
      <c r="AJ8" s="48">
        <v>123275317.18000001</v>
      </c>
      <c r="AK8" s="48">
        <v>520564229.83999997</v>
      </c>
      <c r="AL8" s="48">
        <v>393129860.58999997</v>
      </c>
      <c r="AM8" s="48">
        <v>257251654.05000001</v>
      </c>
      <c r="AN8" s="48">
        <v>127798549.45</v>
      </c>
      <c r="AO8" s="48">
        <v>450800611.77999997</v>
      </c>
      <c r="AP8" s="48">
        <v>375411125.95999998</v>
      </c>
      <c r="AQ8" s="48">
        <v>213375019.44</v>
      </c>
      <c r="AR8" s="48">
        <v>131402491.89</v>
      </c>
      <c r="AS8" s="48">
        <v>492053156.49000001</v>
      </c>
      <c r="AT8" s="48">
        <v>355914981.87</v>
      </c>
      <c r="AU8" s="48">
        <v>228683868.50999999</v>
      </c>
      <c r="AV8" s="48">
        <v>94632357.790000007</v>
      </c>
      <c r="AW8" s="48">
        <v>360255683.31999999</v>
      </c>
      <c r="AX8" s="48">
        <v>267027956.16</v>
      </c>
      <c r="AY8" s="48">
        <v>170509771.09</v>
      </c>
      <c r="AZ8" s="48">
        <v>85898121.189999998</v>
      </c>
      <c r="BA8" s="48">
        <v>345423417.47000003</v>
      </c>
      <c r="BB8" s="48">
        <v>253245321.00999999</v>
      </c>
      <c r="BC8" s="48">
        <v>162518431.43000001</v>
      </c>
      <c r="BD8" s="48">
        <v>79442511.939999998</v>
      </c>
      <c r="BE8" s="48">
        <v>321429749.67000002</v>
      </c>
      <c r="BF8" s="48">
        <v>229591779.19</v>
      </c>
      <c r="BG8" s="48">
        <v>133740621.19</v>
      </c>
      <c r="BH8" s="48">
        <v>65436244.530000001</v>
      </c>
      <c r="BI8" s="48">
        <v>323599708.75</v>
      </c>
      <c r="BJ8" s="48">
        <v>239973112.84999999</v>
      </c>
      <c r="BK8" s="48">
        <v>157358942.06999999</v>
      </c>
      <c r="BL8" s="48">
        <v>82777207.959999993</v>
      </c>
      <c r="BM8" s="48">
        <v>317593510.41000003</v>
      </c>
      <c r="BN8" s="48">
        <v>228508007.62</v>
      </c>
      <c r="BO8" s="48">
        <v>148225737.93000001</v>
      </c>
      <c r="BP8" s="48">
        <v>72043847.859999999</v>
      </c>
      <c r="BQ8" s="48">
        <v>290137966.11000001</v>
      </c>
      <c r="BR8" s="48">
        <v>134119448.56</v>
      </c>
      <c r="BS8" s="48">
        <v>245249626.66</v>
      </c>
      <c r="BT8" s="48">
        <v>127462441.63</v>
      </c>
      <c r="BU8" s="48">
        <v>214680939.50999999</v>
      </c>
      <c r="BV8" s="48">
        <v>98544459.200000003</v>
      </c>
      <c r="BW8" s="48">
        <v>5778042.5199999996</v>
      </c>
      <c r="BX8" s="48">
        <v>14938744.029999999</v>
      </c>
      <c r="BY8" s="48">
        <v>24044238.5</v>
      </c>
      <c r="BZ8" s="48">
        <v>0</v>
      </c>
      <c r="CA8" s="48">
        <v>50761337.530000001</v>
      </c>
      <c r="CB8" s="48">
        <v>0</v>
      </c>
      <c r="CC8" s="48">
        <v>26810633.800000001</v>
      </c>
      <c r="CD8" s="48">
        <v>0</v>
      </c>
      <c r="CE8" s="48">
        <v>0</v>
      </c>
      <c r="CF8" s="48">
        <v>0</v>
      </c>
      <c r="CG8" s="48">
        <v>0</v>
      </c>
      <c r="CH8" s="48">
        <v>0</v>
      </c>
      <c r="CI8" s="48">
        <v>0</v>
      </c>
      <c r="CJ8" s="48">
        <v>0</v>
      </c>
      <c r="CK8" s="48">
        <v>0</v>
      </c>
    </row>
    <row r="9" spans="1:89">
      <c r="A9" s="48" t="s">
        <v>196</v>
      </c>
      <c r="B9" s="48">
        <v>490305615.76999998</v>
      </c>
      <c r="C9" s="48">
        <v>711397610.64999998</v>
      </c>
      <c r="D9" s="48">
        <v>256091440.58000001</v>
      </c>
      <c r="E9" s="48">
        <v>1297812456.3199999</v>
      </c>
      <c r="F9" s="48">
        <v>897288688.38</v>
      </c>
      <c r="G9" s="48">
        <v>651720570.57000005</v>
      </c>
      <c r="H9" s="48">
        <v>246324752.13</v>
      </c>
      <c r="I9" s="48">
        <v>1348474399.55</v>
      </c>
      <c r="J9" s="48">
        <v>953494349.96000004</v>
      </c>
      <c r="K9" s="48">
        <v>663893559.29999995</v>
      </c>
      <c r="L9" s="48">
        <v>288924674.19999999</v>
      </c>
      <c r="M9" s="48">
        <v>1782457942.6800001</v>
      </c>
      <c r="N9" s="48">
        <v>1246319073.75</v>
      </c>
      <c r="O9" s="48">
        <v>916950550.39999998</v>
      </c>
      <c r="P9" s="48">
        <v>382675273.56999999</v>
      </c>
      <c r="Q9" s="48">
        <v>1876778470.8299999</v>
      </c>
      <c r="R9" s="48">
        <v>1311561912.96</v>
      </c>
      <c r="S9" s="48">
        <v>887189511.44000006</v>
      </c>
      <c r="T9" s="48">
        <v>384622815.70999998</v>
      </c>
      <c r="U9" s="48">
        <v>1839728726</v>
      </c>
      <c r="V9" s="48">
        <v>1166382034.47</v>
      </c>
      <c r="W9" s="48">
        <v>776169353.77999997</v>
      </c>
      <c r="X9" s="48">
        <v>359530187.44999999</v>
      </c>
      <c r="Y9" s="48">
        <v>1482340908.6500001</v>
      </c>
      <c r="Z9" s="48">
        <v>1173732261.54</v>
      </c>
      <c r="AA9" s="48">
        <v>534231845.31</v>
      </c>
      <c r="AB9" s="48">
        <v>235862570.50999999</v>
      </c>
      <c r="AC9" s="48">
        <v>1217841360</v>
      </c>
      <c r="AD9" s="48">
        <v>853202817.29999995</v>
      </c>
      <c r="AE9" s="48">
        <v>521332474.60000002</v>
      </c>
      <c r="AF9" s="48">
        <v>238303364.31</v>
      </c>
      <c r="AG9" s="48">
        <v>1077062088.3699999</v>
      </c>
      <c r="AH9" s="48">
        <v>775436485.40999997</v>
      </c>
      <c r="AI9" s="48">
        <v>478880324.41000003</v>
      </c>
      <c r="AJ9" s="48">
        <v>217513666.13</v>
      </c>
      <c r="AK9" s="48">
        <v>899709500.05999994</v>
      </c>
      <c r="AL9" s="48">
        <v>554972324.38</v>
      </c>
      <c r="AM9" s="48">
        <v>340190388.22000003</v>
      </c>
      <c r="AN9" s="48">
        <v>163726144.58000001</v>
      </c>
      <c r="AO9" s="48">
        <v>759141352.00999999</v>
      </c>
      <c r="AP9" s="48">
        <v>528160805.45999998</v>
      </c>
      <c r="AQ9" s="48">
        <v>342386795.98000002</v>
      </c>
      <c r="AR9" s="48">
        <v>144957146.94999999</v>
      </c>
      <c r="AS9" s="48">
        <v>638911611.90999997</v>
      </c>
      <c r="AT9" s="48">
        <v>434563880.16000003</v>
      </c>
      <c r="AU9" s="48">
        <v>280669108.04000002</v>
      </c>
      <c r="AV9" s="48">
        <v>123108354.90000001</v>
      </c>
      <c r="AW9" s="48">
        <v>564132285.63</v>
      </c>
      <c r="AX9" s="48">
        <v>362108855.76999998</v>
      </c>
      <c r="AY9" s="48">
        <v>241592698</v>
      </c>
      <c r="AZ9" s="48">
        <v>100067356.54000001</v>
      </c>
      <c r="BA9" s="48">
        <v>516323877.29000002</v>
      </c>
      <c r="BB9" s="48">
        <v>363413451.38</v>
      </c>
      <c r="BC9" s="48">
        <v>265771022.94</v>
      </c>
      <c r="BD9" s="48">
        <v>117285447.89</v>
      </c>
      <c r="BE9" s="48">
        <v>584589106.21000004</v>
      </c>
      <c r="BF9" s="48">
        <v>387049001.74000001</v>
      </c>
      <c r="BG9" s="48">
        <v>266947677.38</v>
      </c>
      <c r="BH9" s="48">
        <v>128116416.59</v>
      </c>
      <c r="BI9" s="48">
        <v>450852411.87</v>
      </c>
      <c r="BJ9" s="48">
        <v>303466718.38999999</v>
      </c>
      <c r="BK9" s="48">
        <v>196504881.38999999</v>
      </c>
      <c r="BL9" s="48">
        <v>100897170.67</v>
      </c>
      <c r="BM9" s="48">
        <v>601321222.13999999</v>
      </c>
      <c r="BN9" s="48">
        <v>362501878.05000001</v>
      </c>
      <c r="BO9" s="48">
        <v>219744265.62</v>
      </c>
      <c r="BP9" s="48">
        <v>74400649.650000006</v>
      </c>
      <c r="BQ9" s="48">
        <v>438597820</v>
      </c>
      <c r="BR9" s="48">
        <v>164511244.80000001</v>
      </c>
      <c r="BS9" s="48">
        <v>434314834.51999998</v>
      </c>
      <c r="BT9" s="48">
        <v>131075063.06999999</v>
      </c>
      <c r="BU9" s="48">
        <v>377039988.44999999</v>
      </c>
      <c r="BV9" s="48">
        <v>118137266.47</v>
      </c>
      <c r="BW9" s="48">
        <v>67592013.680000007</v>
      </c>
      <c r="BX9" s="48">
        <v>33930334.380000003</v>
      </c>
      <c r="BY9" s="48">
        <v>79345908.530000001</v>
      </c>
      <c r="BZ9" s="48">
        <v>0</v>
      </c>
      <c r="CA9" s="48">
        <v>120362071.26000001</v>
      </c>
      <c r="CB9" s="48">
        <v>0</v>
      </c>
      <c r="CC9" s="48">
        <v>168183396.69999999</v>
      </c>
      <c r="CD9" s="48">
        <v>0</v>
      </c>
      <c r="CE9" s="48">
        <v>0</v>
      </c>
      <c r="CF9" s="48">
        <v>0</v>
      </c>
      <c r="CG9" s="48">
        <v>0</v>
      </c>
      <c r="CH9" s="48">
        <v>0</v>
      </c>
      <c r="CI9" s="48">
        <v>0</v>
      </c>
      <c r="CJ9" s="48">
        <v>0</v>
      </c>
      <c r="CK9" s="48">
        <v>0</v>
      </c>
    </row>
    <row r="10" spans="1:89">
      <c r="A10" s="48" t="s">
        <v>197</v>
      </c>
      <c r="B10" s="48">
        <v>-223003401.37</v>
      </c>
      <c r="C10" s="48">
        <v>-139387543.87</v>
      </c>
      <c r="D10" s="48">
        <v>-30022098.690000001</v>
      </c>
      <c r="E10" s="48">
        <v>-218525078.5</v>
      </c>
      <c r="F10" s="48">
        <v>-185063057.88999999</v>
      </c>
      <c r="G10" s="48">
        <v>-126181120.72</v>
      </c>
      <c r="H10" s="48">
        <v>-47618347.409999996</v>
      </c>
      <c r="I10" s="48">
        <v>-283499786.54000002</v>
      </c>
      <c r="J10" s="48">
        <v>-235356508.59</v>
      </c>
      <c r="K10" s="48">
        <v>-158272204.97999999</v>
      </c>
      <c r="L10" s="48">
        <v>-69286065.950000003</v>
      </c>
      <c r="M10" s="48">
        <v>-318083164.19</v>
      </c>
      <c r="N10" s="48">
        <v>-232714382.28</v>
      </c>
      <c r="O10" s="48">
        <v>-138132029.40000001</v>
      </c>
      <c r="P10" s="48">
        <v>-58736729.450000003</v>
      </c>
      <c r="Q10" s="48">
        <v>-227863780.55000001</v>
      </c>
      <c r="R10" s="48">
        <v>-190844994.93000001</v>
      </c>
      <c r="S10" s="48">
        <v>-119308104.13</v>
      </c>
      <c r="T10" s="48">
        <v>-54076508.649999999</v>
      </c>
      <c r="U10" s="48">
        <v>-258834817.97999999</v>
      </c>
      <c r="V10" s="48">
        <v>-194751671.66999999</v>
      </c>
      <c r="W10" s="48">
        <v>-111189186.41</v>
      </c>
      <c r="X10" s="48">
        <v>-13005963.01</v>
      </c>
      <c r="Y10" s="48">
        <v>-159518248.33000001</v>
      </c>
      <c r="Z10" s="48">
        <v>-147003306.55000001</v>
      </c>
      <c r="AA10" s="48">
        <v>-103599118.69</v>
      </c>
      <c r="AB10" s="48">
        <v>-7717898.0800000001</v>
      </c>
      <c r="AC10" s="48">
        <v>-139850915.75</v>
      </c>
      <c r="AD10" s="48">
        <v>-86436407.409999996</v>
      </c>
      <c r="AE10" s="48">
        <v>-60403988.409999996</v>
      </c>
      <c r="AF10" s="48">
        <v>-17185715.280000001</v>
      </c>
      <c r="AG10" s="48">
        <v>-87600537.700000003</v>
      </c>
      <c r="AH10" s="48">
        <v>-52935929.310000002</v>
      </c>
      <c r="AI10" s="48">
        <v>-28857004.609999999</v>
      </c>
      <c r="AJ10" s="48">
        <v>-7999584.46</v>
      </c>
      <c r="AK10" s="48">
        <v>-86387668.629999995</v>
      </c>
      <c r="AL10" s="48">
        <v>-63976100.18</v>
      </c>
      <c r="AM10" s="48">
        <v>-31004034.359999999</v>
      </c>
      <c r="AN10" s="48">
        <v>-10473263.51</v>
      </c>
      <c r="AO10" s="48">
        <v>-81025713.319999993</v>
      </c>
      <c r="AP10" s="48">
        <v>-50001404.32</v>
      </c>
      <c r="AQ10" s="48">
        <v>-29987967.289999999</v>
      </c>
      <c r="AR10" s="48">
        <v>-9773908.9499999993</v>
      </c>
      <c r="AS10" s="48">
        <v>-36694705.93</v>
      </c>
      <c r="AT10" s="48">
        <v>-22649401.350000001</v>
      </c>
      <c r="AU10" s="48">
        <v>-8345207.46</v>
      </c>
      <c r="AV10" s="48">
        <v>-6288958.1900000004</v>
      </c>
      <c r="AW10" s="48">
        <v>-22650844.379999999</v>
      </c>
      <c r="AX10" s="48">
        <v>-13369914.74</v>
      </c>
      <c r="AY10" s="48">
        <v>-8061296.04</v>
      </c>
      <c r="AZ10" s="48">
        <v>-3526988.6</v>
      </c>
      <c r="BA10" s="48">
        <v>-8333112.9000000004</v>
      </c>
      <c r="BB10" s="48">
        <v>-821838.79</v>
      </c>
      <c r="BC10" s="48">
        <v>-2071650.69</v>
      </c>
      <c r="BD10" s="48">
        <v>-3633490.4</v>
      </c>
      <c r="BE10" s="48">
        <v>-12576168.560000001</v>
      </c>
      <c r="BF10" s="48">
        <v>-7133253.9900000002</v>
      </c>
      <c r="BG10" s="48">
        <v>-2940819.66</v>
      </c>
      <c r="BH10" s="48">
        <v>-2516879.5699999998</v>
      </c>
      <c r="BI10" s="48">
        <v>8744950.6500000004</v>
      </c>
      <c r="BJ10" s="48">
        <v>14650393.49</v>
      </c>
      <c r="BK10" s="48">
        <v>15927037.050000001</v>
      </c>
      <c r="BL10" s="48">
        <v>6393201.8399999999</v>
      </c>
      <c r="BM10" s="48">
        <v>7360831.6900000004</v>
      </c>
      <c r="BN10" s="48">
        <v>8294311.9100000001</v>
      </c>
      <c r="BO10" s="48">
        <v>4854831.74</v>
      </c>
      <c r="BP10" s="48">
        <v>8338188.3899999997</v>
      </c>
      <c r="BQ10" s="48">
        <v>5508116.9500000002</v>
      </c>
      <c r="BR10" s="48">
        <v>3768713.32</v>
      </c>
      <c r="BS10" s="48">
        <v>3410802.03</v>
      </c>
      <c r="BT10" s="48">
        <v>-87429.7</v>
      </c>
      <c r="BU10" s="48">
        <v>-6568664.4100000001</v>
      </c>
      <c r="BV10" s="48">
        <v>5932455.8700000001</v>
      </c>
      <c r="BW10" s="48">
        <v>868607.39</v>
      </c>
      <c r="BX10" s="48">
        <v>17436730.539999999</v>
      </c>
      <c r="BY10" s="48">
        <v>22884335.809999999</v>
      </c>
      <c r="BZ10" s="48">
        <v>0</v>
      </c>
      <c r="CA10" s="48">
        <v>49930619.770000003</v>
      </c>
      <c r="CB10" s="48">
        <v>0</v>
      </c>
      <c r="CC10" s="48">
        <v>24077630.73</v>
      </c>
      <c r="CD10" s="48">
        <v>0</v>
      </c>
      <c r="CE10" s="48">
        <v>0</v>
      </c>
      <c r="CF10" s="48">
        <v>0</v>
      </c>
      <c r="CG10" s="48">
        <v>0</v>
      </c>
      <c r="CH10" s="48">
        <v>0</v>
      </c>
      <c r="CI10" s="48">
        <v>0</v>
      </c>
      <c r="CJ10" s="48">
        <v>0</v>
      </c>
      <c r="CK10" s="48">
        <v>0</v>
      </c>
    </row>
    <row r="11" spans="1:89">
      <c r="A11" s="48" t="s">
        <v>198</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c r="A12" s="48" t="s">
        <v>199</v>
      </c>
      <c r="B12" s="48">
        <v>-10127393.300000001</v>
      </c>
      <c r="C12" s="48">
        <v>-18242348.899999999</v>
      </c>
      <c r="D12" s="48">
        <v>-340582.65</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row>
    <row r="13" spans="1:89">
      <c r="A13" s="48" t="s">
        <v>200</v>
      </c>
      <c r="B13" s="48">
        <v>214208115.78</v>
      </c>
      <c r="C13" s="48">
        <v>142435555.63999999</v>
      </c>
      <c r="D13" s="48">
        <v>56228697.509999998</v>
      </c>
      <c r="E13" s="48">
        <v>335160128.07999998</v>
      </c>
      <c r="F13" s="48">
        <v>236500925.87</v>
      </c>
      <c r="G13" s="48">
        <v>155147077.78</v>
      </c>
      <c r="H13" s="48">
        <v>66598248.350000001</v>
      </c>
      <c r="I13" s="48">
        <v>564831382.39999998</v>
      </c>
      <c r="J13" s="48">
        <v>425547452.24000001</v>
      </c>
      <c r="K13" s="48">
        <v>326237733.10000002</v>
      </c>
      <c r="L13" s="48">
        <v>51533212.600000001</v>
      </c>
      <c r="M13" s="48">
        <v>1151206092.8099999</v>
      </c>
      <c r="N13" s="48">
        <v>1143457684.75</v>
      </c>
      <c r="O13" s="48">
        <v>240115838.13999999</v>
      </c>
      <c r="P13" s="48">
        <v>69799508.150000006</v>
      </c>
      <c r="Q13" s="48">
        <v>316311672.64999998</v>
      </c>
      <c r="R13" s="48">
        <v>273831285.44999999</v>
      </c>
      <c r="S13" s="48">
        <v>182282145.13</v>
      </c>
      <c r="T13" s="48">
        <v>90165233.569999993</v>
      </c>
      <c r="U13" s="48">
        <v>243256941.71000001</v>
      </c>
      <c r="V13" s="48">
        <v>135170590.53999999</v>
      </c>
      <c r="W13" s="48">
        <v>52985679.450000003</v>
      </c>
      <c r="X13" s="48">
        <v>91924218.489999995</v>
      </c>
      <c r="Y13" s="48">
        <v>437060383.77999997</v>
      </c>
      <c r="Z13" s="48">
        <v>381381343.19</v>
      </c>
      <c r="AA13" s="48">
        <v>316779008.56999999</v>
      </c>
      <c r="AB13" s="48">
        <v>230737524.25</v>
      </c>
      <c r="AC13" s="48">
        <v>345448072.76999998</v>
      </c>
      <c r="AD13" s="48">
        <v>266055541.66</v>
      </c>
      <c r="AE13" s="48">
        <v>206154765.75999999</v>
      </c>
      <c r="AF13" s="48">
        <v>95187152.810000002</v>
      </c>
      <c r="AG13" s="48">
        <v>358487050.43000001</v>
      </c>
      <c r="AH13" s="48">
        <v>265225190.31</v>
      </c>
      <c r="AI13" s="48">
        <v>171484647.58000001</v>
      </c>
      <c r="AJ13" s="48">
        <v>80532855.609999999</v>
      </c>
      <c r="AK13" s="48">
        <v>251508369.59</v>
      </c>
      <c r="AL13" s="48">
        <v>201011894.38</v>
      </c>
      <c r="AM13" s="48">
        <v>130525571.23999999</v>
      </c>
      <c r="AN13" s="48">
        <v>48014654.869999997</v>
      </c>
      <c r="AO13" s="48">
        <v>412102974.93000001</v>
      </c>
      <c r="AP13" s="48">
        <v>202198200.09999999</v>
      </c>
      <c r="AQ13" s="48">
        <v>147019454.00999999</v>
      </c>
      <c r="AR13" s="48">
        <v>52705500.049999997</v>
      </c>
      <c r="AS13" s="48">
        <v>251429322.63999999</v>
      </c>
      <c r="AT13" s="48">
        <v>217566698.08000001</v>
      </c>
      <c r="AU13" s="48">
        <v>149175345.75999999</v>
      </c>
      <c r="AV13" s="48">
        <v>28092424.260000002</v>
      </c>
      <c r="AW13" s="48">
        <v>106002085.7</v>
      </c>
      <c r="AX13" s="48">
        <v>78146813.989999995</v>
      </c>
      <c r="AY13" s="48">
        <v>31508275.550000001</v>
      </c>
      <c r="AZ13" s="48">
        <v>6818330.1399999997</v>
      </c>
      <c r="BA13" s="48">
        <v>-52414533.450000003</v>
      </c>
      <c r="BB13" s="48">
        <v>-47415743.689999998</v>
      </c>
      <c r="BC13" s="48">
        <v>-4476487.08</v>
      </c>
      <c r="BD13" s="48">
        <v>13731417.210000001</v>
      </c>
      <c r="BE13" s="48">
        <v>74080792.579999998</v>
      </c>
      <c r="BF13" s="48">
        <v>53634658.140000001</v>
      </c>
      <c r="BG13" s="48">
        <v>44718368.039999999</v>
      </c>
      <c r="BH13" s="48">
        <v>13012623.23</v>
      </c>
      <c r="BI13" s="48">
        <v>129351232.81999999</v>
      </c>
      <c r="BJ13" s="48">
        <v>126231548.87</v>
      </c>
      <c r="BK13" s="48">
        <v>99137772.019999996</v>
      </c>
      <c r="BL13" s="48">
        <v>21058739.870000001</v>
      </c>
      <c r="BM13" s="48">
        <v>80579243.650000006</v>
      </c>
      <c r="BN13" s="48">
        <v>68017088.620000005</v>
      </c>
      <c r="BO13" s="48">
        <v>47536007.049999997</v>
      </c>
      <c r="BP13" s="48">
        <v>23536334.48</v>
      </c>
      <c r="BQ13" s="48">
        <v>47111894.539999999</v>
      </c>
      <c r="BR13" s="48">
        <v>43130624.329999998</v>
      </c>
      <c r="BS13" s="48">
        <v>110636895.03</v>
      </c>
      <c r="BT13" s="48">
        <v>55492097.759999998</v>
      </c>
      <c r="BU13" s="48">
        <v>42252799.109999999</v>
      </c>
      <c r="BV13" s="48">
        <v>-8467811.9100000001</v>
      </c>
      <c r="BW13" s="48">
        <v>44423828.259999998</v>
      </c>
      <c r="BX13" s="48">
        <v>-2405395.41</v>
      </c>
      <c r="BY13" s="48">
        <v>43588942.600000001</v>
      </c>
      <c r="BZ13" s="48">
        <v>2100000</v>
      </c>
      <c r="CA13" s="48">
        <v>5299206.3</v>
      </c>
      <c r="CB13" s="48">
        <v>3033836.53</v>
      </c>
      <c r="CC13" s="48">
        <v>10641347.550000001</v>
      </c>
      <c r="CD13" s="48">
        <v>5790000</v>
      </c>
      <c r="CE13" s="48">
        <v>7729000</v>
      </c>
      <c r="CF13" s="48">
        <v>2092581.44</v>
      </c>
      <c r="CG13" s="48">
        <v>0</v>
      </c>
      <c r="CH13" s="48">
        <v>0</v>
      </c>
      <c r="CI13" s="48">
        <v>0</v>
      </c>
      <c r="CJ13" s="48">
        <v>0</v>
      </c>
      <c r="CK13" s="48">
        <v>0</v>
      </c>
    </row>
    <row r="14" spans="1:89">
      <c r="A14" s="48" t="s">
        <v>201</v>
      </c>
      <c r="B14" s="48">
        <v>212373726.52000001</v>
      </c>
      <c r="C14" s="48">
        <v>141509882.56</v>
      </c>
      <c r="D14" s="48">
        <v>56228697.509999998</v>
      </c>
      <c r="E14" s="48">
        <v>280139998.44999999</v>
      </c>
      <c r="F14" s="48">
        <v>234266318.96000001</v>
      </c>
      <c r="G14" s="48">
        <v>154141558.41</v>
      </c>
      <c r="H14" s="48">
        <v>66598248.350000001</v>
      </c>
      <c r="I14" s="48">
        <v>275673512.30000001</v>
      </c>
      <c r="J14" s="48">
        <v>212366929.50999999</v>
      </c>
      <c r="K14" s="48">
        <v>135412552.55000001</v>
      </c>
      <c r="L14" s="48">
        <v>51533212.600000001</v>
      </c>
      <c r="M14" s="48">
        <v>216718386.62</v>
      </c>
      <c r="N14" s="48">
        <v>215475533.71000001</v>
      </c>
      <c r="O14" s="48">
        <v>160132633.30000001</v>
      </c>
      <c r="P14" s="48">
        <v>69799508.150000006</v>
      </c>
      <c r="Q14" s="48">
        <v>308344285.94</v>
      </c>
      <c r="R14" s="48">
        <v>267878359.22999999</v>
      </c>
      <c r="S14" s="48">
        <v>181016731.13</v>
      </c>
      <c r="T14" s="48">
        <v>90165233.569999993</v>
      </c>
      <c r="U14" s="48">
        <v>367880015.48000002</v>
      </c>
      <c r="V14" s="48">
        <v>300622194.08999997</v>
      </c>
      <c r="W14" s="48">
        <v>210398153.75999999</v>
      </c>
      <c r="X14" s="48">
        <v>90435164.069999993</v>
      </c>
      <c r="Y14" s="48">
        <v>280633741.67000002</v>
      </c>
      <c r="Z14" s="48">
        <v>228566939.72999999</v>
      </c>
      <c r="AA14" s="48">
        <v>164164241.12</v>
      </c>
      <c r="AB14" s="48">
        <v>78989878.340000004</v>
      </c>
      <c r="AC14" s="48">
        <v>342563567.56999999</v>
      </c>
      <c r="AD14" s="48">
        <v>279997039.87</v>
      </c>
      <c r="AE14" s="48">
        <v>202217265.75999999</v>
      </c>
      <c r="AF14" s="48">
        <v>95149442.810000002</v>
      </c>
      <c r="AG14" s="48">
        <v>366534973.06</v>
      </c>
      <c r="AH14" s="48">
        <v>273398414.92000002</v>
      </c>
      <c r="AI14" s="48">
        <v>178068309.30000001</v>
      </c>
      <c r="AJ14" s="48">
        <v>80554286.239999995</v>
      </c>
      <c r="AK14" s="48">
        <v>247042330.38</v>
      </c>
      <c r="AL14" s="48">
        <v>197074394.38</v>
      </c>
      <c r="AM14" s="48">
        <v>126588071.23999999</v>
      </c>
      <c r="AN14" s="48">
        <v>48014654.869999997</v>
      </c>
      <c r="AO14" s="48">
        <v>236135104.5</v>
      </c>
      <c r="AP14" s="48">
        <v>197168703.81</v>
      </c>
      <c r="AQ14" s="48">
        <v>142283418.91</v>
      </c>
      <c r="AR14" s="48">
        <v>47837272.439999998</v>
      </c>
      <c r="AS14" s="48">
        <v>250408277.59</v>
      </c>
      <c r="AT14" s="48">
        <v>214420749.16999999</v>
      </c>
      <c r="AU14" s="48">
        <v>145953407.36000001</v>
      </c>
      <c r="AV14" s="48">
        <v>28092424.260000002</v>
      </c>
      <c r="AW14" s="48">
        <v>0</v>
      </c>
      <c r="AX14" s="48">
        <v>0</v>
      </c>
      <c r="AY14" s="48">
        <v>0</v>
      </c>
      <c r="AZ14" s="48">
        <v>0</v>
      </c>
      <c r="BA14" s="48">
        <v>0</v>
      </c>
      <c r="BB14" s="48">
        <v>0</v>
      </c>
      <c r="BC14" s="48">
        <v>0</v>
      </c>
      <c r="BD14" s="48">
        <v>0</v>
      </c>
      <c r="BE14" s="48">
        <v>0</v>
      </c>
      <c r="BF14" s="48">
        <v>0</v>
      </c>
      <c r="BG14" s="48">
        <v>0</v>
      </c>
      <c r="BH14" s="48">
        <v>0</v>
      </c>
      <c r="BI14" s="48">
        <v>0</v>
      </c>
      <c r="BJ14" s="48">
        <v>0</v>
      </c>
      <c r="BK14" s="48">
        <v>0</v>
      </c>
      <c r="BL14" s="48">
        <v>0</v>
      </c>
      <c r="BM14" s="48">
        <v>0</v>
      </c>
      <c r="BN14" s="48">
        <v>0</v>
      </c>
      <c r="BO14" s="48">
        <v>0</v>
      </c>
      <c r="BP14" s="48">
        <v>0</v>
      </c>
      <c r="BQ14" s="48">
        <v>0</v>
      </c>
      <c r="BR14" s="48">
        <v>0</v>
      </c>
      <c r="BS14" s="48">
        <v>0</v>
      </c>
      <c r="BT14" s="48">
        <v>0</v>
      </c>
      <c r="BU14" s="48">
        <v>0</v>
      </c>
      <c r="BV14" s="48">
        <v>0</v>
      </c>
      <c r="BW14" s="48">
        <v>0</v>
      </c>
      <c r="BX14" s="48">
        <v>0</v>
      </c>
      <c r="BY14" s="48">
        <v>0</v>
      </c>
      <c r="BZ14" s="48">
        <v>0</v>
      </c>
      <c r="CA14" s="48">
        <v>0</v>
      </c>
      <c r="CB14" s="48">
        <v>0</v>
      </c>
      <c r="CC14" s="48">
        <v>0</v>
      </c>
      <c r="CD14" s="48">
        <v>0</v>
      </c>
      <c r="CE14" s="48">
        <v>0</v>
      </c>
      <c r="CF14" s="48">
        <v>0</v>
      </c>
      <c r="CG14" s="48">
        <v>0</v>
      </c>
      <c r="CH14" s="48">
        <v>0</v>
      </c>
      <c r="CI14" s="48">
        <v>0</v>
      </c>
      <c r="CJ14" s="48">
        <v>0</v>
      </c>
      <c r="CK14" s="48">
        <v>0</v>
      </c>
    </row>
    <row r="15" spans="1:89">
      <c r="A15" s="48" t="s">
        <v>202</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row>
    <row r="16" spans="1:89">
      <c r="A16" s="48" t="s">
        <v>203</v>
      </c>
      <c r="B16" s="48">
        <v>1974982766.0899999</v>
      </c>
      <c r="C16" s="48">
        <v>1229896488.72</v>
      </c>
      <c r="D16" s="48">
        <v>454956794.07999998</v>
      </c>
      <c r="E16" s="48">
        <v>2625840477.2399998</v>
      </c>
      <c r="F16" s="48">
        <v>2001186408.9200001</v>
      </c>
      <c r="G16" s="48">
        <v>1186938671.0899999</v>
      </c>
      <c r="H16" s="48">
        <v>446887355.66000003</v>
      </c>
      <c r="I16" s="48">
        <v>2633141103.77</v>
      </c>
      <c r="J16" s="48">
        <v>2081254248.6500001</v>
      </c>
      <c r="K16" s="48">
        <v>1296378584.9100001</v>
      </c>
      <c r="L16" s="48">
        <v>423570271.89999998</v>
      </c>
      <c r="M16" s="48">
        <v>2697562624.7600002</v>
      </c>
      <c r="N16" s="48">
        <v>2437235463.29</v>
      </c>
      <c r="O16" s="48">
        <v>958474149.14999998</v>
      </c>
      <c r="P16" s="48">
        <v>326451148.14999998</v>
      </c>
      <c r="Q16" s="48">
        <v>1941809525.53</v>
      </c>
      <c r="R16" s="48">
        <v>1585553099.72</v>
      </c>
      <c r="S16" s="48">
        <v>971312351.96000004</v>
      </c>
      <c r="T16" s="48">
        <v>342044349.00999999</v>
      </c>
      <c r="U16" s="48">
        <v>1726529334.96</v>
      </c>
      <c r="V16" s="48">
        <v>1344634382.2</v>
      </c>
      <c r="W16" s="48">
        <v>726822926.82000005</v>
      </c>
      <c r="X16" s="48">
        <v>252770439.25</v>
      </c>
      <c r="Y16" s="48">
        <v>1499536126.01</v>
      </c>
      <c r="Z16" s="48">
        <v>1110273319.3199999</v>
      </c>
      <c r="AA16" s="48">
        <v>896512600.79999995</v>
      </c>
      <c r="AB16" s="48">
        <v>453380539.49000001</v>
      </c>
      <c r="AC16" s="48">
        <v>1278677206.76</v>
      </c>
      <c r="AD16" s="48">
        <v>1173152257.1300001</v>
      </c>
      <c r="AE16" s="48">
        <v>777433499.44000006</v>
      </c>
      <c r="AF16" s="48">
        <v>324318818.56</v>
      </c>
      <c r="AG16" s="48">
        <v>1127325368.3499999</v>
      </c>
      <c r="AH16" s="48">
        <v>936485148.63</v>
      </c>
      <c r="AI16" s="48">
        <v>628417782.76999998</v>
      </c>
      <c r="AJ16" s="48">
        <v>287563654.88</v>
      </c>
      <c r="AK16" s="48">
        <v>864579468.21000004</v>
      </c>
      <c r="AL16" s="48">
        <v>840570207.21000004</v>
      </c>
      <c r="AM16" s="48">
        <v>573212679.00999999</v>
      </c>
      <c r="AN16" s="48">
        <v>249477435.05000001</v>
      </c>
      <c r="AO16" s="48">
        <v>1096117214.4300001</v>
      </c>
      <c r="AP16" s="48">
        <v>853071624.66999996</v>
      </c>
      <c r="AQ16" s="48">
        <v>586371314.83000004</v>
      </c>
      <c r="AR16" s="48">
        <v>254110011.83000001</v>
      </c>
      <c r="AS16" s="48">
        <v>993556899.94000006</v>
      </c>
      <c r="AT16" s="48">
        <v>824922939.07000005</v>
      </c>
      <c r="AU16" s="48">
        <v>524227480.18000001</v>
      </c>
      <c r="AV16" s="48">
        <v>178977536.66999999</v>
      </c>
      <c r="AW16" s="48">
        <v>767381707.25999999</v>
      </c>
      <c r="AX16" s="48">
        <v>506226484.08999997</v>
      </c>
      <c r="AY16" s="48">
        <v>287446405.47000003</v>
      </c>
      <c r="AZ16" s="48">
        <v>135730678.43000001</v>
      </c>
      <c r="BA16" s="48">
        <v>547654532.21000004</v>
      </c>
      <c r="BB16" s="48">
        <v>488385311.67000002</v>
      </c>
      <c r="BC16" s="48">
        <v>369406275.92000002</v>
      </c>
      <c r="BD16" s="48">
        <v>179942094.63999999</v>
      </c>
      <c r="BE16" s="48">
        <v>823540491.91999996</v>
      </c>
      <c r="BF16" s="48">
        <v>598261749.86000001</v>
      </c>
      <c r="BG16" s="48">
        <v>437209289.05000001</v>
      </c>
      <c r="BH16" s="48">
        <v>197380259.75</v>
      </c>
      <c r="BI16" s="48">
        <v>874638513.60000002</v>
      </c>
      <c r="BJ16" s="48">
        <v>701533162.53999996</v>
      </c>
      <c r="BK16" s="48">
        <v>449383572.5</v>
      </c>
      <c r="BL16" s="48">
        <v>171182762.50999999</v>
      </c>
      <c r="BM16" s="48">
        <v>739365061.50999999</v>
      </c>
      <c r="BN16" s="48">
        <v>573493375.61000001</v>
      </c>
      <c r="BO16" s="48">
        <v>363001671.57999998</v>
      </c>
      <c r="BP16" s="48">
        <v>160275666.47999999</v>
      </c>
      <c r="BQ16" s="48">
        <v>608125274.37</v>
      </c>
      <c r="BR16" s="48">
        <v>327418325.62</v>
      </c>
      <c r="BS16" s="48">
        <v>572783000.65999997</v>
      </c>
      <c r="BT16" s="48">
        <v>303477899.33999997</v>
      </c>
      <c r="BU16" s="48">
        <v>528134727.93000001</v>
      </c>
      <c r="BV16" s="48">
        <v>251026502.34999999</v>
      </c>
      <c r="BW16" s="48">
        <v>1867954.15</v>
      </c>
      <c r="BX16" s="48">
        <v>-13534602.109999999</v>
      </c>
      <c r="BY16" s="48">
        <v>86357633.819999993</v>
      </c>
      <c r="BZ16" s="48">
        <v>12581696.99</v>
      </c>
      <c r="CA16" s="48">
        <v>12716325.949999999</v>
      </c>
      <c r="CB16" s="48">
        <v>60862087.509999998</v>
      </c>
      <c r="CC16" s="48">
        <v>189954890.66999999</v>
      </c>
      <c r="CD16" s="48">
        <v>129270000</v>
      </c>
      <c r="CE16" s="48">
        <v>189945000</v>
      </c>
      <c r="CF16" s="48">
        <v>116873918.18000001</v>
      </c>
      <c r="CG16" s="48">
        <v>58750000</v>
      </c>
      <c r="CH16" s="48">
        <v>84660000</v>
      </c>
      <c r="CI16" s="48">
        <v>71460000</v>
      </c>
      <c r="CJ16" s="48">
        <v>71300000</v>
      </c>
      <c r="CK16" s="48">
        <v>0</v>
      </c>
    </row>
    <row r="17" spans="1:89">
      <c r="A17" s="48" t="s">
        <v>204</v>
      </c>
      <c r="B17" s="48">
        <v>3105809.44</v>
      </c>
      <c r="C17" s="48">
        <v>2198030.2200000002</v>
      </c>
      <c r="D17" s="48">
        <v>3095736.49</v>
      </c>
      <c r="E17" s="48">
        <v>75784142.760000005</v>
      </c>
      <c r="F17" s="48">
        <v>2350795.5</v>
      </c>
      <c r="G17" s="48">
        <v>2277869.4300000002</v>
      </c>
      <c r="H17" s="48">
        <v>2184879.2599999998</v>
      </c>
      <c r="I17" s="48">
        <v>139649188.27000001</v>
      </c>
      <c r="J17" s="48">
        <v>12798105.23</v>
      </c>
      <c r="K17" s="48">
        <v>9764258.7599999998</v>
      </c>
      <c r="L17" s="48">
        <v>6117942.0300000003</v>
      </c>
      <c r="M17" s="48">
        <v>521979291.27999997</v>
      </c>
      <c r="N17" s="48">
        <v>177972519.06999999</v>
      </c>
      <c r="O17" s="48">
        <v>169167409.21000001</v>
      </c>
      <c r="P17" s="48">
        <v>29058164.510000002</v>
      </c>
      <c r="Q17" s="48">
        <v>201808816.63</v>
      </c>
      <c r="R17" s="48">
        <v>91903690.239999995</v>
      </c>
      <c r="S17" s="48">
        <v>46909124.68</v>
      </c>
      <c r="T17" s="48">
        <v>24371840.620000001</v>
      </c>
      <c r="U17" s="48">
        <v>362666621.55000001</v>
      </c>
      <c r="V17" s="48">
        <v>98242502.209999993</v>
      </c>
      <c r="W17" s="48">
        <v>19174584.199999999</v>
      </c>
      <c r="X17" s="48">
        <v>10118244.640000001</v>
      </c>
      <c r="Y17" s="48">
        <v>192673637.22999999</v>
      </c>
      <c r="Z17" s="48">
        <v>92056767.439999998</v>
      </c>
      <c r="AA17" s="48">
        <v>18947273.460000001</v>
      </c>
      <c r="AB17" s="48">
        <v>8176435.25</v>
      </c>
      <c r="AC17" s="48">
        <v>80151438.879999995</v>
      </c>
      <c r="AD17" s="48">
        <v>31589007.170000002</v>
      </c>
      <c r="AE17" s="48">
        <v>15536528.57</v>
      </c>
      <c r="AF17" s="48">
        <v>13408910.380000001</v>
      </c>
      <c r="AG17" s="48">
        <v>127993009.16</v>
      </c>
      <c r="AH17" s="48">
        <v>38574102.659999996</v>
      </c>
      <c r="AI17" s="48">
        <v>12726212.710000001</v>
      </c>
      <c r="AJ17" s="48">
        <v>5580313.0499999998</v>
      </c>
      <c r="AK17" s="48">
        <v>86850035.859999999</v>
      </c>
      <c r="AL17" s="48">
        <v>37492688.969999999</v>
      </c>
      <c r="AM17" s="48">
        <v>22757448.739999998</v>
      </c>
      <c r="AN17" s="48">
        <v>7468249.1100000003</v>
      </c>
      <c r="AO17" s="48">
        <v>51388300.159999996</v>
      </c>
      <c r="AP17" s="48">
        <v>28336316.5</v>
      </c>
      <c r="AQ17" s="48">
        <v>18177502.109999999</v>
      </c>
      <c r="AR17" s="48">
        <v>3090159.25</v>
      </c>
      <c r="AS17" s="48">
        <v>48660223.009999998</v>
      </c>
      <c r="AT17" s="48">
        <v>12381006.789999999</v>
      </c>
      <c r="AU17" s="48">
        <v>5637303.6399999997</v>
      </c>
      <c r="AV17" s="48">
        <v>2129932.0699999998</v>
      </c>
      <c r="AW17" s="48">
        <v>15491563.83</v>
      </c>
      <c r="AX17" s="48">
        <v>9534264.9399999995</v>
      </c>
      <c r="AY17" s="48">
        <v>7664168.3700000001</v>
      </c>
      <c r="AZ17" s="48">
        <v>3366617.27</v>
      </c>
      <c r="BA17" s="48">
        <v>23617149.719999999</v>
      </c>
      <c r="BB17" s="48">
        <v>10395023.369999999</v>
      </c>
      <c r="BC17" s="48">
        <v>3173845.6</v>
      </c>
      <c r="BD17" s="48">
        <v>3600168.2</v>
      </c>
      <c r="BE17" s="48">
        <v>20826106.280000001</v>
      </c>
      <c r="BF17" s="48">
        <v>9893568.7799999993</v>
      </c>
      <c r="BG17" s="48">
        <v>6688522.2000000002</v>
      </c>
      <c r="BH17" s="48">
        <v>2456710.35</v>
      </c>
      <c r="BI17" s="48">
        <v>98100545.469999999</v>
      </c>
      <c r="BJ17" s="48">
        <v>9567937.5899999999</v>
      </c>
      <c r="BK17" s="48">
        <v>4272892.42</v>
      </c>
      <c r="BL17" s="48">
        <v>1214075.9099999999</v>
      </c>
      <c r="BM17" s="48">
        <v>9515790.7400000002</v>
      </c>
      <c r="BN17" s="48">
        <v>5760858.5599999996</v>
      </c>
      <c r="BO17" s="48">
        <v>3321180.24</v>
      </c>
      <c r="BP17" s="48">
        <v>2460654.1</v>
      </c>
      <c r="BQ17" s="48">
        <v>23022268.890000001</v>
      </c>
      <c r="BR17" s="48">
        <v>1334574.96</v>
      </c>
      <c r="BS17" s="48">
        <v>5601648.5300000003</v>
      </c>
      <c r="BT17" s="48">
        <v>1886648.34</v>
      </c>
      <c r="BU17" s="48">
        <v>6357306.6100000003</v>
      </c>
      <c r="BV17" s="48">
        <v>307361.53000000003</v>
      </c>
      <c r="BW17" s="48">
        <v>8109854.0499999998</v>
      </c>
      <c r="BX17" s="48">
        <v>441262.35</v>
      </c>
      <c r="BY17" s="48">
        <v>237833.84</v>
      </c>
      <c r="BZ17" s="48">
        <v>0</v>
      </c>
      <c r="CA17" s="48">
        <v>1274108.6000000001</v>
      </c>
      <c r="CB17" s="48">
        <v>0</v>
      </c>
      <c r="CC17" s="48">
        <v>6279436.8899999997</v>
      </c>
      <c r="CD17" s="48">
        <v>0</v>
      </c>
      <c r="CE17" s="48">
        <v>0</v>
      </c>
      <c r="CF17" s="48">
        <v>1977985.59</v>
      </c>
      <c r="CG17" s="48">
        <v>0</v>
      </c>
      <c r="CH17" s="48">
        <v>0</v>
      </c>
      <c r="CI17" s="48">
        <v>0</v>
      </c>
      <c r="CJ17" s="48">
        <v>0</v>
      </c>
      <c r="CK17" s="48">
        <v>0</v>
      </c>
    </row>
    <row r="18" spans="1:89">
      <c r="A18" s="48" t="s">
        <v>205</v>
      </c>
      <c r="B18" s="48">
        <v>14373448.109999999</v>
      </c>
      <c r="C18" s="48">
        <v>14250267.470000001</v>
      </c>
      <c r="D18" s="48">
        <v>3833044.71</v>
      </c>
      <c r="E18" s="48">
        <v>549308.51</v>
      </c>
      <c r="F18" s="48">
        <v>3733005.66</v>
      </c>
      <c r="G18" s="48">
        <v>857917.97</v>
      </c>
      <c r="H18" s="48">
        <v>276000.09999999998</v>
      </c>
      <c r="I18" s="48">
        <v>15064470.039999999</v>
      </c>
      <c r="J18" s="48">
        <v>9998188.6300000008</v>
      </c>
      <c r="K18" s="48">
        <v>9682131.8000000007</v>
      </c>
      <c r="L18" s="48">
        <v>663923.23</v>
      </c>
      <c r="M18" s="48">
        <v>24684135.059999999</v>
      </c>
      <c r="N18" s="48">
        <v>57799306.109999999</v>
      </c>
      <c r="O18" s="48">
        <v>10949979.810000001</v>
      </c>
      <c r="P18" s="48">
        <v>3026171.33</v>
      </c>
      <c r="Q18" s="48">
        <v>16909244.280000001</v>
      </c>
      <c r="R18" s="48">
        <v>4247524.62</v>
      </c>
      <c r="S18" s="48">
        <v>4031634.47</v>
      </c>
      <c r="T18" s="48">
        <v>1141529.33</v>
      </c>
      <c r="U18" s="48">
        <v>7624440.9100000001</v>
      </c>
      <c r="V18" s="48">
        <v>3228543.71</v>
      </c>
      <c r="W18" s="48">
        <v>2792955.05</v>
      </c>
      <c r="X18" s="48">
        <v>1099705.82</v>
      </c>
      <c r="Y18" s="48">
        <v>13071322.82</v>
      </c>
      <c r="Z18" s="48">
        <v>2316865.27</v>
      </c>
      <c r="AA18" s="48">
        <v>1720391.52</v>
      </c>
      <c r="AB18" s="48">
        <v>268699.33</v>
      </c>
      <c r="AC18" s="48">
        <v>6808784.1200000001</v>
      </c>
      <c r="AD18" s="48">
        <v>11910425.74</v>
      </c>
      <c r="AE18" s="48">
        <v>4492054.79</v>
      </c>
      <c r="AF18" s="48">
        <v>1395314.79</v>
      </c>
      <c r="AG18" s="48">
        <v>7170436.9199999999</v>
      </c>
      <c r="AH18" s="48">
        <v>4103621.35</v>
      </c>
      <c r="AI18" s="48">
        <v>1742479.98</v>
      </c>
      <c r="AJ18" s="48">
        <v>725776.18</v>
      </c>
      <c r="AK18" s="48">
        <v>8930671.6400000006</v>
      </c>
      <c r="AL18" s="48">
        <v>4062623.89</v>
      </c>
      <c r="AM18" s="48">
        <v>3092799.68</v>
      </c>
      <c r="AN18" s="48">
        <v>1012822.63</v>
      </c>
      <c r="AO18" s="48">
        <v>27081278.960000001</v>
      </c>
      <c r="AP18" s="48">
        <v>13648879.35</v>
      </c>
      <c r="AQ18" s="48">
        <v>7296709.0999999996</v>
      </c>
      <c r="AR18" s="48">
        <v>1233006.0800000001</v>
      </c>
      <c r="AS18" s="48">
        <v>10027439.890000001</v>
      </c>
      <c r="AT18" s="48">
        <v>5819916.1500000004</v>
      </c>
      <c r="AU18" s="48">
        <v>2744676.31</v>
      </c>
      <c r="AV18" s="48">
        <v>1020668.76</v>
      </c>
      <c r="AW18" s="48">
        <v>8818687.5099999998</v>
      </c>
      <c r="AX18" s="48">
        <v>5408324.4900000002</v>
      </c>
      <c r="AY18" s="48">
        <v>4572684.83</v>
      </c>
      <c r="AZ18" s="48">
        <v>402376.27</v>
      </c>
      <c r="BA18" s="48">
        <v>53805873.270000003</v>
      </c>
      <c r="BB18" s="48">
        <v>41598754.82</v>
      </c>
      <c r="BC18" s="48">
        <v>22003811.780000001</v>
      </c>
      <c r="BD18" s="48">
        <v>7547256.25</v>
      </c>
      <c r="BE18" s="48">
        <v>104276870.45999999</v>
      </c>
      <c r="BF18" s="48">
        <v>19046226.969999999</v>
      </c>
      <c r="BG18" s="48">
        <v>11698550.699999999</v>
      </c>
      <c r="BH18" s="48">
        <v>4970596.67</v>
      </c>
      <c r="BI18" s="48">
        <v>50026700.240000002</v>
      </c>
      <c r="BJ18" s="48">
        <v>34191043.439999998</v>
      </c>
      <c r="BK18" s="48">
        <v>6074649.96</v>
      </c>
      <c r="BL18" s="48">
        <v>1515391.71</v>
      </c>
      <c r="BM18" s="48">
        <v>20818857.329999998</v>
      </c>
      <c r="BN18" s="48">
        <v>8767398.9000000004</v>
      </c>
      <c r="BO18" s="48">
        <v>7355051.3399999999</v>
      </c>
      <c r="BP18" s="48">
        <v>4385698.42</v>
      </c>
      <c r="BQ18" s="48">
        <v>13003709.07</v>
      </c>
      <c r="BR18" s="48">
        <v>3714354.94</v>
      </c>
      <c r="BS18" s="48">
        <v>116829524.23999999</v>
      </c>
      <c r="BT18" s="48">
        <v>1600821.46</v>
      </c>
      <c r="BU18" s="48">
        <v>6018287.25</v>
      </c>
      <c r="BV18" s="48">
        <v>1688374.88</v>
      </c>
      <c r="BW18" s="48">
        <v>1187969.6599999999</v>
      </c>
      <c r="BX18" s="48">
        <v>524526.84</v>
      </c>
      <c r="BY18" s="48">
        <v>1877884.51</v>
      </c>
      <c r="BZ18" s="48">
        <v>0</v>
      </c>
      <c r="CA18" s="48">
        <v>1824215.68</v>
      </c>
      <c r="CB18" s="48">
        <v>0</v>
      </c>
      <c r="CC18" s="48">
        <v>3170951.5</v>
      </c>
      <c r="CD18" s="48">
        <v>0</v>
      </c>
      <c r="CE18" s="48">
        <v>0</v>
      </c>
      <c r="CF18" s="48">
        <v>12347969.720000001</v>
      </c>
      <c r="CG18" s="48">
        <v>0</v>
      </c>
      <c r="CH18" s="48">
        <v>0</v>
      </c>
      <c r="CI18" s="48">
        <v>0</v>
      </c>
      <c r="CJ18" s="48">
        <v>0</v>
      </c>
      <c r="CK18" s="48">
        <v>0</v>
      </c>
    </row>
    <row r="19" spans="1:89">
      <c r="A19" s="48" t="s">
        <v>206</v>
      </c>
      <c r="B19" s="48">
        <v>0</v>
      </c>
      <c r="C19" s="48">
        <v>0</v>
      </c>
      <c r="D19" s="48">
        <v>0</v>
      </c>
      <c r="E19" s="48">
        <v>0</v>
      </c>
      <c r="F19" s="48">
        <v>3365196.22</v>
      </c>
      <c r="G19" s="48">
        <v>774287.22</v>
      </c>
      <c r="H19" s="48">
        <v>205795.72</v>
      </c>
      <c r="I19" s="48">
        <v>5292060.82</v>
      </c>
      <c r="J19" s="48">
        <v>668650.72</v>
      </c>
      <c r="K19" s="48">
        <v>526556</v>
      </c>
      <c r="L19" s="48">
        <v>0</v>
      </c>
      <c r="M19" s="48">
        <v>6501068.5899999999</v>
      </c>
      <c r="N19" s="48">
        <v>12455426.710000001</v>
      </c>
      <c r="O19" s="48">
        <v>10614764.48</v>
      </c>
      <c r="P19" s="48">
        <v>2565287.4</v>
      </c>
      <c r="Q19" s="48">
        <v>14828511.17</v>
      </c>
      <c r="R19" s="48">
        <v>553277.34</v>
      </c>
      <c r="S19" s="48">
        <v>3361263.97</v>
      </c>
      <c r="T19" s="48">
        <v>553277.34</v>
      </c>
      <c r="U19" s="48">
        <v>5426379.3700000001</v>
      </c>
      <c r="V19" s="48">
        <v>1701811.84</v>
      </c>
      <c r="W19" s="48">
        <v>1275648.1599999999</v>
      </c>
      <c r="X19" s="48">
        <v>698267.84</v>
      </c>
      <c r="Y19" s="48">
        <v>6715665.3399999999</v>
      </c>
      <c r="Z19" s="48">
        <v>2034684.96</v>
      </c>
      <c r="AA19" s="48">
        <v>1474922.64</v>
      </c>
      <c r="AB19" s="48">
        <v>61703</v>
      </c>
      <c r="AC19" s="48">
        <v>4797730.6100000003</v>
      </c>
      <c r="AD19" s="48">
        <v>4304223.68</v>
      </c>
      <c r="AE19" s="48">
        <v>3327942.11</v>
      </c>
      <c r="AF19" s="48">
        <v>687671.65</v>
      </c>
      <c r="AG19" s="48">
        <v>5148816.42</v>
      </c>
      <c r="AH19" s="48">
        <v>2801019.89</v>
      </c>
      <c r="AI19" s="48">
        <v>779629.21</v>
      </c>
      <c r="AJ19" s="48">
        <v>152161.23000000001</v>
      </c>
      <c r="AK19" s="48">
        <v>5354837.24</v>
      </c>
      <c r="AL19" s="48">
        <v>2503192.36</v>
      </c>
      <c r="AM19" s="48">
        <v>1953411.89</v>
      </c>
      <c r="AN19" s="48">
        <v>52354.1</v>
      </c>
      <c r="AO19" s="48">
        <v>12472344.189999999</v>
      </c>
      <c r="AP19" s="48">
        <v>7772158.21</v>
      </c>
      <c r="AQ19" s="48">
        <v>0</v>
      </c>
      <c r="AR19" s="48">
        <v>155624.82999999999</v>
      </c>
      <c r="AS19" s="48">
        <v>2424043.77</v>
      </c>
      <c r="AT19" s="48">
        <v>0</v>
      </c>
      <c r="AU19" s="48">
        <v>1822225.94</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0</v>
      </c>
      <c r="CB19" s="48">
        <v>0</v>
      </c>
      <c r="CC19" s="48">
        <v>0</v>
      </c>
      <c r="CD19" s="48">
        <v>0</v>
      </c>
      <c r="CE19" s="48">
        <v>0</v>
      </c>
      <c r="CF19" s="48">
        <v>0</v>
      </c>
      <c r="CG19" s="48">
        <v>0</v>
      </c>
      <c r="CH19" s="48">
        <v>0</v>
      </c>
      <c r="CI19" s="48">
        <v>0</v>
      </c>
      <c r="CJ19" s="48">
        <v>0</v>
      </c>
      <c r="CK19" s="48">
        <v>0</v>
      </c>
    </row>
    <row r="20" spans="1:89">
      <c r="A20" s="48" t="s">
        <v>207</v>
      </c>
      <c r="B20" s="48">
        <v>1963715127.4200001</v>
      </c>
      <c r="C20" s="48">
        <v>1217844251.47</v>
      </c>
      <c r="D20" s="48">
        <v>454219485.86000001</v>
      </c>
      <c r="E20" s="48">
        <v>2701075311.4899998</v>
      </c>
      <c r="F20" s="48">
        <v>1999804198.76</v>
      </c>
      <c r="G20" s="48">
        <v>1188358622.55</v>
      </c>
      <c r="H20" s="48">
        <v>448796234.81999999</v>
      </c>
      <c r="I20" s="48">
        <v>2757725822</v>
      </c>
      <c r="J20" s="48">
        <v>2084054165.25</v>
      </c>
      <c r="K20" s="48">
        <v>1296460711.8699999</v>
      </c>
      <c r="L20" s="48">
        <v>429024290.69999999</v>
      </c>
      <c r="M20" s="48">
        <v>3194857780.98</v>
      </c>
      <c r="N20" s="48">
        <v>2557408676.25</v>
      </c>
      <c r="O20" s="48">
        <v>1116691578.55</v>
      </c>
      <c r="P20" s="48">
        <v>352483141.32999998</v>
      </c>
      <c r="Q20" s="48">
        <v>2126709097.8800001</v>
      </c>
      <c r="R20" s="48">
        <v>1673209265.3399999</v>
      </c>
      <c r="S20" s="48">
        <v>1014189842.17</v>
      </c>
      <c r="T20" s="48">
        <v>365274660.30000001</v>
      </c>
      <c r="U20" s="48">
        <v>2081571515.5999999</v>
      </c>
      <c r="V20" s="48">
        <v>1439648340.7</v>
      </c>
      <c r="W20" s="48">
        <v>743204555.97000003</v>
      </c>
      <c r="X20" s="48">
        <v>261788978.06999999</v>
      </c>
      <c r="Y20" s="48">
        <v>1679138440.4200001</v>
      </c>
      <c r="Z20" s="48">
        <v>1200013221.49</v>
      </c>
      <c r="AA20" s="48">
        <v>913739482.74000001</v>
      </c>
      <c r="AB20" s="48">
        <v>461288275.41000003</v>
      </c>
      <c r="AC20" s="48">
        <v>1352019861.52</v>
      </c>
      <c r="AD20" s="48">
        <v>1192830838.5599999</v>
      </c>
      <c r="AE20" s="48">
        <v>788477973.22000003</v>
      </c>
      <c r="AF20" s="48">
        <v>336332414.14999998</v>
      </c>
      <c r="AG20" s="48">
        <v>1248147940.5899999</v>
      </c>
      <c r="AH20" s="48">
        <v>970955629.94000006</v>
      </c>
      <c r="AI20" s="48">
        <v>639401515.5</v>
      </c>
      <c r="AJ20" s="48">
        <v>292418191.75</v>
      </c>
      <c r="AK20" s="48">
        <v>942498832.42999995</v>
      </c>
      <c r="AL20" s="48">
        <v>874000272.28999996</v>
      </c>
      <c r="AM20" s="48">
        <v>592877328.07000005</v>
      </c>
      <c r="AN20" s="48">
        <v>255932861.53</v>
      </c>
      <c r="AO20" s="48">
        <v>1120424235.6300001</v>
      </c>
      <c r="AP20" s="48">
        <v>867759061.82000005</v>
      </c>
      <c r="AQ20" s="48">
        <v>597252107.84000003</v>
      </c>
      <c r="AR20" s="48">
        <v>255967165</v>
      </c>
      <c r="AS20" s="48">
        <v>1032189683.0599999</v>
      </c>
      <c r="AT20" s="48">
        <v>831484029.71000004</v>
      </c>
      <c r="AU20" s="48">
        <v>527120107.50999999</v>
      </c>
      <c r="AV20" s="48">
        <v>180086799.97999999</v>
      </c>
      <c r="AW20" s="48">
        <v>774054583.58000004</v>
      </c>
      <c r="AX20" s="48">
        <v>510352424.54000002</v>
      </c>
      <c r="AY20" s="48">
        <v>290537889.00999999</v>
      </c>
      <c r="AZ20" s="48">
        <v>138694919.43000001</v>
      </c>
      <c r="BA20" s="48">
        <v>517465808.66000003</v>
      </c>
      <c r="BB20" s="48">
        <v>457181580.22000003</v>
      </c>
      <c r="BC20" s="48">
        <v>350576309.74000001</v>
      </c>
      <c r="BD20" s="48">
        <v>175995006.59</v>
      </c>
      <c r="BE20" s="48">
        <v>740089727.74000001</v>
      </c>
      <c r="BF20" s="48">
        <v>589109091.66999996</v>
      </c>
      <c r="BG20" s="48">
        <v>432199260.55000001</v>
      </c>
      <c r="BH20" s="48">
        <v>194866373.43000001</v>
      </c>
      <c r="BI20" s="48">
        <v>922712358.83000004</v>
      </c>
      <c r="BJ20" s="48">
        <v>676910056.69000006</v>
      </c>
      <c r="BK20" s="48">
        <v>447581814.95999998</v>
      </c>
      <c r="BL20" s="48">
        <v>170881446.71000001</v>
      </c>
      <c r="BM20" s="48">
        <v>728061994.91999996</v>
      </c>
      <c r="BN20" s="48">
        <v>570486835.26999998</v>
      </c>
      <c r="BO20" s="48">
        <v>358967800.48000002</v>
      </c>
      <c r="BP20" s="48">
        <v>158350622.16</v>
      </c>
      <c r="BQ20" s="48">
        <v>618143834.19000006</v>
      </c>
      <c r="BR20" s="48">
        <v>325038545.63999999</v>
      </c>
      <c r="BS20" s="48">
        <v>461555124.94999999</v>
      </c>
      <c r="BT20" s="48">
        <v>303763726.22000003</v>
      </c>
      <c r="BU20" s="48">
        <v>528473747.29000002</v>
      </c>
      <c r="BV20" s="48">
        <v>249645489</v>
      </c>
      <c r="BW20" s="48">
        <v>8789838.5399999991</v>
      </c>
      <c r="BX20" s="48">
        <v>-13617866.6</v>
      </c>
      <c r="BY20" s="48">
        <v>84717583.150000006</v>
      </c>
      <c r="BZ20" s="48">
        <v>12581696.99</v>
      </c>
      <c r="CA20" s="48">
        <v>12166218.869999999</v>
      </c>
      <c r="CB20" s="48">
        <v>60862087.509999998</v>
      </c>
      <c r="CC20" s="48">
        <v>193063376.06</v>
      </c>
      <c r="CD20" s="48">
        <v>129270000</v>
      </c>
      <c r="CE20" s="48">
        <v>189945000</v>
      </c>
      <c r="CF20" s="48">
        <v>106503934.05</v>
      </c>
      <c r="CG20" s="48">
        <v>58750000</v>
      </c>
      <c r="CH20" s="48">
        <v>84660000</v>
      </c>
      <c r="CI20" s="48">
        <v>71460000</v>
      </c>
      <c r="CJ20" s="48">
        <v>71300000</v>
      </c>
      <c r="CK20" s="48">
        <v>0</v>
      </c>
    </row>
    <row r="21" spans="1:89">
      <c r="A21" s="48" t="s">
        <v>208</v>
      </c>
      <c r="B21" s="48">
        <v>227658263.59999999</v>
      </c>
      <c r="C21" s="48">
        <v>127760607.8</v>
      </c>
      <c r="D21" s="48">
        <v>59226030.109999999</v>
      </c>
      <c r="E21" s="48">
        <v>339907733.63</v>
      </c>
      <c r="F21" s="48">
        <v>240726737.47999999</v>
      </c>
      <c r="G21" s="48">
        <v>132673082.61</v>
      </c>
      <c r="H21" s="48">
        <v>57078127.969999999</v>
      </c>
      <c r="I21" s="48">
        <v>344119329.13</v>
      </c>
      <c r="J21" s="48">
        <v>236458428.50999999</v>
      </c>
      <c r="K21" s="48">
        <v>131520976.13</v>
      </c>
      <c r="L21" s="48">
        <v>57333063.560000002</v>
      </c>
      <c r="M21" s="48">
        <v>394481905.88999999</v>
      </c>
      <c r="N21" s="48">
        <v>237408339.46000001</v>
      </c>
      <c r="O21" s="48">
        <v>143495446.5</v>
      </c>
      <c r="P21" s="48">
        <v>60095590.350000001</v>
      </c>
      <c r="Q21" s="48">
        <v>326917131.16000003</v>
      </c>
      <c r="R21" s="48">
        <v>259819928.72</v>
      </c>
      <c r="S21" s="48">
        <v>152292514.75</v>
      </c>
      <c r="T21" s="48">
        <v>52811584.189999998</v>
      </c>
      <c r="U21" s="48">
        <v>244560765.30000001</v>
      </c>
      <c r="V21" s="48">
        <v>176598193.36000001</v>
      </c>
      <c r="W21" s="48">
        <v>95189080.349999994</v>
      </c>
      <c r="X21" s="48">
        <v>46108035.969999999</v>
      </c>
      <c r="Y21" s="48">
        <v>364313757.82999998</v>
      </c>
      <c r="Z21" s="48">
        <v>164225288.47</v>
      </c>
      <c r="AA21" s="48">
        <v>92773729.409999996</v>
      </c>
      <c r="AB21" s="48">
        <v>41866894.789999999</v>
      </c>
      <c r="AC21" s="48">
        <v>173724178.75999999</v>
      </c>
      <c r="AD21" s="48">
        <v>152154272.63</v>
      </c>
      <c r="AE21" s="48">
        <v>94252380.439999998</v>
      </c>
      <c r="AF21" s="48">
        <v>45997808.600000001</v>
      </c>
      <c r="AG21" s="48">
        <v>161628839</v>
      </c>
      <c r="AH21" s="48">
        <v>122115165.42</v>
      </c>
      <c r="AI21" s="48">
        <v>80839747.829999998</v>
      </c>
      <c r="AJ21" s="48">
        <v>35689718.990000002</v>
      </c>
      <c r="AK21" s="48">
        <v>135739249.22999999</v>
      </c>
      <c r="AL21" s="48">
        <v>102234420.34</v>
      </c>
      <c r="AM21" s="48">
        <v>66625921.390000001</v>
      </c>
      <c r="AN21" s="48">
        <v>32520400.399999999</v>
      </c>
      <c r="AO21" s="48">
        <v>153315468.66999999</v>
      </c>
      <c r="AP21" s="48">
        <v>141560743.21000001</v>
      </c>
      <c r="AQ21" s="48">
        <v>99457863.090000004</v>
      </c>
      <c r="AR21" s="48">
        <v>44027374.049999997</v>
      </c>
      <c r="AS21" s="48">
        <v>139283274.08000001</v>
      </c>
      <c r="AT21" s="48">
        <v>132415189.92</v>
      </c>
      <c r="AU21" s="48">
        <v>84352733.560000002</v>
      </c>
      <c r="AV21" s="48">
        <v>29650309.149999999</v>
      </c>
      <c r="AW21" s="48">
        <v>112159737.02</v>
      </c>
      <c r="AX21" s="48">
        <v>68131511.010000005</v>
      </c>
      <c r="AY21" s="48">
        <v>41356766.380000003</v>
      </c>
      <c r="AZ21" s="48">
        <v>21261539.25</v>
      </c>
      <c r="BA21" s="48">
        <v>108609995.86</v>
      </c>
      <c r="BB21" s="48">
        <v>94004327.269999996</v>
      </c>
      <c r="BC21" s="48">
        <v>67862554.450000003</v>
      </c>
      <c r="BD21" s="48">
        <v>28974955.960000001</v>
      </c>
      <c r="BE21" s="48">
        <v>132468882.01000001</v>
      </c>
      <c r="BF21" s="48">
        <v>93637200.370000005</v>
      </c>
      <c r="BG21" s="48">
        <v>65867600.789999999</v>
      </c>
      <c r="BH21" s="48">
        <v>32955130.91</v>
      </c>
      <c r="BI21" s="48">
        <v>155946328.93000001</v>
      </c>
      <c r="BJ21" s="48">
        <v>108366137.34</v>
      </c>
      <c r="BK21" s="48">
        <v>68867283.900000006</v>
      </c>
      <c r="BL21" s="48">
        <v>28006866.879999999</v>
      </c>
      <c r="BM21" s="48">
        <v>143668257.24000001</v>
      </c>
      <c r="BN21" s="48">
        <v>98765977.599999994</v>
      </c>
      <c r="BO21" s="48">
        <v>64164786.920000002</v>
      </c>
      <c r="BP21" s="48">
        <v>25321619.559999999</v>
      </c>
      <c r="BQ21" s="48">
        <v>113460021.93000001</v>
      </c>
      <c r="BR21" s="48">
        <v>52431401.840000004</v>
      </c>
      <c r="BS21" s="48">
        <v>100791733.87</v>
      </c>
      <c r="BT21" s="48">
        <v>47229977.799999997</v>
      </c>
      <c r="BU21" s="48">
        <v>97455708.069999993</v>
      </c>
      <c r="BV21" s="48">
        <v>39232814.829999998</v>
      </c>
      <c r="BW21" s="48">
        <v>2796995.65</v>
      </c>
      <c r="BX21" s="48">
        <v>0</v>
      </c>
      <c r="BY21" s="48">
        <v>8176697.29</v>
      </c>
      <c r="BZ21" s="48">
        <v>1624615.5</v>
      </c>
      <c r="CA21" s="48">
        <v>1799885.61</v>
      </c>
      <c r="CB21" s="48">
        <v>9698012.9700000007</v>
      </c>
      <c r="CC21" s="48">
        <v>28336126.850000001</v>
      </c>
      <c r="CD21" s="48">
        <v>19730000</v>
      </c>
      <c r="CE21" s="48">
        <v>27810000</v>
      </c>
      <c r="CF21" s="48">
        <v>16447145.279999999</v>
      </c>
      <c r="CG21" s="48">
        <v>4330000</v>
      </c>
      <c r="CH21" s="48">
        <v>4220000</v>
      </c>
      <c r="CI21" s="48">
        <v>12510000</v>
      </c>
      <c r="CJ21" s="48">
        <v>3630000</v>
      </c>
      <c r="CK21" s="48">
        <v>0</v>
      </c>
    </row>
    <row r="22" spans="1:89">
      <c r="A22" s="48" t="s">
        <v>209</v>
      </c>
      <c r="B22" s="48">
        <v>1736056863.8199999</v>
      </c>
      <c r="C22" s="48">
        <v>1090083643.6700001</v>
      </c>
      <c r="D22" s="48">
        <v>394993455.75</v>
      </c>
      <c r="E22" s="48">
        <v>2361167577.8600001</v>
      </c>
      <c r="F22" s="48">
        <v>1759077461.28</v>
      </c>
      <c r="G22" s="48">
        <v>1055685539.9400001</v>
      </c>
      <c r="H22" s="48">
        <v>391718106.85000002</v>
      </c>
      <c r="I22" s="48">
        <v>2413606492.8699999</v>
      </c>
      <c r="J22" s="48">
        <v>1847595736.74</v>
      </c>
      <c r="K22" s="48">
        <v>1164939735.74</v>
      </c>
      <c r="L22" s="48">
        <v>371691227.13999999</v>
      </c>
      <c r="M22" s="48">
        <v>2800375875.0900002</v>
      </c>
      <c r="N22" s="48">
        <v>2320000336.79</v>
      </c>
      <c r="O22" s="48">
        <v>973196132.04999995</v>
      </c>
      <c r="P22" s="48">
        <v>292387550.98000002</v>
      </c>
      <c r="Q22" s="48">
        <v>1799791966.72</v>
      </c>
      <c r="R22" s="48">
        <v>1413389336.6199999</v>
      </c>
      <c r="S22" s="48">
        <v>861897327.41999996</v>
      </c>
      <c r="T22" s="48">
        <v>312463076.11000001</v>
      </c>
      <c r="U22" s="48">
        <v>1837010750.3</v>
      </c>
      <c r="V22" s="48">
        <v>1263050147.3399999</v>
      </c>
      <c r="W22" s="48">
        <v>648015475.62</v>
      </c>
      <c r="X22" s="48">
        <v>215680942.09999999</v>
      </c>
      <c r="Y22" s="48">
        <v>1314824682.5899999</v>
      </c>
      <c r="Z22" s="48">
        <v>1035787933.02</v>
      </c>
      <c r="AA22" s="48">
        <v>820965753.33000004</v>
      </c>
      <c r="AB22" s="48">
        <v>419421380.62</v>
      </c>
      <c r="AC22" s="48">
        <v>1178295682.76</v>
      </c>
      <c r="AD22" s="48">
        <v>1040676565.9299999</v>
      </c>
      <c r="AE22" s="48">
        <v>694225592.77999997</v>
      </c>
      <c r="AF22" s="48">
        <v>290334605.55000001</v>
      </c>
      <c r="AG22" s="48">
        <v>1086519101.5899999</v>
      </c>
      <c r="AH22" s="48">
        <v>848840464.51999998</v>
      </c>
      <c r="AI22" s="48">
        <v>558561767.66999996</v>
      </c>
      <c r="AJ22" s="48">
        <v>256728472.75999999</v>
      </c>
      <c r="AK22" s="48">
        <v>806759583.20000005</v>
      </c>
      <c r="AL22" s="48">
        <v>771765851.95000005</v>
      </c>
      <c r="AM22" s="48">
        <v>526251406.68000001</v>
      </c>
      <c r="AN22" s="48">
        <v>223412461.13</v>
      </c>
      <c r="AO22" s="48">
        <v>967108766.96000004</v>
      </c>
      <c r="AP22" s="48">
        <v>726198318.61000001</v>
      </c>
      <c r="AQ22" s="48">
        <v>497794244.75</v>
      </c>
      <c r="AR22" s="48">
        <v>211939790.94999999</v>
      </c>
      <c r="AS22" s="48">
        <v>892906408.98000002</v>
      </c>
      <c r="AT22" s="48">
        <v>699068839.78999996</v>
      </c>
      <c r="AU22" s="48">
        <v>442767373.94999999</v>
      </c>
      <c r="AV22" s="48">
        <v>150436490.83000001</v>
      </c>
      <c r="AW22" s="48">
        <v>661894846.55999994</v>
      </c>
      <c r="AX22" s="48">
        <v>442220913.52999997</v>
      </c>
      <c r="AY22" s="48">
        <v>249181122.63</v>
      </c>
      <c r="AZ22" s="48">
        <v>117433380.18000001</v>
      </c>
      <c r="BA22" s="48">
        <v>408855812.80000001</v>
      </c>
      <c r="BB22" s="48">
        <v>363177252.94999999</v>
      </c>
      <c r="BC22" s="48">
        <v>282713755.29000002</v>
      </c>
      <c r="BD22" s="48">
        <v>147020050.63</v>
      </c>
      <c r="BE22" s="48">
        <v>607620845.73000002</v>
      </c>
      <c r="BF22" s="48">
        <v>495471891.30000001</v>
      </c>
      <c r="BG22" s="48">
        <v>366331659.75999999</v>
      </c>
      <c r="BH22" s="48">
        <v>161911242.52000001</v>
      </c>
      <c r="BI22" s="48">
        <v>766766029.89999998</v>
      </c>
      <c r="BJ22" s="48">
        <v>568543919.35000002</v>
      </c>
      <c r="BK22" s="48">
        <v>378714531.06</v>
      </c>
      <c r="BL22" s="48">
        <v>142874579.83000001</v>
      </c>
      <c r="BM22" s="48">
        <v>584393737.67999995</v>
      </c>
      <c r="BN22" s="48">
        <v>471720857.67000002</v>
      </c>
      <c r="BO22" s="48">
        <v>294803013.56</v>
      </c>
      <c r="BP22" s="48">
        <v>133029002.59999999</v>
      </c>
      <c r="BQ22" s="48">
        <v>504683812.25999999</v>
      </c>
      <c r="BR22" s="48">
        <v>272607143.80000001</v>
      </c>
      <c r="BS22" s="48">
        <v>360763391.07999998</v>
      </c>
      <c r="BT22" s="48">
        <v>256533748.41999999</v>
      </c>
      <c r="BU22" s="48">
        <v>431018039.22000003</v>
      </c>
      <c r="BV22" s="48">
        <v>210412674.16999999</v>
      </c>
      <c r="BW22" s="48">
        <v>5992842.8899999997</v>
      </c>
      <c r="BX22" s="48">
        <v>-13617866.6</v>
      </c>
      <c r="BY22" s="48">
        <v>76540885.859999999</v>
      </c>
      <c r="BZ22" s="48">
        <v>10957081.49</v>
      </c>
      <c r="CA22" s="48">
        <v>10366333.26</v>
      </c>
      <c r="CB22" s="48">
        <v>51164074.539999999</v>
      </c>
      <c r="CC22" s="48">
        <v>164727249.21000001</v>
      </c>
      <c r="CD22" s="48">
        <v>109540000</v>
      </c>
      <c r="CE22" s="48">
        <v>162135000</v>
      </c>
      <c r="CF22" s="48">
        <v>90056788.769999996</v>
      </c>
      <c r="CG22" s="48">
        <v>54430000</v>
      </c>
      <c r="CH22" s="48">
        <v>80440000</v>
      </c>
      <c r="CI22" s="48">
        <v>58950000</v>
      </c>
      <c r="CJ22" s="48">
        <v>67670000</v>
      </c>
      <c r="CK22" s="48">
        <v>0</v>
      </c>
    </row>
    <row r="23" spans="1:89">
      <c r="A23" s="48" t="s">
        <v>210</v>
      </c>
      <c r="B23" s="48">
        <v>1032456467.22</v>
      </c>
      <c r="C23" s="48">
        <v>653583366.03999996</v>
      </c>
      <c r="D23" s="48">
        <v>238803602.36000001</v>
      </c>
      <c r="E23" s="48">
        <v>1390330531.8</v>
      </c>
      <c r="F23" s="48">
        <v>1045060818.8</v>
      </c>
      <c r="G23" s="48">
        <v>630705169.40999997</v>
      </c>
      <c r="H23" s="48">
        <v>238991845.15000001</v>
      </c>
      <c r="I23" s="48">
        <v>1449090972.8399999</v>
      </c>
      <c r="J23" s="48">
        <v>1142857874.96</v>
      </c>
      <c r="K23" s="48">
        <v>742254955.05999994</v>
      </c>
      <c r="L23" s="48">
        <v>219355821.86000001</v>
      </c>
      <c r="M23" s="48">
        <v>1834572111.9300001</v>
      </c>
      <c r="N23" s="48">
        <v>1619025727.3800001</v>
      </c>
      <c r="O23" s="48">
        <v>551656053.84000003</v>
      </c>
      <c r="P23" s="48">
        <v>142196490.46000001</v>
      </c>
      <c r="Q23" s="48">
        <v>857882099.57000005</v>
      </c>
      <c r="R23" s="48">
        <v>741582103.88999999</v>
      </c>
      <c r="S23" s="48">
        <v>461346680.06999999</v>
      </c>
      <c r="T23" s="48">
        <v>171427591.55000001</v>
      </c>
      <c r="U23" s="48">
        <v>943833546.36000001</v>
      </c>
      <c r="V23" s="48">
        <v>622286203.15999997</v>
      </c>
      <c r="W23" s="48">
        <v>284170982.25999999</v>
      </c>
      <c r="X23" s="48">
        <v>88005601.909999996</v>
      </c>
      <c r="Y23" s="48">
        <v>703489403.11000001</v>
      </c>
      <c r="Z23" s="48">
        <v>590196572.86000001</v>
      </c>
      <c r="AA23" s="48">
        <v>550047228.63</v>
      </c>
      <c r="AB23" s="48">
        <v>305434485.74000001</v>
      </c>
      <c r="AC23" s="48">
        <v>711480275.78999996</v>
      </c>
      <c r="AD23" s="48">
        <v>649133142.63</v>
      </c>
      <c r="AE23" s="48">
        <v>449910723.80000001</v>
      </c>
      <c r="AF23" s="48">
        <v>190066752.62</v>
      </c>
      <c r="AG23" s="48">
        <v>665718754.99000001</v>
      </c>
      <c r="AH23" s="48">
        <v>529603696.32999998</v>
      </c>
      <c r="AI23" s="48">
        <v>352609649.94</v>
      </c>
      <c r="AJ23" s="48">
        <v>169447974.94999999</v>
      </c>
      <c r="AK23" s="48">
        <v>465741408.69</v>
      </c>
      <c r="AL23" s="48">
        <v>493135407.43000001</v>
      </c>
      <c r="AM23" s="48">
        <v>334956605.76999998</v>
      </c>
      <c r="AN23" s="48">
        <v>136658876.02000001</v>
      </c>
      <c r="AO23" s="48">
        <v>646604833.80999994</v>
      </c>
      <c r="AP23" s="48">
        <v>467593814.04000002</v>
      </c>
      <c r="AQ23" s="48">
        <v>325939746.51999998</v>
      </c>
      <c r="AR23" s="48">
        <v>132406144.48</v>
      </c>
      <c r="AS23" s="48">
        <v>605580532.10000002</v>
      </c>
      <c r="AT23" s="48">
        <v>462700020.13999999</v>
      </c>
      <c r="AU23" s="48">
        <v>297804166.30000001</v>
      </c>
      <c r="AV23" s="48">
        <v>89773214.540000007</v>
      </c>
      <c r="AW23" s="48">
        <v>401514527.35000002</v>
      </c>
      <c r="AX23" s="48">
        <v>256573756.66999999</v>
      </c>
      <c r="AY23" s="48">
        <v>137612432.38</v>
      </c>
      <c r="AZ23" s="48">
        <v>62226459.109999999</v>
      </c>
      <c r="BA23" s="48">
        <v>159443460.78999999</v>
      </c>
      <c r="BB23" s="48">
        <v>133564054.06999999</v>
      </c>
      <c r="BC23" s="48">
        <v>122533552.03</v>
      </c>
      <c r="BD23" s="48">
        <v>73002861.420000002</v>
      </c>
      <c r="BE23" s="48">
        <v>293740978.41000003</v>
      </c>
      <c r="BF23" s="48">
        <v>255376997.08000001</v>
      </c>
      <c r="BG23" s="48">
        <v>194491271.11000001</v>
      </c>
      <c r="BH23" s="48">
        <v>82187262.709999993</v>
      </c>
      <c r="BI23" s="48">
        <v>412010778.26999998</v>
      </c>
      <c r="BJ23" s="48">
        <v>307400101.85000002</v>
      </c>
      <c r="BK23" s="48">
        <v>220268441.96000001</v>
      </c>
      <c r="BL23" s="48">
        <v>73114610.659999996</v>
      </c>
      <c r="BM23" s="48">
        <v>272775662.16000003</v>
      </c>
      <c r="BN23" s="48">
        <v>223940968.40000001</v>
      </c>
      <c r="BO23" s="48">
        <v>134696233.75999999</v>
      </c>
      <c r="BP23" s="48">
        <v>69034709.5</v>
      </c>
      <c r="BQ23" s="48">
        <v>246444551.36000001</v>
      </c>
      <c r="BR23" s="48">
        <v>145308927.72999999</v>
      </c>
      <c r="BS23" s="48">
        <v>155431251.19</v>
      </c>
      <c r="BT23" s="48">
        <v>145360130.50999999</v>
      </c>
      <c r="BU23" s="48">
        <v>244333013.37</v>
      </c>
      <c r="BV23" s="48">
        <v>98950981.099999994</v>
      </c>
      <c r="BW23" s="48">
        <v>10415260.810000001</v>
      </c>
      <c r="BX23" s="48">
        <v>-13617866.6</v>
      </c>
      <c r="BY23" s="48">
        <v>76540885.859999999</v>
      </c>
      <c r="BZ23" s="48">
        <v>10957081.49</v>
      </c>
      <c r="CA23" s="48">
        <v>10366333.26</v>
      </c>
      <c r="CB23" s="48">
        <v>51164074.539999999</v>
      </c>
      <c r="CC23" s="48">
        <v>164727249.21000001</v>
      </c>
      <c r="CD23" s="48">
        <v>109660000</v>
      </c>
      <c r="CE23" s="48">
        <v>162366000</v>
      </c>
      <c r="CF23" s="48">
        <v>90077826.569999993</v>
      </c>
      <c r="CG23" s="48">
        <v>54430000</v>
      </c>
      <c r="CH23" s="48">
        <v>80440000</v>
      </c>
      <c r="CI23" s="48">
        <v>58950000</v>
      </c>
      <c r="CJ23" s="48">
        <v>67670000</v>
      </c>
      <c r="CK23" s="48">
        <v>0</v>
      </c>
    </row>
    <row r="24" spans="1:89">
      <c r="A24" s="48" t="s">
        <v>211</v>
      </c>
      <c r="B24" s="48">
        <v>703600396.60000002</v>
      </c>
      <c r="C24" s="48">
        <v>436500277.63</v>
      </c>
      <c r="D24" s="48">
        <v>156189853.38999999</v>
      </c>
      <c r="E24" s="48">
        <v>970837046.05999994</v>
      </c>
      <c r="F24" s="48">
        <v>714016642.48000002</v>
      </c>
      <c r="G24" s="48">
        <v>424980370.52999997</v>
      </c>
      <c r="H24" s="48">
        <v>152726261.69999999</v>
      </c>
      <c r="I24" s="48">
        <v>964515520.02999997</v>
      </c>
      <c r="J24" s="48">
        <v>704737861.77999997</v>
      </c>
      <c r="K24" s="48">
        <v>422684780.68000001</v>
      </c>
      <c r="L24" s="48">
        <v>152335405.28</v>
      </c>
      <c r="M24" s="48">
        <v>965803763.15999997</v>
      </c>
      <c r="N24" s="48">
        <v>700974609.40999997</v>
      </c>
      <c r="O24" s="48">
        <v>421540078.20999998</v>
      </c>
      <c r="P24" s="48">
        <v>150191060.52000001</v>
      </c>
      <c r="Q24" s="48">
        <v>941909867.14999998</v>
      </c>
      <c r="R24" s="48">
        <v>671807232.73000002</v>
      </c>
      <c r="S24" s="48">
        <v>400550647.35000002</v>
      </c>
      <c r="T24" s="48">
        <v>141035484.56</v>
      </c>
      <c r="U24" s="48">
        <v>893177203.94000006</v>
      </c>
      <c r="V24" s="48">
        <v>640763944.17999995</v>
      </c>
      <c r="W24" s="48">
        <v>363844493.36000001</v>
      </c>
      <c r="X24" s="48">
        <v>127675340.19</v>
      </c>
      <c r="Y24" s="48">
        <v>611335279.48000002</v>
      </c>
      <c r="Z24" s="48">
        <v>445591360.16000003</v>
      </c>
      <c r="AA24" s="48">
        <v>270918524.69999999</v>
      </c>
      <c r="AB24" s="48">
        <v>113986894.88</v>
      </c>
      <c r="AC24" s="48">
        <v>466815406.97000003</v>
      </c>
      <c r="AD24" s="48">
        <v>391543423.30000001</v>
      </c>
      <c r="AE24" s="48">
        <v>244314868.97999999</v>
      </c>
      <c r="AF24" s="48">
        <v>100267852.93000001</v>
      </c>
      <c r="AG24" s="48">
        <v>420800346.60000002</v>
      </c>
      <c r="AH24" s="48">
        <v>319236768.19</v>
      </c>
      <c r="AI24" s="48">
        <v>205952117.72999999</v>
      </c>
      <c r="AJ24" s="48">
        <v>87280497.810000002</v>
      </c>
      <c r="AK24" s="48">
        <v>341018174.50999999</v>
      </c>
      <c r="AL24" s="48">
        <v>278630444.51999998</v>
      </c>
      <c r="AM24" s="48">
        <v>191294800.91</v>
      </c>
      <c r="AN24" s="48">
        <v>86753585.109999999</v>
      </c>
      <c r="AO24" s="48">
        <v>320503933.14999998</v>
      </c>
      <c r="AP24" s="48">
        <v>258604504.56999999</v>
      </c>
      <c r="AQ24" s="48">
        <v>171854498.22999999</v>
      </c>
      <c r="AR24" s="48">
        <v>79533646.469999999</v>
      </c>
      <c r="AS24" s="48">
        <v>287325876.88</v>
      </c>
      <c r="AT24" s="48">
        <v>236368819.65000001</v>
      </c>
      <c r="AU24" s="48">
        <v>144963207.65000001</v>
      </c>
      <c r="AV24" s="48">
        <v>60663276.289999999</v>
      </c>
      <c r="AW24" s="48">
        <v>260380319.21000001</v>
      </c>
      <c r="AX24" s="48">
        <v>185647156.86000001</v>
      </c>
      <c r="AY24" s="48">
        <v>111568690.25</v>
      </c>
      <c r="AZ24" s="48">
        <v>55206921.07</v>
      </c>
      <c r="BA24" s="48">
        <v>249412352.00999999</v>
      </c>
      <c r="BB24" s="48">
        <v>229613198.88</v>
      </c>
      <c r="BC24" s="48">
        <v>160180203.25999999</v>
      </c>
      <c r="BD24" s="48">
        <v>74017189.209999993</v>
      </c>
      <c r="BE24" s="48">
        <v>313879867.31999999</v>
      </c>
      <c r="BF24" s="48">
        <v>240094894.22</v>
      </c>
      <c r="BG24" s="48">
        <v>171840388.65000001</v>
      </c>
      <c r="BH24" s="48">
        <v>79723979.810000002</v>
      </c>
      <c r="BI24" s="48">
        <v>354755251.63</v>
      </c>
      <c r="BJ24" s="48">
        <v>261143817.5</v>
      </c>
      <c r="BK24" s="48">
        <v>158446089.09999999</v>
      </c>
      <c r="BL24" s="48">
        <v>69759969.170000002</v>
      </c>
      <c r="BM24" s="48">
        <v>311618075.51999998</v>
      </c>
      <c r="BN24" s="48">
        <v>247779889.27000001</v>
      </c>
      <c r="BO24" s="48">
        <v>160106779.80000001</v>
      </c>
      <c r="BP24" s="48">
        <v>63994293.100000001</v>
      </c>
      <c r="BQ24" s="48">
        <v>258239260.90000001</v>
      </c>
      <c r="BR24" s="48">
        <v>127298216.06999999</v>
      </c>
      <c r="BS24" s="48">
        <v>205332139.88999999</v>
      </c>
      <c r="BT24" s="48">
        <v>111173617.91</v>
      </c>
      <c r="BU24" s="48">
        <v>186685025.84999999</v>
      </c>
      <c r="BV24" s="48">
        <v>111461693.06999999</v>
      </c>
      <c r="BW24" s="48">
        <v>-4422417.92</v>
      </c>
      <c r="BX24" s="48">
        <v>0</v>
      </c>
      <c r="BY24" s="48">
        <v>0</v>
      </c>
      <c r="BZ24" s="48">
        <v>0</v>
      </c>
      <c r="CA24" s="48">
        <v>0</v>
      </c>
      <c r="CB24" s="48">
        <v>0</v>
      </c>
      <c r="CC24" s="48">
        <v>0</v>
      </c>
      <c r="CD24" s="48">
        <v>-120000</v>
      </c>
      <c r="CE24" s="48">
        <v>-231000</v>
      </c>
      <c r="CF24" s="48">
        <v>-21037.8</v>
      </c>
      <c r="CG24" s="48">
        <v>0</v>
      </c>
      <c r="CH24" s="48">
        <v>0</v>
      </c>
      <c r="CI24" s="48">
        <v>0</v>
      </c>
      <c r="CJ24" s="48">
        <v>0</v>
      </c>
      <c r="CK24" s="48">
        <v>0</v>
      </c>
    </row>
    <row r="25" spans="1:89">
      <c r="A25" s="48" t="s">
        <v>212</v>
      </c>
    </row>
    <row r="26" spans="1:89">
      <c r="A26" s="48" t="s">
        <v>213</v>
      </c>
      <c r="B26" s="48">
        <v>1.01</v>
      </c>
      <c r="C26" s="48">
        <v>0.64</v>
      </c>
      <c r="D26" s="48">
        <v>0.23</v>
      </c>
      <c r="E26" s="48">
        <v>1.36</v>
      </c>
      <c r="F26" s="48">
        <v>1.02</v>
      </c>
      <c r="G26" s="48">
        <v>0.62</v>
      </c>
      <c r="H26" s="48">
        <v>0.23</v>
      </c>
      <c r="I26" s="48">
        <v>1.42</v>
      </c>
      <c r="J26" s="48">
        <v>1.1200000000000001</v>
      </c>
      <c r="K26" s="48">
        <v>0.73</v>
      </c>
      <c r="L26" s="48">
        <v>0.21</v>
      </c>
      <c r="M26" s="48">
        <v>1.79</v>
      </c>
      <c r="N26" s="48">
        <v>1.58</v>
      </c>
      <c r="O26" s="48">
        <v>0.54</v>
      </c>
      <c r="P26" s="48">
        <v>0.14000000000000001</v>
      </c>
      <c r="Q26" s="48">
        <v>0.84</v>
      </c>
      <c r="R26" s="48">
        <v>0.73</v>
      </c>
      <c r="S26" s="48">
        <v>0.45</v>
      </c>
      <c r="T26" s="48">
        <v>0.17</v>
      </c>
      <c r="U26" s="48">
        <v>0.92</v>
      </c>
      <c r="V26" s="48">
        <v>0.61</v>
      </c>
      <c r="W26" s="48">
        <v>0.28000000000000003</v>
      </c>
      <c r="X26" s="48">
        <v>8.5999999999999993E-2</v>
      </c>
      <c r="Y26" s="48">
        <v>0.69</v>
      </c>
      <c r="Z26" s="48">
        <v>0.57999999999999996</v>
      </c>
      <c r="AA26" s="48">
        <v>0.54</v>
      </c>
      <c r="AB26" s="48">
        <v>0.29899999999999999</v>
      </c>
      <c r="AC26" s="48">
        <v>0.7</v>
      </c>
      <c r="AD26" s="48">
        <v>0.63</v>
      </c>
      <c r="AE26" s="48">
        <v>0.44</v>
      </c>
      <c r="AF26" s="48">
        <v>0.186</v>
      </c>
      <c r="AG26" s="48">
        <v>0.65</v>
      </c>
      <c r="AH26" s="48">
        <v>0.52</v>
      </c>
      <c r="AI26" s="48">
        <v>0.34</v>
      </c>
      <c r="AJ26" s="48">
        <v>0.16600000000000001</v>
      </c>
      <c r="AK26" s="48">
        <v>0.46</v>
      </c>
      <c r="AL26" s="48">
        <v>0.48199999999999998</v>
      </c>
      <c r="AM26" s="48">
        <v>0.33</v>
      </c>
      <c r="AN26" s="48">
        <v>0.13400000000000001</v>
      </c>
      <c r="AO26" s="48">
        <v>0.63</v>
      </c>
      <c r="AP26" s="48">
        <v>0.45700000000000002</v>
      </c>
      <c r="AQ26" s="48">
        <v>0.38200000000000001</v>
      </c>
      <c r="AR26" s="48">
        <v>0.155</v>
      </c>
      <c r="AS26" s="48">
        <v>0.71099999999999997</v>
      </c>
      <c r="AT26" s="48">
        <v>0.54300000000000004</v>
      </c>
      <c r="AU26" s="48">
        <v>0.34899999999999998</v>
      </c>
      <c r="AV26" s="48">
        <v>0.1053</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48" t="s">
        <v>214</v>
      </c>
      <c r="B27" s="48">
        <v>1.01</v>
      </c>
      <c r="C27" s="48">
        <v>0.64</v>
      </c>
      <c r="D27" s="48">
        <v>0.23</v>
      </c>
      <c r="E27" s="48">
        <v>1.36</v>
      </c>
      <c r="F27" s="48">
        <v>1.02</v>
      </c>
      <c r="G27" s="48">
        <v>0.62</v>
      </c>
      <c r="H27" s="48">
        <v>0.23</v>
      </c>
      <c r="I27" s="48">
        <v>1.42</v>
      </c>
      <c r="J27" s="48">
        <v>1.1200000000000001</v>
      </c>
      <c r="K27" s="48">
        <v>0.73</v>
      </c>
      <c r="L27" s="48">
        <v>0.21</v>
      </c>
      <c r="M27" s="48">
        <v>1.79</v>
      </c>
      <c r="N27" s="48">
        <v>1.58</v>
      </c>
      <c r="O27" s="48">
        <v>0.54</v>
      </c>
      <c r="P27" s="48">
        <v>0.14000000000000001</v>
      </c>
      <c r="Q27" s="48">
        <v>0.84</v>
      </c>
      <c r="R27" s="48">
        <v>0.73</v>
      </c>
      <c r="S27" s="48">
        <v>0.45</v>
      </c>
      <c r="T27" s="48">
        <v>0.17</v>
      </c>
      <c r="U27" s="48">
        <v>0.92</v>
      </c>
      <c r="V27" s="48">
        <v>0.61</v>
      </c>
      <c r="W27" s="48">
        <v>0.28000000000000003</v>
      </c>
      <c r="X27" s="48">
        <v>8.5999999999999993E-2</v>
      </c>
      <c r="Y27" s="48">
        <v>0.69</v>
      </c>
      <c r="Z27" s="48">
        <v>0.57999999999999996</v>
      </c>
      <c r="AA27" s="48">
        <v>0.54</v>
      </c>
      <c r="AB27" s="48">
        <v>0.29899999999999999</v>
      </c>
      <c r="AC27" s="48">
        <v>0.7</v>
      </c>
      <c r="AD27" s="48">
        <v>0.63</v>
      </c>
      <c r="AE27" s="48">
        <v>0.44</v>
      </c>
      <c r="AF27" s="48">
        <v>0.186</v>
      </c>
      <c r="AG27" s="48">
        <v>0.65</v>
      </c>
      <c r="AH27" s="48">
        <v>0.52</v>
      </c>
      <c r="AI27" s="48">
        <v>0.34</v>
      </c>
      <c r="AJ27" s="48">
        <v>0.16600000000000001</v>
      </c>
      <c r="AK27" s="48">
        <v>0</v>
      </c>
      <c r="AL27" s="48">
        <v>0.48199999999999998</v>
      </c>
      <c r="AM27" s="48">
        <v>0.33</v>
      </c>
      <c r="AN27" s="48">
        <v>0.13400000000000001</v>
      </c>
      <c r="AO27" s="48">
        <v>0.63</v>
      </c>
      <c r="AP27" s="48">
        <v>0.45700000000000002</v>
      </c>
      <c r="AQ27" s="48">
        <v>0.38200000000000001</v>
      </c>
      <c r="AR27" s="48">
        <v>0.155</v>
      </c>
      <c r="AS27" s="48">
        <v>0.71099999999999997</v>
      </c>
      <c r="AT27" s="48">
        <v>0.54300000000000004</v>
      </c>
      <c r="AU27" s="48">
        <v>0.34899999999999998</v>
      </c>
      <c r="AV27" s="48">
        <v>0.1053</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row>
    <row r="28" spans="1:89">
      <c r="A28" s="48" t="s">
        <v>215</v>
      </c>
      <c r="B28" s="48">
        <v>205783.08</v>
      </c>
      <c r="C28" s="48">
        <v>205783.08</v>
      </c>
      <c r="D28" s="48">
        <v>0</v>
      </c>
      <c r="E28" s="48">
        <v>-48098590.850000001</v>
      </c>
      <c r="F28" s="48">
        <v>-1177249.97</v>
      </c>
      <c r="G28" s="48">
        <v>6556423.4699999997</v>
      </c>
      <c r="H28" s="48">
        <v>8796268.1999999993</v>
      </c>
      <c r="I28" s="48">
        <v>-982788.02</v>
      </c>
      <c r="J28" s="48">
        <v>-28366344.449999999</v>
      </c>
      <c r="K28" s="48">
        <v>-26873141.84</v>
      </c>
      <c r="L28" s="48">
        <v>-21554469.379999999</v>
      </c>
      <c r="M28" s="48">
        <v>5618539.7599999998</v>
      </c>
      <c r="N28" s="48">
        <v>79127152.640000001</v>
      </c>
      <c r="O28" s="48">
        <v>21161153.059999999</v>
      </c>
      <c r="P28" s="48">
        <v>16491510.01</v>
      </c>
      <c r="Q28" s="48">
        <v>12678499.35</v>
      </c>
      <c r="R28" s="48">
        <v>7106429.5199999996</v>
      </c>
      <c r="S28" s="48">
        <v>-10656000.99</v>
      </c>
      <c r="T28" s="48">
        <v>-2020226.36</v>
      </c>
      <c r="U28" s="48">
        <v>-25554739.649999999</v>
      </c>
      <c r="V28" s="48">
        <v>36708517.380000003</v>
      </c>
      <c r="W28" s="48">
        <v>11909951.199999999</v>
      </c>
      <c r="X28" s="48">
        <v>-570456.94999999995</v>
      </c>
      <c r="Y28" s="48">
        <v>-33989737.82</v>
      </c>
      <c r="Z28" s="48">
        <v>-31340267.109999999</v>
      </c>
      <c r="AA28" s="48">
        <v>2509863.6</v>
      </c>
      <c r="AB28" s="48">
        <v>6875241.0499999998</v>
      </c>
      <c r="AC28" s="48">
        <v>5177803.7</v>
      </c>
      <c r="AD28" s="48">
        <v>4907980.3600000003</v>
      </c>
      <c r="AE28" s="48">
        <v>-287965.93</v>
      </c>
      <c r="AF28" s="48">
        <v>-162495.17000000001</v>
      </c>
      <c r="AG28" s="48">
        <v>4196643.5</v>
      </c>
      <c r="AH28" s="48">
        <v>5330808.12</v>
      </c>
      <c r="AI28" s="48">
        <v>3920799.22</v>
      </c>
      <c r="AJ28" s="48">
        <v>-661729.80000000005</v>
      </c>
      <c r="AK28" s="48">
        <v>57148842.609999999</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row>
    <row r="29" spans="1:89">
      <c r="A29" s="48" t="s">
        <v>216</v>
      </c>
      <c r="B29" s="48">
        <v>1736262646.9000001</v>
      </c>
      <c r="C29" s="48">
        <v>1090289426.75</v>
      </c>
      <c r="D29" s="48">
        <v>394993455.75</v>
      </c>
      <c r="E29" s="48">
        <v>2313068987.0100002</v>
      </c>
      <c r="F29" s="48">
        <v>1757900211.3099999</v>
      </c>
      <c r="G29" s="48">
        <v>1062241963.41</v>
      </c>
      <c r="H29" s="48">
        <v>400514375.05000001</v>
      </c>
      <c r="I29" s="48">
        <v>2412623704.8499999</v>
      </c>
      <c r="J29" s="48">
        <v>1819229392.29</v>
      </c>
      <c r="K29" s="48">
        <v>1138066593.9000001</v>
      </c>
      <c r="L29" s="48">
        <v>350136757.75999999</v>
      </c>
      <c r="M29" s="48">
        <v>2805994414.8499999</v>
      </c>
      <c r="N29" s="48">
        <v>2399127489.4299998</v>
      </c>
      <c r="O29" s="48">
        <v>994357285.11000001</v>
      </c>
      <c r="P29" s="48">
        <v>308879060.99000001</v>
      </c>
      <c r="Q29" s="48">
        <v>1812470466.0699999</v>
      </c>
      <c r="R29" s="48">
        <v>1420495766.1400001</v>
      </c>
      <c r="S29" s="48">
        <v>851241326.42999995</v>
      </c>
      <c r="T29" s="48">
        <v>310442849.75</v>
      </c>
      <c r="U29" s="48">
        <v>1811456010.6500001</v>
      </c>
      <c r="V29" s="48">
        <v>1299758664.72</v>
      </c>
      <c r="W29" s="48">
        <v>659925426.82000005</v>
      </c>
      <c r="X29" s="48">
        <v>215110485.15000001</v>
      </c>
      <c r="Y29" s="48">
        <v>1280834944.77</v>
      </c>
      <c r="Z29" s="48">
        <v>1004447665.91</v>
      </c>
      <c r="AA29" s="48">
        <v>823475616.92999995</v>
      </c>
      <c r="AB29" s="48">
        <v>426296621.67000002</v>
      </c>
      <c r="AC29" s="48">
        <v>1183473486.46</v>
      </c>
      <c r="AD29" s="48">
        <v>1045584546.29</v>
      </c>
      <c r="AE29" s="48">
        <v>693937626.85000002</v>
      </c>
      <c r="AF29" s="48">
        <v>290172110.38</v>
      </c>
      <c r="AG29" s="48">
        <v>1090715745.0899999</v>
      </c>
      <c r="AH29" s="48">
        <v>854171272.63999999</v>
      </c>
      <c r="AI29" s="48">
        <v>562482566.88999999</v>
      </c>
      <c r="AJ29" s="48">
        <v>256066742.96000001</v>
      </c>
      <c r="AK29" s="48">
        <v>863908425.80999994</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c r="BW29" s="48">
        <v>0</v>
      </c>
      <c r="BX29" s="48">
        <v>0</v>
      </c>
      <c r="BY29" s="48">
        <v>0</v>
      </c>
      <c r="BZ29" s="48">
        <v>0</v>
      </c>
      <c r="CA29" s="48">
        <v>0</v>
      </c>
      <c r="CB29" s="48">
        <v>0</v>
      </c>
      <c r="CC29" s="48">
        <v>0</v>
      </c>
      <c r="CD29" s="48">
        <v>0</v>
      </c>
      <c r="CE29" s="48">
        <v>0</v>
      </c>
      <c r="CF29" s="48">
        <v>0</v>
      </c>
      <c r="CG29" s="48">
        <v>0</v>
      </c>
      <c r="CH29" s="48">
        <v>0</v>
      </c>
      <c r="CI29" s="48">
        <v>0</v>
      </c>
      <c r="CJ29" s="48">
        <v>0</v>
      </c>
      <c r="CK29" s="48">
        <v>0</v>
      </c>
    </row>
    <row r="30" spans="1:89">
      <c r="A30" s="48" t="s">
        <v>217</v>
      </c>
      <c r="B30" s="48">
        <v>1032662250.3</v>
      </c>
      <c r="C30" s="48">
        <v>653789149.12</v>
      </c>
      <c r="D30" s="48">
        <v>238803602.36000001</v>
      </c>
      <c r="E30" s="48">
        <v>1342231940.95</v>
      </c>
      <c r="F30" s="48">
        <v>1043883568.83</v>
      </c>
      <c r="G30" s="48">
        <v>637261592.88</v>
      </c>
      <c r="H30" s="48">
        <v>247788113.34999999</v>
      </c>
      <c r="I30" s="48">
        <v>1448108184.8199999</v>
      </c>
      <c r="J30" s="48">
        <v>1114491530.51</v>
      </c>
      <c r="K30" s="48">
        <v>715381813.22000003</v>
      </c>
      <c r="L30" s="48">
        <v>197801352.47999999</v>
      </c>
      <c r="M30" s="48">
        <v>1840190651.6900001</v>
      </c>
      <c r="N30" s="48">
        <v>1698152880.02</v>
      </c>
      <c r="O30" s="48">
        <v>572817206.89999998</v>
      </c>
      <c r="P30" s="48">
        <v>158688000.47</v>
      </c>
      <c r="Q30" s="48">
        <v>870560598.91999996</v>
      </c>
      <c r="R30" s="48">
        <v>748688533.40999997</v>
      </c>
      <c r="S30" s="48">
        <v>450690679.07999998</v>
      </c>
      <c r="T30" s="48">
        <v>169407365.19</v>
      </c>
      <c r="U30" s="48">
        <v>918278806.71000004</v>
      </c>
      <c r="V30" s="48">
        <v>658994720.53999996</v>
      </c>
      <c r="W30" s="48">
        <v>296080933.45999998</v>
      </c>
      <c r="X30" s="48">
        <v>87435144.959999993</v>
      </c>
      <c r="Y30" s="48">
        <v>669499665.28999996</v>
      </c>
      <c r="Z30" s="48">
        <v>558856305.75</v>
      </c>
      <c r="AA30" s="48">
        <v>552557092.23000002</v>
      </c>
      <c r="AB30" s="48">
        <v>312309726.79000002</v>
      </c>
      <c r="AC30" s="48">
        <v>716658079.49000001</v>
      </c>
      <c r="AD30" s="48">
        <v>654041122.99000001</v>
      </c>
      <c r="AE30" s="48">
        <v>449622757.87</v>
      </c>
      <c r="AF30" s="48">
        <v>189904257.44999999</v>
      </c>
      <c r="AG30" s="48">
        <v>670090287.5</v>
      </c>
      <c r="AH30" s="48">
        <v>535109393.47000003</v>
      </c>
      <c r="AI30" s="48">
        <v>356705338.18000001</v>
      </c>
      <c r="AJ30" s="48">
        <v>168786245.15000001</v>
      </c>
      <c r="AK30" s="48">
        <v>522890251.30000001</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row>
    <row r="31" spans="1:89">
      <c r="A31" s="48" t="s">
        <v>218</v>
      </c>
      <c r="B31" s="48">
        <v>703600396.60000002</v>
      </c>
      <c r="C31" s="48">
        <v>436500277.63</v>
      </c>
      <c r="D31" s="48">
        <v>156189853.38999999</v>
      </c>
      <c r="E31" s="48">
        <v>970837046.05999994</v>
      </c>
      <c r="F31" s="48">
        <v>714016642.48000002</v>
      </c>
      <c r="G31" s="48">
        <v>424980370.52999997</v>
      </c>
      <c r="H31" s="48">
        <v>152726261.69999999</v>
      </c>
      <c r="I31" s="48">
        <v>964515520.02999997</v>
      </c>
      <c r="J31" s="48">
        <v>704737861.77999997</v>
      </c>
      <c r="K31" s="48">
        <v>422684780.68000001</v>
      </c>
      <c r="L31" s="48">
        <v>152335405.28</v>
      </c>
      <c r="M31" s="48">
        <v>965803763.15999997</v>
      </c>
      <c r="N31" s="48">
        <v>700974609.40999997</v>
      </c>
      <c r="O31" s="48">
        <v>421540078.20999998</v>
      </c>
      <c r="P31" s="48">
        <v>150191060.52000001</v>
      </c>
      <c r="Q31" s="48">
        <v>941909867.14999998</v>
      </c>
      <c r="R31" s="48">
        <v>671807232.73000002</v>
      </c>
      <c r="S31" s="48">
        <v>400550647.35000002</v>
      </c>
      <c r="T31" s="48">
        <v>141035484.56</v>
      </c>
      <c r="U31" s="48">
        <v>893177203.94000006</v>
      </c>
      <c r="V31" s="48">
        <v>640763944.17999995</v>
      </c>
      <c r="W31" s="48">
        <v>363844493.36000001</v>
      </c>
      <c r="X31" s="48">
        <v>127675340.19</v>
      </c>
      <c r="Y31" s="48">
        <v>611335279.48000002</v>
      </c>
      <c r="Z31" s="48">
        <v>445591360.16000003</v>
      </c>
      <c r="AA31" s="48">
        <v>270918524.69999999</v>
      </c>
      <c r="AB31" s="48">
        <v>113986894.88</v>
      </c>
      <c r="AC31" s="48">
        <v>466815406.97000003</v>
      </c>
      <c r="AD31" s="48">
        <v>391543423.30000001</v>
      </c>
      <c r="AE31" s="48">
        <v>244314868.97999999</v>
      </c>
      <c r="AF31" s="48">
        <v>100267852.93000001</v>
      </c>
      <c r="AG31" s="48">
        <v>420625457.58999997</v>
      </c>
      <c r="AH31" s="48">
        <v>319061879.17000002</v>
      </c>
      <c r="AI31" s="48">
        <v>205777228.71000001</v>
      </c>
      <c r="AJ31" s="48">
        <v>87280497.810000002</v>
      </c>
      <c r="AK31" s="48">
        <v>341018174.50999999</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c r="BW31" s="48">
        <v>0</v>
      </c>
      <c r="BX31" s="48">
        <v>0</v>
      </c>
      <c r="BY31" s="48">
        <v>0</v>
      </c>
      <c r="BZ31" s="48">
        <v>0</v>
      </c>
      <c r="CA31" s="48">
        <v>0</v>
      </c>
      <c r="CB31" s="48">
        <v>0</v>
      </c>
      <c r="CC31" s="48">
        <v>0</v>
      </c>
      <c r="CD31" s="48">
        <v>0</v>
      </c>
      <c r="CE31" s="48">
        <v>0</v>
      </c>
      <c r="CF31" s="48">
        <v>0</v>
      </c>
      <c r="CG31" s="48">
        <v>0</v>
      </c>
      <c r="CH31" s="48">
        <v>0</v>
      </c>
      <c r="CI31" s="48">
        <v>0</v>
      </c>
      <c r="CJ31" s="48">
        <v>0</v>
      </c>
      <c r="CK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V77"/>
  <sheetViews>
    <sheetView workbookViewId="0">
      <selection activeCell="U60" sqref="U60"/>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1" width="13.875" style="48" hidden="1" customWidth="1"/>
    <col min="12" max="12" width="12.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2" width="13.875" style="48" hidden="1" customWidth="1"/>
    <col min="53" max="53" width="13.875" style="48" bestFit="1" customWidth="1"/>
    <col min="54" max="56" width="13.875" style="48" hidden="1" customWidth="1"/>
    <col min="57" max="57" width="13.875" style="48" bestFit="1" customWidth="1"/>
    <col min="58" max="60" width="13.875" style="48" hidden="1" customWidth="1"/>
    <col min="61" max="61" width="13.875" style="48" bestFit="1" customWidth="1"/>
    <col min="62" max="64" width="13.875" style="48" hidden="1" customWidth="1"/>
    <col min="65" max="65" width="13.875" style="48" bestFit="1" customWidth="1"/>
    <col min="66" max="66" width="13.875" style="48" hidden="1" customWidth="1"/>
    <col min="67" max="67" width="13.875" style="48" bestFit="1" customWidth="1"/>
    <col min="68" max="68" width="13.875" style="48" hidden="1" customWidth="1"/>
    <col min="69" max="69" width="13.875" style="48" bestFit="1" customWidth="1"/>
    <col min="70" max="70" width="13.875" style="48" hidden="1" customWidth="1"/>
    <col min="71" max="71" width="13.875" style="48" bestFit="1" customWidth="1"/>
    <col min="72" max="72" width="13.875" style="48" hidden="1" customWidth="1"/>
    <col min="73" max="73" width="13.875" style="48" bestFit="1" customWidth="1"/>
    <col min="74" max="74" width="9.5" style="48" hidden="1" customWidth="1"/>
    <col min="75" max="16384" width="9" style="48"/>
  </cols>
  <sheetData>
    <row r="1" spans="1:74">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20020630</v>
      </c>
      <c r="BO1" s="48">
        <v>20011231</v>
      </c>
      <c r="BP1" s="48">
        <v>20010630</v>
      </c>
      <c r="BQ1" s="48">
        <v>20001231</v>
      </c>
      <c r="BR1" s="48">
        <v>20000630</v>
      </c>
      <c r="BS1" s="48">
        <v>19991231</v>
      </c>
      <c r="BT1" s="48">
        <v>19990630</v>
      </c>
      <c r="BU1" s="48">
        <v>19981231</v>
      </c>
      <c r="BV1" s="48">
        <v>19700101</v>
      </c>
    </row>
    <row r="2" spans="1:74">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row>
    <row r="3" spans="1:74">
      <c r="A3" s="48" t="s">
        <v>219</v>
      </c>
    </row>
    <row r="4" spans="1:74">
      <c r="A4" s="48" t="s">
        <v>220</v>
      </c>
      <c r="B4" s="48">
        <v>16306225559.65</v>
      </c>
      <c r="C4" s="48">
        <v>10589133022.360001</v>
      </c>
      <c r="D4" s="48">
        <v>5144863934.2299995</v>
      </c>
      <c r="E4" s="48">
        <v>21615471586.720001</v>
      </c>
      <c r="F4" s="48">
        <v>16309796642.459999</v>
      </c>
      <c r="G4" s="48">
        <v>10616235400.49</v>
      </c>
      <c r="H4" s="48">
        <v>5200700279.9200001</v>
      </c>
      <c r="I4" s="48">
        <v>21700262235.91</v>
      </c>
      <c r="J4" s="48">
        <v>16059469594.370001</v>
      </c>
      <c r="K4" s="48">
        <v>10414146211.309999</v>
      </c>
      <c r="L4" s="48">
        <v>4861017188.1800003</v>
      </c>
      <c r="M4" s="48">
        <v>22118931049.43</v>
      </c>
      <c r="N4" s="48">
        <v>16794904023.219999</v>
      </c>
      <c r="O4" s="48">
        <v>10925609399.530001</v>
      </c>
      <c r="P4" s="48">
        <v>5222057975.54</v>
      </c>
      <c r="Q4" s="48">
        <v>25080462458.5</v>
      </c>
      <c r="R4" s="48">
        <v>19423122089.759998</v>
      </c>
      <c r="S4" s="48">
        <v>12152925253.75</v>
      </c>
      <c r="T4" s="48">
        <v>5753362301.7600002</v>
      </c>
      <c r="U4" s="48">
        <v>24362876491.75</v>
      </c>
      <c r="V4" s="48">
        <v>17953117397.18</v>
      </c>
      <c r="W4" s="48">
        <v>11479746545.02</v>
      </c>
      <c r="X4" s="48">
        <v>5435592112.2799997</v>
      </c>
      <c r="Y4" s="48">
        <v>23713487437.599998</v>
      </c>
      <c r="Z4" s="48">
        <v>17116459111.469999</v>
      </c>
      <c r="AA4" s="48">
        <v>9320542419.0400009</v>
      </c>
      <c r="AB4" s="48">
        <v>4030440463.96</v>
      </c>
      <c r="AC4" s="48">
        <v>18465684448.189999</v>
      </c>
      <c r="AD4" s="48">
        <v>13831613296.459999</v>
      </c>
      <c r="AE4" s="48">
        <v>8828234047.4699993</v>
      </c>
      <c r="AF4" s="48">
        <v>3743149907.7800002</v>
      </c>
      <c r="AG4" s="48">
        <v>16173840511.33</v>
      </c>
      <c r="AH4" s="48">
        <v>11733350434.34</v>
      </c>
      <c r="AI4" s="48">
        <v>7404760641.7200003</v>
      </c>
      <c r="AJ4" s="48">
        <v>3294722423.1999998</v>
      </c>
      <c r="AK4" s="48">
        <v>13826033590.67</v>
      </c>
      <c r="AL4" s="48">
        <v>9980752809.7299995</v>
      </c>
      <c r="AM4" s="48">
        <v>6157262463.6800003</v>
      </c>
      <c r="AN4" s="48">
        <v>2689765070.9099998</v>
      </c>
      <c r="AO4" s="48">
        <v>11500866679.030001</v>
      </c>
      <c r="AP4" s="48">
        <v>8583509185.2200003</v>
      </c>
      <c r="AQ4" s="48">
        <v>5684145774.6400003</v>
      </c>
      <c r="AR4" s="48">
        <v>2438831482.8099999</v>
      </c>
      <c r="AS4" s="48">
        <v>11066783694.620001</v>
      </c>
      <c r="AT4" s="48">
        <v>7604383352.4200001</v>
      </c>
      <c r="AU4" s="48">
        <v>4729115156.0200005</v>
      </c>
      <c r="AV4" s="48">
        <v>1972689134.8599999</v>
      </c>
      <c r="AW4" s="48">
        <v>8875481920.0499992</v>
      </c>
      <c r="AX4" s="48">
        <v>6107895469.0100002</v>
      </c>
      <c r="AY4" s="48">
        <v>3961296543.5599999</v>
      </c>
      <c r="AZ4" s="48">
        <v>1648944862.27</v>
      </c>
      <c r="BA4" s="48">
        <v>7556068715.5500002</v>
      </c>
      <c r="BB4" s="48">
        <v>5313191711.25</v>
      </c>
      <c r="BC4" s="48">
        <v>3613762709.4499998</v>
      </c>
      <c r="BD4" s="48">
        <v>1589031548.52</v>
      </c>
      <c r="BE4" s="48">
        <v>7641177156.1599998</v>
      </c>
      <c r="BF4" s="48">
        <v>5367719831.0699997</v>
      </c>
      <c r="BG4" s="48">
        <v>3436517133.8200002</v>
      </c>
      <c r="BH4" s="48">
        <v>1630715396.5899999</v>
      </c>
      <c r="BI4" s="48">
        <v>7021176568.6300001</v>
      </c>
      <c r="BJ4" s="48">
        <v>4952219867.7700005</v>
      </c>
      <c r="BK4" s="48">
        <v>3020753474.52</v>
      </c>
      <c r="BL4" s="48">
        <v>1256172399.1199999</v>
      </c>
      <c r="BM4" s="48">
        <v>5800437064.4300003</v>
      </c>
      <c r="BN4" s="48">
        <v>2499687582.1500001</v>
      </c>
      <c r="BO4" s="48">
        <v>4718592246.3800001</v>
      </c>
      <c r="BP4" s="48">
        <v>2179640256.3099999</v>
      </c>
      <c r="BQ4" s="48">
        <v>4248239660.5100002</v>
      </c>
      <c r="BR4" s="48">
        <v>1982968753.8900001</v>
      </c>
      <c r="BS4" s="48">
        <v>3947232350.0599999</v>
      </c>
      <c r="BT4" s="48">
        <v>1574224982.78</v>
      </c>
      <c r="BU4" s="48">
        <v>328128663.93000001</v>
      </c>
      <c r="BV4" s="48">
        <v>0</v>
      </c>
    </row>
    <row r="5" spans="1:74">
      <c r="A5" s="48" t="s">
        <v>221</v>
      </c>
      <c r="B5" s="48">
        <v>5697595.0599999996</v>
      </c>
      <c r="C5" s="48">
        <v>3361043.12</v>
      </c>
      <c r="D5" s="48">
        <v>2202717.13</v>
      </c>
      <c r="E5" s="48">
        <v>9666626.0099999998</v>
      </c>
      <c r="F5" s="48">
        <v>4807652.12</v>
      </c>
      <c r="G5" s="48">
        <v>4807652.12</v>
      </c>
      <c r="H5" s="48">
        <v>4348200.83</v>
      </c>
      <c r="I5" s="48">
        <v>19883106.93</v>
      </c>
      <c r="J5" s="48">
        <v>30806440.859999999</v>
      </c>
      <c r="K5" s="48">
        <v>25748679.18</v>
      </c>
      <c r="L5" s="48">
        <v>24688929.370000001</v>
      </c>
      <c r="M5" s="48">
        <v>38068705.329999998</v>
      </c>
      <c r="N5" s="48">
        <v>29208699.600000001</v>
      </c>
      <c r="O5" s="48">
        <v>22641661.239999998</v>
      </c>
      <c r="P5" s="48">
        <v>11720028.91</v>
      </c>
      <c r="Q5" s="48">
        <v>59663982.75</v>
      </c>
      <c r="R5" s="48">
        <v>53873689.119999997</v>
      </c>
      <c r="S5" s="48">
        <v>45538186.329999998</v>
      </c>
      <c r="T5" s="48">
        <v>13858352.039999999</v>
      </c>
      <c r="U5" s="48">
        <v>66820843.280000001</v>
      </c>
      <c r="V5" s="48">
        <v>37057961.149999999</v>
      </c>
      <c r="W5" s="48">
        <v>32846064.050000001</v>
      </c>
      <c r="X5" s="48">
        <v>8614742.8000000007</v>
      </c>
      <c r="Y5" s="48">
        <v>61024232.030000001</v>
      </c>
      <c r="Z5" s="48">
        <v>47923626.229999997</v>
      </c>
      <c r="AA5" s="48">
        <v>34824255.009999998</v>
      </c>
      <c r="AB5" s="48">
        <v>14147033.34</v>
      </c>
      <c r="AC5" s="48">
        <v>74523672.459999993</v>
      </c>
      <c r="AD5" s="48">
        <v>58333791.850000001</v>
      </c>
      <c r="AE5" s="48">
        <v>41930615.399999999</v>
      </c>
      <c r="AF5" s="48">
        <v>21354942.379999999</v>
      </c>
      <c r="AG5" s="48">
        <v>61228817.619999997</v>
      </c>
      <c r="AH5" s="48">
        <v>45378740.549999997</v>
      </c>
      <c r="AI5" s="48">
        <v>26358871.75</v>
      </c>
      <c r="AJ5" s="48">
        <v>10323354.49</v>
      </c>
      <c r="AK5" s="48">
        <v>61875637.469999999</v>
      </c>
      <c r="AL5" s="48">
        <v>41973089.009999998</v>
      </c>
      <c r="AM5" s="48">
        <v>30613891.75</v>
      </c>
      <c r="AN5" s="48">
        <v>12042301.199999999</v>
      </c>
      <c r="AO5" s="48">
        <v>92607935.680000007</v>
      </c>
      <c r="AP5" s="48">
        <v>56572497.229999997</v>
      </c>
      <c r="AQ5" s="48">
        <v>38473049.850000001</v>
      </c>
      <c r="AR5" s="48">
        <v>5786869.2199999997</v>
      </c>
      <c r="AS5" s="48">
        <v>60227524.729999997</v>
      </c>
      <c r="AT5" s="48">
        <v>50740094.359999999</v>
      </c>
      <c r="AU5" s="48">
        <v>28299440.969999999</v>
      </c>
      <c r="AV5" s="48">
        <v>13342295.76</v>
      </c>
      <c r="AW5" s="48">
        <v>31472959.699999999</v>
      </c>
      <c r="AX5" s="48">
        <v>4924497.5999999996</v>
      </c>
      <c r="AY5" s="48">
        <v>2534420.84</v>
      </c>
      <c r="AZ5" s="48">
        <v>1174896.8899999999</v>
      </c>
      <c r="BA5" s="48">
        <v>17440244.289999999</v>
      </c>
      <c r="BB5" s="48">
        <v>8335782.5499999998</v>
      </c>
      <c r="BC5" s="48">
        <v>7411374.3099999996</v>
      </c>
      <c r="BD5" s="48">
        <v>1978405.23</v>
      </c>
      <c r="BE5" s="48">
        <v>27785185.52</v>
      </c>
      <c r="BF5" s="48">
        <v>1035929.21</v>
      </c>
      <c r="BG5" s="48">
        <v>2088448.58</v>
      </c>
      <c r="BH5" s="48">
        <v>0</v>
      </c>
      <c r="BI5" s="48">
        <v>7091888.2199999997</v>
      </c>
      <c r="BJ5" s="48">
        <v>2018897.94</v>
      </c>
      <c r="BK5" s="48">
        <v>614294.57999999996</v>
      </c>
      <c r="BL5" s="48">
        <v>675659.9</v>
      </c>
      <c r="BM5" s="48">
        <v>5796784.3499999996</v>
      </c>
      <c r="BN5" s="48">
        <v>3279860.16</v>
      </c>
      <c r="BO5" s="48">
        <v>653800</v>
      </c>
      <c r="BP5" s="48">
        <v>7695261.9800000004</v>
      </c>
      <c r="BQ5" s="48">
        <v>54717.43</v>
      </c>
      <c r="BR5" s="48">
        <v>434866.75</v>
      </c>
      <c r="BS5" s="48">
        <v>35716077.380000003</v>
      </c>
      <c r="BT5" s="48">
        <v>0</v>
      </c>
      <c r="BU5" s="48">
        <v>0</v>
      </c>
      <c r="BV5" s="48">
        <v>0</v>
      </c>
    </row>
    <row r="6" spans="1:74">
      <c r="A6" s="48" t="s">
        <v>222</v>
      </c>
      <c r="B6" s="48">
        <v>151148883.83000001</v>
      </c>
      <c r="C6" s="48">
        <v>118445754.7</v>
      </c>
      <c r="D6" s="48">
        <v>38111532.189999998</v>
      </c>
      <c r="E6" s="48">
        <v>632867375.40999997</v>
      </c>
      <c r="F6" s="48">
        <v>749527336.60000002</v>
      </c>
      <c r="G6" s="48">
        <v>192205269.50999999</v>
      </c>
      <c r="H6" s="48">
        <v>64047620.490000002</v>
      </c>
      <c r="I6" s="48">
        <v>234727892.03999999</v>
      </c>
      <c r="J6" s="48">
        <v>301033700.32999998</v>
      </c>
      <c r="K6" s="48">
        <v>208669095.02000001</v>
      </c>
      <c r="L6" s="48">
        <v>64495491.850000001</v>
      </c>
      <c r="M6" s="48">
        <v>259147405.13</v>
      </c>
      <c r="N6" s="48">
        <v>304900269.31</v>
      </c>
      <c r="O6" s="48">
        <v>236080134.09999999</v>
      </c>
      <c r="P6" s="48">
        <v>85036438.140000001</v>
      </c>
      <c r="Q6" s="48">
        <v>437407078.69</v>
      </c>
      <c r="R6" s="48">
        <v>409125861.63999999</v>
      </c>
      <c r="S6" s="48">
        <v>310652896.92000002</v>
      </c>
      <c r="T6" s="48">
        <v>74995774</v>
      </c>
      <c r="U6" s="48">
        <v>517430145.37</v>
      </c>
      <c r="V6" s="48">
        <v>385430106.38999999</v>
      </c>
      <c r="W6" s="48">
        <v>239107300.65000001</v>
      </c>
      <c r="X6" s="48">
        <v>62466570.710000001</v>
      </c>
      <c r="Y6" s="48">
        <v>410796502.36000001</v>
      </c>
      <c r="Z6" s="48">
        <v>476263343.74000001</v>
      </c>
      <c r="AA6" s="48">
        <v>223358404.08000001</v>
      </c>
      <c r="AB6" s="48">
        <v>138333242.02000001</v>
      </c>
      <c r="AC6" s="48">
        <v>276472548.31</v>
      </c>
      <c r="AD6" s="48">
        <v>296033402.17000002</v>
      </c>
      <c r="AE6" s="48">
        <v>209028097.56</v>
      </c>
      <c r="AF6" s="48">
        <v>100341889.06999999</v>
      </c>
      <c r="AG6" s="48">
        <v>187238175.28999999</v>
      </c>
      <c r="AH6" s="48">
        <v>224205050.69</v>
      </c>
      <c r="AI6" s="48">
        <v>125349198.42</v>
      </c>
      <c r="AJ6" s="48">
        <v>98941963.370000005</v>
      </c>
      <c r="AK6" s="48">
        <v>193106210.69</v>
      </c>
      <c r="AL6" s="48">
        <v>296121791.95999998</v>
      </c>
      <c r="AM6" s="48">
        <v>164064752.13999999</v>
      </c>
      <c r="AN6" s="48">
        <v>78694478.719999999</v>
      </c>
      <c r="AO6" s="48">
        <v>175194703.24000001</v>
      </c>
      <c r="AP6" s="48">
        <v>335974851.20999998</v>
      </c>
      <c r="AQ6" s="48">
        <v>103340834.84999999</v>
      </c>
      <c r="AR6" s="48">
        <v>102021104.89</v>
      </c>
      <c r="AS6" s="48">
        <v>127212403.66</v>
      </c>
      <c r="AT6" s="48">
        <v>161866179.28999999</v>
      </c>
      <c r="AU6" s="48">
        <v>90610508.780000001</v>
      </c>
      <c r="AV6" s="48">
        <v>34707863.259999998</v>
      </c>
      <c r="AW6" s="48">
        <v>145543011.56999999</v>
      </c>
      <c r="AX6" s="48">
        <v>84528999.150000006</v>
      </c>
      <c r="AY6" s="48">
        <v>49875377.329999998</v>
      </c>
      <c r="AZ6" s="48">
        <v>43895632.109999999</v>
      </c>
      <c r="BA6" s="48">
        <v>141602861.84999999</v>
      </c>
      <c r="BB6" s="48">
        <v>220808392.18000001</v>
      </c>
      <c r="BC6" s="48">
        <v>105924527.55</v>
      </c>
      <c r="BD6" s="48">
        <v>38809555.850000001</v>
      </c>
      <c r="BE6" s="48">
        <v>82212810.480000004</v>
      </c>
      <c r="BF6" s="48">
        <v>334606653.85000002</v>
      </c>
      <c r="BG6" s="48">
        <v>295198019.44</v>
      </c>
      <c r="BH6" s="48">
        <v>46373827.840000004</v>
      </c>
      <c r="BI6" s="48">
        <v>115396487.28</v>
      </c>
      <c r="BJ6" s="48">
        <v>177559757.41999999</v>
      </c>
      <c r="BK6" s="48">
        <v>143782066.5</v>
      </c>
      <c r="BL6" s="48">
        <v>124240621.66</v>
      </c>
      <c r="BM6" s="48">
        <v>123286322.86</v>
      </c>
      <c r="BN6" s="48">
        <v>117489930.61</v>
      </c>
      <c r="BO6" s="48">
        <v>99946815.230000004</v>
      </c>
      <c r="BP6" s="48">
        <v>137400105.86000001</v>
      </c>
      <c r="BQ6" s="48">
        <v>105103922.15000001</v>
      </c>
      <c r="BR6" s="48">
        <v>135312217.36000001</v>
      </c>
      <c r="BS6" s="48">
        <v>96451543.260000005</v>
      </c>
      <c r="BT6" s="48">
        <v>123937154.33</v>
      </c>
      <c r="BU6" s="48">
        <v>4053596.39</v>
      </c>
      <c r="BV6" s="48">
        <v>0</v>
      </c>
    </row>
    <row r="7" spans="1:74">
      <c r="A7" s="48" t="s">
        <v>223</v>
      </c>
      <c r="B7" s="48">
        <v>16463072038.540001</v>
      </c>
      <c r="C7" s="48">
        <v>10710939820.18</v>
      </c>
      <c r="D7" s="48">
        <v>5185178183.5500002</v>
      </c>
      <c r="E7" s="48">
        <v>22258005588.139999</v>
      </c>
      <c r="F7" s="48">
        <v>17064131631.18</v>
      </c>
      <c r="G7" s="48">
        <v>10813248322.120001</v>
      </c>
      <c r="H7" s="48">
        <v>5269096101.2399998</v>
      </c>
      <c r="I7" s="48">
        <v>21954873234.880001</v>
      </c>
      <c r="J7" s="48">
        <v>16391309735.559999</v>
      </c>
      <c r="K7" s="48">
        <v>10648563985.51</v>
      </c>
      <c r="L7" s="48">
        <v>4950201609.3999996</v>
      </c>
      <c r="M7" s="48">
        <v>22416147159.889999</v>
      </c>
      <c r="N7" s="48">
        <v>17129012992.129999</v>
      </c>
      <c r="O7" s="48">
        <v>11184331194.870001</v>
      </c>
      <c r="P7" s="48">
        <v>5318814442.5900002</v>
      </c>
      <c r="Q7" s="48">
        <v>25577533519.939999</v>
      </c>
      <c r="R7" s="48">
        <v>19886121640.52</v>
      </c>
      <c r="S7" s="48">
        <v>12509116337</v>
      </c>
      <c r="T7" s="48">
        <v>5842216427.8000002</v>
      </c>
      <c r="U7" s="48">
        <v>24947127480.400002</v>
      </c>
      <c r="V7" s="48">
        <v>18375605464.720001</v>
      </c>
      <c r="W7" s="48">
        <v>11751699909.719999</v>
      </c>
      <c r="X7" s="48">
        <v>5506673425.79</v>
      </c>
      <c r="Y7" s="48">
        <v>24185308171.990002</v>
      </c>
      <c r="Z7" s="48">
        <v>17640646081.439999</v>
      </c>
      <c r="AA7" s="48">
        <v>9578725078.1299992</v>
      </c>
      <c r="AB7" s="48">
        <v>4182920739.3200002</v>
      </c>
      <c r="AC7" s="48">
        <v>18816680668.959999</v>
      </c>
      <c r="AD7" s="48">
        <v>14185980490.48</v>
      </c>
      <c r="AE7" s="48">
        <v>9079192760.4300003</v>
      </c>
      <c r="AF7" s="48">
        <v>3864846739.23</v>
      </c>
      <c r="AG7" s="48">
        <v>16422307504.24</v>
      </c>
      <c r="AH7" s="48">
        <v>12002934225.58</v>
      </c>
      <c r="AI7" s="48">
        <v>7556468711.8900003</v>
      </c>
      <c r="AJ7" s="48">
        <v>3403987741.0599999</v>
      </c>
      <c r="AK7" s="48">
        <v>14081015438.83</v>
      </c>
      <c r="AL7" s="48">
        <v>10318847690.700001</v>
      </c>
      <c r="AM7" s="48">
        <v>6351941107.5699997</v>
      </c>
      <c r="AN7" s="48">
        <v>2780501850.8299999</v>
      </c>
      <c r="AO7" s="48">
        <v>11768669317.950001</v>
      </c>
      <c r="AP7" s="48">
        <v>8976056533.6599998</v>
      </c>
      <c r="AQ7" s="48">
        <v>5825959659.3400002</v>
      </c>
      <c r="AR7" s="48">
        <v>2546639456.9200001</v>
      </c>
      <c r="AS7" s="48">
        <v>11254223623.01</v>
      </c>
      <c r="AT7" s="48">
        <v>7816989626.0699997</v>
      </c>
      <c r="AU7" s="48">
        <v>4848025105.7700005</v>
      </c>
      <c r="AV7" s="48">
        <v>2020739293.8800001</v>
      </c>
      <c r="AW7" s="48">
        <v>9052497891.3199997</v>
      </c>
      <c r="AX7" s="48">
        <v>6197348965.7600002</v>
      </c>
      <c r="AY7" s="48">
        <v>4013706341.73</v>
      </c>
      <c r="AZ7" s="48">
        <v>1694015391.27</v>
      </c>
      <c r="BA7" s="48">
        <v>7715111821.6899996</v>
      </c>
      <c r="BB7" s="48">
        <v>5542335885.9799995</v>
      </c>
      <c r="BC7" s="48">
        <v>3727098611.3099999</v>
      </c>
      <c r="BD7" s="48">
        <v>1629819509.5999999</v>
      </c>
      <c r="BE7" s="48">
        <v>7751175152.1599998</v>
      </c>
      <c r="BF7" s="48">
        <v>5703362414.1300001</v>
      </c>
      <c r="BG7" s="48">
        <v>3733803601.8400002</v>
      </c>
      <c r="BH7" s="48">
        <v>1677089224.4300001</v>
      </c>
      <c r="BI7" s="48">
        <v>7143664944.1300001</v>
      </c>
      <c r="BJ7" s="48">
        <v>5131798523.1300001</v>
      </c>
      <c r="BK7" s="48">
        <v>3165149835.5999999</v>
      </c>
      <c r="BL7" s="48">
        <v>1381088680.6800001</v>
      </c>
      <c r="BM7" s="48">
        <v>5929520171.6400003</v>
      </c>
      <c r="BN7" s="48">
        <v>2620457372.9200001</v>
      </c>
      <c r="BO7" s="48">
        <v>4819192861.6099997</v>
      </c>
      <c r="BP7" s="48">
        <v>2324735624.1500001</v>
      </c>
      <c r="BQ7" s="48">
        <v>4353398300.0900002</v>
      </c>
      <c r="BR7" s="48">
        <v>2118715838</v>
      </c>
      <c r="BS7" s="48">
        <v>4079399970.6999998</v>
      </c>
      <c r="BT7" s="48">
        <v>1698162137.1099999</v>
      </c>
      <c r="BU7" s="48">
        <v>332182260.31999999</v>
      </c>
      <c r="BV7" s="48">
        <v>0</v>
      </c>
    </row>
    <row r="8" spans="1:74">
      <c r="A8" s="48" t="s">
        <v>224</v>
      </c>
      <c r="B8" s="48">
        <v>13840162239.280001</v>
      </c>
      <c r="C8" s="48">
        <v>9009777019.5900002</v>
      </c>
      <c r="D8" s="48">
        <v>5306180639.9099998</v>
      </c>
      <c r="E8" s="48">
        <v>17203678491.950001</v>
      </c>
      <c r="F8" s="48">
        <v>12855392471.65</v>
      </c>
      <c r="G8" s="48">
        <v>8491554890.1300001</v>
      </c>
      <c r="H8" s="48">
        <v>4663129326.8100004</v>
      </c>
      <c r="I8" s="48">
        <v>16730042411.68</v>
      </c>
      <c r="J8" s="48">
        <v>11744213838.540001</v>
      </c>
      <c r="K8" s="48">
        <v>7486141286.8800001</v>
      </c>
      <c r="L8" s="48">
        <v>3756004039.3699999</v>
      </c>
      <c r="M8" s="48">
        <v>17029793769.049999</v>
      </c>
      <c r="N8" s="48">
        <v>12354665132.200001</v>
      </c>
      <c r="O8" s="48">
        <v>8503676192.8000002</v>
      </c>
      <c r="P8" s="48">
        <v>4264344591.1999998</v>
      </c>
      <c r="Q8" s="48">
        <v>19202429859.580002</v>
      </c>
      <c r="R8" s="48">
        <v>14705895759.719999</v>
      </c>
      <c r="S8" s="48">
        <v>9289192319.0900002</v>
      </c>
      <c r="T8" s="48">
        <v>4840725271.75</v>
      </c>
      <c r="U8" s="48">
        <v>18615671437.509998</v>
      </c>
      <c r="V8" s="48">
        <v>13762574738.610001</v>
      </c>
      <c r="W8" s="48">
        <v>8770327332.8199997</v>
      </c>
      <c r="X8" s="48">
        <v>4671083077.4399996</v>
      </c>
      <c r="Y8" s="48">
        <v>17046100647.559999</v>
      </c>
      <c r="Z8" s="48">
        <v>12624415386.879999</v>
      </c>
      <c r="AA8" s="48">
        <v>6625329657.4300003</v>
      </c>
      <c r="AB8" s="48">
        <v>3574963099.9299998</v>
      </c>
      <c r="AC8" s="48">
        <v>14548598306.969999</v>
      </c>
      <c r="AD8" s="48">
        <v>10564596354.42</v>
      </c>
      <c r="AE8" s="48">
        <v>6891803403.6800003</v>
      </c>
      <c r="AF8" s="48">
        <v>3396718299.8600001</v>
      </c>
      <c r="AG8" s="48">
        <v>12207379737.690001</v>
      </c>
      <c r="AH8" s="48">
        <v>8299033371.4099998</v>
      </c>
      <c r="AI8" s="48">
        <v>5173682553.9399996</v>
      </c>
      <c r="AJ8" s="48">
        <v>2701144427.3400002</v>
      </c>
      <c r="AK8" s="48">
        <v>9888646141.4500008</v>
      </c>
      <c r="AL8" s="48">
        <v>6984735961.5500002</v>
      </c>
      <c r="AM8" s="48">
        <v>4374429893.7399998</v>
      </c>
      <c r="AN8" s="48">
        <v>1958747407.95</v>
      </c>
      <c r="AO8" s="48">
        <v>9297697606.5499992</v>
      </c>
      <c r="AP8" s="48">
        <v>7006740701.7600002</v>
      </c>
      <c r="AQ8" s="48">
        <v>4795436914.6300001</v>
      </c>
      <c r="AR8" s="48">
        <v>2343337224.8600001</v>
      </c>
      <c r="AS8" s="48">
        <v>8439301660.3699999</v>
      </c>
      <c r="AT8" s="48">
        <v>5645438824.8199997</v>
      </c>
      <c r="AU8" s="48">
        <v>3653248410.1300001</v>
      </c>
      <c r="AV8" s="48">
        <v>1655223903.1700001</v>
      </c>
      <c r="AW8" s="48">
        <v>6716988667.6199999</v>
      </c>
      <c r="AX8" s="48">
        <v>4366408879.6999998</v>
      </c>
      <c r="AY8" s="48">
        <v>2990345555.2199998</v>
      </c>
      <c r="AZ8" s="48">
        <v>1340659418.1700001</v>
      </c>
      <c r="BA8" s="48">
        <v>6028097285.9399996</v>
      </c>
      <c r="BB8" s="48">
        <v>4407120300.3299999</v>
      </c>
      <c r="BC8" s="48">
        <v>3144336036.7399998</v>
      </c>
      <c r="BD8" s="48">
        <v>1522658299.3800001</v>
      </c>
      <c r="BE8" s="48">
        <v>5614016180.96</v>
      </c>
      <c r="BF8" s="48">
        <v>3872793846.8000002</v>
      </c>
      <c r="BG8" s="48">
        <v>2530998557.7199998</v>
      </c>
      <c r="BH8" s="48">
        <v>1154563908.27</v>
      </c>
      <c r="BI8" s="48">
        <v>4870597418.2600002</v>
      </c>
      <c r="BJ8" s="48">
        <v>3317551949.3499999</v>
      </c>
      <c r="BK8" s="48">
        <v>2135613025.21</v>
      </c>
      <c r="BL8" s="48">
        <v>910503910.89999998</v>
      </c>
      <c r="BM8" s="48">
        <v>3729495973.8099999</v>
      </c>
      <c r="BN8" s="48">
        <v>1589793099.0599999</v>
      </c>
      <c r="BO8" s="48">
        <v>2894800732.7600002</v>
      </c>
      <c r="BP8" s="48">
        <v>1542140385.1500001</v>
      </c>
      <c r="BQ8" s="48">
        <v>2478344257.5999999</v>
      </c>
      <c r="BR8" s="48">
        <v>1075836196.97</v>
      </c>
      <c r="BS8" s="48">
        <v>2539752355.5</v>
      </c>
      <c r="BT8" s="48">
        <v>991001146.80999994</v>
      </c>
      <c r="BU8" s="48">
        <v>374003501.58999997</v>
      </c>
      <c r="BV8" s="48">
        <v>0</v>
      </c>
    </row>
    <row r="9" spans="1:74">
      <c r="A9" s="48" t="s">
        <v>225</v>
      </c>
      <c r="B9" s="48">
        <v>552797682.07000005</v>
      </c>
      <c r="C9" s="48">
        <v>626081768.51999998</v>
      </c>
      <c r="D9" s="48">
        <v>192260802.75999999</v>
      </c>
      <c r="E9" s="48">
        <v>970977152.42999995</v>
      </c>
      <c r="F9" s="48">
        <v>536436162.22000003</v>
      </c>
      <c r="G9" s="48">
        <v>568091793.37</v>
      </c>
      <c r="H9" s="48">
        <v>173803555.53</v>
      </c>
      <c r="I9" s="48">
        <v>964087653.13999999</v>
      </c>
      <c r="J9" s="48">
        <v>532972780.01999998</v>
      </c>
      <c r="K9" s="48">
        <v>552990103.37</v>
      </c>
      <c r="L9" s="48">
        <v>167790267.44999999</v>
      </c>
      <c r="M9" s="48">
        <v>1394786106.9300001</v>
      </c>
      <c r="N9" s="48">
        <v>847381449.77999997</v>
      </c>
      <c r="O9" s="48">
        <v>639311893.54999995</v>
      </c>
      <c r="P9" s="48">
        <v>390301208.66000003</v>
      </c>
      <c r="Q9" s="48">
        <v>1616167806.3199999</v>
      </c>
      <c r="R9" s="48">
        <v>1032540176.22</v>
      </c>
      <c r="S9" s="48">
        <v>684322849.79999995</v>
      </c>
      <c r="T9" s="48">
        <v>317229935.70999998</v>
      </c>
      <c r="U9" s="48">
        <v>1621795627.21</v>
      </c>
      <c r="V9" s="48">
        <v>1131306384.22</v>
      </c>
      <c r="W9" s="48">
        <v>746372273.10000002</v>
      </c>
      <c r="X9" s="48">
        <v>364630420.81999999</v>
      </c>
      <c r="Y9" s="48">
        <v>1500145832.7</v>
      </c>
      <c r="Z9" s="48">
        <v>771151702.04999995</v>
      </c>
      <c r="AA9" s="48">
        <v>333306321.48000002</v>
      </c>
      <c r="AB9" s="48">
        <v>160353071.19</v>
      </c>
      <c r="AC9" s="48">
        <v>870580080.11000001</v>
      </c>
      <c r="AD9" s="48">
        <v>507042096.05000001</v>
      </c>
      <c r="AE9" s="48">
        <v>343949636.23000002</v>
      </c>
      <c r="AF9" s="48">
        <v>168430709.55000001</v>
      </c>
      <c r="AG9" s="48">
        <v>757202675.89999998</v>
      </c>
      <c r="AH9" s="48">
        <v>497495754.70999998</v>
      </c>
      <c r="AI9" s="48">
        <v>314897446.24000001</v>
      </c>
      <c r="AJ9" s="48">
        <v>154438711.40000001</v>
      </c>
      <c r="AK9" s="48">
        <v>685728443.04999995</v>
      </c>
      <c r="AL9" s="48">
        <v>522690685.70999998</v>
      </c>
      <c r="AM9" s="48">
        <v>279554711.61000001</v>
      </c>
      <c r="AN9" s="48">
        <v>128319132.93000001</v>
      </c>
      <c r="AO9" s="48">
        <v>681026271.62</v>
      </c>
      <c r="AP9" s="48">
        <v>461699732.83999997</v>
      </c>
      <c r="AQ9" s="48">
        <v>369494424.77999997</v>
      </c>
      <c r="AR9" s="48">
        <v>159193632.97</v>
      </c>
      <c r="AS9" s="48">
        <v>537693276.05999994</v>
      </c>
      <c r="AT9" s="48">
        <v>410989697.44999999</v>
      </c>
      <c r="AU9" s="48">
        <v>264784676.43000001</v>
      </c>
      <c r="AV9" s="48">
        <v>144720683.88</v>
      </c>
      <c r="AW9" s="48">
        <v>529256769.47000003</v>
      </c>
      <c r="AX9" s="48">
        <v>263415258.22999999</v>
      </c>
      <c r="AY9" s="48">
        <v>290183651.72000003</v>
      </c>
      <c r="AZ9" s="48">
        <v>99344713.790000007</v>
      </c>
      <c r="BA9" s="48">
        <v>611561770.66999996</v>
      </c>
      <c r="BB9" s="48">
        <v>295360541.63999999</v>
      </c>
      <c r="BC9" s="48">
        <v>317561457.06</v>
      </c>
      <c r="BD9" s="48">
        <v>100022790.27</v>
      </c>
      <c r="BE9" s="48">
        <v>532847423.85000002</v>
      </c>
      <c r="BF9" s="48">
        <v>288258370.33999997</v>
      </c>
      <c r="BG9" s="48">
        <v>199118978.84</v>
      </c>
      <c r="BH9" s="48">
        <v>130604069.75</v>
      </c>
      <c r="BI9" s="48">
        <v>688578280.36000001</v>
      </c>
      <c r="BJ9" s="48">
        <v>380356361.70999998</v>
      </c>
      <c r="BK9" s="48">
        <v>236739696.03</v>
      </c>
      <c r="BL9" s="48">
        <v>137738571.97</v>
      </c>
      <c r="BM9" s="48">
        <v>436844762.80000001</v>
      </c>
      <c r="BN9" s="48">
        <v>245613691.21000001</v>
      </c>
      <c r="BO9" s="48">
        <v>263161682.46000001</v>
      </c>
      <c r="BP9" s="48">
        <v>109853486.31999999</v>
      </c>
      <c r="BQ9" s="48">
        <v>250005190.52000001</v>
      </c>
      <c r="BR9" s="48">
        <v>92185724.790000007</v>
      </c>
      <c r="BS9" s="48">
        <v>212387043.30000001</v>
      </c>
      <c r="BT9" s="48">
        <v>65516535.5</v>
      </c>
      <c r="BU9" s="48">
        <v>45048845.920000002</v>
      </c>
      <c r="BV9" s="48">
        <v>0</v>
      </c>
    </row>
    <row r="10" spans="1:74">
      <c r="A10" s="48" t="s">
        <v>226</v>
      </c>
      <c r="B10" s="48">
        <v>876103972.78999996</v>
      </c>
      <c r="C10" s="48">
        <v>670247083.57000005</v>
      </c>
      <c r="D10" s="48">
        <v>278486073.35000002</v>
      </c>
      <c r="E10" s="48">
        <v>925384838.42999995</v>
      </c>
      <c r="F10" s="48">
        <v>814888401.14999998</v>
      </c>
      <c r="G10" s="48">
        <v>599458328.17999995</v>
      </c>
      <c r="H10" s="48">
        <v>219198200.00999999</v>
      </c>
      <c r="I10" s="48">
        <v>890394298.39999998</v>
      </c>
      <c r="J10" s="48">
        <v>822654346.01999998</v>
      </c>
      <c r="K10" s="48">
        <v>575432522.65999997</v>
      </c>
      <c r="L10" s="48">
        <v>240949044.00999999</v>
      </c>
      <c r="M10" s="48">
        <v>1096305647.23</v>
      </c>
      <c r="N10" s="48">
        <v>984550718.79999995</v>
      </c>
      <c r="O10" s="48">
        <v>553882312.47000003</v>
      </c>
      <c r="P10" s="48">
        <v>295020936.98000002</v>
      </c>
      <c r="Q10" s="48">
        <v>1159932580.24</v>
      </c>
      <c r="R10" s="48">
        <v>1136020704.7</v>
      </c>
      <c r="S10" s="48">
        <v>743290580.04999995</v>
      </c>
      <c r="T10" s="48">
        <v>259557231.69</v>
      </c>
      <c r="U10" s="48">
        <v>1298349125.9200001</v>
      </c>
      <c r="V10" s="48">
        <v>952755912.39999998</v>
      </c>
      <c r="W10" s="48">
        <v>662964481.05999994</v>
      </c>
      <c r="X10" s="48">
        <v>352620592.5</v>
      </c>
      <c r="Y10" s="48">
        <v>1201951494.49</v>
      </c>
      <c r="Z10" s="48">
        <v>921221466.33000004</v>
      </c>
      <c r="AA10" s="48">
        <v>537627544.54999995</v>
      </c>
      <c r="AB10" s="48">
        <v>204849131.74000001</v>
      </c>
      <c r="AC10" s="48">
        <v>738175187.25999999</v>
      </c>
      <c r="AD10" s="48">
        <v>650066549.14999998</v>
      </c>
      <c r="AE10" s="48">
        <v>422777706.51999998</v>
      </c>
      <c r="AF10" s="48">
        <v>205233443.43000001</v>
      </c>
      <c r="AG10" s="48">
        <v>756185836.21000004</v>
      </c>
      <c r="AH10" s="48">
        <v>685549745.44000006</v>
      </c>
      <c r="AI10" s="48">
        <v>431839332.66000003</v>
      </c>
      <c r="AJ10" s="48">
        <v>185533075.75</v>
      </c>
      <c r="AK10" s="48">
        <v>725235214.87</v>
      </c>
      <c r="AL10" s="48">
        <v>577109134.17999995</v>
      </c>
      <c r="AM10" s="48">
        <v>394226579.04000002</v>
      </c>
      <c r="AN10" s="48">
        <v>99629370.900000006</v>
      </c>
      <c r="AO10" s="48">
        <v>551618927.30999994</v>
      </c>
      <c r="AP10" s="48">
        <v>404803647.58999997</v>
      </c>
      <c r="AQ10" s="48">
        <v>288058301.27999997</v>
      </c>
      <c r="AR10" s="48">
        <v>82543124.659999996</v>
      </c>
      <c r="AS10" s="48">
        <v>583675095.75</v>
      </c>
      <c r="AT10" s="48">
        <v>482545529.24000001</v>
      </c>
      <c r="AU10" s="48">
        <v>269258056.74000001</v>
      </c>
      <c r="AV10" s="48">
        <v>94570043.140000001</v>
      </c>
      <c r="AW10" s="48">
        <v>429773899.37</v>
      </c>
      <c r="AX10" s="48">
        <v>358366577.08999997</v>
      </c>
      <c r="AY10" s="48">
        <v>261862160.41</v>
      </c>
      <c r="AZ10" s="48">
        <v>119028833.73999999</v>
      </c>
      <c r="BA10" s="48">
        <v>366587488.63999999</v>
      </c>
      <c r="BB10" s="48">
        <v>294294844.44</v>
      </c>
      <c r="BC10" s="48">
        <v>198730844.71000001</v>
      </c>
      <c r="BD10" s="48">
        <v>81359793.780000001</v>
      </c>
      <c r="BE10" s="48">
        <v>434595280.93000001</v>
      </c>
      <c r="BF10" s="48">
        <v>360943655.20999998</v>
      </c>
      <c r="BG10" s="48">
        <v>291883186.77999997</v>
      </c>
      <c r="BH10" s="48">
        <v>173829533.93000001</v>
      </c>
      <c r="BI10" s="48">
        <v>343204784.19</v>
      </c>
      <c r="BJ10" s="48">
        <v>300907660.50999999</v>
      </c>
      <c r="BK10" s="48">
        <v>195896731.53</v>
      </c>
      <c r="BL10" s="48">
        <v>96676650</v>
      </c>
      <c r="BM10" s="48">
        <v>451756175.17000002</v>
      </c>
      <c r="BN10" s="48">
        <v>180577246.28999999</v>
      </c>
      <c r="BO10" s="48">
        <v>366733267.85000002</v>
      </c>
      <c r="BP10" s="48">
        <v>173454062.75</v>
      </c>
      <c r="BQ10" s="48">
        <v>316686529.44999999</v>
      </c>
      <c r="BR10" s="48">
        <v>161754792.58000001</v>
      </c>
      <c r="BS10" s="48">
        <v>432141177.42000002</v>
      </c>
      <c r="BT10" s="48">
        <v>216318662.94</v>
      </c>
      <c r="BU10" s="48">
        <v>24419805.850000001</v>
      </c>
      <c r="BV10" s="48">
        <v>0</v>
      </c>
    </row>
    <row r="11" spans="1:74">
      <c r="A11" s="48" t="s">
        <v>227</v>
      </c>
      <c r="B11" s="48">
        <v>1414852432.75</v>
      </c>
      <c r="C11" s="48">
        <v>765722654.91999996</v>
      </c>
      <c r="D11" s="48">
        <v>590706975.79999995</v>
      </c>
      <c r="E11" s="48">
        <v>1227846651.3199999</v>
      </c>
      <c r="F11" s="48">
        <v>1451724992.02</v>
      </c>
      <c r="G11" s="48">
        <v>717521622.62</v>
      </c>
      <c r="H11" s="48">
        <v>490193270.27999997</v>
      </c>
      <c r="I11" s="48">
        <v>1370775168.6800001</v>
      </c>
      <c r="J11" s="48">
        <v>1361823388.8</v>
      </c>
      <c r="K11" s="48">
        <v>717607721.47000003</v>
      </c>
      <c r="L11" s="48">
        <v>466319223.38999999</v>
      </c>
      <c r="M11" s="48">
        <v>1556487112.22</v>
      </c>
      <c r="N11" s="48">
        <v>1434313783.55</v>
      </c>
      <c r="O11" s="48">
        <v>923729241.38999999</v>
      </c>
      <c r="P11" s="48">
        <v>508997351.85000002</v>
      </c>
      <c r="Q11" s="48">
        <v>1587040008.1500001</v>
      </c>
      <c r="R11" s="48">
        <v>1244495748.8499999</v>
      </c>
      <c r="S11" s="48">
        <v>820257280.29999995</v>
      </c>
      <c r="T11" s="48">
        <v>472424866.44</v>
      </c>
      <c r="U11" s="48">
        <v>1652418400.53</v>
      </c>
      <c r="V11" s="48">
        <v>1025104324.1900001</v>
      </c>
      <c r="W11" s="48">
        <v>643194617.30999994</v>
      </c>
      <c r="X11" s="48">
        <v>751379194.51999998</v>
      </c>
      <c r="Y11" s="48">
        <v>1317051434.3299999</v>
      </c>
      <c r="Z11" s="48">
        <v>1057522556.9299999</v>
      </c>
      <c r="AA11" s="48">
        <v>575865634.61000001</v>
      </c>
      <c r="AB11" s="48">
        <v>368416562.50999999</v>
      </c>
      <c r="AC11" s="48">
        <v>1116948841.5899999</v>
      </c>
      <c r="AD11" s="48">
        <v>1029770285</v>
      </c>
      <c r="AE11" s="48">
        <v>536518550.99000001</v>
      </c>
      <c r="AF11" s="48">
        <v>318003812.94999999</v>
      </c>
      <c r="AG11" s="48">
        <v>914074926.77999997</v>
      </c>
      <c r="AH11" s="48">
        <v>802723441.03999996</v>
      </c>
      <c r="AI11" s="48">
        <v>513846499.38</v>
      </c>
      <c r="AJ11" s="48">
        <v>332401887.29000002</v>
      </c>
      <c r="AK11" s="48">
        <v>752807307.28999996</v>
      </c>
      <c r="AL11" s="48">
        <v>618189033.26999998</v>
      </c>
      <c r="AM11" s="48">
        <v>360249819.89999998</v>
      </c>
      <c r="AN11" s="48">
        <v>215508479.90000001</v>
      </c>
      <c r="AO11" s="48">
        <v>721829414.5</v>
      </c>
      <c r="AP11" s="48">
        <v>721593667.90999997</v>
      </c>
      <c r="AQ11" s="48">
        <v>368885408.35000002</v>
      </c>
      <c r="AR11" s="48">
        <v>247773974.13999999</v>
      </c>
      <c r="AS11" s="48">
        <v>635674709.44000006</v>
      </c>
      <c r="AT11" s="48">
        <v>508155486.41000003</v>
      </c>
      <c r="AU11" s="48">
        <v>365125773.33999997</v>
      </c>
      <c r="AV11" s="48">
        <v>156773760.88999999</v>
      </c>
      <c r="AW11" s="48">
        <v>529521434.30000001</v>
      </c>
      <c r="AX11" s="48">
        <v>723918159.30999994</v>
      </c>
      <c r="AY11" s="48">
        <v>272005530.35000002</v>
      </c>
      <c r="AZ11" s="48">
        <v>215095784.63</v>
      </c>
      <c r="BA11" s="48">
        <v>465334495.74000001</v>
      </c>
      <c r="BB11" s="48">
        <v>710930896.69000006</v>
      </c>
      <c r="BC11" s="48">
        <v>223849520.24000001</v>
      </c>
      <c r="BD11" s="48">
        <v>159324391.75</v>
      </c>
      <c r="BE11" s="48">
        <v>565048505.83000004</v>
      </c>
      <c r="BF11" s="48">
        <v>843913443.65999997</v>
      </c>
      <c r="BG11" s="48">
        <v>635049416.34000003</v>
      </c>
      <c r="BH11" s="48">
        <v>161342897.40000001</v>
      </c>
      <c r="BI11" s="48">
        <v>949113984.55999994</v>
      </c>
      <c r="BJ11" s="48">
        <v>676259054.02999997</v>
      </c>
      <c r="BK11" s="48">
        <v>439927203.47000003</v>
      </c>
      <c r="BL11" s="48">
        <v>242040762.38999999</v>
      </c>
      <c r="BM11" s="48">
        <v>620831642.63</v>
      </c>
      <c r="BN11" s="48">
        <v>285882044.66000003</v>
      </c>
      <c r="BO11" s="48">
        <v>407311148.24000001</v>
      </c>
      <c r="BP11" s="48">
        <v>299063686.94</v>
      </c>
      <c r="BQ11" s="48">
        <v>630209390.03999996</v>
      </c>
      <c r="BR11" s="48">
        <v>657246827.17999995</v>
      </c>
      <c r="BS11" s="48">
        <v>647686286.5</v>
      </c>
      <c r="BT11" s="48">
        <v>382255254.47000003</v>
      </c>
      <c r="BU11" s="48">
        <v>43651482.350000001</v>
      </c>
      <c r="BV11" s="48">
        <v>0</v>
      </c>
    </row>
    <row r="12" spans="1:74">
      <c r="A12" s="48" t="s">
        <v>228</v>
      </c>
      <c r="B12" s="48">
        <v>16683916326.889999</v>
      </c>
      <c r="C12" s="48">
        <v>11071828526.6</v>
      </c>
      <c r="D12" s="48">
        <v>6367634491.8199997</v>
      </c>
      <c r="E12" s="48">
        <v>20327887134.130001</v>
      </c>
      <c r="F12" s="48">
        <v>15658442027.040001</v>
      </c>
      <c r="G12" s="48">
        <v>10376626634.299999</v>
      </c>
      <c r="H12" s="48">
        <v>5546324352.6300001</v>
      </c>
      <c r="I12" s="48">
        <v>19955299531.900002</v>
      </c>
      <c r="J12" s="48">
        <v>14461664353.379999</v>
      </c>
      <c r="K12" s="48">
        <v>9332171634.3799992</v>
      </c>
      <c r="L12" s="48">
        <v>4631062574.2200003</v>
      </c>
      <c r="M12" s="48">
        <v>21077372635.43</v>
      </c>
      <c r="N12" s="48">
        <v>15620911084.33</v>
      </c>
      <c r="O12" s="48">
        <v>10620599640.209999</v>
      </c>
      <c r="P12" s="48">
        <v>5458664088.6899996</v>
      </c>
      <c r="Q12" s="48">
        <v>23565570254.290001</v>
      </c>
      <c r="R12" s="48">
        <v>18118952389.490002</v>
      </c>
      <c r="S12" s="48">
        <v>11537063029.24</v>
      </c>
      <c r="T12" s="48">
        <v>5889937305.5900002</v>
      </c>
      <c r="U12" s="48">
        <v>23188234591.169998</v>
      </c>
      <c r="V12" s="48">
        <v>16871741359.42</v>
      </c>
      <c r="W12" s="48">
        <v>10822858704.290001</v>
      </c>
      <c r="X12" s="48">
        <v>6139713285.2799997</v>
      </c>
      <c r="Y12" s="48">
        <v>21065249409.080002</v>
      </c>
      <c r="Z12" s="48">
        <v>15374311112.190001</v>
      </c>
      <c r="AA12" s="48">
        <v>8072129158.0699997</v>
      </c>
      <c r="AB12" s="48">
        <v>4308581865.3699999</v>
      </c>
      <c r="AC12" s="48">
        <v>17274302415.93</v>
      </c>
      <c r="AD12" s="48">
        <v>12751475284.620001</v>
      </c>
      <c r="AE12" s="48">
        <v>8195049297.4200001</v>
      </c>
      <c r="AF12" s="48">
        <v>4088386265.79</v>
      </c>
      <c r="AG12" s="48">
        <v>14634843176.58</v>
      </c>
      <c r="AH12" s="48">
        <v>10284802312.6</v>
      </c>
      <c r="AI12" s="48">
        <v>6434265832.2200003</v>
      </c>
      <c r="AJ12" s="48">
        <v>3373518101.7800002</v>
      </c>
      <c r="AK12" s="48">
        <v>12052417106.66</v>
      </c>
      <c r="AL12" s="48">
        <v>8702724814.7099991</v>
      </c>
      <c r="AM12" s="48">
        <v>5408461004.29</v>
      </c>
      <c r="AN12" s="48">
        <v>2402204391.6799998</v>
      </c>
      <c r="AO12" s="48">
        <v>11252172219.98</v>
      </c>
      <c r="AP12" s="48">
        <v>8594837750.1000004</v>
      </c>
      <c r="AQ12" s="48">
        <v>5821875049.04</v>
      </c>
      <c r="AR12" s="48">
        <v>2832847956.6300001</v>
      </c>
      <c r="AS12" s="48">
        <v>10196344741.620001</v>
      </c>
      <c r="AT12" s="48">
        <v>7047129537.9200001</v>
      </c>
      <c r="AU12" s="48">
        <v>4552416916.6400003</v>
      </c>
      <c r="AV12" s="48">
        <v>2051288391.0799999</v>
      </c>
      <c r="AW12" s="48">
        <v>8205540770.7600002</v>
      </c>
      <c r="AX12" s="48">
        <v>5712108874.3299999</v>
      </c>
      <c r="AY12" s="48">
        <v>3814396897.6999998</v>
      </c>
      <c r="AZ12" s="48">
        <v>1774128750.3299999</v>
      </c>
      <c r="BA12" s="48">
        <v>7471581040.9899998</v>
      </c>
      <c r="BB12" s="48">
        <v>5707706583.1000004</v>
      </c>
      <c r="BC12" s="48">
        <v>3884477858.75</v>
      </c>
      <c r="BD12" s="48">
        <v>1863365275.1800001</v>
      </c>
      <c r="BE12" s="48">
        <v>7146507391.5699997</v>
      </c>
      <c r="BF12" s="48">
        <v>5365909316.0100002</v>
      </c>
      <c r="BG12" s="48">
        <v>3657050139.6799998</v>
      </c>
      <c r="BH12" s="48">
        <v>1620340409.3499999</v>
      </c>
      <c r="BI12" s="48">
        <v>6851494467.3699999</v>
      </c>
      <c r="BJ12" s="48">
        <v>4675075025.6000004</v>
      </c>
      <c r="BK12" s="48">
        <v>3008176656.2399998</v>
      </c>
      <c r="BL12" s="48">
        <v>1386959895.26</v>
      </c>
      <c r="BM12" s="48">
        <v>5238928554.4099998</v>
      </c>
      <c r="BN12" s="48">
        <v>2301866081.2199998</v>
      </c>
      <c r="BO12" s="48">
        <v>3932006831.3099999</v>
      </c>
      <c r="BP12" s="48">
        <v>2124511621.1600001</v>
      </c>
      <c r="BQ12" s="48">
        <v>3675245367.6100001</v>
      </c>
      <c r="BR12" s="48">
        <v>1987023541.52</v>
      </c>
      <c r="BS12" s="48">
        <v>3831966862.7199998</v>
      </c>
      <c r="BT12" s="48">
        <v>1655091599.72</v>
      </c>
      <c r="BU12" s="48">
        <v>487123635.70999998</v>
      </c>
      <c r="BV12" s="48">
        <v>0</v>
      </c>
    </row>
    <row r="13" spans="1:74">
      <c r="A13" s="48" t="s">
        <v>229</v>
      </c>
      <c r="B13" s="48">
        <v>-220844288.34999999</v>
      </c>
      <c r="C13" s="48">
        <v>-360888706.42000002</v>
      </c>
      <c r="D13" s="48">
        <v>-1182456308.27</v>
      </c>
      <c r="E13" s="48">
        <v>1930118454.01</v>
      </c>
      <c r="F13" s="48">
        <v>1405689604.1400001</v>
      </c>
      <c r="G13" s="48">
        <v>436621687.81999999</v>
      </c>
      <c r="H13" s="48">
        <v>-277228251.38999999</v>
      </c>
      <c r="I13" s="48">
        <v>1999573702.98</v>
      </c>
      <c r="J13" s="48">
        <v>1929645382.1800001</v>
      </c>
      <c r="K13" s="48">
        <v>1316392351.1300001</v>
      </c>
      <c r="L13" s="48">
        <v>319139035.18000001</v>
      </c>
      <c r="M13" s="48">
        <v>1338774524.46</v>
      </c>
      <c r="N13" s="48">
        <v>1508101907.8</v>
      </c>
      <c r="O13" s="48">
        <v>563731554.65999997</v>
      </c>
      <c r="P13" s="48">
        <v>-139849646.09999999</v>
      </c>
      <c r="Q13" s="48">
        <v>2011963265.6500001</v>
      </c>
      <c r="R13" s="48">
        <v>1767169251.03</v>
      </c>
      <c r="S13" s="48">
        <v>972053307.75999999</v>
      </c>
      <c r="T13" s="48">
        <v>-47720877.789999999</v>
      </c>
      <c r="U13" s="48">
        <v>1758892889.23</v>
      </c>
      <c r="V13" s="48">
        <v>1503864105.3</v>
      </c>
      <c r="W13" s="48">
        <v>928841205.42999995</v>
      </c>
      <c r="X13" s="48">
        <v>-633039859.49000001</v>
      </c>
      <c r="Y13" s="48">
        <v>3120058762.9099998</v>
      </c>
      <c r="Z13" s="48">
        <v>2266334969.25</v>
      </c>
      <c r="AA13" s="48">
        <v>1506595920.0599999</v>
      </c>
      <c r="AB13" s="48">
        <v>-125661126.05</v>
      </c>
      <c r="AC13" s="48">
        <v>1542378253.03</v>
      </c>
      <c r="AD13" s="48">
        <v>1434505205.8599999</v>
      </c>
      <c r="AE13" s="48">
        <v>884143463.00999999</v>
      </c>
      <c r="AF13" s="48">
        <v>-223539526.56</v>
      </c>
      <c r="AG13" s="48">
        <v>1787464327.6600001</v>
      </c>
      <c r="AH13" s="48">
        <v>1718131912.98</v>
      </c>
      <c r="AI13" s="48">
        <v>1122202879.6700001</v>
      </c>
      <c r="AJ13" s="48">
        <v>30469639.280000001</v>
      </c>
      <c r="AK13" s="48">
        <v>2028598332.1700001</v>
      </c>
      <c r="AL13" s="48">
        <v>1616122875.99</v>
      </c>
      <c r="AM13" s="48">
        <v>943480103.27999997</v>
      </c>
      <c r="AN13" s="48">
        <v>378297459.14999998</v>
      </c>
      <c r="AO13" s="48">
        <v>516497097.97000003</v>
      </c>
      <c r="AP13" s="48">
        <v>381218783.56</v>
      </c>
      <c r="AQ13" s="48">
        <v>4084610.3</v>
      </c>
      <c r="AR13" s="48">
        <v>-286208499.70999998</v>
      </c>
      <c r="AS13" s="48">
        <v>1057878881.39</v>
      </c>
      <c r="AT13" s="48">
        <v>769860088.14999998</v>
      </c>
      <c r="AU13" s="48">
        <v>295608189.13</v>
      </c>
      <c r="AV13" s="48">
        <v>-30549097.199999999</v>
      </c>
      <c r="AW13" s="48">
        <v>846957120.55999994</v>
      </c>
      <c r="AX13" s="48">
        <v>485240091.43000001</v>
      </c>
      <c r="AY13" s="48">
        <v>199309444.03</v>
      </c>
      <c r="AZ13" s="48">
        <v>-80113359.060000002</v>
      </c>
      <c r="BA13" s="48">
        <v>243530780.69999999</v>
      </c>
      <c r="BB13" s="48">
        <v>-165370697.12</v>
      </c>
      <c r="BC13" s="48">
        <v>-157379247.44</v>
      </c>
      <c r="BD13" s="48">
        <v>-233545765.58000001</v>
      </c>
      <c r="BE13" s="48">
        <v>604667760.59000003</v>
      </c>
      <c r="BF13" s="48">
        <v>337453098.12</v>
      </c>
      <c r="BG13" s="48">
        <v>76753462.159999996</v>
      </c>
      <c r="BH13" s="48">
        <v>56748815.079999998</v>
      </c>
      <c r="BI13" s="48">
        <v>292170476.75999999</v>
      </c>
      <c r="BJ13" s="48">
        <v>456723497.52999997</v>
      </c>
      <c r="BK13" s="48">
        <v>156973179.36000001</v>
      </c>
      <c r="BL13" s="48">
        <v>-5871214.5800000001</v>
      </c>
      <c r="BM13" s="48">
        <v>690591617.23000002</v>
      </c>
      <c r="BN13" s="48">
        <v>318591291.69999999</v>
      </c>
      <c r="BO13" s="48">
        <v>887186030.29999995</v>
      </c>
      <c r="BP13" s="48">
        <v>200224002.99000001</v>
      </c>
      <c r="BQ13" s="48">
        <v>678152932.48000002</v>
      </c>
      <c r="BR13" s="48">
        <v>131692296.48</v>
      </c>
      <c r="BS13" s="48">
        <v>247433107.97999999</v>
      </c>
      <c r="BT13" s="48">
        <v>43070537.390000001</v>
      </c>
      <c r="BU13" s="48">
        <v>-154941375.38999999</v>
      </c>
      <c r="BV13" s="48">
        <v>0</v>
      </c>
    </row>
    <row r="14" spans="1:74">
      <c r="A14" s="48" t="s">
        <v>230</v>
      </c>
    </row>
    <row r="15" spans="1:74">
      <c r="A15" s="48" t="s">
        <v>231</v>
      </c>
      <c r="B15" s="48">
        <v>0</v>
      </c>
      <c r="C15" s="48">
        <v>0</v>
      </c>
      <c r="D15" s="48">
        <v>0</v>
      </c>
      <c r="E15" s="48">
        <v>72249917.090000004</v>
      </c>
      <c r="F15" s="48">
        <v>0</v>
      </c>
      <c r="G15" s="48">
        <v>0</v>
      </c>
      <c r="H15" s="48">
        <v>18646792.640000001</v>
      </c>
      <c r="I15" s="48">
        <v>228260900</v>
      </c>
      <c r="J15" s="48">
        <v>100000000</v>
      </c>
      <c r="K15" s="48">
        <v>0</v>
      </c>
      <c r="L15" s="48">
        <v>0</v>
      </c>
      <c r="M15" s="48">
        <v>0</v>
      </c>
      <c r="N15" s="48">
        <v>0</v>
      </c>
      <c r="O15" s="48">
        <v>0</v>
      </c>
      <c r="P15" s="48">
        <v>0</v>
      </c>
      <c r="Q15" s="48">
        <v>139350000</v>
      </c>
      <c r="R15" s="48">
        <v>139350000</v>
      </c>
      <c r="S15" s="48">
        <v>0</v>
      </c>
      <c r="T15" s="48">
        <v>0</v>
      </c>
      <c r="U15" s="48">
        <v>9973583.3800000008</v>
      </c>
      <c r="V15" s="48">
        <v>4142881.31</v>
      </c>
      <c r="W15" s="48">
        <v>4142881.31</v>
      </c>
      <c r="X15" s="48">
        <v>3985608.51</v>
      </c>
      <c r="Y15" s="48">
        <v>34576267.049999997</v>
      </c>
      <c r="Z15" s="48">
        <v>5890410.7000000002</v>
      </c>
      <c r="AA15" s="48">
        <v>0</v>
      </c>
      <c r="AB15" s="48">
        <v>4200000</v>
      </c>
      <c r="AC15" s="48">
        <v>17106275.600000001</v>
      </c>
      <c r="AD15" s="48">
        <v>507446.54</v>
      </c>
      <c r="AE15" s="48">
        <v>0</v>
      </c>
      <c r="AF15" s="48">
        <v>0</v>
      </c>
      <c r="AG15" s="48">
        <v>19914522.329999998</v>
      </c>
      <c r="AH15" s="48">
        <v>19426925.760000002</v>
      </c>
      <c r="AI15" s="48">
        <v>11519743.26</v>
      </c>
      <c r="AJ15" s="48">
        <v>11519743.26</v>
      </c>
      <c r="AK15" s="48">
        <v>239917935.53</v>
      </c>
      <c r="AL15" s="48">
        <v>259000000</v>
      </c>
      <c r="AM15" s="48">
        <v>230000000</v>
      </c>
      <c r="AN15" s="48">
        <v>229930940.88</v>
      </c>
      <c r="AO15" s="48">
        <v>661883.51</v>
      </c>
      <c r="AP15" s="48">
        <v>8596096.5099999998</v>
      </c>
      <c r="AQ15" s="48">
        <v>22165691.16</v>
      </c>
      <c r="AR15" s="48">
        <v>8501597.6699999999</v>
      </c>
      <c r="AS15" s="48">
        <v>11311370.23</v>
      </c>
      <c r="AT15" s="48">
        <v>29882250.57</v>
      </c>
      <c r="AU15" s="48">
        <v>4429898</v>
      </c>
      <c r="AV15" s="48">
        <v>0</v>
      </c>
      <c r="AW15" s="48">
        <v>331336099.61000001</v>
      </c>
      <c r="AX15" s="48">
        <v>402582117.86000001</v>
      </c>
      <c r="AY15" s="48">
        <v>131037707.78</v>
      </c>
      <c r="AZ15" s="48">
        <v>56269433.299999997</v>
      </c>
      <c r="BA15" s="48">
        <v>48620029.68</v>
      </c>
      <c r="BB15" s="48">
        <v>48410938.68</v>
      </c>
      <c r="BC15" s="48">
        <v>41576569.200000003</v>
      </c>
      <c r="BD15" s="48">
        <v>37472012.280000001</v>
      </c>
      <c r="BE15" s="48">
        <v>17835477.789999999</v>
      </c>
      <c r="BF15" s="48">
        <v>2941000</v>
      </c>
      <c r="BG15" s="48">
        <v>2706000</v>
      </c>
      <c r="BH15" s="48">
        <v>0</v>
      </c>
      <c r="BI15" s="48">
        <v>114306933.04000001</v>
      </c>
      <c r="BJ15" s="48">
        <v>33491223.620000001</v>
      </c>
      <c r="BK15" s="48">
        <v>28305500.989999998</v>
      </c>
      <c r="BL15" s="48">
        <v>0</v>
      </c>
      <c r="BM15" s="48">
        <v>2766191</v>
      </c>
      <c r="BN15" s="48">
        <v>399800</v>
      </c>
      <c r="BO15" s="48">
        <v>770000</v>
      </c>
      <c r="BP15" s="48">
        <v>770000</v>
      </c>
      <c r="BQ15" s="48">
        <v>421702685.23000002</v>
      </c>
      <c r="BR15" s="48">
        <v>200420280</v>
      </c>
      <c r="BS15" s="48">
        <v>253449858.5</v>
      </c>
      <c r="BT15" s="48">
        <v>0</v>
      </c>
      <c r="BU15" s="48">
        <v>82049426.939999998</v>
      </c>
      <c r="BV15" s="48">
        <v>0</v>
      </c>
    </row>
    <row r="16" spans="1:74">
      <c r="A16" s="48" t="s">
        <v>232</v>
      </c>
      <c r="B16" s="48">
        <v>104979748.29000001</v>
      </c>
      <c r="C16" s="48">
        <v>93352463.700000003</v>
      </c>
      <c r="D16" s="48">
        <v>16746000</v>
      </c>
      <c r="E16" s="48">
        <v>166765082.34999999</v>
      </c>
      <c r="F16" s="48">
        <v>141707080.02000001</v>
      </c>
      <c r="G16" s="48">
        <v>83196451.430000007</v>
      </c>
      <c r="H16" s="48">
        <v>24544193.59</v>
      </c>
      <c r="I16" s="48">
        <v>262860031.84999999</v>
      </c>
      <c r="J16" s="48">
        <v>80420889.010000005</v>
      </c>
      <c r="K16" s="48">
        <v>61506932.810000002</v>
      </c>
      <c r="L16" s="48">
        <v>41399924.240000002</v>
      </c>
      <c r="M16" s="48">
        <v>246525694.44</v>
      </c>
      <c r="N16" s="48">
        <v>52638223.899999999</v>
      </c>
      <c r="O16" s="48">
        <v>53217582.689999998</v>
      </c>
      <c r="P16" s="48">
        <v>168000</v>
      </c>
      <c r="Q16" s="48">
        <v>189971172.59</v>
      </c>
      <c r="R16" s="48">
        <v>112359940.38</v>
      </c>
      <c r="S16" s="48">
        <v>108369137.44</v>
      </c>
      <c r="T16" s="48">
        <v>48135435.159999996</v>
      </c>
      <c r="U16" s="48">
        <v>185633002.13999999</v>
      </c>
      <c r="V16" s="48">
        <v>32810691.940000001</v>
      </c>
      <c r="W16" s="48">
        <v>27539745.780000001</v>
      </c>
      <c r="X16" s="48">
        <v>1200000</v>
      </c>
      <c r="Y16" s="48">
        <v>342221192.94999999</v>
      </c>
      <c r="Z16" s="48">
        <v>286343124.18000001</v>
      </c>
      <c r="AA16" s="48">
        <v>219503505.41</v>
      </c>
      <c r="AB16" s="48">
        <v>33976267.049999997</v>
      </c>
      <c r="AC16" s="48">
        <v>150040838.75999999</v>
      </c>
      <c r="AD16" s="48">
        <v>55688592.189999998</v>
      </c>
      <c r="AE16" s="48">
        <v>16318366</v>
      </c>
      <c r="AF16" s="48">
        <v>5000000</v>
      </c>
      <c r="AG16" s="48">
        <v>159901929.44</v>
      </c>
      <c r="AH16" s="48">
        <v>85496312.450000003</v>
      </c>
      <c r="AI16" s="48">
        <v>24046255.649999999</v>
      </c>
      <c r="AJ16" s="48">
        <v>319037.39</v>
      </c>
      <c r="AK16" s="48">
        <v>230157819.59999999</v>
      </c>
      <c r="AL16" s="48">
        <v>108638941.2</v>
      </c>
      <c r="AM16" s="48">
        <v>69268805.230000004</v>
      </c>
      <c r="AN16" s="48">
        <v>0</v>
      </c>
      <c r="AO16" s="48">
        <v>229972997.99000001</v>
      </c>
      <c r="AP16" s="48">
        <v>181466136.30000001</v>
      </c>
      <c r="AQ16" s="48">
        <v>64489887.590000004</v>
      </c>
      <c r="AR16" s="48">
        <v>2278532.5099999998</v>
      </c>
      <c r="AS16" s="48">
        <v>212019044.16999999</v>
      </c>
      <c r="AT16" s="48">
        <v>42627406.369999997</v>
      </c>
      <c r="AU16" s="48">
        <v>25099125.449999999</v>
      </c>
      <c r="AV16" s="48">
        <v>13244698.449999999</v>
      </c>
      <c r="AW16" s="48">
        <v>218904526.22</v>
      </c>
      <c r="AX16" s="48">
        <v>52612470.270000003</v>
      </c>
      <c r="AY16" s="48">
        <v>39429080.020000003</v>
      </c>
      <c r="AZ16" s="48">
        <v>29880994.68</v>
      </c>
      <c r="BA16" s="48">
        <v>108770874.97</v>
      </c>
      <c r="BB16" s="48">
        <v>68282070.120000005</v>
      </c>
      <c r="BC16" s="48">
        <v>58816115.799999997</v>
      </c>
      <c r="BD16" s="48">
        <v>963468.84</v>
      </c>
      <c r="BE16" s="48">
        <v>77676063.829999998</v>
      </c>
      <c r="BF16" s="48">
        <v>76317705.219999999</v>
      </c>
      <c r="BG16" s="48">
        <v>16482819.43</v>
      </c>
      <c r="BH16" s="48">
        <v>5759633.5999999996</v>
      </c>
      <c r="BI16" s="48">
        <v>149823204.75999999</v>
      </c>
      <c r="BJ16" s="48">
        <v>100880032.64</v>
      </c>
      <c r="BK16" s="48">
        <v>134981538.78</v>
      </c>
      <c r="BL16" s="48">
        <v>4889685.3</v>
      </c>
      <c r="BM16" s="48">
        <v>125682441.56</v>
      </c>
      <c r="BN16" s="48">
        <v>42549705.719999999</v>
      </c>
      <c r="BO16" s="48">
        <v>101369833.77</v>
      </c>
      <c r="BP16" s="48">
        <v>65745550.280000001</v>
      </c>
      <c r="BQ16" s="48">
        <v>109204042.76000001</v>
      </c>
      <c r="BR16" s="48">
        <v>73416010.230000004</v>
      </c>
      <c r="BS16" s="48">
        <v>14011722.24</v>
      </c>
      <c r="BT16" s="48">
        <v>26663959.969999999</v>
      </c>
      <c r="BU16" s="48">
        <v>3614436.26</v>
      </c>
      <c r="BV16" s="48">
        <v>0</v>
      </c>
    </row>
    <row r="17" spans="1:74">
      <c r="A17" s="48" t="s">
        <v>233</v>
      </c>
      <c r="B17" s="48">
        <v>107022.23</v>
      </c>
      <c r="C17" s="48">
        <v>106722.23</v>
      </c>
      <c r="D17" s="48">
        <v>18705.3</v>
      </c>
      <c r="E17" s="48">
        <v>3295447.09</v>
      </c>
      <c r="F17" s="48">
        <v>2467600</v>
      </c>
      <c r="G17" s="48">
        <v>2457600</v>
      </c>
      <c r="H17" s="48">
        <v>1351100</v>
      </c>
      <c r="I17" s="48">
        <v>5600043.7300000004</v>
      </c>
      <c r="J17" s="48">
        <v>5251465.7300000004</v>
      </c>
      <c r="K17" s="48">
        <v>4927285.6399999997</v>
      </c>
      <c r="L17" s="48">
        <v>4716285.6399999997</v>
      </c>
      <c r="M17" s="48">
        <v>96734648.75</v>
      </c>
      <c r="N17" s="48">
        <v>86174108.109999999</v>
      </c>
      <c r="O17" s="48">
        <v>82772701.129999995</v>
      </c>
      <c r="P17" s="48">
        <v>802433.81</v>
      </c>
      <c r="Q17" s="48">
        <v>94986586.040000007</v>
      </c>
      <c r="R17" s="48">
        <v>11811362.74</v>
      </c>
      <c r="S17" s="48">
        <v>8770246.2100000009</v>
      </c>
      <c r="T17" s="48">
        <v>1405004.24</v>
      </c>
      <c r="U17" s="48">
        <v>23413496.690000001</v>
      </c>
      <c r="V17" s="48">
        <v>6178017.9100000001</v>
      </c>
      <c r="W17" s="48">
        <v>5842778.5899999999</v>
      </c>
      <c r="X17" s="48">
        <v>846571.14</v>
      </c>
      <c r="Y17" s="48">
        <v>22232931.359999999</v>
      </c>
      <c r="Z17" s="48">
        <v>77109303.209999993</v>
      </c>
      <c r="AA17" s="48">
        <v>32523194.649999999</v>
      </c>
      <c r="AB17" s="48">
        <v>28588075</v>
      </c>
      <c r="AC17" s="48">
        <v>15598358.300000001</v>
      </c>
      <c r="AD17" s="48">
        <v>9670513.25</v>
      </c>
      <c r="AE17" s="48">
        <v>4023185.12</v>
      </c>
      <c r="AF17" s="48">
        <v>957559.99</v>
      </c>
      <c r="AG17" s="48">
        <v>91689355.269999996</v>
      </c>
      <c r="AH17" s="48">
        <v>21816753.629999999</v>
      </c>
      <c r="AI17" s="48">
        <v>14575555.6</v>
      </c>
      <c r="AJ17" s="48">
        <v>40392350</v>
      </c>
      <c r="AK17" s="48">
        <v>43380552.960000001</v>
      </c>
      <c r="AL17" s="48">
        <v>15083092.1</v>
      </c>
      <c r="AM17" s="48">
        <v>14785914.1</v>
      </c>
      <c r="AN17" s="48">
        <v>551779</v>
      </c>
      <c r="AO17" s="48">
        <v>17318218.550000001</v>
      </c>
      <c r="AP17" s="48">
        <v>4778366.91</v>
      </c>
      <c r="AQ17" s="48">
        <v>617627.93000000005</v>
      </c>
      <c r="AR17" s="48">
        <v>121437</v>
      </c>
      <c r="AS17" s="48">
        <v>4960461.82</v>
      </c>
      <c r="AT17" s="48">
        <v>543776</v>
      </c>
      <c r="AU17" s="48">
        <v>557603.34</v>
      </c>
      <c r="AV17" s="48">
        <v>309913</v>
      </c>
      <c r="AW17" s="48">
        <v>61630536.399999999</v>
      </c>
      <c r="AX17" s="48">
        <v>63966253.140000001</v>
      </c>
      <c r="AY17" s="48">
        <v>63791840.140000001</v>
      </c>
      <c r="AZ17" s="48">
        <v>1842210</v>
      </c>
      <c r="BA17" s="48">
        <v>40651686.079999998</v>
      </c>
      <c r="BB17" s="48">
        <v>10256240</v>
      </c>
      <c r="BC17" s="48">
        <v>517921</v>
      </c>
      <c r="BD17" s="48">
        <v>88000</v>
      </c>
      <c r="BE17" s="48">
        <v>71474742.049999997</v>
      </c>
      <c r="BF17" s="48">
        <v>38868434.75</v>
      </c>
      <c r="BG17" s="48">
        <v>38416702</v>
      </c>
      <c r="BH17" s="48">
        <v>274402</v>
      </c>
      <c r="BI17" s="48">
        <v>41365363.460000001</v>
      </c>
      <c r="BJ17" s="48">
        <v>2491931.35</v>
      </c>
      <c r="BK17" s="48">
        <v>1992514.85</v>
      </c>
      <c r="BL17" s="48">
        <v>1162020.5</v>
      </c>
      <c r="BM17" s="48">
        <v>2987939.02</v>
      </c>
      <c r="BN17" s="48">
        <v>1058594</v>
      </c>
      <c r="BO17" s="48">
        <v>6827460.8499999996</v>
      </c>
      <c r="BP17" s="48">
        <v>261643</v>
      </c>
      <c r="BQ17" s="48">
        <v>1346419</v>
      </c>
      <c r="BR17" s="48">
        <v>481330</v>
      </c>
      <c r="BS17" s="48">
        <v>1785585.16</v>
      </c>
      <c r="BT17" s="48">
        <v>121328</v>
      </c>
      <c r="BU17" s="48">
        <v>1920433.63</v>
      </c>
      <c r="BV17" s="48">
        <v>0</v>
      </c>
    </row>
    <row r="18" spans="1:74">
      <c r="A18" s="48" t="s">
        <v>234</v>
      </c>
      <c r="B18" s="48">
        <v>0</v>
      </c>
      <c r="C18" s="48">
        <v>0</v>
      </c>
      <c r="D18" s="48">
        <v>0</v>
      </c>
      <c r="E18" s="48">
        <v>0</v>
      </c>
      <c r="F18" s="48">
        <v>0</v>
      </c>
      <c r="G18" s="48">
        <v>0</v>
      </c>
      <c r="H18" s="48">
        <v>0</v>
      </c>
      <c r="I18" s="48">
        <v>134709287.94</v>
      </c>
      <c r="J18" s="48">
        <v>134717409.28999999</v>
      </c>
      <c r="K18" s="48">
        <v>234709287.94</v>
      </c>
      <c r="L18" s="48">
        <v>0</v>
      </c>
      <c r="M18" s="48">
        <v>0</v>
      </c>
      <c r="N18" s="48">
        <v>17817886.559999999</v>
      </c>
      <c r="O18" s="48">
        <v>17817886.559999999</v>
      </c>
      <c r="P18" s="48">
        <v>29259105.09</v>
      </c>
      <c r="Q18" s="48">
        <v>0</v>
      </c>
      <c r="R18" s="48">
        <v>0</v>
      </c>
      <c r="S18" s="48">
        <v>0</v>
      </c>
      <c r="T18" s="48">
        <v>0</v>
      </c>
      <c r="U18" s="48">
        <v>0</v>
      </c>
      <c r="V18" s="48">
        <v>0</v>
      </c>
      <c r="W18" s="48">
        <v>0</v>
      </c>
      <c r="X18" s="48">
        <v>0</v>
      </c>
      <c r="Y18" s="48">
        <v>4641535.3899999997</v>
      </c>
      <c r="Z18" s="48">
        <v>0</v>
      </c>
      <c r="AA18" s="48">
        <v>1868513.55</v>
      </c>
      <c r="AB18" s="48">
        <v>0</v>
      </c>
      <c r="AC18" s="48">
        <v>129131878.27</v>
      </c>
      <c r="AD18" s="48">
        <v>142540908.24000001</v>
      </c>
      <c r="AE18" s="48">
        <v>0</v>
      </c>
      <c r="AF18" s="48">
        <v>0</v>
      </c>
      <c r="AG18" s="48">
        <v>38933536.32</v>
      </c>
      <c r="AH18" s="48">
        <v>36177645.030000001</v>
      </c>
      <c r="AI18" s="48">
        <v>0</v>
      </c>
      <c r="AJ18" s="48">
        <v>0</v>
      </c>
      <c r="AK18" s="48">
        <v>0</v>
      </c>
      <c r="AL18" s="48">
        <v>0</v>
      </c>
      <c r="AM18" s="48">
        <v>0</v>
      </c>
      <c r="AN18" s="48">
        <v>0</v>
      </c>
      <c r="AO18" s="48">
        <v>3861514.16</v>
      </c>
      <c r="AP18" s="48">
        <v>0</v>
      </c>
      <c r="AQ18" s="48">
        <v>0</v>
      </c>
      <c r="AR18" s="48">
        <v>0</v>
      </c>
      <c r="AS18" s="48">
        <v>5512469.4500000002</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0</v>
      </c>
      <c r="BV18" s="48">
        <v>0</v>
      </c>
    </row>
    <row r="19" spans="1:74">
      <c r="A19" s="48" t="s">
        <v>235</v>
      </c>
      <c r="B19" s="48">
        <v>988476222.21000004</v>
      </c>
      <c r="C19" s="48">
        <v>738801222.21000004</v>
      </c>
      <c r="D19" s="48">
        <v>1616950000</v>
      </c>
      <c r="E19" s="48">
        <v>904445000</v>
      </c>
      <c r="F19" s="48">
        <v>330327000</v>
      </c>
      <c r="G19" s="48">
        <v>967537000</v>
      </c>
      <c r="H19" s="48">
        <v>16660000</v>
      </c>
      <c r="I19" s="48">
        <v>513336360.42000002</v>
      </c>
      <c r="J19" s="48">
        <v>218080260.41999999</v>
      </c>
      <c r="K19" s="48">
        <v>315944000</v>
      </c>
      <c r="L19" s="48">
        <v>21300000</v>
      </c>
      <c r="M19" s="48">
        <v>275516854.72000003</v>
      </c>
      <c r="N19" s="48">
        <v>90405520.609999999</v>
      </c>
      <c r="O19" s="48">
        <v>4950000</v>
      </c>
      <c r="P19" s="48">
        <v>0</v>
      </c>
      <c r="Q19" s="48">
        <v>108150000</v>
      </c>
      <c r="R19" s="48">
        <v>90000000</v>
      </c>
      <c r="S19" s="48">
        <v>94950000</v>
      </c>
      <c r="T19" s="48">
        <v>90000000</v>
      </c>
      <c r="U19" s="48">
        <v>173487926</v>
      </c>
      <c r="V19" s="48">
        <v>208079235.61000001</v>
      </c>
      <c r="W19" s="48">
        <v>160250000</v>
      </c>
      <c r="X19" s="48">
        <v>0</v>
      </c>
      <c r="Y19" s="48">
        <v>343475000</v>
      </c>
      <c r="Z19" s="48">
        <v>0</v>
      </c>
      <c r="AA19" s="48">
        <v>0</v>
      </c>
      <c r="AB19" s="48">
        <v>0</v>
      </c>
      <c r="AC19" s="48">
        <v>12875000</v>
      </c>
      <c r="AD19" s="48">
        <v>0</v>
      </c>
      <c r="AE19" s="48">
        <v>0</v>
      </c>
      <c r="AF19" s="48">
        <v>0</v>
      </c>
      <c r="AG19" s="48">
        <v>20350000</v>
      </c>
      <c r="AH19" s="48">
        <v>64188321.219999999</v>
      </c>
      <c r="AI19" s="48">
        <v>73733586.170000002</v>
      </c>
      <c r="AJ19" s="48">
        <v>8000000</v>
      </c>
      <c r="AK19" s="48">
        <v>33430000</v>
      </c>
      <c r="AL19" s="48">
        <v>58485128.350000001</v>
      </c>
      <c r="AM19" s="48">
        <v>0</v>
      </c>
      <c r="AN19" s="48">
        <v>0</v>
      </c>
      <c r="AO19" s="48">
        <v>18810000</v>
      </c>
      <c r="AP19" s="48">
        <v>75547.41</v>
      </c>
      <c r="AQ19" s="48">
        <v>0</v>
      </c>
      <c r="AR19" s="48">
        <v>0</v>
      </c>
      <c r="AS19" s="48">
        <v>11250000</v>
      </c>
      <c r="AT19" s="48">
        <v>0</v>
      </c>
      <c r="AU19" s="48">
        <v>5625000</v>
      </c>
      <c r="AV19" s="48">
        <v>0</v>
      </c>
      <c r="AW19" s="48">
        <v>47892803.259999998</v>
      </c>
      <c r="AX19" s="48">
        <v>0</v>
      </c>
      <c r="AY19" s="48">
        <v>0</v>
      </c>
      <c r="AZ19" s="48">
        <v>240000</v>
      </c>
      <c r="BA19" s="48">
        <v>16685655.039999999</v>
      </c>
      <c r="BB19" s="48">
        <v>0</v>
      </c>
      <c r="BC19" s="48">
        <v>0</v>
      </c>
      <c r="BD19" s="48">
        <v>284000</v>
      </c>
      <c r="BE19" s="48">
        <v>0</v>
      </c>
      <c r="BF19" s="48">
        <v>2641281.7000000002</v>
      </c>
      <c r="BG19" s="48">
        <v>105500</v>
      </c>
      <c r="BH19" s="48">
        <v>0</v>
      </c>
      <c r="BI19" s="48">
        <v>35282482.530000001</v>
      </c>
      <c r="BJ19" s="48">
        <v>28383822.43</v>
      </c>
      <c r="BK19" s="48">
        <v>0</v>
      </c>
      <c r="BL19" s="48">
        <v>0</v>
      </c>
      <c r="BM19" s="48">
        <v>69338983.060000002</v>
      </c>
      <c r="BN19" s="48">
        <v>32469097.309999999</v>
      </c>
      <c r="BO19" s="48">
        <v>0</v>
      </c>
      <c r="BP19" s="48">
        <v>185600.1</v>
      </c>
      <c r="BQ19" s="48">
        <v>3987156.06</v>
      </c>
      <c r="BR19" s="48">
        <v>0</v>
      </c>
      <c r="BS19" s="48">
        <v>0</v>
      </c>
      <c r="BT19" s="48">
        <v>0</v>
      </c>
      <c r="BU19" s="48">
        <v>1967222364.01</v>
      </c>
      <c r="BV19" s="48">
        <v>0</v>
      </c>
    </row>
    <row r="20" spans="1:74">
      <c r="A20" s="48" t="s">
        <v>236</v>
      </c>
      <c r="B20" s="48">
        <v>1093562992.73</v>
      </c>
      <c r="C20" s="48">
        <v>832260408.13999999</v>
      </c>
      <c r="D20" s="48">
        <v>1633714705.3</v>
      </c>
      <c r="E20" s="48">
        <v>1146755446.53</v>
      </c>
      <c r="F20" s="48">
        <v>474501680.01999998</v>
      </c>
      <c r="G20" s="48">
        <v>1053191051.4299999</v>
      </c>
      <c r="H20" s="48">
        <v>61202086.229999997</v>
      </c>
      <c r="I20" s="48">
        <v>1144766623.9400001</v>
      </c>
      <c r="J20" s="48">
        <v>538470024.45000005</v>
      </c>
      <c r="K20" s="48">
        <v>617087506.38999999</v>
      </c>
      <c r="L20" s="48">
        <v>67416209.879999995</v>
      </c>
      <c r="M20" s="48">
        <v>618777197.90999997</v>
      </c>
      <c r="N20" s="48">
        <v>247035739.18000001</v>
      </c>
      <c r="O20" s="48">
        <v>158758170.38</v>
      </c>
      <c r="P20" s="48">
        <v>30229538.899999999</v>
      </c>
      <c r="Q20" s="48">
        <v>532457758.63</v>
      </c>
      <c r="R20" s="48">
        <v>353521303.12</v>
      </c>
      <c r="S20" s="48">
        <v>212089383.65000001</v>
      </c>
      <c r="T20" s="48">
        <v>139540439.40000001</v>
      </c>
      <c r="U20" s="48">
        <v>421190367.81999999</v>
      </c>
      <c r="V20" s="48">
        <v>251210826.77000001</v>
      </c>
      <c r="W20" s="48">
        <v>197775405.68000001</v>
      </c>
      <c r="X20" s="48">
        <v>6032179.6500000004</v>
      </c>
      <c r="Y20" s="48">
        <v>747146926.75</v>
      </c>
      <c r="Z20" s="48">
        <v>369342838.08999997</v>
      </c>
      <c r="AA20" s="48">
        <v>253895213.61000001</v>
      </c>
      <c r="AB20" s="48">
        <v>66764342.049999997</v>
      </c>
      <c r="AC20" s="48">
        <v>324752350.93000001</v>
      </c>
      <c r="AD20" s="48">
        <v>208407460.22</v>
      </c>
      <c r="AE20" s="48">
        <v>20341551.120000001</v>
      </c>
      <c r="AF20" s="48">
        <v>5957559.9900000002</v>
      </c>
      <c r="AG20" s="48">
        <v>330789343.36000001</v>
      </c>
      <c r="AH20" s="48">
        <v>227105958.09</v>
      </c>
      <c r="AI20" s="48">
        <v>123875140.68000001</v>
      </c>
      <c r="AJ20" s="48">
        <v>60231130.649999999</v>
      </c>
      <c r="AK20" s="48">
        <v>546886308.09000003</v>
      </c>
      <c r="AL20" s="48">
        <v>441207161.64999998</v>
      </c>
      <c r="AM20" s="48">
        <v>314054719.32999998</v>
      </c>
      <c r="AN20" s="48">
        <v>230482719.88</v>
      </c>
      <c r="AO20" s="48">
        <v>270624614.20999998</v>
      </c>
      <c r="AP20" s="48">
        <v>194916147.13</v>
      </c>
      <c r="AQ20" s="48">
        <v>87273206.680000007</v>
      </c>
      <c r="AR20" s="48">
        <v>10901567.18</v>
      </c>
      <c r="AS20" s="48">
        <v>245053345.66999999</v>
      </c>
      <c r="AT20" s="48">
        <v>73053432.939999998</v>
      </c>
      <c r="AU20" s="48">
        <v>35711626.789999999</v>
      </c>
      <c r="AV20" s="48">
        <v>13554611.449999999</v>
      </c>
      <c r="AW20" s="48">
        <v>659763965.49000001</v>
      </c>
      <c r="AX20" s="48">
        <v>519160841.26999998</v>
      </c>
      <c r="AY20" s="48">
        <v>234258627.94</v>
      </c>
      <c r="AZ20" s="48">
        <v>88232637.980000004</v>
      </c>
      <c r="BA20" s="48">
        <v>214728245.77000001</v>
      </c>
      <c r="BB20" s="48">
        <v>126949248.8</v>
      </c>
      <c r="BC20" s="48">
        <v>100910606</v>
      </c>
      <c r="BD20" s="48">
        <v>38807481.119999997</v>
      </c>
      <c r="BE20" s="48">
        <v>166986283.66999999</v>
      </c>
      <c r="BF20" s="48">
        <v>120768421.67</v>
      </c>
      <c r="BG20" s="48">
        <v>57711021.43</v>
      </c>
      <c r="BH20" s="48">
        <v>6034035.5999999996</v>
      </c>
      <c r="BI20" s="48">
        <v>340777983.79000002</v>
      </c>
      <c r="BJ20" s="48">
        <v>165247010.03999999</v>
      </c>
      <c r="BK20" s="48">
        <v>165279554.62</v>
      </c>
      <c r="BL20" s="48">
        <v>6051705.7999999998</v>
      </c>
      <c r="BM20" s="48">
        <v>200775554.63999999</v>
      </c>
      <c r="BN20" s="48">
        <v>76477197.030000001</v>
      </c>
      <c r="BO20" s="48">
        <v>108967294.62</v>
      </c>
      <c r="BP20" s="48">
        <v>66962793.380000003</v>
      </c>
      <c r="BQ20" s="48">
        <v>536240303.05000001</v>
      </c>
      <c r="BR20" s="48">
        <v>274317620.23000002</v>
      </c>
      <c r="BS20" s="48">
        <v>269247165.89999998</v>
      </c>
      <c r="BT20" s="48">
        <v>26785287.969999999</v>
      </c>
      <c r="BU20" s="48">
        <v>2054806660.8399999</v>
      </c>
      <c r="BV20" s="48">
        <v>0</v>
      </c>
    </row>
    <row r="21" spans="1:74">
      <c r="A21" s="48" t="s">
        <v>237</v>
      </c>
      <c r="B21" s="48">
        <v>194787493.34</v>
      </c>
      <c r="C21" s="48">
        <v>124779699.81999999</v>
      </c>
      <c r="D21" s="48">
        <v>69487989.120000005</v>
      </c>
      <c r="E21" s="48">
        <v>170487002.40000001</v>
      </c>
      <c r="F21" s="48">
        <v>106370490.7</v>
      </c>
      <c r="G21" s="48">
        <v>75033359.260000005</v>
      </c>
      <c r="H21" s="48">
        <v>26341863.579999998</v>
      </c>
      <c r="I21" s="48">
        <v>500609308.82999998</v>
      </c>
      <c r="J21" s="48">
        <v>506053651.13</v>
      </c>
      <c r="K21" s="48">
        <v>467892105.51999998</v>
      </c>
      <c r="L21" s="48">
        <v>331928681.10000002</v>
      </c>
      <c r="M21" s="48">
        <v>382726741.54000002</v>
      </c>
      <c r="N21" s="48">
        <v>235688552.78</v>
      </c>
      <c r="O21" s="48">
        <v>175824016.66999999</v>
      </c>
      <c r="P21" s="48">
        <v>91439220.260000005</v>
      </c>
      <c r="Q21" s="48">
        <v>478732141.14999998</v>
      </c>
      <c r="R21" s="48">
        <v>301442605.58999997</v>
      </c>
      <c r="S21" s="48">
        <v>141598042.44</v>
      </c>
      <c r="T21" s="48">
        <v>73014905.510000005</v>
      </c>
      <c r="U21" s="48">
        <v>338010590.17000002</v>
      </c>
      <c r="V21" s="48">
        <v>204949931.97999999</v>
      </c>
      <c r="W21" s="48">
        <v>144699280.11000001</v>
      </c>
      <c r="X21" s="48">
        <v>65920338.539999999</v>
      </c>
      <c r="Y21" s="48">
        <v>509898004.13999999</v>
      </c>
      <c r="Z21" s="48">
        <v>176057238.34</v>
      </c>
      <c r="AA21" s="48">
        <v>154938344.13999999</v>
      </c>
      <c r="AB21" s="48">
        <v>56666351.909999996</v>
      </c>
      <c r="AC21" s="48">
        <v>186359526.97999999</v>
      </c>
      <c r="AD21" s="48">
        <v>123961273.81</v>
      </c>
      <c r="AE21" s="48">
        <v>93124807.310000002</v>
      </c>
      <c r="AF21" s="48">
        <v>55242032.75</v>
      </c>
      <c r="AG21" s="48">
        <v>291699748.41000003</v>
      </c>
      <c r="AH21" s="48">
        <v>231005153.43000001</v>
      </c>
      <c r="AI21" s="48">
        <v>143855996.90000001</v>
      </c>
      <c r="AJ21" s="48">
        <v>72247652.370000005</v>
      </c>
      <c r="AK21" s="48">
        <v>204457321.28999999</v>
      </c>
      <c r="AL21" s="48">
        <v>151200628.47</v>
      </c>
      <c r="AM21" s="48">
        <v>111639208</v>
      </c>
      <c r="AN21" s="48">
        <v>62593595.009999998</v>
      </c>
      <c r="AO21" s="48">
        <v>345652483.20999998</v>
      </c>
      <c r="AP21" s="48">
        <v>199681821.16999999</v>
      </c>
      <c r="AQ21" s="48">
        <v>139663042.84999999</v>
      </c>
      <c r="AR21" s="48">
        <v>88049770.170000002</v>
      </c>
      <c r="AS21" s="48">
        <v>203188800.21000001</v>
      </c>
      <c r="AT21" s="48">
        <v>136073823.53999999</v>
      </c>
      <c r="AU21" s="48">
        <v>69585030.430000007</v>
      </c>
      <c r="AV21" s="48">
        <v>30403694.079999998</v>
      </c>
      <c r="AW21" s="48">
        <v>160167896.80000001</v>
      </c>
      <c r="AX21" s="48">
        <v>123603970.64</v>
      </c>
      <c r="AY21" s="48">
        <v>79998360.459999993</v>
      </c>
      <c r="AZ21" s="48">
        <v>41913112.189999998</v>
      </c>
      <c r="BA21" s="48">
        <v>195376724.21000001</v>
      </c>
      <c r="BB21" s="48">
        <v>136856093.28999999</v>
      </c>
      <c r="BC21" s="48">
        <v>109754391.25</v>
      </c>
      <c r="BD21" s="48">
        <v>11621109.43</v>
      </c>
      <c r="BE21" s="48">
        <v>179871623.03999999</v>
      </c>
      <c r="BF21" s="48">
        <v>60186089.049999997</v>
      </c>
      <c r="BG21" s="48">
        <v>35360561.850000001</v>
      </c>
      <c r="BH21" s="48">
        <v>22426882.170000002</v>
      </c>
      <c r="BI21" s="48">
        <v>238481768.24000001</v>
      </c>
      <c r="BJ21" s="48">
        <v>76763229.650000006</v>
      </c>
      <c r="BK21" s="48">
        <v>62749809.329999998</v>
      </c>
      <c r="BL21" s="48">
        <v>15069822.77</v>
      </c>
      <c r="BM21" s="48">
        <v>104045321.84</v>
      </c>
      <c r="BN21" s="48">
        <v>21510169.949999999</v>
      </c>
      <c r="BO21" s="48">
        <v>58085745.119999997</v>
      </c>
      <c r="BP21" s="48">
        <v>18871331.609999999</v>
      </c>
      <c r="BQ21" s="48">
        <v>107928539.29000001</v>
      </c>
      <c r="BR21" s="48">
        <v>41474775.710000001</v>
      </c>
      <c r="BS21" s="48">
        <v>77554299.430000007</v>
      </c>
      <c r="BT21" s="48">
        <v>5948169.1900000004</v>
      </c>
      <c r="BU21" s="48">
        <v>1672351.66</v>
      </c>
      <c r="BV21" s="48">
        <v>0</v>
      </c>
    </row>
    <row r="22" spans="1:74">
      <c r="A22" s="48" t="s">
        <v>238</v>
      </c>
      <c r="B22" s="48">
        <v>0</v>
      </c>
      <c r="C22" s="48">
        <v>0</v>
      </c>
      <c r="D22" s="48">
        <v>0</v>
      </c>
      <c r="E22" s="48">
        <v>22767200</v>
      </c>
      <c r="F22" s="48">
        <v>0</v>
      </c>
      <c r="G22" s="48">
        <v>0</v>
      </c>
      <c r="H22" s="48">
        <v>0</v>
      </c>
      <c r="I22" s="48">
        <v>40013760</v>
      </c>
      <c r="J22" s="48">
        <v>40013760</v>
      </c>
      <c r="K22" s="48">
        <v>21638760</v>
      </c>
      <c r="L22" s="48">
        <v>21638760</v>
      </c>
      <c r="M22" s="48">
        <v>0</v>
      </c>
      <c r="N22" s="48">
        <v>0</v>
      </c>
      <c r="O22" s="48">
        <v>0</v>
      </c>
      <c r="P22" s="48">
        <v>0</v>
      </c>
      <c r="Q22" s="48">
        <v>0</v>
      </c>
      <c r="R22" s="48">
        <v>0</v>
      </c>
      <c r="S22" s="48">
        <v>0</v>
      </c>
      <c r="T22" s="48">
        <v>0</v>
      </c>
      <c r="U22" s="48">
        <v>6060916</v>
      </c>
      <c r="V22" s="48">
        <v>23146876</v>
      </c>
      <c r="W22" s="48">
        <v>4000000</v>
      </c>
      <c r="X22" s="48">
        <v>0</v>
      </c>
      <c r="Y22" s="48">
        <v>621095392</v>
      </c>
      <c r="Z22" s="48">
        <v>50035392</v>
      </c>
      <c r="AA22" s="48">
        <v>24934140</v>
      </c>
      <c r="AB22" s="48">
        <v>24934140</v>
      </c>
      <c r="AC22" s="48">
        <v>178886363.59999999</v>
      </c>
      <c r="AD22" s="48">
        <v>145513067.59999999</v>
      </c>
      <c r="AE22" s="48">
        <v>145513067.59999999</v>
      </c>
      <c r="AF22" s="48">
        <v>0</v>
      </c>
      <c r="AG22" s="48">
        <v>1065249</v>
      </c>
      <c r="AH22" s="48">
        <v>1065249</v>
      </c>
      <c r="AI22" s="48">
        <v>1065249</v>
      </c>
      <c r="AJ22" s="48">
        <v>0</v>
      </c>
      <c r="AK22" s="48">
        <v>48600448.390000001</v>
      </c>
      <c r="AL22" s="48">
        <v>332318527.56</v>
      </c>
      <c r="AM22" s="48">
        <v>135300612.93000001</v>
      </c>
      <c r="AN22" s="48">
        <v>0</v>
      </c>
      <c r="AO22" s="48">
        <v>0</v>
      </c>
      <c r="AP22" s="48">
        <v>0</v>
      </c>
      <c r="AQ22" s="48">
        <v>0</v>
      </c>
      <c r="AR22" s="48">
        <v>0</v>
      </c>
      <c r="AS22" s="48">
        <v>233337646.5</v>
      </c>
      <c r="AT22" s="48">
        <v>236246014.47999999</v>
      </c>
      <c r="AU22" s="48">
        <v>0</v>
      </c>
      <c r="AV22" s="48">
        <v>0</v>
      </c>
      <c r="AW22" s="48">
        <v>459535927.75</v>
      </c>
      <c r="AX22" s="48">
        <v>194245268.24000001</v>
      </c>
      <c r="AY22" s="48">
        <v>50479268.240000002</v>
      </c>
      <c r="AZ22" s="48">
        <v>0</v>
      </c>
      <c r="BA22" s="48">
        <v>20471041.780000001</v>
      </c>
      <c r="BB22" s="48">
        <v>14071041.779999999</v>
      </c>
      <c r="BC22" s="48">
        <v>14071041.779999999</v>
      </c>
      <c r="BD22" s="48">
        <v>0</v>
      </c>
      <c r="BE22" s="48">
        <v>188048678.69</v>
      </c>
      <c r="BF22" s="48">
        <v>161945142</v>
      </c>
      <c r="BG22" s="48">
        <v>0</v>
      </c>
      <c r="BH22" s="48">
        <v>0</v>
      </c>
      <c r="BI22" s="48">
        <v>63797217</v>
      </c>
      <c r="BJ22" s="48">
        <v>63797217</v>
      </c>
      <c r="BK22" s="48">
        <v>33000000</v>
      </c>
      <c r="BL22" s="48">
        <v>0</v>
      </c>
      <c r="BM22" s="48">
        <v>14550000</v>
      </c>
      <c r="BN22" s="48">
        <v>1833035.57</v>
      </c>
      <c r="BO22" s="48">
        <v>344618028</v>
      </c>
      <c r="BP22" s="48">
        <v>160456190</v>
      </c>
      <c r="BQ22" s="48">
        <v>58479259.020000003</v>
      </c>
      <c r="BR22" s="48">
        <v>261740000</v>
      </c>
      <c r="BS22" s="48">
        <v>1862251764.1800001</v>
      </c>
      <c r="BT22" s="48">
        <v>0</v>
      </c>
      <c r="BU22" s="48">
        <v>110863264.86</v>
      </c>
      <c r="BV22" s="48">
        <v>0</v>
      </c>
    </row>
    <row r="23" spans="1:74">
      <c r="A23" s="48" t="s">
        <v>239</v>
      </c>
      <c r="B23" s="48">
        <v>0</v>
      </c>
      <c r="C23" s="48">
        <v>0</v>
      </c>
      <c r="D23" s="48">
        <v>0</v>
      </c>
      <c r="E23" s="48">
        <v>0</v>
      </c>
      <c r="F23" s="48">
        <v>0</v>
      </c>
      <c r="G23" s="48">
        <v>0</v>
      </c>
      <c r="H23" s="48">
        <v>0</v>
      </c>
      <c r="I23" s="48">
        <v>0</v>
      </c>
      <c r="J23" s="48">
        <v>0</v>
      </c>
      <c r="K23" s="48">
        <v>0</v>
      </c>
      <c r="L23" s="48">
        <v>0</v>
      </c>
      <c r="M23" s="48">
        <v>64294076.009999998</v>
      </c>
      <c r="N23" s="48">
        <v>0</v>
      </c>
      <c r="O23" s="48">
        <v>0</v>
      </c>
      <c r="P23" s="48">
        <v>0</v>
      </c>
      <c r="Q23" s="48">
        <v>2406835.14</v>
      </c>
      <c r="R23" s="48">
        <v>0</v>
      </c>
      <c r="S23" s="48">
        <v>0</v>
      </c>
      <c r="T23" s="48">
        <v>0</v>
      </c>
      <c r="U23" s="48">
        <v>61910349.130000003</v>
      </c>
      <c r="V23" s="48">
        <v>67399978.109999999</v>
      </c>
      <c r="W23" s="48">
        <v>60105353.490000002</v>
      </c>
      <c r="X23" s="48">
        <v>0</v>
      </c>
      <c r="Y23" s="48">
        <v>97835647.530000001</v>
      </c>
      <c r="Z23" s="48">
        <v>571060000</v>
      </c>
      <c r="AA23" s="48">
        <v>0</v>
      </c>
      <c r="AB23" s="48">
        <v>0</v>
      </c>
      <c r="AC23" s="48">
        <v>0</v>
      </c>
      <c r="AD23" s="48">
        <v>0</v>
      </c>
      <c r="AE23" s="48">
        <v>0</v>
      </c>
      <c r="AF23" s="48">
        <v>0</v>
      </c>
      <c r="AG23" s="48">
        <v>0</v>
      </c>
      <c r="AH23" s="48">
        <v>0</v>
      </c>
      <c r="AI23" s="48">
        <v>0</v>
      </c>
      <c r="AJ23" s="48">
        <v>0</v>
      </c>
      <c r="AK23" s="48">
        <v>227256611.59</v>
      </c>
      <c r="AL23" s="48">
        <v>0</v>
      </c>
      <c r="AM23" s="48">
        <v>0</v>
      </c>
      <c r="AN23" s="48">
        <v>0</v>
      </c>
      <c r="AO23" s="48">
        <v>0</v>
      </c>
      <c r="AP23" s="48">
        <v>0</v>
      </c>
      <c r="AQ23" s="48">
        <v>0</v>
      </c>
      <c r="AR23" s="48">
        <v>0</v>
      </c>
      <c r="AS23" s="48">
        <v>0</v>
      </c>
      <c r="AT23" s="48">
        <v>0</v>
      </c>
      <c r="AU23" s="48">
        <v>231337646.5</v>
      </c>
      <c r="AV23" s="48">
        <v>0</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row>
    <row r="24" spans="1:74">
      <c r="A24" s="48" t="s">
        <v>240</v>
      </c>
      <c r="B24" s="48">
        <v>0</v>
      </c>
      <c r="C24" s="48">
        <v>0</v>
      </c>
      <c r="D24" s="48">
        <v>0</v>
      </c>
      <c r="E24" s="48">
        <v>1474225.45</v>
      </c>
      <c r="F24" s="48">
        <v>1475237.66</v>
      </c>
      <c r="G24" s="48">
        <v>1213448.54</v>
      </c>
      <c r="H24" s="48">
        <v>975128.15</v>
      </c>
      <c r="I24" s="48">
        <v>5179041.67</v>
      </c>
      <c r="J24" s="48">
        <v>11137148.17</v>
      </c>
      <c r="K24" s="48">
        <v>8352006.9000000004</v>
      </c>
      <c r="L24" s="48">
        <v>7768434.7999999998</v>
      </c>
      <c r="M24" s="48">
        <v>231431929.33000001</v>
      </c>
      <c r="N24" s="48">
        <v>21111580.920000002</v>
      </c>
      <c r="O24" s="48">
        <v>28784328.739999998</v>
      </c>
      <c r="P24" s="48">
        <v>5733039.4199999999</v>
      </c>
      <c r="Q24" s="48">
        <v>41080704.850000001</v>
      </c>
      <c r="R24" s="48">
        <v>35039632.200000003</v>
      </c>
      <c r="S24" s="48">
        <v>40307244.740000002</v>
      </c>
      <c r="T24" s="48">
        <v>21595005.43</v>
      </c>
      <c r="U24" s="48">
        <v>53974383.460000001</v>
      </c>
      <c r="V24" s="48">
        <v>0</v>
      </c>
      <c r="W24" s="48">
        <v>0</v>
      </c>
      <c r="X24" s="48">
        <v>0</v>
      </c>
      <c r="Y24" s="48">
        <v>57405890.890000001</v>
      </c>
      <c r="Z24" s="48">
        <v>0</v>
      </c>
      <c r="AA24" s="48">
        <v>84921533.810000002</v>
      </c>
      <c r="AB24" s="48">
        <v>88897015.629999995</v>
      </c>
      <c r="AC24" s="48">
        <v>0</v>
      </c>
      <c r="AD24" s="48">
        <v>0</v>
      </c>
      <c r="AE24" s="48">
        <v>0</v>
      </c>
      <c r="AF24" s="48">
        <v>0</v>
      </c>
      <c r="AG24" s="48">
        <v>0</v>
      </c>
      <c r="AH24" s="48">
        <v>0</v>
      </c>
      <c r="AI24" s="48">
        <v>0</v>
      </c>
      <c r="AJ24" s="48">
        <v>0</v>
      </c>
      <c r="AK24" s="48">
        <v>50000000</v>
      </c>
      <c r="AL24" s="48">
        <v>0</v>
      </c>
      <c r="AM24" s="48">
        <v>0</v>
      </c>
      <c r="AN24" s="48">
        <v>0</v>
      </c>
      <c r="AO24" s="48">
        <v>0</v>
      </c>
      <c r="AP24" s="48">
        <v>5411415.5800000001</v>
      </c>
      <c r="AQ24" s="48">
        <v>3640710.51</v>
      </c>
      <c r="AR24" s="48">
        <v>6587674.6600000001</v>
      </c>
      <c r="AS24" s="48">
        <v>0</v>
      </c>
      <c r="AT24" s="48">
        <v>0</v>
      </c>
      <c r="AU24" s="48">
        <v>0</v>
      </c>
      <c r="AV24" s="48">
        <v>0</v>
      </c>
      <c r="AW24" s="48">
        <v>0</v>
      </c>
      <c r="AX24" s="48">
        <v>1735400.19</v>
      </c>
      <c r="AY24" s="48">
        <v>0</v>
      </c>
      <c r="AZ24" s="48">
        <v>4881010.03</v>
      </c>
      <c r="BA24" s="48">
        <v>0</v>
      </c>
      <c r="BB24" s="48">
        <v>0</v>
      </c>
      <c r="BC24" s="48">
        <v>0</v>
      </c>
      <c r="BD24" s="48">
        <v>0</v>
      </c>
      <c r="BE24" s="48">
        <v>48186224.600000001</v>
      </c>
      <c r="BF24" s="48">
        <v>14000</v>
      </c>
      <c r="BG24" s="48">
        <v>0</v>
      </c>
      <c r="BH24" s="48">
        <v>0</v>
      </c>
      <c r="BI24" s="48">
        <v>199600.81</v>
      </c>
      <c r="BJ24" s="48">
        <v>3000000</v>
      </c>
      <c r="BK24" s="48">
        <v>0</v>
      </c>
      <c r="BL24" s="48">
        <v>0</v>
      </c>
      <c r="BM24" s="48">
        <v>0</v>
      </c>
      <c r="BN24" s="48">
        <v>0</v>
      </c>
      <c r="BO24" s="48">
        <v>0</v>
      </c>
      <c r="BP24" s="48">
        <v>17295810</v>
      </c>
      <c r="BQ24" s="48">
        <v>403031484</v>
      </c>
      <c r="BR24" s="48">
        <v>0</v>
      </c>
      <c r="BS24" s="48">
        <v>0</v>
      </c>
      <c r="BT24" s="48">
        <v>2610000</v>
      </c>
      <c r="BU24" s="48">
        <v>1321259.9099999999</v>
      </c>
      <c r="BV24" s="48">
        <v>0</v>
      </c>
    </row>
    <row r="25" spans="1:74">
      <c r="A25" s="48" t="s">
        <v>241</v>
      </c>
      <c r="B25" s="48">
        <v>194787493.34</v>
      </c>
      <c r="C25" s="48">
        <v>124779699.81999999</v>
      </c>
      <c r="D25" s="48">
        <v>69487989.120000005</v>
      </c>
      <c r="E25" s="48">
        <v>194728427.84999999</v>
      </c>
      <c r="F25" s="48">
        <v>107845728.36</v>
      </c>
      <c r="G25" s="48">
        <v>76246807.799999997</v>
      </c>
      <c r="H25" s="48">
        <v>27316991.73</v>
      </c>
      <c r="I25" s="48">
        <v>545802110.5</v>
      </c>
      <c r="J25" s="48">
        <v>557204559.29999995</v>
      </c>
      <c r="K25" s="48">
        <v>497882872.42000002</v>
      </c>
      <c r="L25" s="48">
        <v>361335875.89999998</v>
      </c>
      <c r="M25" s="48">
        <v>678452746.88</v>
      </c>
      <c r="N25" s="48">
        <v>256800133.69999999</v>
      </c>
      <c r="O25" s="48">
        <v>204608345.41</v>
      </c>
      <c r="P25" s="48">
        <v>97172259.680000007</v>
      </c>
      <c r="Q25" s="48">
        <v>522219681.13999999</v>
      </c>
      <c r="R25" s="48">
        <v>336482237.79000002</v>
      </c>
      <c r="S25" s="48">
        <v>181905287.18000001</v>
      </c>
      <c r="T25" s="48">
        <v>94609910.939999998</v>
      </c>
      <c r="U25" s="48">
        <v>459956238.75999999</v>
      </c>
      <c r="V25" s="48">
        <v>295496786.08999997</v>
      </c>
      <c r="W25" s="48">
        <v>208804633.59999999</v>
      </c>
      <c r="X25" s="48">
        <v>65920338.539999999</v>
      </c>
      <c r="Y25" s="48">
        <v>1286234934.5599999</v>
      </c>
      <c r="Z25" s="48">
        <v>797152630.34000003</v>
      </c>
      <c r="AA25" s="48">
        <v>264794017.94999999</v>
      </c>
      <c r="AB25" s="48">
        <v>170497507.53999999</v>
      </c>
      <c r="AC25" s="48">
        <v>365245890.57999998</v>
      </c>
      <c r="AD25" s="48">
        <v>269474341.41000003</v>
      </c>
      <c r="AE25" s="48">
        <v>238637874.91</v>
      </c>
      <c r="AF25" s="48">
        <v>55242032.75</v>
      </c>
      <c r="AG25" s="48">
        <v>292764997.41000003</v>
      </c>
      <c r="AH25" s="48">
        <v>232070402.43000001</v>
      </c>
      <c r="AI25" s="48">
        <v>144921245.90000001</v>
      </c>
      <c r="AJ25" s="48">
        <v>72247652.370000005</v>
      </c>
      <c r="AK25" s="48">
        <v>530314381.26999998</v>
      </c>
      <c r="AL25" s="48">
        <v>483519156.02999997</v>
      </c>
      <c r="AM25" s="48">
        <v>246939820.93000001</v>
      </c>
      <c r="AN25" s="48">
        <v>62593595.009999998</v>
      </c>
      <c r="AO25" s="48">
        <v>345652483.20999998</v>
      </c>
      <c r="AP25" s="48">
        <v>205093236.75</v>
      </c>
      <c r="AQ25" s="48">
        <v>143303753.36000001</v>
      </c>
      <c r="AR25" s="48">
        <v>94637444.829999998</v>
      </c>
      <c r="AS25" s="48">
        <v>436526446.70999998</v>
      </c>
      <c r="AT25" s="48">
        <v>372319838.01999998</v>
      </c>
      <c r="AU25" s="48">
        <v>300922676.93000001</v>
      </c>
      <c r="AV25" s="48">
        <v>30403694.079999998</v>
      </c>
      <c r="AW25" s="48">
        <v>619703824.54999995</v>
      </c>
      <c r="AX25" s="48">
        <v>319584639.06999999</v>
      </c>
      <c r="AY25" s="48">
        <v>130477628.7</v>
      </c>
      <c r="AZ25" s="48">
        <v>46794122.219999999</v>
      </c>
      <c r="BA25" s="48">
        <v>215847765.99000001</v>
      </c>
      <c r="BB25" s="48">
        <v>150927135.06999999</v>
      </c>
      <c r="BC25" s="48">
        <v>123825433.03</v>
      </c>
      <c r="BD25" s="48">
        <v>11621109.43</v>
      </c>
      <c r="BE25" s="48">
        <v>416106526.32999998</v>
      </c>
      <c r="BF25" s="48">
        <v>222145231.05000001</v>
      </c>
      <c r="BG25" s="48">
        <v>35360561.850000001</v>
      </c>
      <c r="BH25" s="48">
        <v>22426882.170000002</v>
      </c>
      <c r="BI25" s="48">
        <v>302478586.05000001</v>
      </c>
      <c r="BJ25" s="48">
        <v>143560446.65000001</v>
      </c>
      <c r="BK25" s="48">
        <v>95749809.329999998</v>
      </c>
      <c r="BL25" s="48">
        <v>15069822.77</v>
      </c>
      <c r="BM25" s="48">
        <v>118595321.84</v>
      </c>
      <c r="BN25" s="48">
        <v>23343205.52</v>
      </c>
      <c r="BO25" s="48">
        <v>402703773.12</v>
      </c>
      <c r="BP25" s="48">
        <v>196623331.61000001</v>
      </c>
      <c r="BQ25" s="48">
        <v>569439282.30999994</v>
      </c>
      <c r="BR25" s="48">
        <v>303214775.70999998</v>
      </c>
      <c r="BS25" s="48">
        <v>1008680181.52</v>
      </c>
      <c r="BT25" s="48">
        <v>8558169.1899999995</v>
      </c>
      <c r="BU25" s="48">
        <v>58425244</v>
      </c>
      <c r="BV25" s="48">
        <v>0</v>
      </c>
    </row>
    <row r="26" spans="1:74">
      <c r="A26" s="48" t="s">
        <v>242</v>
      </c>
      <c r="B26" s="48">
        <v>898775499.38999999</v>
      </c>
      <c r="C26" s="48">
        <v>707480708.32000005</v>
      </c>
      <c r="D26" s="48">
        <v>1564226716.1800001</v>
      </c>
      <c r="E26" s="48">
        <v>952027018.67999995</v>
      </c>
      <c r="F26" s="48">
        <v>366655951.66000003</v>
      </c>
      <c r="G26" s="48">
        <v>976944243.63</v>
      </c>
      <c r="H26" s="48">
        <v>33885094.5</v>
      </c>
      <c r="I26" s="48">
        <v>598964513.44000006</v>
      </c>
      <c r="J26" s="48">
        <v>-18734534.850000001</v>
      </c>
      <c r="K26" s="48">
        <v>119204633.97</v>
      </c>
      <c r="L26" s="48">
        <v>-293919666.01999998</v>
      </c>
      <c r="M26" s="48">
        <v>-59675548.969999999</v>
      </c>
      <c r="N26" s="48">
        <v>-9764394.5199999996</v>
      </c>
      <c r="O26" s="48">
        <v>-45850175.030000001</v>
      </c>
      <c r="P26" s="48">
        <v>-66942720.780000001</v>
      </c>
      <c r="Q26" s="48">
        <v>10238077.49</v>
      </c>
      <c r="R26" s="48">
        <v>17039065.329999998</v>
      </c>
      <c r="S26" s="48">
        <v>30184096.469999999</v>
      </c>
      <c r="T26" s="48">
        <v>44930528.460000001</v>
      </c>
      <c r="U26" s="48">
        <v>-38765870.939999998</v>
      </c>
      <c r="V26" s="48">
        <v>-44285959.32</v>
      </c>
      <c r="W26" s="48">
        <v>-11029227.92</v>
      </c>
      <c r="X26" s="48">
        <v>-59888158.890000001</v>
      </c>
      <c r="Y26" s="48">
        <v>-539088007.80999994</v>
      </c>
      <c r="Z26" s="48">
        <v>-427809792.25</v>
      </c>
      <c r="AA26" s="48">
        <v>-10898804.34</v>
      </c>
      <c r="AB26" s="48">
        <v>-103733165.48999999</v>
      </c>
      <c r="AC26" s="48">
        <v>-40493539.649999999</v>
      </c>
      <c r="AD26" s="48">
        <v>-61066881.189999998</v>
      </c>
      <c r="AE26" s="48">
        <v>-218296323.78999999</v>
      </c>
      <c r="AF26" s="48">
        <v>-49284472.759999998</v>
      </c>
      <c r="AG26" s="48">
        <v>38024345.950000003</v>
      </c>
      <c r="AH26" s="48">
        <v>-4964444.34</v>
      </c>
      <c r="AI26" s="48">
        <v>-21046105.219999999</v>
      </c>
      <c r="AJ26" s="48">
        <v>-12016521.720000001</v>
      </c>
      <c r="AK26" s="48">
        <v>16571926.82</v>
      </c>
      <c r="AL26" s="48">
        <v>-42311994.380000003</v>
      </c>
      <c r="AM26" s="48">
        <v>67114898.400000006</v>
      </c>
      <c r="AN26" s="48">
        <v>167889124.87</v>
      </c>
      <c r="AO26" s="48">
        <v>-75027869</v>
      </c>
      <c r="AP26" s="48">
        <v>-10177089.619999999</v>
      </c>
      <c r="AQ26" s="48">
        <v>-56030546.68</v>
      </c>
      <c r="AR26" s="48">
        <v>-83735877.650000006</v>
      </c>
      <c r="AS26" s="48">
        <v>-191473101.03999999</v>
      </c>
      <c r="AT26" s="48">
        <v>-299266405.07999998</v>
      </c>
      <c r="AU26" s="48">
        <v>-265211050.13999999</v>
      </c>
      <c r="AV26" s="48">
        <v>-16849082.629999999</v>
      </c>
      <c r="AW26" s="48">
        <v>40060140.939999998</v>
      </c>
      <c r="AX26" s="48">
        <v>199576202.19999999</v>
      </c>
      <c r="AY26" s="48">
        <v>103780999.23999999</v>
      </c>
      <c r="AZ26" s="48">
        <v>41438515.759999998</v>
      </c>
      <c r="BA26" s="48">
        <v>-1119520.22</v>
      </c>
      <c r="BB26" s="48">
        <v>-23977886.27</v>
      </c>
      <c r="BC26" s="48">
        <v>-22914827.030000001</v>
      </c>
      <c r="BD26" s="48">
        <v>27186371.690000001</v>
      </c>
      <c r="BE26" s="48">
        <v>-249120242.66</v>
      </c>
      <c r="BF26" s="48">
        <v>-101376809.38</v>
      </c>
      <c r="BG26" s="48">
        <v>22350459.579999998</v>
      </c>
      <c r="BH26" s="48">
        <v>-16392846.57</v>
      </c>
      <c r="BI26" s="48">
        <v>38299397.740000002</v>
      </c>
      <c r="BJ26" s="48">
        <v>21686563.390000001</v>
      </c>
      <c r="BK26" s="48">
        <v>69529745.290000007</v>
      </c>
      <c r="BL26" s="48">
        <v>-9018116.9700000007</v>
      </c>
      <c r="BM26" s="48">
        <v>82180232.799999997</v>
      </c>
      <c r="BN26" s="48">
        <v>53133991.509999998</v>
      </c>
      <c r="BO26" s="48">
        <v>-293736478.5</v>
      </c>
      <c r="BP26" s="48">
        <v>-129660538.23</v>
      </c>
      <c r="BQ26" s="48">
        <v>-33198979.260000002</v>
      </c>
      <c r="BR26" s="48">
        <v>-28897155.48</v>
      </c>
      <c r="BS26" s="48">
        <v>-739433015.62</v>
      </c>
      <c r="BT26" s="48">
        <v>18227118.780000001</v>
      </c>
      <c r="BU26" s="48">
        <v>1996381416.8399999</v>
      </c>
      <c r="BV26" s="48">
        <v>0</v>
      </c>
    </row>
    <row r="27" spans="1:74">
      <c r="A27" s="48" t="s">
        <v>243</v>
      </c>
    </row>
    <row r="28" spans="1:74">
      <c r="A28" s="48" t="s">
        <v>244</v>
      </c>
      <c r="B28" s="48">
        <v>0</v>
      </c>
      <c r="C28" s="48">
        <v>0</v>
      </c>
      <c r="D28" s="48">
        <v>0</v>
      </c>
      <c r="E28" s="48">
        <v>0</v>
      </c>
      <c r="F28" s="48">
        <v>0</v>
      </c>
      <c r="G28" s="48">
        <v>0</v>
      </c>
      <c r="H28" s="48">
        <v>0</v>
      </c>
      <c r="I28" s="48">
        <v>0</v>
      </c>
      <c r="J28" s="48">
        <v>0</v>
      </c>
      <c r="K28" s="48">
        <v>0</v>
      </c>
      <c r="L28" s="48">
        <v>0</v>
      </c>
      <c r="M28" s="48">
        <v>0</v>
      </c>
      <c r="N28" s="48">
        <v>0</v>
      </c>
      <c r="O28" s="48">
        <v>0</v>
      </c>
      <c r="P28" s="48">
        <v>0</v>
      </c>
      <c r="Q28" s="48">
        <v>4220946.96</v>
      </c>
      <c r="R28" s="48">
        <v>4220946.96</v>
      </c>
      <c r="S28" s="48">
        <v>0</v>
      </c>
      <c r="T28" s="48">
        <v>0</v>
      </c>
      <c r="U28" s="48">
        <v>0</v>
      </c>
      <c r="V28" s="48">
        <v>0</v>
      </c>
      <c r="W28" s="48">
        <v>0</v>
      </c>
      <c r="X28" s="48">
        <v>0</v>
      </c>
      <c r="Y28" s="48">
        <v>0</v>
      </c>
      <c r="Z28" s="48">
        <v>0</v>
      </c>
      <c r="AA28" s="48">
        <v>0</v>
      </c>
      <c r="AB28" s="48">
        <v>0</v>
      </c>
      <c r="AC28" s="48">
        <v>3681592.75</v>
      </c>
      <c r="AD28" s="48">
        <v>0</v>
      </c>
      <c r="AE28" s="48">
        <v>0</v>
      </c>
      <c r="AF28" s="48">
        <v>0</v>
      </c>
      <c r="AG28" s="48">
        <v>0</v>
      </c>
      <c r="AH28" s="48">
        <v>0</v>
      </c>
      <c r="AI28" s="48">
        <v>0</v>
      </c>
      <c r="AJ28" s="48">
        <v>0</v>
      </c>
      <c r="AK28" s="48">
        <v>6252000</v>
      </c>
      <c r="AL28" s="48">
        <v>6252000</v>
      </c>
      <c r="AM28" s="48">
        <v>0</v>
      </c>
      <c r="AN28" s="48">
        <v>0</v>
      </c>
      <c r="AO28" s="48">
        <v>0</v>
      </c>
      <c r="AP28" s="48">
        <v>0</v>
      </c>
      <c r="AQ28" s="48">
        <v>0</v>
      </c>
      <c r="AR28" s="48">
        <v>0</v>
      </c>
      <c r="AS28" s="48">
        <v>0</v>
      </c>
      <c r="AT28" s="48">
        <v>0</v>
      </c>
      <c r="AU28" s="48">
        <v>0</v>
      </c>
      <c r="AV28" s="48">
        <v>0</v>
      </c>
      <c r="AW28" s="48">
        <v>9750000</v>
      </c>
      <c r="AX28" s="48">
        <v>9750000</v>
      </c>
      <c r="AY28" s="48">
        <v>9750000</v>
      </c>
      <c r="AZ28" s="48">
        <v>0</v>
      </c>
      <c r="BA28" s="48">
        <v>4084000</v>
      </c>
      <c r="BB28" s="48">
        <v>4084000</v>
      </c>
      <c r="BC28" s="48">
        <v>4084000</v>
      </c>
      <c r="BD28" s="48">
        <v>0</v>
      </c>
      <c r="BE28" s="48">
        <v>0</v>
      </c>
      <c r="BF28" s="48">
        <v>0</v>
      </c>
      <c r="BG28" s="48">
        <v>0</v>
      </c>
      <c r="BH28" s="48">
        <v>0</v>
      </c>
      <c r="BI28" s="48">
        <v>0</v>
      </c>
      <c r="BJ28" s="48">
        <v>0</v>
      </c>
      <c r="BK28" s="48">
        <v>0</v>
      </c>
      <c r="BL28" s="48">
        <v>0</v>
      </c>
      <c r="BM28" s="48">
        <v>0</v>
      </c>
      <c r="BN28" s="48">
        <v>0</v>
      </c>
      <c r="BO28" s="48">
        <v>0</v>
      </c>
      <c r="BP28" s="48">
        <v>0</v>
      </c>
      <c r="BQ28" s="48">
        <v>1786060.49</v>
      </c>
      <c r="BR28" s="48">
        <v>0</v>
      </c>
      <c r="BS28" s="48">
        <v>1392020681</v>
      </c>
      <c r="BT28" s="48">
        <v>0</v>
      </c>
      <c r="BU28" s="48">
        <v>0</v>
      </c>
      <c r="BV28" s="48">
        <v>0</v>
      </c>
    </row>
    <row r="29" spans="1:74">
      <c r="A29" s="48" t="s">
        <v>245</v>
      </c>
      <c r="B29" s="48">
        <v>0</v>
      </c>
      <c r="C29" s="48">
        <v>0</v>
      </c>
      <c r="D29" s="48">
        <v>0</v>
      </c>
      <c r="E29" s="48">
        <v>0</v>
      </c>
      <c r="F29" s="48">
        <v>0</v>
      </c>
      <c r="G29" s="48">
        <v>0</v>
      </c>
      <c r="H29" s="48">
        <v>0</v>
      </c>
      <c r="I29" s="48">
        <v>0</v>
      </c>
      <c r="J29" s="48">
        <v>0</v>
      </c>
      <c r="K29" s="48">
        <v>0</v>
      </c>
      <c r="L29" s="48">
        <v>0</v>
      </c>
      <c r="M29" s="48">
        <v>0</v>
      </c>
      <c r="N29" s="48">
        <v>0</v>
      </c>
      <c r="O29" s="48">
        <v>0</v>
      </c>
      <c r="P29" s="48">
        <v>0</v>
      </c>
      <c r="Q29" s="48">
        <v>4220946.96</v>
      </c>
      <c r="R29" s="48">
        <v>4220946.96</v>
      </c>
      <c r="S29" s="48">
        <v>0</v>
      </c>
      <c r="T29" s="48">
        <v>0</v>
      </c>
      <c r="U29" s="48">
        <v>0</v>
      </c>
      <c r="V29" s="48">
        <v>0</v>
      </c>
      <c r="W29" s="48">
        <v>0</v>
      </c>
      <c r="X29" s="48">
        <v>0</v>
      </c>
      <c r="Y29" s="48">
        <v>0</v>
      </c>
      <c r="Z29" s="48">
        <v>0</v>
      </c>
      <c r="AA29" s="48">
        <v>0</v>
      </c>
      <c r="AB29" s="48">
        <v>0</v>
      </c>
      <c r="AC29" s="48">
        <v>3681592.75</v>
      </c>
      <c r="AD29" s="48">
        <v>0</v>
      </c>
      <c r="AE29" s="48">
        <v>0</v>
      </c>
      <c r="AF29" s="48">
        <v>0</v>
      </c>
      <c r="AG29" s="48">
        <v>0</v>
      </c>
      <c r="AH29" s="48">
        <v>0</v>
      </c>
      <c r="AI29" s="48">
        <v>0</v>
      </c>
      <c r="AJ29" s="48">
        <v>0</v>
      </c>
      <c r="AK29" s="48">
        <v>6252000</v>
      </c>
      <c r="AL29" s="48">
        <v>0</v>
      </c>
      <c r="AM29" s="48">
        <v>0</v>
      </c>
      <c r="AN29" s="48">
        <v>0</v>
      </c>
      <c r="AO29" s="48">
        <v>0</v>
      </c>
      <c r="AP29" s="48">
        <v>0</v>
      </c>
      <c r="AQ29" s="48">
        <v>0</v>
      </c>
      <c r="AR29" s="48">
        <v>0</v>
      </c>
      <c r="AS29" s="48">
        <v>0</v>
      </c>
      <c r="AT29" s="48">
        <v>0</v>
      </c>
      <c r="AU29" s="48">
        <v>0</v>
      </c>
      <c r="AV29" s="48">
        <v>0</v>
      </c>
      <c r="AW29" s="48">
        <v>9750000</v>
      </c>
      <c r="AX29" s="48">
        <v>0</v>
      </c>
      <c r="AY29" s="48">
        <v>9750000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row>
    <row r="30" spans="1:74">
      <c r="A30" s="48" t="s">
        <v>246</v>
      </c>
      <c r="B30" s="48">
        <v>19500000</v>
      </c>
      <c r="C30" s="48">
        <v>14500000</v>
      </c>
      <c r="D30" s="48">
        <v>14500000</v>
      </c>
      <c r="E30" s="48">
        <v>34500000</v>
      </c>
      <c r="F30" s="48">
        <v>15000000</v>
      </c>
      <c r="G30" s="48">
        <v>10000000</v>
      </c>
      <c r="H30" s="48">
        <v>10000000</v>
      </c>
      <c r="I30" s="48">
        <v>29500000</v>
      </c>
      <c r="J30" s="48">
        <v>10000000</v>
      </c>
      <c r="K30" s="48">
        <v>10000000</v>
      </c>
      <c r="L30" s="48">
        <v>8582780</v>
      </c>
      <c r="M30" s="48">
        <v>52469220</v>
      </c>
      <c r="N30" s="48">
        <v>59310412.549999997</v>
      </c>
      <c r="O30" s="48">
        <v>25310412.550000001</v>
      </c>
      <c r="P30" s="48">
        <v>18322000</v>
      </c>
      <c r="Q30" s="48">
        <v>1575624674.99</v>
      </c>
      <c r="R30" s="48">
        <v>79216000</v>
      </c>
      <c r="S30" s="48">
        <v>64352756.5</v>
      </c>
      <c r="T30" s="48">
        <v>50700000</v>
      </c>
      <c r="U30" s="48">
        <v>340478779.29000002</v>
      </c>
      <c r="V30" s="48">
        <v>212500000</v>
      </c>
      <c r="W30" s="48">
        <v>152500000</v>
      </c>
      <c r="X30" s="48">
        <v>38000000</v>
      </c>
      <c r="Y30" s="48">
        <v>1617752850.48</v>
      </c>
      <c r="Z30" s="48">
        <v>206885000</v>
      </c>
      <c r="AA30" s="48">
        <v>156885000</v>
      </c>
      <c r="AB30" s="48">
        <v>38985000</v>
      </c>
      <c r="AC30" s="48">
        <v>359145000</v>
      </c>
      <c r="AD30" s="48">
        <v>222500000</v>
      </c>
      <c r="AE30" s="48">
        <v>147915464</v>
      </c>
      <c r="AF30" s="48">
        <v>28000000</v>
      </c>
      <c r="AG30" s="48">
        <v>341084536</v>
      </c>
      <c r="AH30" s="48">
        <v>188000000</v>
      </c>
      <c r="AI30" s="48">
        <v>143000000</v>
      </c>
      <c r="AJ30" s="48">
        <v>98000000</v>
      </c>
      <c r="AK30" s="48">
        <v>729500000</v>
      </c>
      <c r="AL30" s="48">
        <v>469500000</v>
      </c>
      <c r="AM30" s="48">
        <v>216500000</v>
      </c>
      <c r="AN30" s="48">
        <v>110000000</v>
      </c>
      <c r="AO30" s="48">
        <v>410500000</v>
      </c>
      <c r="AP30" s="48">
        <v>230000000</v>
      </c>
      <c r="AQ30" s="48">
        <v>254055709</v>
      </c>
      <c r="AR30" s="48">
        <v>115000000</v>
      </c>
      <c r="AS30" s="48">
        <v>501715528</v>
      </c>
      <c r="AT30" s="48">
        <v>452000000</v>
      </c>
      <c r="AU30" s="48">
        <v>378000000</v>
      </c>
      <c r="AV30" s="48">
        <v>111000000</v>
      </c>
      <c r="AW30" s="48">
        <v>483775880</v>
      </c>
      <c r="AX30" s="48">
        <v>346800000</v>
      </c>
      <c r="AY30" s="48">
        <v>293800000</v>
      </c>
      <c r="AZ30" s="48">
        <v>92300000</v>
      </c>
      <c r="BA30" s="48">
        <v>980900000</v>
      </c>
      <c r="BB30" s="48">
        <v>634600000</v>
      </c>
      <c r="BC30" s="48">
        <v>561100000</v>
      </c>
      <c r="BD30" s="48">
        <v>290600000</v>
      </c>
      <c r="BE30" s="48">
        <v>1061540000</v>
      </c>
      <c r="BF30" s="48">
        <v>635600000</v>
      </c>
      <c r="BG30" s="48">
        <v>577100000</v>
      </c>
      <c r="BH30" s="48">
        <v>295100000</v>
      </c>
      <c r="BI30" s="48">
        <v>1233394800</v>
      </c>
      <c r="BJ30" s="48">
        <v>955764800</v>
      </c>
      <c r="BK30" s="48">
        <v>861764800</v>
      </c>
      <c r="BL30" s="48">
        <v>369100000</v>
      </c>
      <c r="BM30" s="48">
        <v>1552612000</v>
      </c>
      <c r="BN30" s="48">
        <v>712640000</v>
      </c>
      <c r="BO30" s="48">
        <v>1014556500</v>
      </c>
      <c r="BP30" s="48">
        <v>558107500</v>
      </c>
      <c r="BQ30" s="48">
        <v>1389655020</v>
      </c>
      <c r="BR30" s="48">
        <v>725073780</v>
      </c>
      <c r="BS30" s="48">
        <v>1114468379.3299999</v>
      </c>
      <c r="BT30" s="48">
        <v>520820580</v>
      </c>
      <c r="BU30" s="48">
        <v>1402441570</v>
      </c>
      <c r="BV30" s="48">
        <v>0</v>
      </c>
    </row>
    <row r="31" spans="1:74">
      <c r="A31" s="48" t="s">
        <v>247</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row>
    <row r="32" spans="1:74">
      <c r="A32" s="48" t="s">
        <v>248</v>
      </c>
      <c r="B32" s="48">
        <v>0</v>
      </c>
      <c r="C32" s="48">
        <v>0</v>
      </c>
      <c r="D32" s="48">
        <v>0</v>
      </c>
      <c r="E32" s="48">
        <v>0</v>
      </c>
      <c r="F32" s="48">
        <v>0</v>
      </c>
      <c r="G32" s="48">
        <v>0</v>
      </c>
      <c r="H32" s="48">
        <v>0</v>
      </c>
      <c r="I32" s="48">
        <v>0</v>
      </c>
      <c r="J32" s="48">
        <v>0</v>
      </c>
      <c r="K32" s="48">
        <v>0</v>
      </c>
      <c r="L32" s="48">
        <v>0</v>
      </c>
      <c r="M32" s="48">
        <v>404375000</v>
      </c>
      <c r="N32" s="48">
        <v>404375000</v>
      </c>
      <c r="O32" s="48">
        <v>404375000</v>
      </c>
      <c r="P32" s="48">
        <v>0</v>
      </c>
      <c r="Q32" s="48">
        <v>82780000</v>
      </c>
      <c r="R32" s="48">
        <v>0</v>
      </c>
      <c r="S32" s="48">
        <v>0</v>
      </c>
      <c r="T32" s="48">
        <v>0</v>
      </c>
      <c r="U32" s="48">
        <v>0</v>
      </c>
      <c r="V32" s="48">
        <v>0</v>
      </c>
      <c r="W32" s="48">
        <v>0</v>
      </c>
      <c r="X32" s="48">
        <v>0</v>
      </c>
      <c r="Y32" s="48">
        <v>0</v>
      </c>
      <c r="Z32" s="48">
        <v>0</v>
      </c>
      <c r="AA32" s="48">
        <v>0</v>
      </c>
      <c r="AB32" s="48">
        <v>0</v>
      </c>
      <c r="AC32" s="48">
        <v>0</v>
      </c>
      <c r="AD32" s="48">
        <v>0</v>
      </c>
      <c r="AE32" s="48">
        <v>0</v>
      </c>
      <c r="AF32" s="48">
        <v>0</v>
      </c>
      <c r="AG32" s="48">
        <v>5000000</v>
      </c>
      <c r="AH32" s="48">
        <v>5000000</v>
      </c>
      <c r="AI32" s="48">
        <v>5000000</v>
      </c>
      <c r="AJ32" s="48">
        <v>0</v>
      </c>
      <c r="AK32" s="48">
        <v>0</v>
      </c>
      <c r="AL32" s="48">
        <v>0</v>
      </c>
      <c r="AM32" s="48">
        <v>0</v>
      </c>
      <c r="AN32" s="48">
        <v>0</v>
      </c>
      <c r="AO32" s="48">
        <v>0</v>
      </c>
      <c r="AP32" s="48">
        <v>0</v>
      </c>
      <c r="AQ32" s="48">
        <v>0</v>
      </c>
      <c r="AR32" s="48">
        <v>0</v>
      </c>
      <c r="AS32" s="48">
        <v>0</v>
      </c>
      <c r="AT32" s="48">
        <v>1100000</v>
      </c>
      <c r="AU32" s="48">
        <v>0</v>
      </c>
      <c r="AV32" s="48">
        <v>0</v>
      </c>
      <c r="AW32" s="48">
        <v>0</v>
      </c>
      <c r="AX32" s="48">
        <v>6376.63</v>
      </c>
      <c r="AY32" s="48">
        <v>0</v>
      </c>
      <c r="AZ32" s="48">
        <v>11300.1</v>
      </c>
      <c r="BA32" s="48">
        <v>0</v>
      </c>
      <c r="BB32" s="48">
        <v>15403.21</v>
      </c>
      <c r="BC32" s="48">
        <v>0</v>
      </c>
      <c r="BD32" s="48">
        <v>0</v>
      </c>
      <c r="BE32" s="48">
        <v>0</v>
      </c>
      <c r="BF32" s="48">
        <v>130200</v>
      </c>
      <c r="BG32" s="48">
        <v>130200</v>
      </c>
      <c r="BH32" s="48">
        <v>130200</v>
      </c>
      <c r="BI32" s="48">
        <v>6999500</v>
      </c>
      <c r="BJ32" s="48">
        <v>3163208.44</v>
      </c>
      <c r="BK32" s="48">
        <v>3018789.28</v>
      </c>
      <c r="BL32" s="48">
        <v>2979852.75</v>
      </c>
      <c r="BM32" s="48">
        <v>360000</v>
      </c>
      <c r="BN32" s="48">
        <v>0</v>
      </c>
      <c r="BO32" s="48">
        <v>0</v>
      </c>
      <c r="BP32" s="48">
        <v>821940.96</v>
      </c>
      <c r="BQ32" s="48">
        <v>558615.15</v>
      </c>
      <c r="BR32" s="48">
        <v>401675.92</v>
      </c>
      <c r="BS32" s="48">
        <v>1451424.53</v>
      </c>
      <c r="BT32" s="48">
        <v>39232.22</v>
      </c>
      <c r="BU32" s="48">
        <v>165069.32999999999</v>
      </c>
      <c r="BV32" s="48">
        <v>0</v>
      </c>
    </row>
    <row r="33" spans="1:74">
      <c r="A33" s="48" t="s">
        <v>249</v>
      </c>
      <c r="B33" s="48">
        <v>19500000</v>
      </c>
      <c r="C33" s="48">
        <v>14500000</v>
      </c>
      <c r="D33" s="48">
        <v>14500000</v>
      </c>
      <c r="E33" s="48">
        <v>34500000</v>
      </c>
      <c r="F33" s="48">
        <v>15000000</v>
      </c>
      <c r="G33" s="48">
        <v>10000000</v>
      </c>
      <c r="H33" s="48">
        <v>10000000</v>
      </c>
      <c r="I33" s="48">
        <v>29500000</v>
      </c>
      <c r="J33" s="48">
        <v>10000000</v>
      </c>
      <c r="K33" s="48">
        <v>10000000</v>
      </c>
      <c r="L33" s="48">
        <v>8582780</v>
      </c>
      <c r="M33" s="48">
        <v>456844220</v>
      </c>
      <c r="N33" s="48">
        <v>463685412.55000001</v>
      </c>
      <c r="O33" s="48">
        <v>429685412.55000001</v>
      </c>
      <c r="P33" s="48">
        <v>18322000</v>
      </c>
      <c r="Q33" s="48">
        <v>1662625621.95</v>
      </c>
      <c r="R33" s="48">
        <v>83436946.959999993</v>
      </c>
      <c r="S33" s="48">
        <v>64352756.5</v>
      </c>
      <c r="T33" s="48">
        <v>50700000</v>
      </c>
      <c r="U33" s="48">
        <v>340478779.29000002</v>
      </c>
      <c r="V33" s="48">
        <v>212500000</v>
      </c>
      <c r="W33" s="48">
        <v>152500000</v>
      </c>
      <c r="X33" s="48">
        <v>38000000</v>
      </c>
      <c r="Y33" s="48">
        <v>1617752850.48</v>
      </c>
      <c r="Z33" s="48">
        <v>206885000</v>
      </c>
      <c r="AA33" s="48">
        <v>156885000</v>
      </c>
      <c r="AB33" s="48">
        <v>38985000</v>
      </c>
      <c r="AC33" s="48">
        <v>362826592.75</v>
      </c>
      <c r="AD33" s="48">
        <v>222500000</v>
      </c>
      <c r="AE33" s="48">
        <v>147915464</v>
      </c>
      <c r="AF33" s="48">
        <v>28000000</v>
      </c>
      <c r="AG33" s="48">
        <v>346084536</v>
      </c>
      <c r="AH33" s="48">
        <v>193000000</v>
      </c>
      <c r="AI33" s="48">
        <v>148000000</v>
      </c>
      <c r="AJ33" s="48">
        <v>98000000</v>
      </c>
      <c r="AK33" s="48">
        <v>735752000</v>
      </c>
      <c r="AL33" s="48">
        <v>475752000</v>
      </c>
      <c r="AM33" s="48">
        <v>216500000</v>
      </c>
      <c r="AN33" s="48">
        <v>110000000</v>
      </c>
      <c r="AO33" s="48">
        <v>410500000</v>
      </c>
      <c r="AP33" s="48">
        <v>230000000</v>
      </c>
      <c r="AQ33" s="48">
        <v>254055709</v>
      </c>
      <c r="AR33" s="48">
        <v>115000000</v>
      </c>
      <c r="AS33" s="48">
        <v>501715528</v>
      </c>
      <c r="AT33" s="48">
        <v>453100000</v>
      </c>
      <c r="AU33" s="48">
        <v>378000000</v>
      </c>
      <c r="AV33" s="48">
        <v>111000000</v>
      </c>
      <c r="AW33" s="48">
        <v>493525880</v>
      </c>
      <c r="AX33" s="48">
        <v>356556376.63</v>
      </c>
      <c r="AY33" s="48">
        <v>303550000</v>
      </c>
      <c r="AZ33" s="48">
        <v>92311300.099999994</v>
      </c>
      <c r="BA33" s="48">
        <v>984984000</v>
      </c>
      <c r="BB33" s="48">
        <v>638699403.21000004</v>
      </c>
      <c r="BC33" s="48">
        <v>565184000</v>
      </c>
      <c r="BD33" s="48">
        <v>290600000</v>
      </c>
      <c r="BE33" s="48">
        <v>1061540000</v>
      </c>
      <c r="BF33" s="48">
        <v>635730200</v>
      </c>
      <c r="BG33" s="48">
        <v>577230200</v>
      </c>
      <c r="BH33" s="48">
        <v>295230200</v>
      </c>
      <c r="BI33" s="48">
        <v>1240394300</v>
      </c>
      <c r="BJ33" s="48">
        <v>958928008.44000006</v>
      </c>
      <c r="BK33" s="48">
        <v>864783589.27999997</v>
      </c>
      <c r="BL33" s="48">
        <v>372079852.75</v>
      </c>
      <c r="BM33" s="48">
        <v>1552972000</v>
      </c>
      <c r="BN33" s="48">
        <v>712640000</v>
      </c>
      <c r="BO33" s="48">
        <v>1014556500</v>
      </c>
      <c r="BP33" s="48">
        <v>558929440.96000004</v>
      </c>
      <c r="BQ33" s="48">
        <v>1391999695.6400001</v>
      </c>
      <c r="BR33" s="48">
        <v>725475455.91999996</v>
      </c>
      <c r="BS33" s="48">
        <v>2507940484.8600001</v>
      </c>
      <c r="BT33" s="48">
        <v>520859812.22000003</v>
      </c>
      <c r="BU33" s="48">
        <v>1402606639.3299999</v>
      </c>
      <c r="BV33" s="48">
        <v>0</v>
      </c>
    </row>
    <row r="34" spans="1:74">
      <c r="A34" s="48" t="s">
        <v>250</v>
      </c>
      <c r="B34" s="48">
        <v>15000000</v>
      </c>
      <c r="C34" s="48">
        <v>10000000</v>
      </c>
      <c r="D34" s="48">
        <v>10000000</v>
      </c>
      <c r="E34" s="48">
        <v>29500000</v>
      </c>
      <c r="F34" s="48">
        <v>10000000</v>
      </c>
      <c r="G34" s="48">
        <v>10000000</v>
      </c>
      <c r="H34" s="48">
        <v>10000000</v>
      </c>
      <c r="I34" s="48">
        <v>48500000</v>
      </c>
      <c r="J34" s="48">
        <v>20917220</v>
      </c>
      <c r="K34" s="48">
        <v>20917220</v>
      </c>
      <c r="L34" s="48">
        <v>15000000</v>
      </c>
      <c r="M34" s="48">
        <v>48500000</v>
      </c>
      <c r="N34" s="48">
        <v>53500000</v>
      </c>
      <c r="O34" s="48">
        <v>19500000</v>
      </c>
      <c r="P34" s="48">
        <v>15000000</v>
      </c>
      <c r="Q34" s="48">
        <v>1580790240</v>
      </c>
      <c r="R34" s="48">
        <v>76170885.579999998</v>
      </c>
      <c r="S34" s="48">
        <v>67228397.480000004</v>
      </c>
      <c r="T34" s="48">
        <v>40578397.479999997</v>
      </c>
      <c r="U34" s="48">
        <v>1879100012</v>
      </c>
      <c r="V34" s="48">
        <v>1634009262.3</v>
      </c>
      <c r="W34" s="48">
        <v>1584009262.3</v>
      </c>
      <c r="X34" s="48">
        <v>1445600012</v>
      </c>
      <c r="Y34" s="48">
        <v>221720506.78999999</v>
      </c>
      <c r="Z34" s="48">
        <v>225030000</v>
      </c>
      <c r="AA34" s="48">
        <v>171130000</v>
      </c>
      <c r="AB34" s="48">
        <v>53000000</v>
      </c>
      <c r="AC34" s="48">
        <v>231000000</v>
      </c>
      <c r="AD34" s="48">
        <v>122500000</v>
      </c>
      <c r="AE34" s="48">
        <v>62500000</v>
      </c>
      <c r="AF34" s="48">
        <v>13000000</v>
      </c>
      <c r="AG34" s="48">
        <v>640512154.66999996</v>
      </c>
      <c r="AH34" s="48">
        <v>419012154.67000002</v>
      </c>
      <c r="AI34" s="48">
        <v>315008781.13999999</v>
      </c>
      <c r="AJ34" s="48">
        <v>130000000</v>
      </c>
      <c r="AK34" s="48">
        <v>657027442.23000002</v>
      </c>
      <c r="AL34" s="48">
        <v>416500000</v>
      </c>
      <c r="AM34" s="48">
        <v>295500000</v>
      </c>
      <c r="AN34" s="48">
        <v>134000000</v>
      </c>
      <c r="AO34" s="48">
        <v>428870976.33999997</v>
      </c>
      <c r="AP34" s="48">
        <v>247000000</v>
      </c>
      <c r="AQ34" s="48">
        <v>228318755.61000001</v>
      </c>
      <c r="AR34" s="48">
        <v>90144561.719999999</v>
      </c>
      <c r="AS34" s="48">
        <v>475875393.01999998</v>
      </c>
      <c r="AT34" s="48">
        <v>448351390.80000001</v>
      </c>
      <c r="AU34" s="48">
        <v>351012832.19</v>
      </c>
      <c r="AV34" s="48">
        <v>81326909.859999999</v>
      </c>
      <c r="AW34" s="48">
        <v>699305561.45000005</v>
      </c>
      <c r="AX34" s="48">
        <v>567289149.54999995</v>
      </c>
      <c r="AY34" s="48">
        <v>458229135.86000001</v>
      </c>
      <c r="AZ34" s="48">
        <v>127530403.13</v>
      </c>
      <c r="BA34" s="48">
        <v>1093937000</v>
      </c>
      <c r="BB34" s="48">
        <v>741837000</v>
      </c>
      <c r="BC34" s="48">
        <v>611337000</v>
      </c>
      <c r="BD34" s="48">
        <v>249100000</v>
      </c>
      <c r="BE34" s="48">
        <v>1249308312</v>
      </c>
      <c r="BF34" s="48">
        <v>819943970.54999995</v>
      </c>
      <c r="BG34" s="48">
        <v>657530000</v>
      </c>
      <c r="BH34" s="48">
        <v>309300000</v>
      </c>
      <c r="BI34" s="48">
        <v>1774057000</v>
      </c>
      <c r="BJ34" s="48">
        <v>1403407000</v>
      </c>
      <c r="BK34" s="48">
        <v>883307000</v>
      </c>
      <c r="BL34" s="48">
        <v>286825633.25</v>
      </c>
      <c r="BM34" s="48">
        <v>1404572000</v>
      </c>
      <c r="BN34" s="48">
        <v>598117200</v>
      </c>
      <c r="BO34" s="48">
        <v>904921200</v>
      </c>
      <c r="BP34" s="48">
        <v>416192587</v>
      </c>
      <c r="BQ34" s="48">
        <v>1366971380</v>
      </c>
      <c r="BR34" s="48">
        <v>677586562.88</v>
      </c>
      <c r="BS34" s="48">
        <v>1121086840</v>
      </c>
      <c r="BT34" s="48">
        <v>465202780</v>
      </c>
      <c r="BU34" s="48">
        <v>1350144890</v>
      </c>
      <c r="BV34" s="48">
        <v>0</v>
      </c>
    </row>
    <row r="35" spans="1:74">
      <c r="A35" s="48" t="s">
        <v>575</v>
      </c>
      <c r="B35" s="48">
        <v>1419647033.29</v>
      </c>
      <c r="C35" s="48">
        <v>682396282.87</v>
      </c>
      <c r="D35" s="48">
        <v>73246783.790000007</v>
      </c>
      <c r="E35" s="48">
        <v>1247146865.5799999</v>
      </c>
      <c r="F35" s="48">
        <v>1206175778.0999999</v>
      </c>
      <c r="G35" s="48">
        <v>554575853.34000003</v>
      </c>
      <c r="H35" s="48">
        <v>276293.09000000003</v>
      </c>
      <c r="I35" s="48">
        <v>1147560145.71</v>
      </c>
      <c r="J35" s="48">
        <v>1010695482.46</v>
      </c>
      <c r="K35" s="48">
        <v>360983317.12</v>
      </c>
      <c r="L35" s="48">
        <v>562615.68999999994</v>
      </c>
      <c r="M35" s="48">
        <v>1222546505.1400001</v>
      </c>
      <c r="N35" s="48">
        <v>1152163548.8900001</v>
      </c>
      <c r="O35" s="48">
        <v>420218337.13</v>
      </c>
      <c r="P35" s="48">
        <v>4336628.04</v>
      </c>
      <c r="Q35" s="48">
        <v>1155690205.55</v>
      </c>
      <c r="R35" s="48">
        <v>1083361297.28</v>
      </c>
      <c r="S35" s="48">
        <v>76669449.840000004</v>
      </c>
      <c r="T35" s="48">
        <v>10470919.060000001</v>
      </c>
      <c r="U35" s="48">
        <v>817721795.76999998</v>
      </c>
      <c r="V35" s="48">
        <v>754028948.88</v>
      </c>
      <c r="W35" s="48">
        <v>63580143.18</v>
      </c>
      <c r="X35" s="48">
        <v>14309430.66</v>
      </c>
      <c r="Y35" s="48">
        <v>784393173.50999999</v>
      </c>
      <c r="Z35" s="48">
        <v>699742225.38999999</v>
      </c>
      <c r="AA35" s="48">
        <v>9599275.9299999997</v>
      </c>
      <c r="AB35" s="48">
        <v>4879588.04</v>
      </c>
      <c r="AC35" s="48">
        <v>530852789.88999999</v>
      </c>
      <c r="AD35" s="48">
        <v>526057522.69999999</v>
      </c>
      <c r="AE35" s="48">
        <v>263915652.06999999</v>
      </c>
      <c r="AF35" s="48">
        <v>1939913.16</v>
      </c>
      <c r="AG35" s="48">
        <v>414747529.50999999</v>
      </c>
      <c r="AH35" s="48">
        <v>339937208.44</v>
      </c>
      <c r="AI35" s="48">
        <v>120279709.18000001</v>
      </c>
      <c r="AJ35" s="48">
        <v>10759542.5</v>
      </c>
      <c r="AK35" s="48">
        <v>424520415.68000001</v>
      </c>
      <c r="AL35" s="48">
        <v>331750681.61000001</v>
      </c>
      <c r="AM35" s="48">
        <v>12406904.189999999</v>
      </c>
      <c r="AN35" s="48">
        <v>6198654.2599999998</v>
      </c>
      <c r="AO35" s="48">
        <v>340564618.88999999</v>
      </c>
      <c r="AP35" s="48">
        <v>314576109.47000003</v>
      </c>
      <c r="AQ35" s="48">
        <v>20361003.300000001</v>
      </c>
      <c r="AR35" s="48">
        <v>5627802.7300000004</v>
      </c>
      <c r="AS35" s="48">
        <v>323422478.02999997</v>
      </c>
      <c r="AT35" s="48">
        <v>308225237.47000003</v>
      </c>
      <c r="AU35" s="48">
        <v>33795458.359999999</v>
      </c>
      <c r="AV35" s="48">
        <v>3513422.21</v>
      </c>
      <c r="AW35" s="48">
        <v>328317514.82999998</v>
      </c>
      <c r="AX35" s="48">
        <v>101531418.90000001</v>
      </c>
      <c r="AY35" s="48">
        <v>35797954.119999997</v>
      </c>
      <c r="AZ35" s="48">
        <v>7864170.3499999996</v>
      </c>
      <c r="BA35" s="48">
        <v>452382938</v>
      </c>
      <c r="BB35" s="48">
        <v>432027242.73000002</v>
      </c>
      <c r="BC35" s="48">
        <v>231226871.53999999</v>
      </c>
      <c r="BD35" s="48">
        <v>9829482.8900000006</v>
      </c>
      <c r="BE35" s="48">
        <v>372465870.36000001</v>
      </c>
      <c r="BF35" s="48">
        <v>377720268.13</v>
      </c>
      <c r="BG35" s="48">
        <v>66320134.159999996</v>
      </c>
      <c r="BH35" s="48">
        <v>12023185.300000001</v>
      </c>
      <c r="BI35" s="48">
        <v>382008949.44999999</v>
      </c>
      <c r="BJ35" s="48">
        <v>382044218.43000001</v>
      </c>
      <c r="BK35" s="48">
        <v>266573230.11000001</v>
      </c>
      <c r="BL35" s="48">
        <v>64720384.990000002</v>
      </c>
      <c r="BM35" s="48">
        <v>344175606.19</v>
      </c>
      <c r="BN35" s="48">
        <v>45280287.740000002</v>
      </c>
      <c r="BO35" s="48">
        <v>322966108.74000001</v>
      </c>
      <c r="BP35" s="48">
        <v>33441501.010000002</v>
      </c>
      <c r="BQ35" s="48">
        <v>241064266.09</v>
      </c>
      <c r="BR35" s="48">
        <v>101564427.92</v>
      </c>
      <c r="BS35" s="48">
        <v>183690399.66999999</v>
      </c>
      <c r="BT35" s="48">
        <v>295602823.06</v>
      </c>
      <c r="BU35" s="48">
        <v>36498097.030000001</v>
      </c>
      <c r="BV35" s="48">
        <v>0</v>
      </c>
    </row>
    <row r="36" spans="1:74">
      <c r="A36" s="48" t="s">
        <v>251</v>
      </c>
      <c r="B36" s="48">
        <v>927530067.14999998</v>
      </c>
      <c r="C36" s="48">
        <v>195601722.28999999</v>
      </c>
      <c r="D36" s="48">
        <v>0</v>
      </c>
      <c r="E36" s="48">
        <v>805764718.15999997</v>
      </c>
      <c r="F36" s="48">
        <v>765549896.58000004</v>
      </c>
      <c r="G36" s="48">
        <v>114797950.90000001</v>
      </c>
      <c r="H36" s="48">
        <v>0</v>
      </c>
      <c r="I36" s="48">
        <v>879762768.00999999</v>
      </c>
      <c r="J36" s="48">
        <v>879762768.00999999</v>
      </c>
      <c r="K36" s="48">
        <v>94015088.010000005</v>
      </c>
      <c r="L36" s="48">
        <v>0</v>
      </c>
      <c r="M36" s="48">
        <v>870409885.49000001</v>
      </c>
      <c r="N36" s="48">
        <v>807658250.84000003</v>
      </c>
      <c r="O36" s="48">
        <v>39251005.490000002</v>
      </c>
      <c r="P36" s="48">
        <v>0</v>
      </c>
      <c r="Q36" s="48">
        <v>821895956.83000004</v>
      </c>
      <c r="R36" s="48">
        <v>796994291.03999996</v>
      </c>
      <c r="S36" s="48">
        <v>57381581.530000001</v>
      </c>
      <c r="T36" s="48">
        <v>0</v>
      </c>
      <c r="U36" s="48">
        <v>556845765.57000005</v>
      </c>
      <c r="V36" s="48">
        <v>214775254.68000001</v>
      </c>
      <c r="W36" s="48">
        <v>40000000</v>
      </c>
      <c r="X36" s="48">
        <v>0</v>
      </c>
      <c r="Y36" s="48">
        <v>409354873.99000001</v>
      </c>
      <c r="Z36" s="48">
        <v>338807200</v>
      </c>
      <c r="AA36" s="48">
        <v>0</v>
      </c>
      <c r="AB36" s="48">
        <v>0</v>
      </c>
      <c r="AC36" s="48">
        <v>308316000</v>
      </c>
      <c r="AD36" s="48">
        <v>308316000</v>
      </c>
      <c r="AE36" s="48">
        <v>51386000</v>
      </c>
      <c r="AF36" s="48">
        <v>0</v>
      </c>
      <c r="AG36" s="48">
        <v>289501397.69</v>
      </c>
      <c r="AH36" s="48">
        <v>221346340.91999999</v>
      </c>
      <c r="AI36" s="48">
        <v>4880000</v>
      </c>
      <c r="AJ36" s="48">
        <v>3900000</v>
      </c>
      <c r="AK36" s="48">
        <v>298305639.39999998</v>
      </c>
      <c r="AL36" s="48">
        <v>214502394</v>
      </c>
      <c r="AM36" s="48">
        <v>12406904.189999999</v>
      </c>
      <c r="AN36" s="48">
        <v>0</v>
      </c>
      <c r="AO36" s="48">
        <v>0</v>
      </c>
      <c r="AP36" s="48">
        <v>0</v>
      </c>
      <c r="AQ36" s="48">
        <v>5680500</v>
      </c>
      <c r="AR36" s="48">
        <v>0</v>
      </c>
      <c r="AS36" s="48">
        <v>213550720</v>
      </c>
      <c r="AT36" s="48">
        <v>0</v>
      </c>
      <c r="AU36" s="48">
        <v>0</v>
      </c>
      <c r="AV36" s="48">
        <v>0</v>
      </c>
      <c r="AW36" s="48">
        <v>211553923.69</v>
      </c>
      <c r="AX36" s="48">
        <v>0</v>
      </c>
      <c r="AY36" s="48">
        <v>21597629.75</v>
      </c>
      <c r="AZ36" s="48">
        <v>1400000</v>
      </c>
      <c r="BA36" s="48">
        <v>248034936.44</v>
      </c>
      <c r="BB36" s="48">
        <v>1400000</v>
      </c>
      <c r="BC36" s="48">
        <v>0</v>
      </c>
      <c r="BD36" s="48">
        <v>2612627.69</v>
      </c>
      <c r="BE36" s="48">
        <v>15484553.380000001</v>
      </c>
      <c r="BF36" s="48">
        <v>2612627.69</v>
      </c>
      <c r="BG36" s="48">
        <v>0</v>
      </c>
      <c r="BH36" s="48">
        <v>0</v>
      </c>
      <c r="BI36" s="48">
        <v>260800563.65000001</v>
      </c>
      <c r="BJ36" s="48">
        <v>0</v>
      </c>
      <c r="BK36" s="48">
        <v>0</v>
      </c>
      <c r="BL36" s="48">
        <v>47509873.799999997</v>
      </c>
      <c r="BM36" s="48">
        <v>193742403.52000001</v>
      </c>
      <c r="BN36" s="48">
        <v>4073602.72</v>
      </c>
      <c r="BO36" s="48">
        <v>141605131.96000001</v>
      </c>
      <c r="BP36" s="48">
        <v>0</v>
      </c>
      <c r="BQ36" s="48">
        <v>140544869.84999999</v>
      </c>
      <c r="BR36" s="48">
        <v>74207233.75</v>
      </c>
      <c r="BS36" s="48">
        <v>0</v>
      </c>
      <c r="BT36" s="48">
        <v>0</v>
      </c>
      <c r="BU36" s="48">
        <v>0</v>
      </c>
      <c r="BV36" s="48">
        <v>0</v>
      </c>
    </row>
    <row r="37" spans="1:74">
      <c r="A37" s="48" t="s">
        <v>252</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8050</v>
      </c>
      <c r="W37" s="48">
        <v>8050</v>
      </c>
      <c r="X37" s="48">
        <v>0</v>
      </c>
      <c r="Y37" s="48">
        <v>0</v>
      </c>
      <c r="Z37" s="48">
        <v>0</v>
      </c>
      <c r="AA37" s="48">
        <v>0</v>
      </c>
      <c r="AB37" s="48">
        <v>0</v>
      </c>
      <c r="AC37" s="48">
        <v>1610920.89</v>
      </c>
      <c r="AD37" s="48">
        <v>0</v>
      </c>
      <c r="AE37" s="48">
        <v>0</v>
      </c>
      <c r="AF37" s="48">
        <v>0</v>
      </c>
      <c r="AG37" s="48">
        <v>0</v>
      </c>
      <c r="AH37" s="48">
        <v>0</v>
      </c>
      <c r="AI37" s="48">
        <v>0</v>
      </c>
      <c r="AJ37" s="48">
        <v>0</v>
      </c>
      <c r="AK37" s="48">
        <v>0</v>
      </c>
      <c r="AL37" s="48">
        <v>0</v>
      </c>
      <c r="AM37" s="48">
        <v>0</v>
      </c>
      <c r="AN37" s="48">
        <v>0</v>
      </c>
      <c r="AO37" s="48">
        <v>0</v>
      </c>
      <c r="AP37" s="48">
        <v>0</v>
      </c>
      <c r="AQ37" s="48">
        <v>0</v>
      </c>
      <c r="AR37" s="48">
        <v>0</v>
      </c>
      <c r="AS37" s="48">
        <v>0</v>
      </c>
      <c r="AT37" s="48">
        <v>0</v>
      </c>
      <c r="AU37" s="48">
        <v>0</v>
      </c>
      <c r="AV37" s="48">
        <v>0</v>
      </c>
      <c r="AW37" s="48">
        <v>0</v>
      </c>
      <c r="AX37" s="48">
        <v>2142258.38</v>
      </c>
      <c r="AY37" s="48">
        <v>0</v>
      </c>
      <c r="AZ37" s="48">
        <v>674216.64</v>
      </c>
      <c r="BA37" s="48">
        <v>0</v>
      </c>
      <c r="BB37" s="48">
        <v>0</v>
      </c>
      <c r="BC37" s="48">
        <v>0</v>
      </c>
      <c r="BD37" s="48">
        <v>0</v>
      </c>
      <c r="BE37" s="48">
        <v>0</v>
      </c>
      <c r="BF37" s="48">
        <v>0</v>
      </c>
      <c r="BG37" s="48">
        <v>2462936.4700000002</v>
      </c>
      <c r="BH37" s="48">
        <v>0</v>
      </c>
      <c r="BI37" s="48">
        <v>36546056.780000001</v>
      </c>
      <c r="BJ37" s="48">
        <v>36617674.280000001</v>
      </c>
      <c r="BK37" s="48">
        <v>964600.57</v>
      </c>
      <c r="BL37" s="48">
        <v>313971.81</v>
      </c>
      <c r="BM37" s="48">
        <v>301982141.69999999</v>
      </c>
      <c r="BN37" s="48">
        <v>61740.93</v>
      </c>
      <c r="BO37" s="48">
        <v>100450</v>
      </c>
      <c r="BP37" s="48">
        <v>305216.15000000002</v>
      </c>
      <c r="BQ37" s="48">
        <v>0</v>
      </c>
      <c r="BR37" s="48">
        <v>-12284.78</v>
      </c>
      <c r="BS37" s="48">
        <v>3280062.26</v>
      </c>
      <c r="BT37" s="48">
        <v>509868.68</v>
      </c>
      <c r="BU37" s="48">
        <v>3264464.68</v>
      </c>
      <c r="BV37" s="48">
        <v>0</v>
      </c>
    </row>
    <row r="38" spans="1:74">
      <c r="A38" s="48" t="s">
        <v>253</v>
      </c>
      <c r="B38" s="48">
        <v>1434647033.29</v>
      </c>
      <c r="C38" s="48">
        <v>692396282.87</v>
      </c>
      <c r="D38" s="48">
        <v>83246783.790000007</v>
      </c>
      <c r="E38" s="48">
        <v>1276646865.5799999</v>
      </c>
      <c r="F38" s="48">
        <v>1216175778.0999999</v>
      </c>
      <c r="G38" s="48">
        <v>564575853.34000003</v>
      </c>
      <c r="H38" s="48">
        <v>10276293.09</v>
      </c>
      <c r="I38" s="48">
        <v>1196060145.71</v>
      </c>
      <c r="J38" s="48">
        <v>1031612702.46</v>
      </c>
      <c r="K38" s="48">
        <v>381900537.12</v>
      </c>
      <c r="L38" s="48">
        <v>15562615.689999999</v>
      </c>
      <c r="M38" s="48">
        <v>1271046505.1400001</v>
      </c>
      <c r="N38" s="48">
        <v>1205663548.8900001</v>
      </c>
      <c r="O38" s="48">
        <v>439718337.13</v>
      </c>
      <c r="P38" s="48">
        <v>19336628.039999999</v>
      </c>
      <c r="Q38" s="48">
        <v>2736480445.5500002</v>
      </c>
      <c r="R38" s="48">
        <v>1159532182.8599999</v>
      </c>
      <c r="S38" s="48">
        <v>143897847.31999999</v>
      </c>
      <c r="T38" s="48">
        <v>51049316.539999999</v>
      </c>
      <c r="U38" s="48">
        <v>2696821807.77</v>
      </c>
      <c r="V38" s="48">
        <v>2388046261.1799998</v>
      </c>
      <c r="W38" s="48">
        <v>1647597455.48</v>
      </c>
      <c r="X38" s="48">
        <v>1459909442.6600001</v>
      </c>
      <c r="Y38" s="48">
        <v>1006113680.3</v>
      </c>
      <c r="Z38" s="48">
        <v>924772225.38999999</v>
      </c>
      <c r="AA38" s="48">
        <v>180729275.93000001</v>
      </c>
      <c r="AB38" s="48">
        <v>57879588.039999999</v>
      </c>
      <c r="AC38" s="48">
        <v>763463710.77999997</v>
      </c>
      <c r="AD38" s="48">
        <v>648557522.70000005</v>
      </c>
      <c r="AE38" s="48">
        <v>326415652.06999999</v>
      </c>
      <c r="AF38" s="48">
        <v>14939913.16</v>
      </c>
      <c r="AG38" s="48">
        <v>1055259684.1799999</v>
      </c>
      <c r="AH38" s="48">
        <v>758949363.11000001</v>
      </c>
      <c r="AI38" s="48">
        <v>435288490.31999999</v>
      </c>
      <c r="AJ38" s="48">
        <v>140759542.5</v>
      </c>
      <c r="AK38" s="48">
        <v>1081547857.9100001</v>
      </c>
      <c r="AL38" s="48">
        <v>748250681.61000001</v>
      </c>
      <c r="AM38" s="48">
        <v>307906904.19</v>
      </c>
      <c r="AN38" s="48">
        <v>140198654.25999999</v>
      </c>
      <c r="AO38" s="48">
        <v>769435595.23000002</v>
      </c>
      <c r="AP38" s="48">
        <v>561576109.47000003</v>
      </c>
      <c r="AQ38" s="48">
        <v>248679758.91</v>
      </c>
      <c r="AR38" s="48">
        <v>95772364.450000003</v>
      </c>
      <c r="AS38" s="48">
        <v>799297871.04999995</v>
      </c>
      <c r="AT38" s="48">
        <v>756576628.26999998</v>
      </c>
      <c r="AU38" s="48">
        <v>384808290.55000001</v>
      </c>
      <c r="AV38" s="48">
        <v>84840332.069999993</v>
      </c>
      <c r="AW38" s="48">
        <v>1027623076.28</v>
      </c>
      <c r="AX38" s="48">
        <v>670962826.83000004</v>
      </c>
      <c r="AY38" s="48">
        <v>494027089.98000002</v>
      </c>
      <c r="AZ38" s="48">
        <v>136068790.12</v>
      </c>
      <c r="BA38" s="48">
        <v>1546319938</v>
      </c>
      <c r="BB38" s="48">
        <v>1173864242.73</v>
      </c>
      <c r="BC38" s="48">
        <v>842563871.53999996</v>
      </c>
      <c r="BD38" s="48">
        <v>258929482.88999999</v>
      </c>
      <c r="BE38" s="48">
        <v>1621774182.3599999</v>
      </c>
      <c r="BF38" s="48">
        <v>1197664238.6800001</v>
      </c>
      <c r="BG38" s="48">
        <v>726313070.63</v>
      </c>
      <c r="BH38" s="48">
        <v>321323185.30000001</v>
      </c>
      <c r="BI38" s="48">
        <v>2192612006.23</v>
      </c>
      <c r="BJ38" s="48">
        <v>1822068892.71</v>
      </c>
      <c r="BK38" s="48">
        <v>1150844830.6800001</v>
      </c>
      <c r="BL38" s="48">
        <v>351859990.05000001</v>
      </c>
      <c r="BM38" s="48">
        <v>2050729747.8900001</v>
      </c>
      <c r="BN38" s="48">
        <v>643459228.66999996</v>
      </c>
      <c r="BO38" s="48">
        <v>1227987758.74</v>
      </c>
      <c r="BP38" s="48">
        <v>449939304.16000003</v>
      </c>
      <c r="BQ38" s="48">
        <v>1608035646.0899999</v>
      </c>
      <c r="BR38" s="48">
        <v>779138706.01999998</v>
      </c>
      <c r="BS38" s="48">
        <v>1308057301.9300001</v>
      </c>
      <c r="BT38" s="48">
        <v>761315471.74000001</v>
      </c>
      <c r="BU38" s="48">
        <v>1389907451.71</v>
      </c>
      <c r="BV38" s="48">
        <v>0</v>
      </c>
    </row>
    <row r="39" spans="1:74">
      <c r="A39" s="48" t="s">
        <v>254</v>
      </c>
      <c r="B39" s="48">
        <v>-1415147033.29</v>
      </c>
      <c r="C39" s="48">
        <v>-677896282.87</v>
      </c>
      <c r="D39" s="48">
        <v>-68746783.790000007</v>
      </c>
      <c r="E39" s="48">
        <v>-1242146865.5799999</v>
      </c>
      <c r="F39" s="48">
        <v>-1201175778.0999999</v>
      </c>
      <c r="G39" s="48">
        <v>-554575853.34000003</v>
      </c>
      <c r="H39" s="48">
        <v>-276293.09000000003</v>
      </c>
      <c r="I39" s="48">
        <v>-1166560145.71</v>
      </c>
      <c r="J39" s="48">
        <v>-1021612702.46</v>
      </c>
      <c r="K39" s="48">
        <v>-371900537.12</v>
      </c>
      <c r="L39" s="48">
        <v>-6979835.6900000004</v>
      </c>
      <c r="M39" s="48">
        <v>-814202285.13999999</v>
      </c>
      <c r="N39" s="48">
        <v>-741978136.34000003</v>
      </c>
      <c r="O39" s="48">
        <v>-10032924.58</v>
      </c>
      <c r="P39" s="48">
        <v>-1014628.04</v>
      </c>
      <c r="Q39" s="48">
        <v>-1073854823.5999999</v>
      </c>
      <c r="R39" s="48">
        <v>-1076095235.9000001</v>
      </c>
      <c r="S39" s="48">
        <v>-79545090.819999993</v>
      </c>
      <c r="T39" s="48">
        <v>-349316.54</v>
      </c>
      <c r="U39" s="48">
        <v>-2356343028.48</v>
      </c>
      <c r="V39" s="48">
        <v>-2175546261.1799998</v>
      </c>
      <c r="W39" s="48">
        <v>-1495097455.48</v>
      </c>
      <c r="X39" s="48">
        <v>-1421909442.6600001</v>
      </c>
      <c r="Y39" s="48">
        <v>611639170.17999995</v>
      </c>
      <c r="Z39" s="48">
        <v>-717887225.38999999</v>
      </c>
      <c r="AA39" s="48">
        <v>-23844275.93</v>
      </c>
      <c r="AB39" s="48">
        <v>-18894588.039999999</v>
      </c>
      <c r="AC39" s="48">
        <v>-400637118.02999997</v>
      </c>
      <c r="AD39" s="48">
        <v>-426057522.69999999</v>
      </c>
      <c r="AE39" s="48">
        <v>-178500188.06999999</v>
      </c>
      <c r="AF39" s="48">
        <v>13060086.84</v>
      </c>
      <c r="AG39" s="48">
        <v>-709175148.17999995</v>
      </c>
      <c r="AH39" s="48">
        <v>-565949363.11000001</v>
      </c>
      <c r="AI39" s="48">
        <v>-287288490.31999999</v>
      </c>
      <c r="AJ39" s="48">
        <v>-42759542.5</v>
      </c>
      <c r="AK39" s="48">
        <v>-345795857.91000003</v>
      </c>
      <c r="AL39" s="48">
        <v>-272498681.61000001</v>
      </c>
      <c r="AM39" s="48">
        <v>-91406904.189999998</v>
      </c>
      <c r="AN39" s="48">
        <v>-30198654.260000002</v>
      </c>
      <c r="AO39" s="48">
        <v>-358935595.23000002</v>
      </c>
      <c r="AP39" s="48">
        <v>-331576109.47000003</v>
      </c>
      <c r="AQ39" s="48">
        <v>5375950.0899999999</v>
      </c>
      <c r="AR39" s="48">
        <v>19227635.550000001</v>
      </c>
      <c r="AS39" s="48">
        <v>-297582343.05000001</v>
      </c>
      <c r="AT39" s="48">
        <v>-303476628.26999998</v>
      </c>
      <c r="AU39" s="48">
        <v>-6808290.5499999998</v>
      </c>
      <c r="AV39" s="48">
        <v>26159667.93</v>
      </c>
      <c r="AW39" s="48">
        <v>-534097196.27999997</v>
      </c>
      <c r="AX39" s="48">
        <v>-314406450.19999999</v>
      </c>
      <c r="AY39" s="48">
        <v>-190477089.97999999</v>
      </c>
      <c r="AZ39" s="48">
        <v>-43757490.020000003</v>
      </c>
      <c r="BA39" s="48">
        <v>-561335938</v>
      </c>
      <c r="BB39" s="48">
        <v>-535164839.51999998</v>
      </c>
      <c r="BC39" s="48">
        <v>-277379871.54000002</v>
      </c>
      <c r="BD39" s="48">
        <v>31670517.109999999</v>
      </c>
      <c r="BE39" s="48">
        <v>-560234182.36000001</v>
      </c>
      <c r="BF39" s="48">
        <v>-561934038.67999995</v>
      </c>
      <c r="BG39" s="48">
        <v>-149082870.63</v>
      </c>
      <c r="BH39" s="48">
        <v>-26092985.300000001</v>
      </c>
      <c r="BI39" s="48">
        <v>-952217706.23000002</v>
      </c>
      <c r="BJ39" s="48">
        <v>-863140884.26999998</v>
      </c>
      <c r="BK39" s="48">
        <v>-286061241.39999998</v>
      </c>
      <c r="BL39" s="48">
        <v>20219862.699999999</v>
      </c>
      <c r="BM39" s="48">
        <v>-497757747.88999999</v>
      </c>
      <c r="BN39" s="48">
        <v>69180771.329999998</v>
      </c>
      <c r="BO39" s="48">
        <v>-213431258.74000001</v>
      </c>
      <c r="BP39" s="48">
        <v>108990136.8</v>
      </c>
      <c r="BQ39" s="48">
        <v>-216035950.44999999</v>
      </c>
      <c r="BR39" s="48">
        <v>-53663250.100000001</v>
      </c>
      <c r="BS39" s="48">
        <v>1199883182.9300001</v>
      </c>
      <c r="BT39" s="48">
        <v>-240455659.52000001</v>
      </c>
      <c r="BU39" s="48">
        <v>12699187.619999999</v>
      </c>
      <c r="BV39" s="48">
        <v>0</v>
      </c>
    </row>
    <row r="40" spans="1:74">
      <c r="A40" s="48" t="s">
        <v>255</v>
      </c>
      <c r="B40" s="48">
        <v>16331831.710000001</v>
      </c>
      <c r="C40" s="48">
        <v>2691953.75</v>
      </c>
      <c r="D40" s="48">
        <v>-14781817.800000001</v>
      </c>
      <c r="E40" s="48">
        <v>-28508371.440000001</v>
      </c>
      <c r="F40" s="48">
        <v>-22003069.559999999</v>
      </c>
      <c r="G40" s="48">
        <v>-11688082.93</v>
      </c>
      <c r="H40" s="48">
        <v>-2771029.64</v>
      </c>
      <c r="I40" s="48">
        <v>13735037.199999999</v>
      </c>
      <c r="J40" s="48">
        <v>3097325.14</v>
      </c>
      <c r="K40" s="48">
        <v>2265598.2000000002</v>
      </c>
      <c r="L40" s="48">
        <v>-679871.7</v>
      </c>
      <c r="M40" s="48">
        <v>405766.38</v>
      </c>
      <c r="N40" s="48">
        <v>-1612307.12</v>
      </c>
      <c r="O40" s="48">
        <v>-1736023.04</v>
      </c>
      <c r="P40" s="48">
        <v>368925.07</v>
      </c>
      <c r="Q40" s="48">
        <v>-15696045.48</v>
      </c>
      <c r="R40" s="48">
        <v>5162711.8499999996</v>
      </c>
      <c r="S40" s="48">
        <v>13603254.859999999</v>
      </c>
      <c r="T40" s="48">
        <v>-2604825.7799999998</v>
      </c>
      <c r="U40" s="48">
        <v>-18589985.800000001</v>
      </c>
      <c r="V40" s="48">
        <v>4334617.29</v>
      </c>
      <c r="W40" s="48">
        <v>-7111968.4100000001</v>
      </c>
      <c r="X40" s="48">
        <v>985971.02</v>
      </c>
      <c r="Y40" s="48">
        <v>1614741.65</v>
      </c>
      <c r="Z40" s="48">
        <v>-3089172.87</v>
      </c>
      <c r="AA40" s="48">
        <v>-475499.18</v>
      </c>
      <c r="AB40" s="48">
        <v>-198758.04</v>
      </c>
      <c r="AC40" s="48">
        <v>-4274417</v>
      </c>
      <c r="AD40" s="48">
        <v>-1281212.6599999999</v>
      </c>
      <c r="AE40" s="48">
        <v>-499787.25</v>
      </c>
      <c r="AF40" s="48">
        <v>-306827.27</v>
      </c>
      <c r="AG40" s="48">
        <v>-2029647.13</v>
      </c>
      <c r="AH40" s="48">
        <v>-443358.29</v>
      </c>
      <c r="AI40" s="48">
        <v>-213327.99</v>
      </c>
      <c r="AJ40" s="48">
        <v>-123792.02</v>
      </c>
      <c r="AK40" s="48">
        <v>-1952789.5</v>
      </c>
      <c r="AL40" s="48">
        <v>-487219.55</v>
      </c>
      <c r="AM40" s="48">
        <v>-365937.4</v>
      </c>
      <c r="AN40" s="48">
        <v>-90858.64</v>
      </c>
      <c r="AO40" s="48">
        <v>-3763316.3</v>
      </c>
      <c r="AP40" s="48">
        <v>294150.63</v>
      </c>
      <c r="AQ40" s="48">
        <v>-373679.35</v>
      </c>
      <c r="AR40" s="48">
        <v>122265.75</v>
      </c>
      <c r="AS40" s="48">
        <v>-6087528.7400000002</v>
      </c>
      <c r="AT40" s="48">
        <v>-2048691.23</v>
      </c>
      <c r="AU40" s="48">
        <v>-2497195.13</v>
      </c>
      <c r="AV40" s="48">
        <v>-751062.62</v>
      </c>
      <c r="AW40" s="48">
        <v>-2822480.34</v>
      </c>
      <c r="AX40" s="48">
        <v>-366927.78</v>
      </c>
      <c r="AY40" s="48">
        <v>-189774.5</v>
      </c>
      <c r="AZ40" s="48">
        <v>-87844.5</v>
      </c>
      <c r="BA40" s="48">
        <v>-7864967.1799999997</v>
      </c>
      <c r="BB40" s="48">
        <v>-6727713.4299999997</v>
      </c>
      <c r="BC40" s="48">
        <v>-1884806.36</v>
      </c>
      <c r="BD40" s="48">
        <v>68792.789999999994</v>
      </c>
      <c r="BE40" s="48">
        <v>743124.25</v>
      </c>
      <c r="BF40" s="48">
        <v>-1773819.65</v>
      </c>
      <c r="BG40" s="48">
        <v>-48600.11</v>
      </c>
      <c r="BH40" s="48">
        <v>166294.87</v>
      </c>
      <c r="BI40" s="48">
        <v>3726891</v>
      </c>
      <c r="BJ40" s="48">
        <v>1387923.93</v>
      </c>
      <c r="BK40" s="48">
        <v>-1772.01</v>
      </c>
      <c r="BL40" s="48">
        <v>0</v>
      </c>
      <c r="BM40" s="48">
        <v>-832854.43</v>
      </c>
      <c r="BN40" s="48">
        <v>1274160.99</v>
      </c>
      <c r="BO40" s="48">
        <v>-1924830.85</v>
      </c>
      <c r="BP40" s="48">
        <v>-687438.1</v>
      </c>
      <c r="BQ40" s="48">
        <v>-383126.7</v>
      </c>
      <c r="BR40" s="48">
        <v>-956594.97</v>
      </c>
      <c r="BS40" s="48">
        <v>-227462.11</v>
      </c>
      <c r="BT40" s="48">
        <v>-1165286.75</v>
      </c>
      <c r="BU40" s="48">
        <v>-80076.160000000003</v>
      </c>
      <c r="BV40" s="48">
        <v>0</v>
      </c>
    </row>
    <row r="41" spans="1:74">
      <c r="A41" s="48" t="s">
        <v>256</v>
      </c>
      <c r="B41" s="48">
        <v>-720883990.53999996</v>
      </c>
      <c r="C41" s="48">
        <v>-328612327.22000003</v>
      </c>
      <c r="D41" s="48">
        <v>298241806.31999999</v>
      </c>
      <c r="E41" s="48">
        <v>1611490235.6700001</v>
      </c>
      <c r="F41" s="48">
        <v>549166708.13999999</v>
      </c>
      <c r="G41" s="48">
        <v>847301995.17999995</v>
      </c>
      <c r="H41" s="48">
        <v>-246390479.62</v>
      </c>
      <c r="I41" s="48">
        <v>1445713107.9100001</v>
      </c>
      <c r="J41" s="48">
        <v>892395470.00999999</v>
      </c>
      <c r="K41" s="48">
        <v>1065962046.1799999</v>
      </c>
      <c r="L41" s="48">
        <v>17559661.77</v>
      </c>
      <c r="M41" s="48">
        <v>465302456.73000002</v>
      </c>
      <c r="N41" s="48">
        <v>754747069.82000005</v>
      </c>
      <c r="O41" s="48">
        <v>506112432.00999999</v>
      </c>
      <c r="P41" s="48">
        <v>-207438069.84999999</v>
      </c>
      <c r="Q41" s="48">
        <v>932650474.05999994</v>
      </c>
      <c r="R41" s="48">
        <v>713275792.30999994</v>
      </c>
      <c r="S41" s="48">
        <v>936295568.26999998</v>
      </c>
      <c r="T41" s="48">
        <v>-5744491.6500000004</v>
      </c>
      <c r="U41" s="48">
        <v>-654805995.99000001</v>
      </c>
      <c r="V41" s="48">
        <v>-711633497.90999997</v>
      </c>
      <c r="W41" s="48">
        <v>-584397446.38</v>
      </c>
      <c r="X41" s="48">
        <v>-2113851490.02</v>
      </c>
      <c r="Y41" s="48">
        <v>3194224666.9299998</v>
      </c>
      <c r="Z41" s="48">
        <v>1117548778.74</v>
      </c>
      <c r="AA41" s="48">
        <v>1471377340.6099999</v>
      </c>
      <c r="AB41" s="48">
        <v>-248487637.62</v>
      </c>
      <c r="AC41" s="48">
        <v>1096973178.3499999</v>
      </c>
      <c r="AD41" s="48">
        <v>946099589.30999994</v>
      </c>
      <c r="AE41" s="48">
        <v>486847163.89999998</v>
      </c>
      <c r="AF41" s="48">
        <v>-260070739.75</v>
      </c>
      <c r="AG41" s="48">
        <v>1114283878.3</v>
      </c>
      <c r="AH41" s="48">
        <v>1146774747.24</v>
      </c>
      <c r="AI41" s="48">
        <v>813654956.13999999</v>
      </c>
      <c r="AJ41" s="48">
        <v>-24430216.960000001</v>
      </c>
      <c r="AK41" s="48">
        <v>1697421611.5799999</v>
      </c>
      <c r="AL41" s="48">
        <v>1300824980.45</v>
      </c>
      <c r="AM41" s="48">
        <v>918822160.09000003</v>
      </c>
      <c r="AN41" s="48">
        <v>515897071.12</v>
      </c>
      <c r="AO41" s="48">
        <v>78770317.439999998</v>
      </c>
      <c r="AP41" s="48">
        <v>39759735.100000001</v>
      </c>
      <c r="AQ41" s="48">
        <v>-46943665.640000001</v>
      </c>
      <c r="AR41" s="48">
        <v>-350594476.06</v>
      </c>
      <c r="AS41" s="48">
        <v>562735908.55999994</v>
      </c>
      <c r="AT41" s="48">
        <v>165068363.56999999</v>
      </c>
      <c r="AU41" s="48">
        <v>21091653.309999999</v>
      </c>
      <c r="AV41" s="48">
        <v>-21989574.52</v>
      </c>
      <c r="AW41" s="48">
        <v>350097584.88</v>
      </c>
      <c r="AX41" s="48">
        <v>370042915.64999998</v>
      </c>
      <c r="AY41" s="48">
        <v>112423578.79000001</v>
      </c>
      <c r="AZ41" s="48">
        <v>-82520177.819999993</v>
      </c>
      <c r="BA41" s="48">
        <v>-326789644.69999999</v>
      </c>
      <c r="BB41" s="48">
        <v>-731241136.34000003</v>
      </c>
      <c r="BC41" s="48">
        <v>-459558752.37</v>
      </c>
      <c r="BD41" s="48">
        <v>-174620083.99000001</v>
      </c>
      <c r="BE41" s="48">
        <v>-203943540.18000001</v>
      </c>
      <c r="BF41" s="48">
        <v>-327631569.58999997</v>
      </c>
      <c r="BG41" s="48">
        <v>-50027549</v>
      </c>
      <c r="BH41" s="48">
        <v>14429278.08</v>
      </c>
      <c r="BI41" s="48">
        <v>-618020940.73000002</v>
      </c>
      <c r="BJ41" s="48">
        <v>-383342899.42000002</v>
      </c>
      <c r="BK41" s="48">
        <v>-59560088.759999998</v>
      </c>
      <c r="BL41" s="48">
        <v>5330531.1500000004</v>
      </c>
      <c r="BM41" s="48">
        <v>274181247.70999998</v>
      </c>
      <c r="BN41" s="48">
        <v>442180215.52999997</v>
      </c>
      <c r="BO41" s="48">
        <v>378093462.20999998</v>
      </c>
      <c r="BP41" s="48">
        <v>178866163.46000001</v>
      </c>
      <c r="BQ41" s="48">
        <v>428534876.06999999</v>
      </c>
      <c r="BR41" s="48">
        <v>48175295.93</v>
      </c>
      <c r="BS41" s="48">
        <v>707655813.17999995</v>
      </c>
      <c r="BT41" s="48">
        <v>-180323290.09999999</v>
      </c>
      <c r="BU41" s="48">
        <v>1854059152.9100001</v>
      </c>
      <c r="BV41" s="48">
        <v>0</v>
      </c>
    </row>
    <row r="42" spans="1:74">
      <c r="A42" s="48" t="s">
        <v>257</v>
      </c>
      <c r="B42" s="48">
        <v>7516763869.54</v>
      </c>
      <c r="C42" s="48">
        <v>7516763869.54</v>
      </c>
      <c r="D42" s="48">
        <v>7516763869.54</v>
      </c>
      <c r="E42" s="48">
        <v>5905273633.8699999</v>
      </c>
      <c r="F42" s="48">
        <v>5905273633.8699999</v>
      </c>
      <c r="G42" s="48">
        <v>5905273633.8699999</v>
      </c>
      <c r="H42" s="48">
        <v>5905273633.8699999</v>
      </c>
      <c r="I42" s="48">
        <v>4459560525.96</v>
      </c>
      <c r="J42" s="48">
        <v>4459560525.96</v>
      </c>
      <c r="K42" s="48">
        <v>4459560525.96</v>
      </c>
      <c r="L42" s="48">
        <v>4459560525.96</v>
      </c>
      <c r="M42" s="48">
        <v>3994258069.23</v>
      </c>
      <c r="N42" s="48">
        <v>11566758069.23</v>
      </c>
      <c r="O42" s="48">
        <v>11566758069.23</v>
      </c>
      <c r="P42" s="48">
        <v>11566758069.23</v>
      </c>
      <c r="Q42" s="48">
        <v>10634107595.17</v>
      </c>
      <c r="R42" s="48">
        <v>10634107595.17</v>
      </c>
      <c r="S42" s="48">
        <v>10634107595.17</v>
      </c>
      <c r="T42" s="48">
        <v>10634107595.17</v>
      </c>
      <c r="U42" s="48">
        <v>11288913591.16</v>
      </c>
      <c r="V42" s="48">
        <v>11288913591.16</v>
      </c>
      <c r="W42" s="48">
        <v>11288913591.16</v>
      </c>
      <c r="X42" s="48">
        <v>11288913591.16</v>
      </c>
      <c r="Y42" s="48">
        <v>8094688924.2299995</v>
      </c>
      <c r="Z42" s="48">
        <v>8027443674.3599997</v>
      </c>
      <c r="AA42" s="48">
        <v>7566875443.3199997</v>
      </c>
      <c r="AB42" s="48">
        <v>7566875443.3199997</v>
      </c>
      <c r="AC42" s="48">
        <v>6469902264.9700003</v>
      </c>
      <c r="AD42" s="48">
        <v>6469902264.9700003</v>
      </c>
      <c r="AE42" s="48">
        <v>6469902264.9700003</v>
      </c>
      <c r="AF42" s="48">
        <v>6469902264.9700003</v>
      </c>
      <c r="AG42" s="48">
        <v>5355618386.6700001</v>
      </c>
      <c r="AH42" s="48">
        <v>5355618386.6700001</v>
      </c>
      <c r="AI42" s="48">
        <v>5355618386.6700001</v>
      </c>
      <c r="AJ42" s="48">
        <v>5355618386.6700001</v>
      </c>
      <c r="AK42" s="48">
        <v>3658196775.0900002</v>
      </c>
      <c r="AL42" s="48">
        <v>3658196775.0900002</v>
      </c>
      <c r="AM42" s="48">
        <v>3658196775.0900002</v>
      </c>
      <c r="AN42" s="48">
        <v>3658196775.0900002</v>
      </c>
      <c r="AO42" s="48">
        <v>3579426457.6500001</v>
      </c>
      <c r="AP42" s="48">
        <v>3579426457.6500001</v>
      </c>
      <c r="AQ42" s="48">
        <v>3579426457.6500001</v>
      </c>
      <c r="AR42" s="48">
        <v>3579426457.6500001</v>
      </c>
      <c r="AS42" s="48">
        <v>3016690549.0900002</v>
      </c>
      <c r="AT42" s="48">
        <v>3016690549.0900002</v>
      </c>
      <c r="AU42" s="48">
        <v>3016690549.0900002</v>
      </c>
      <c r="AV42" s="48">
        <v>3016690549.0900002</v>
      </c>
      <c r="AW42" s="48">
        <v>2692734316.98</v>
      </c>
      <c r="AX42" s="48">
        <v>2692734316.98</v>
      </c>
      <c r="AY42" s="48">
        <v>2692734316.98</v>
      </c>
      <c r="AZ42" s="48">
        <v>2692734316.98</v>
      </c>
      <c r="BA42" s="48">
        <v>3019523961.6799998</v>
      </c>
      <c r="BB42" s="48">
        <v>3021753961.6799998</v>
      </c>
      <c r="BC42" s="48">
        <v>3021753961.6799998</v>
      </c>
      <c r="BD42" s="48">
        <v>3021753961.6799998</v>
      </c>
      <c r="BE42" s="48">
        <v>3223467501.8600001</v>
      </c>
      <c r="BF42" s="48">
        <v>3194952662.6999998</v>
      </c>
      <c r="BG42" s="48">
        <v>3194952662.6999998</v>
      </c>
      <c r="BH42" s="48">
        <v>3594952662.6999998</v>
      </c>
      <c r="BI42" s="48">
        <v>3812973603.4299998</v>
      </c>
      <c r="BJ42" s="48">
        <v>3812973603.4299998</v>
      </c>
      <c r="BK42" s="48">
        <v>3812973603.4299998</v>
      </c>
      <c r="BL42" s="48">
        <v>3812973603.4299998</v>
      </c>
      <c r="BM42" s="48">
        <v>3538792355.7199998</v>
      </c>
      <c r="BN42" s="48">
        <v>3538792355.7199998</v>
      </c>
      <c r="BO42" s="48">
        <v>3160698893.5100002</v>
      </c>
      <c r="BP42" s="48">
        <v>3160775351.5900002</v>
      </c>
      <c r="BQ42" s="48">
        <v>2732240475.52</v>
      </c>
      <c r="BR42" s="48">
        <v>2732240475.52</v>
      </c>
      <c r="BS42" s="48">
        <v>2024584662.3399999</v>
      </c>
      <c r="BT42" s="48">
        <v>2024584662.3399999</v>
      </c>
      <c r="BU42" s="48">
        <v>170525509.43000001</v>
      </c>
      <c r="BV42" s="48">
        <v>0</v>
      </c>
    </row>
    <row r="43" spans="1:74">
      <c r="A43" s="48" t="s">
        <v>258</v>
      </c>
      <c r="B43" s="48">
        <v>6795879879</v>
      </c>
      <c r="C43" s="48">
        <v>7188151542.3199997</v>
      </c>
      <c r="D43" s="48">
        <v>7815005675.8599997</v>
      </c>
      <c r="E43" s="48">
        <v>7516763869.54</v>
      </c>
      <c r="F43" s="48">
        <v>6454440342.0100002</v>
      </c>
      <c r="G43" s="48">
        <v>6752575629.0500002</v>
      </c>
      <c r="H43" s="48">
        <v>5658883154.25</v>
      </c>
      <c r="I43" s="48">
        <v>5905273633.8699999</v>
      </c>
      <c r="J43" s="48">
        <v>5351955995.9700003</v>
      </c>
      <c r="K43" s="48">
        <v>5525522572.1400003</v>
      </c>
      <c r="L43" s="48">
        <v>4477120187.7299995</v>
      </c>
      <c r="M43" s="48">
        <v>4459560525.96</v>
      </c>
      <c r="N43" s="48">
        <v>12321505139.049999</v>
      </c>
      <c r="O43" s="48">
        <v>12072870501.24</v>
      </c>
      <c r="P43" s="48">
        <v>11359319999.379999</v>
      </c>
      <c r="Q43" s="48">
        <v>11566758069.23</v>
      </c>
      <c r="R43" s="48">
        <v>11347383387.48</v>
      </c>
      <c r="S43" s="48">
        <v>11570403163.440001</v>
      </c>
      <c r="T43" s="48">
        <v>10628363103.52</v>
      </c>
      <c r="U43" s="48">
        <v>10634107595.17</v>
      </c>
      <c r="V43" s="48">
        <v>10577280093.25</v>
      </c>
      <c r="W43" s="48">
        <v>10704516144.780001</v>
      </c>
      <c r="X43" s="48">
        <v>9175062101.1399994</v>
      </c>
      <c r="Y43" s="48">
        <v>11288913591.16</v>
      </c>
      <c r="Z43" s="48">
        <v>9144992453.1000004</v>
      </c>
      <c r="AA43" s="48">
        <v>9038252783.9300003</v>
      </c>
      <c r="AB43" s="48">
        <v>7318387805.6999998</v>
      </c>
      <c r="AC43" s="48">
        <v>7566875443.3199997</v>
      </c>
      <c r="AD43" s="48">
        <v>7416001854.2799997</v>
      </c>
      <c r="AE43" s="48">
        <v>6956749428.8699999</v>
      </c>
      <c r="AF43" s="48">
        <v>6209831525.2200003</v>
      </c>
      <c r="AG43" s="48">
        <v>6469902264.9700003</v>
      </c>
      <c r="AH43" s="48">
        <v>6502393133.9099998</v>
      </c>
      <c r="AI43" s="48">
        <v>6169273342.8100004</v>
      </c>
      <c r="AJ43" s="48">
        <v>5331188169.71</v>
      </c>
      <c r="AK43" s="48">
        <v>5355618386.6700001</v>
      </c>
      <c r="AL43" s="48">
        <v>4959021755.54</v>
      </c>
      <c r="AM43" s="48">
        <v>4577018935.1800003</v>
      </c>
      <c r="AN43" s="48">
        <v>4174093846.21</v>
      </c>
      <c r="AO43" s="48">
        <v>3658196775.0900002</v>
      </c>
      <c r="AP43" s="48">
        <v>3619186192.75</v>
      </c>
      <c r="AQ43" s="48">
        <v>3532482792.0100002</v>
      </c>
      <c r="AR43" s="48">
        <v>3228831981.5900002</v>
      </c>
      <c r="AS43" s="48">
        <v>3579426457.6500001</v>
      </c>
      <c r="AT43" s="48">
        <v>3181758912.6599998</v>
      </c>
      <c r="AU43" s="48">
        <v>3037782202.4000001</v>
      </c>
      <c r="AV43" s="48">
        <v>2994700974.5700002</v>
      </c>
      <c r="AW43" s="48">
        <v>3042831901.8600001</v>
      </c>
      <c r="AX43" s="48">
        <v>3062777232.6300001</v>
      </c>
      <c r="AY43" s="48">
        <v>2805157895.77</v>
      </c>
      <c r="AZ43" s="48">
        <v>2610214139.1599998</v>
      </c>
      <c r="BA43" s="48">
        <v>2692734316.98</v>
      </c>
      <c r="BB43" s="48">
        <v>2290512825.3400002</v>
      </c>
      <c r="BC43" s="48">
        <v>2562195209.3099999</v>
      </c>
      <c r="BD43" s="48">
        <v>2847133877.6900001</v>
      </c>
      <c r="BE43" s="48">
        <v>3019523961.6799998</v>
      </c>
      <c r="BF43" s="48">
        <v>2867321093.1100001</v>
      </c>
      <c r="BG43" s="48">
        <v>3144925113.6999998</v>
      </c>
      <c r="BH43" s="48">
        <v>3609381940.7800002</v>
      </c>
      <c r="BI43" s="48">
        <v>3194952662.6999998</v>
      </c>
      <c r="BJ43" s="48">
        <v>3429630704.0100002</v>
      </c>
      <c r="BK43" s="48">
        <v>3753413514.6700001</v>
      </c>
      <c r="BL43" s="48">
        <v>3818304134.5799999</v>
      </c>
      <c r="BM43" s="48">
        <v>3812973603.4299998</v>
      </c>
      <c r="BN43" s="48">
        <v>3980972571.25</v>
      </c>
      <c r="BO43" s="48">
        <v>3538792355.7199998</v>
      </c>
      <c r="BP43" s="48">
        <v>3339641515.0500002</v>
      </c>
      <c r="BQ43" s="48">
        <v>3160775351.5900002</v>
      </c>
      <c r="BR43" s="48">
        <v>2780415771.4499998</v>
      </c>
      <c r="BS43" s="48">
        <v>2732240475.52</v>
      </c>
      <c r="BT43" s="48">
        <v>1844261372.24</v>
      </c>
      <c r="BU43" s="48">
        <v>2024584662.3399999</v>
      </c>
      <c r="BV43" s="48">
        <v>0</v>
      </c>
    </row>
    <row r="44" spans="1:74">
      <c r="A44" s="48" t="s">
        <v>259</v>
      </c>
    </row>
    <row r="45" spans="1:74">
      <c r="A45" s="48" t="s">
        <v>260</v>
      </c>
      <c r="B45" s="48">
        <v>0</v>
      </c>
      <c r="C45" s="48">
        <v>1090083643.6700001</v>
      </c>
      <c r="D45" s="48">
        <v>0</v>
      </c>
      <c r="E45" s="48">
        <v>2361167577.8600001</v>
      </c>
      <c r="F45" s="48">
        <v>0</v>
      </c>
      <c r="G45" s="48">
        <v>1055685539.9400001</v>
      </c>
      <c r="H45" s="48">
        <v>0</v>
      </c>
      <c r="I45" s="48">
        <v>2413606492.8699999</v>
      </c>
      <c r="J45" s="48">
        <v>0</v>
      </c>
      <c r="K45" s="48">
        <v>1164939735.74</v>
      </c>
      <c r="L45" s="48">
        <v>0</v>
      </c>
      <c r="M45" s="48">
        <v>2800375875.0900002</v>
      </c>
      <c r="N45" s="48">
        <v>0</v>
      </c>
      <c r="O45" s="48">
        <v>973196132.04999995</v>
      </c>
      <c r="P45" s="48">
        <v>0</v>
      </c>
      <c r="Q45" s="48">
        <v>1799791966.72</v>
      </c>
      <c r="R45" s="48">
        <v>0</v>
      </c>
      <c r="S45" s="48">
        <v>861897327.41999996</v>
      </c>
      <c r="T45" s="48">
        <v>0</v>
      </c>
      <c r="U45" s="48">
        <v>1837010750.3</v>
      </c>
      <c r="V45" s="48">
        <v>0</v>
      </c>
      <c r="W45" s="48">
        <v>648015475.62</v>
      </c>
      <c r="X45" s="48">
        <v>0</v>
      </c>
      <c r="Y45" s="48">
        <v>1314824682.5899999</v>
      </c>
      <c r="Z45" s="48">
        <v>0</v>
      </c>
      <c r="AA45" s="48">
        <v>820965753.33000004</v>
      </c>
      <c r="AB45" s="48">
        <v>0</v>
      </c>
      <c r="AC45" s="48">
        <v>1178295682.76</v>
      </c>
      <c r="AD45" s="48">
        <v>0</v>
      </c>
      <c r="AE45" s="48">
        <v>694225592.77999997</v>
      </c>
      <c r="AF45" s="48">
        <v>0</v>
      </c>
      <c r="AG45" s="48">
        <v>1086519101.5899999</v>
      </c>
      <c r="AH45" s="48">
        <v>0</v>
      </c>
      <c r="AI45" s="48">
        <v>558561767.66999996</v>
      </c>
      <c r="AJ45" s="48">
        <v>0</v>
      </c>
      <c r="AK45" s="48">
        <v>806759583.20000005</v>
      </c>
      <c r="AL45" s="48">
        <v>0</v>
      </c>
      <c r="AM45" s="48">
        <v>526251406.68000001</v>
      </c>
      <c r="AN45" s="48">
        <v>0</v>
      </c>
      <c r="AO45" s="48">
        <v>967108766.96000004</v>
      </c>
      <c r="AP45" s="48">
        <v>0</v>
      </c>
      <c r="AQ45" s="48">
        <v>497794244.75</v>
      </c>
      <c r="AR45" s="48">
        <v>0</v>
      </c>
      <c r="AS45" s="48">
        <v>892906408.98000002</v>
      </c>
      <c r="AT45" s="48">
        <v>0</v>
      </c>
      <c r="AU45" s="48">
        <v>442767373.94999999</v>
      </c>
      <c r="AV45" s="48">
        <v>0</v>
      </c>
      <c r="AW45" s="48">
        <v>401514527.35000002</v>
      </c>
      <c r="AX45" s="48">
        <v>256573756.66999999</v>
      </c>
      <c r="AY45" s="48">
        <v>137612432.38</v>
      </c>
      <c r="AZ45" s="48">
        <v>62226459.109999999</v>
      </c>
      <c r="BA45" s="48">
        <v>159443460.78999999</v>
      </c>
      <c r="BB45" s="48">
        <v>133564054.06999999</v>
      </c>
      <c r="BC45" s="48">
        <v>122533552.03</v>
      </c>
      <c r="BD45" s="48">
        <v>73002861.420000002</v>
      </c>
      <c r="BE45" s="48">
        <v>293740978.41000003</v>
      </c>
      <c r="BF45" s="48">
        <v>255376997.08000001</v>
      </c>
      <c r="BG45" s="48">
        <v>194491271.11000001</v>
      </c>
      <c r="BH45" s="48">
        <v>82187262.709999993</v>
      </c>
      <c r="BI45" s="48">
        <v>412010778.26999998</v>
      </c>
      <c r="BJ45" s="48">
        <v>307400101.85000002</v>
      </c>
      <c r="BK45" s="48">
        <v>220268441.96000001</v>
      </c>
      <c r="BL45" s="48">
        <v>73114610.659999996</v>
      </c>
      <c r="BM45" s="48">
        <v>272775662.16000003</v>
      </c>
      <c r="BN45" s="48">
        <v>134696233.75999999</v>
      </c>
      <c r="BO45" s="48">
        <v>246444551.36000001</v>
      </c>
      <c r="BP45" s="48">
        <v>145924889.72999999</v>
      </c>
      <c r="BQ45" s="48">
        <v>275868909.13999999</v>
      </c>
      <c r="BR45" s="48">
        <v>145360130.50999999</v>
      </c>
      <c r="BS45" s="48">
        <v>244333013.37</v>
      </c>
      <c r="BT45" s="48">
        <v>98950981.099999994</v>
      </c>
      <c r="BU45" s="48">
        <v>10415260.810000001</v>
      </c>
      <c r="BV45" s="48">
        <v>0</v>
      </c>
    </row>
    <row r="46" spans="1:74">
      <c r="A46" s="48" t="s">
        <v>187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260380319.21000001</v>
      </c>
      <c r="AX46" s="48">
        <v>185647156.86000001</v>
      </c>
      <c r="AY46" s="48">
        <v>111568690.25</v>
      </c>
      <c r="AZ46" s="48">
        <v>55206921.07</v>
      </c>
      <c r="BA46" s="48">
        <v>249412352.00999999</v>
      </c>
      <c r="BB46" s="48">
        <v>229613198.88</v>
      </c>
      <c r="BC46" s="48">
        <v>160180203.25999999</v>
      </c>
      <c r="BD46" s="48">
        <v>74017189.209999993</v>
      </c>
      <c r="BE46" s="48">
        <v>313879867.31999999</v>
      </c>
      <c r="BF46" s="48">
        <v>240094894.22</v>
      </c>
      <c r="BG46" s="48">
        <v>171840388.65000001</v>
      </c>
      <c r="BH46" s="48">
        <v>79723979.810000002</v>
      </c>
      <c r="BI46" s="48">
        <v>354755251.63</v>
      </c>
      <c r="BJ46" s="48">
        <v>261143817.5</v>
      </c>
      <c r="BK46" s="48">
        <v>158446089.09999999</v>
      </c>
      <c r="BL46" s="48">
        <v>69759969.170000002</v>
      </c>
      <c r="BM46" s="48">
        <v>311618075.51999998</v>
      </c>
      <c r="BN46" s="48">
        <v>160106779.80000001</v>
      </c>
      <c r="BO46" s="48">
        <v>258239260.90000001</v>
      </c>
      <c r="BP46" s="48">
        <v>128086071.06</v>
      </c>
      <c r="BQ46" s="48">
        <v>199833262.15000001</v>
      </c>
      <c r="BR46" s="48">
        <v>111173617.91</v>
      </c>
      <c r="BS46" s="48">
        <v>186685025.84999999</v>
      </c>
      <c r="BT46" s="48">
        <v>111461693.06999999</v>
      </c>
      <c r="BU46" s="48">
        <v>-4422017.92</v>
      </c>
      <c r="BV46" s="48">
        <v>0</v>
      </c>
    </row>
    <row r="47" spans="1:74">
      <c r="A47" s="48" t="s">
        <v>261</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c r="AT47" s="48">
        <v>0</v>
      </c>
      <c r="AU47" s="48">
        <v>0</v>
      </c>
      <c r="AV47" s="48">
        <v>0</v>
      </c>
      <c r="AW47" s="48">
        <v>0</v>
      </c>
      <c r="AX47" s="48">
        <v>0</v>
      </c>
      <c r="AY47" s="48">
        <v>0</v>
      </c>
      <c r="AZ47" s="48">
        <v>0</v>
      </c>
      <c r="BA47" s="48">
        <v>0</v>
      </c>
      <c r="BB47" s="48">
        <v>0</v>
      </c>
      <c r="BC47" s="48">
        <v>0</v>
      </c>
      <c r="BD47" s="48">
        <v>0</v>
      </c>
      <c r="BE47" s="48">
        <v>0</v>
      </c>
      <c r="BF47" s="48">
        <v>0</v>
      </c>
      <c r="BG47" s="48">
        <v>0</v>
      </c>
      <c r="BH47" s="48">
        <v>0</v>
      </c>
      <c r="BI47" s="48">
        <v>0</v>
      </c>
      <c r="BJ47" s="48">
        <v>0</v>
      </c>
      <c r="BK47" s="48">
        <v>0</v>
      </c>
      <c r="BL47" s="48">
        <v>0</v>
      </c>
      <c r="BM47" s="48">
        <v>0</v>
      </c>
      <c r="BN47" s="48">
        <v>0</v>
      </c>
      <c r="BO47" s="48">
        <v>0</v>
      </c>
      <c r="BP47" s="48">
        <v>0</v>
      </c>
      <c r="BQ47" s="48">
        <v>0</v>
      </c>
      <c r="BR47" s="48">
        <v>0</v>
      </c>
      <c r="BS47" s="48">
        <v>0</v>
      </c>
      <c r="BT47" s="48">
        <v>0</v>
      </c>
      <c r="BU47" s="48">
        <v>0</v>
      </c>
      <c r="BV47" s="48">
        <v>0</v>
      </c>
    </row>
    <row r="48" spans="1:74">
      <c r="A48" s="48" t="s">
        <v>262</v>
      </c>
      <c r="B48" s="48">
        <v>0</v>
      </c>
      <c r="C48" s="48">
        <v>-4068178.91</v>
      </c>
      <c r="D48" s="48">
        <v>0</v>
      </c>
      <c r="E48" s="48">
        <v>84893677.329999998</v>
      </c>
      <c r="F48" s="48">
        <v>0</v>
      </c>
      <c r="G48" s="48">
        <v>-9017574.5099999998</v>
      </c>
      <c r="H48" s="48">
        <v>0</v>
      </c>
      <c r="I48" s="48">
        <v>186234579.59</v>
      </c>
      <c r="J48" s="48">
        <v>0</v>
      </c>
      <c r="K48" s="48">
        <v>75046732.370000005</v>
      </c>
      <c r="L48" s="48">
        <v>0</v>
      </c>
      <c r="M48" s="48">
        <v>243482658.03</v>
      </c>
      <c r="N48" s="48">
        <v>0</v>
      </c>
      <c r="O48" s="48">
        <v>14682542.59</v>
      </c>
      <c r="P48" s="48">
        <v>0</v>
      </c>
      <c r="Q48" s="48">
        <v>124041702.59</v>
      </c>
      <c r="R48" s="48">
        <v>0</v>
      </c>
      <c r="S48" s="48">
        <v>-57587392.090000004</v>
      </c>
      <c r="T48" s="48">
        <v>0</v>
      </c>
      <c r="U48" s="48">
        <v>96208556.939999998</v>
      </c>
      <c r="V48" s="48">
        <v>0</v>
      </c>
      <c r="W48" s="48">
        <v>-18826371.219999999</v>
      </c>
      <c r="X48" s="48">
        <v>0</v>
      </c>
      <c r="Y48" s="48">
        <v>53030020.170000002</v>
      </c>
      <c r="Z48" s="48">
        <v>0</v>
      </c>
      <c r="AA48" s="48">
        <v>14104676.15</v>
      </c>
      <c r="AB48" s="48">
        <v>0</v>
      </c>
      <c r="AC48" s="48">
        <v>93266157.510000005</v>
      </c>
      <c r="AD48" s="48">
        <v>0</v>
      </c>
      <c r="AE48" s="48">
        <v>-8577014.7400000002</v>
      </c>
      <c r="AF48" s="48">
        <v>0</v>
      </c>
      <c r="AG48" s="48">
        <v>181911146.94999999</v>
      </c>
      <c r="AH48" s="48">
        <v>0</v>
      </c>
      <c r="AI48" s="48">
        <v>7482781.3399999999</v>
      </c>
      <c r="AJ48" s="48">
        <v>0</v>
      </c>
      <c r="AK48" s="48">
        <v>114686083.62</v>
      </c>
      <c r="AL48" s="48">
        <v>0</v>
      </c>
      <c r="AM48" s="48">
        <v>-30637066.32</v>
      </c>
      <c r="AN48" s="48">
        <v>0</v>
      </c>
      <c r="AO48" s="48">
        <v>115301326.72</v>
      </c>
      <c r="AP48" s="48">
        <v>0</v>
      </c>
      <c r="AQ48" s="48">
        <v>36916701.020000003</v>
      </c>
      <c r="AR48" s="48">
        <v>0</v>
      </c>
      <c r="AS48" s="48">
        <v>43408183.109999999</v>
      </c>
      <c r="AT48" s="48">
        <v>0</v>
      </c>
      <c r="AU48" s="48">
        <v>-24190045.109999999</v>
      </c>
      <c r="AV48" s="48">
        <v>0</v>
      </c>
      <c r="AW48" s="48">
        <v>47471913.479999997</v>
      </c>
      <c r="AX48" s="48">
        <v>-112846.14</v>
      </c>
      <c r="AY48" s="48">
        <v>-247134.14</v>
      </c>
      <c r="AZ48" s="48">
        <v>219280.68</v>
      </c>
      <c r="BA48" s="48">
        <v>54908546.030000001</v>
      </c>
      <c r="BB48" s="48">
        <v>16293594.689999999</v>
      </c>
      <c r="BC48" s="48">
        <v>22490615.210000001</v>
      </c>
      <c r="BD48" s="48">
        <v>-95090</v>
      </c>
      <c r="BE48" s="48">
        <v>-46257251.75</v>
      </c>
      <c r="BF48" s="48">
        <v>-100043275.13</v>
      </c>
      <c r="BG48" s="48">
        <v>-95843019.280000001</v>
      </c>
      <c r="BH48" s="48">
        <v>-7199676.7400000002</v>
      </c>
      <c r="BI48" s="48">
        <v>-295008216.08999997</v>
      </c>
      <c r="BJ48" s="48">
        <v>1480417.41</v>
      </c>
      <c r="BK48" s="48">
        <v>4500</v>
      </c>
      <c r="BL48" s="48">
        <v>0</v>
      </c>
      <c r="BM48" s="48">
        <v>111140736.28</v>
      </c>
      <c r="BN48" s="48">
        <v>14610852.029999999</v>
      </c>
      <c r="BO48" s="48">
        <v>77915642.629999995</v>
      </c>
      <c r="BP48" s="48">
        <v>376238.13</v>
      </c>
      <c r="BQ48" s="48">
        <v>78247504.189999998</v>
      </c>
      <c r="BR48" s="48">
        <v>1139178.3799999999</v>
      </c>
      <c r="BS48" s="48">
        <v>101429188.83</v>
      </c>
      <c r="BT48" s="48">
        <v>-48896.84</v>
      </c>
      <c r="BU48" s="48">
        <v>-976817.08</v>
      </c>
      <c r="BV48" s="48">
        <v>0</v>
      </c>
    </row>
    <row r="49" spans="1:74">
      <c r="A49" s="48" t="s">
        <v>263</v>
      </c>
      <c r="B49" s="48">
        <v>0</v>
      </c>
      <c r="C49" s="48">
        <v>104345762.37</v>
      </c>
      <c r="D49" s="48">
        <v>0</v>
      </c>
      <c r="E49" s="48">
        <v>216291451.30000001</v>
      </c>
      <c r="F49" s="48">
        <v>0</v>
      </c>
      <c r="G49" s="48">
        <v>108325102.36</v>
      </c>
      <c r="H49" s="48">
        <v>0</v>
      </c>
      <c r="I49" s="48">
        <v>203128375.74000001</v>
      </c>
      <c r="J49" s="48">
        <v>0</v>
      </c>
      <c r="K49" s="48">
        <v>96679162.939999998</v>
      </c>
      <c r="L49" s="48">
        <v>0</v>
      </c>
      <c r="M49" s="48">
        <v>222847806.49000001</v>
      </c>
      <c r="N49" s="48">
        <v>0</v>
      </c>
      <c r="O49" s="48">
        <v>119450542.08</v>
      </c>
      <c r="P49" s="48">
        <v>0</v>
      </c>
      <c r="Q49" s="48">
        <v>206709237.77000001</v>
      </c>
      <c r="R49" s="48">
        <v>0</v>
      </c>
      <c r="S49" s="48">
        <v>100964149.67</v>
      </c>
      <c r="T49" s="48">
        <v>0</v>
      </c>
      <c r="U49" s="48">
        <v>190840526.88</v>
      </c>
      <c r="V49" s="48">
        <v>0</v>
      </c>
      <c r="W49" s="48">
        <v>94240872.510000005</v>
      </c>
      <c r="X49" s="48">
        <v>0</v>
      </c>
      <c r="Y49" s="48">
        <v>211656428.75</v>
      </c>
      <c r="Z49" s="48">
        <v>0</v>
      </c>
      <c r="AA49" s="48">
        <v>75401710.290000007</v>
      </c>
      <c r="AB49" s="48">
        <v>0</v>
      </c>
      <c r="AC49" s="48">
        <v>179708807.44</v>
      </c>
      <c r="AD49" s="48">
        <v>0</v>
      </c>
      <c r="AE49" s="48">
        <v>93353490.260000005</v>
      </c>
      <c r="AF49" s="48">
        <v>0</v>
      </c>
      <c r="AG49" s="48">
        <v>183797295.69</v>
      </c>
      <c r="AH49" s="48">
        <v>0</v>
      </c>
      <c r="AI49" s="48">
        <v>96421944.840000004</v>
      </c>
      <c r="AJ49" s="48">
        <v>0</v>
      </c>
      <c r="AK49" s="48">
        <v>173832101</v>
      </c>
      <c r="AL49" s="48">
        <v>0</v>
      </c>
      <c r="AM49" s="48">
        <v>74238264.670000002</v>
      </c>
      <c r="AN49" s="48">
        <v>0</v>
      </c>
      <c r="AO49" s="48">
        <v>149697083.86000001</v>
      </c>
      <c r="AP49" s="48">
        <v>0</v>
      </c>
      <c r="AQ49" s="48">
        <v>76707133.730000004</v>
      </c>
      <c r="AR49" s="48">
        <v>0</v>
      </c>
      <c r="AS49" s="48">
        <v>149095466.41</v>
      </c>
      <c r="AT49" s="48">
        <v>0</v>
      </c>
      <c r="AU49" s="48">
        <v>70480885.659999996</v>
      </c>
      <c r="AV49" s="48">
        <v>0</v>
      </c>
      <c r="AW49" s="48">
        <v>135970339.59</v>
      </c>
      <c r="AX49" s="48">
        <v>99638377.700000003</v>
      </c>
      <c r="AY49" s="48">
        <v>66467900.159999996</v>
      </c>
      <c r="AZ49" s="48">
        <v>32543624.02</v>
      </c>
      <c r="BA49" s="48">
        <v>127237559.11</v>
      </c>
      <c r="BB49" s="48">
        <v>102527567.28</v>
      </c>
      <c r="BC49" s="48">
        <v>60330594.689999998</v>
      </c>
      <c r="BD49" s="48">
        <v>32978661.32</v>
      </c>
      <c r="BE49" s="48">
        <v>126409348.19</v>
      </c>
      <c r="BF49" s="48">
        <v>100643777.94</v>
      </c>
      <c r="BG49" s="48">
        <v>67804503.920000002</v>
      </c>
      <c r="BH49" s="48">
        <v>33559333.810000002</v>
      </c>
      <c r="BI49" s="48">
        <v>109899974.7</v>
      </c>
      <c r="BJ49" s="48">
        <v>84496337.579999998</v>
      </c>
      <c r="BK49" s="48">
        <v>52892178.280000001</v>
      </c>
      <c r="BL49" s="48">
        <v>31403755.149999999</v>
      </c>
      <c r="BM49" s="48">
        <v>107782040.09</v>
      </c>
      <c r="BN49" s="48">
        <v>44246118.780000001</v>
      </c>
      <c r="BO49" s="48">
        <v>88222126.709999993</v>
      </c>
      <c r="BP49" s="48">
        <v>41275585.07</v>
      </c>
      <c r="BQ49" s="48">
        <v>95503651.379999995</v>
      </c>
      <c r="BR49" s="48">
        <v>40994058.859999999</v>
      </c>
      <c r="BS49" s="48">
        <v>89520764.239999995</v>
      </c>
      <c r="BT49" s="48">
        <v>41116374.049999997</v>
      </c>
      <c r="BU49" s="48">
        <v>26243609.890000001</v>
      </c>
      <c r="BV49" s="48">
        <v>0</v>
      </c>
    </row>
    <row r="50" spans="1:74">
      <c r="A50" s="48" t="s">
        <v>264</v>
      </c>
      <c r="B50" s="48">
        <v>0</v>
      </c>
      <c r="C50" s="48">
        <v>6355119.8399999999</v>
      </c>
      <c r="D50" s="48">
        <v>0</v>
      </c>
      <c r="E50" s="48">
        <v>12100977.699999999</v>
      </c>
      <c r="F50" s="48">
        <v>0</v>
      </c>
      <c r="G50" s="48">
        <v>5621280.7300000004</v>
      </c>
      <c r="H50" s="48">
        <v>0</v>
      </c>
      <c r="I50" s="48">
        <v>11766445.74</v>
      </c>
      <c r="J50" s="48">
        <v>0</v>
      </c>
      <c r="K50" s="48">
        <v>7042826.4699999997</v>
      </c>
      <c r="L50" s="48">
        <v>0</v>
      </c>
      <c r="M50" s="48">
        <v>10836222.99</v>
      </c>
      <c r="N50" s="48">
        <v>0</v>
      </c>
      <c r="O50" s="48">
        <v>5389341.1500000004</v>
      </c>
      <c r="P50" s="48">
        <v>0</v>
      </c>
      <c r="Q50" s="48">
        <v>29509235.420000002</v>
      </c>
      <c r="R50" s="48">
        <v>0</v>
      </c>
      <c r="S50" s="48">
        <v>5904966.6299999999</v>
      </c>
      <c r="T50" s="48">
        <v>0</v>
      </c>
      <c r="U50" s="48">
        <v>18250433.190000001</v>
      </c>
      <c r="V50" s="48">
        <v>0</v>
      </c>
      <c r="W50" s="48">
        <v>7194405.1900000004</v>
      </c>
      <c r="X50" s="48">
        <v>0</v>
      </c>
      <c r="Y50" s="48">
        <v>11104598.15</v>
      </c>
      <c r="Z50" s="48">
        <v>0</v>
      </c>
      <c r="AA50" s="48">
        <v>3637111.92</v>
      </c>
      <c r="AB50" s="48">
        <v>0</v>
      </c>
      <c r="AC50" s="48">
        <v>11362406.59</v>
      </c>
      <c r="AD50" s="48">
        <v>0</v>
      </c>
      <c r="AE50" s="48">
        <v>5885056.0300000003</v>
      </c>
      <c r="AF50" s="48">
        <v>0</v>
      </c>
      <c r="AG50" s="48">
        <v>13455764.949999999</v>
      </c>
      <c r="AH50" s="48">
        <v>0</v>
      </c>
      <c r="AI50" s="48">
        <v>7770726.2400000002</v>
      </c>
      <c r="AJ50" s="48">
        <v>0</v>
      </c>
      <c r="AK50" s="48">
        <v>10476796.07</v>
      </c>
      <c r="AL50" s="48">
        <v>0</v>
      </c>
      <c r="AM50" s="48">
        <v>3985898.22</v>
      </c>
      <c r="AN50" s="48">
        <v>0</v>
      </c>
      <c r="AO50" s="48">
        <v>8281692.7300000004</v>
      </c>
      <c r="AP50" s="48">
        <v>0</v>
      </c>
      <c r="AQ50" s="48">
        <v>4287664.18</v>
      </c>
      <c r="AR50" s="48">
        <v>0</v>
      </c>
      <c r="AS50" s="48">
        <v>9182599.4299999997</v>
      </c>
      <c r="AT50" s="48">
        <v>0</v>
      </c>
      <c r="AU50" s="48">
        <v>4229515.78</v>
      </c>
      <c r="AV50" s="48">
        <v>0</v>
      </c>
      <c r="AW50" s="48">
        <v>7588614.3200000003</v>
      </c>
      <c r="AX50" s="48">
        <v>5366158.8</v>
      </c>
      <c r="AY50" s="48">
        <v>3936162.12</v>
      </c>
      <c r="AZ50" s="48">
        <v>1714130.86</v>
      </c>
      <c r="BA50" s="48">
        <v>8559224.7200000007</v>
      </c>
      <c r="BB50" s="48">
        <v>6334941.6399999997</v>
      </c>
      <c r="BC50" s="48">
        <v>3852457.77</v>
      </c>
      <c r="BD50" s="48">
        <v>1902642.2</v>
      </c>
      <c r="BE50" s="48">
        <v>10406698.82</v>
      </c>
      <c r="BF50" s="48">
        <v>6792565.9699999997</v>
      </c>
      <c r="BG50" s="48">
        <v>4751764.13</v>
      </c>
      <c r="BH50" s="48">
        <v>2335835.9500000002</v>
      </c>
      <c r="BI50" s="48">
        <v>8782625.9000000004</v>
      </c>
      <c r="BJ50" s="48">
        <v>7089526.9800000004</v>
      </c>
      <c r="BK50" s="48">
        <v>1620462.95</v>
      </c>
      <c r="BL50" s="48">
        <v>1763517.7</v>
      </c>
      <c r="BM50" s="48">
        <v>2443610.4700000002</v>
      </c>
      <c r="BN50" s="48">
        <v>1123455.74</v>
      </c>
      <c r="BO50" s="48">
        <v>1595400.12</v>
      </c>
      <c r="BP50" s="48">
        <v>600708.37</v>
      </c>
      <c r="BQ50" s="48">
        <v>11702335.1</v>
      </c>
      <c r="BR50" s="48">
        <v>-80152.47</v>
      </c>
      <c r="BS50" s="48">
        <v>5482118.0300000003</v>
      </c>
      <c r="BT50" s="48">
        <v>2729291.5</v>
      </c>
      <c r="BU50" s="48">
        <v>2377808.85</v>
      </c>
      <c r="BV50" s="48">
        <v>0</v>
      </c>
    </row>
    <row r="51" spans="1:74">
      <c r="A51" s="48" t="s">
        <v>265</v>
      </c>
      <c r="B51" s="48">
        <v>0</v>
      </c>
      <c r="C51" s="48">
        <v>562767.42000000004</v>
      </c>
      <c r="D51" s="48">
        <v>0</v>
      </c>
      <c r="E51" s="48">
        <v>3834444.51</v>
      </c>
      <c r="F51" s="48">
        <v>0</v>
      </c>
      <c r="G51" s="48">
        <v>1032693.37</v>
      </c>
      <c r="H51" s="48">
        <v>0</v>
      </c>
      <c r="I51" s="48">
        <v>3574635.55</v>
      </c>
      <c r="J51" s="48">
        <v>0</v>
      </c>
      <c r="K51" s="48">
        <v>1371001.43</v>
      </c>
      <c r="L51" s="48">
        <v>0</v>
      </c>
      <c r="M51" s="48">
        <v>2948250.25</v>
      </c>
      <c r="N51" s="48">
        <v>0</v>
      </c>
      <c r="O51" s="48">
        <v>2774819.35</v>
      </c>
      <c r="P51" s="48">
        <v>0</v>
      </c>
      <c r="Q51" s="48">
        <v>3947946.12</v>
      </c>
      <c r="R51" s="48">
        <v>0</v>
      </c>
      <c r="S51" s="48">
        <v>1449728.46</v>
      </c>
      <c r="T51" s="48">
        <v>0</v>
      </c>
      <c r="U51" s="48">
        <v>3549047</v>
      </c>
      <c r="V51" s="48">
        <v>0</v>
      </c>
      <c r="W51" s="48">
        <v>1015878.84</v>
      </c>
      <c r="X51" s="48">
        <v>0</v>
      </c>
      <c r="Y51" s="48">
        <v>3261544.59</v>
      </c>
      <c r="Z51" s="48">
        <v>0</v>
      </c>
      <c r="AA51" s="48">
        <v>1055298.78</v>
      </c>
      <c r="AB51" s="48">
        <v>0</v>
      </c>
      <c r="AC51" s="48">
        <v>2420528.16</v>
      </c>
      <c r="AD51" s="48">
        <v>0</v>
      </c>
      <c r="AE51" s="48">
        <v>1236152.3999999999</v>
      </c>
      <c r="AF51" s="48">
        <v>0</v>
      </c>
      <c r="AG51" s="48">
        <v>2160991.79</v>
      </c>
      <c r="AH51" s="48">
        <v>0</v>
      </c>
      <c r="AI51" s="48">
        <v>1515130.74</v>
      </c>
      <c r="AJ51" s="48">
        <v>0</v>
      </c>
      <c r="AK51" s="48">
        <v>3888307.08</v>
      </c>
      <c r="AL51" s="48">
        <v>0</v>
      </c>
      <c r="AM51" s="48">
        <v>2222649.63</v>
      </c>
      <c r="AN51" s="48">
        <v>0</v>
      </c>
      <c r="AO51" s="48">
        <v>3255932.87</v>
      </c>
      <c r="AP51" s="48">
        <v>0</v>
      </c>
      <c r="AQ51" s="48">
        <v>521360.08</v>
      </c>
      <c r="AR51" s="48">
        <v>0</v>
      </c>
      <c r="AS51" s="48">
        <v>549249.48</v>
      </c>
      <c r="AT51" s="48">
        <v>0</v>
      </c>
      <c r="AU51" s="48">
        <v>320435.40000000002</v>
      </c>
      <c r="AV51" s="48">
        <v>0</v>
      </c>
      <c r="AW51" s="48">
        <v>472638.68</v>
      </c>
      <c r="AX51" s="48">
        <v>0</v>
      </c>
      <c r="AY51" s="48">
        <v>217166.64</v>
      </c>
      <c r="AZ51" s="48">
        <v>108583.32</v>
      </c>
      <c r="BA51" s="48">
        <v>3725414.18</v>
      </c>
      <c r="BB51" s="48">
        <v>1042249.97</v>
      </c>
      <c r="BC51" s="48">
        <v>1864638.85</v>
      </c>
      <c r="BD51" s="48">
        <v>214083.35</v>
      </c>
      <c r="BE51" s="48">
        <v>805724.4</v>
      </c>
      <c r="BF51" s="48">
        <v>650441.05000000005</v>
      </c>
      <c r="BG51" s="48">
        <v>150594.06</v>
      </c>
      <c r="BH51" s="48">
        <v>75297.03</v>
      </c>
      <c r="BI51" s="48">
        <v>815521.44</v>
      </c>
      <c r="BJ51" s="48">
        <v>270000</v>
      </c>
      <c r="BK51" s="48">
        <v>0</v>
      </c>
      <c r="BL51" s="48">
        <v>0</v>
      </c>
      <c r="BM51" s="48">
        <v>11111469.439999999</v>
      </c>
      <c r="BN51" s="48">
        <v>6254422.8600000003</v>
      </c>
      <c r="BO51" s="48">
        <v>16627329</v>
      </c>
      <c r="BP51" s="48">
        <v>715497.66</v>
      </c>
      <c r="BQ51" s="48">
        <v>0</v>
      </c>
      <c r="BR51" s="48">
        <v>0</v>
      </c>
      <c r="BS51" s="48">
        <v>0</v>
      </c>
      <c r="BT51" s="48">
        <v>0</v>
      </c>
      <c r="BU51" s="48">
        <v>0</v>
      </c>
      <c r="BV51" s="48">
        <v>0</v>
      </c>
    </row>
    <row r="52" spans="1:74">
      <c r="A52" s="48" t="s">
        <v>266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c r="AT52" s="48">
        <v>0</v>
      </c>
      <c r="AU52" s="48">
        <v>0</v>
      </c>
      <c r="AV52" s="48">
        <v>0</v>
      </c>
      <c r="AW52" s="48">
        <v>2330807.15</v>
      </c>
      <c r="AX52" s="48">
        <v>-2895194.54</v>
      </c>
      <c r="AY52" s="48">
        <v>-4451409.71</v>
      </c>
      <c r="AZ52" s="48">
        <v>-4603439.92</v>
      </c>
      <c r="BA52" s="48">
        <v>-1145419.52</v>
      </c>
      <c r="BB52" s="48">
        <v>-6900901.1500000004</v>
      </c>
      <c r="BC52" s="48">
        <v>-4855470.7699999996</v>
      </c>
      <c r="BD52" s="48">
        <v>-2552220.9700000002</v>
      </c>
      <c r="BE52" s="48">
        <v>-1319288.74</v>
      </c>
      <c r="BF52" s="48">
        <v>-3567654.07</v>
      </c>
      <c r="BG52" s="48">
        <v>-3032196.37</v>
      </c>
      <c r="BH52" s="48">
        <v>-1339343.43</v>
      </c>
      <c r="BI52" s="48">
        <v>304445.68</v>
      </c>
      <c r="BJ52" s="48">
        <v>-1212662.71</v>
      </c>
      <c r="BK52" s="48">
        <v>-780534.11</v>
      </c>
      <c r="BL52" s="48">
        <v>122616.9</v>
      </c>
      <c r="BM52" s="48">
        <v>221604.63</v>
      </c>
      <c r="BN52" s="48">
        <v>82360768.730000004</v>
      </c>
      <c r="BO52" s="48">
        <v>1258082.44</v>
      </c>
      <c r="BP52" s="48">
        <v>10771448.060000001</v>
      </c>
      <c r="BQ52" s="48">
        <v>1659798.94</v>
      </c>
      <c r="BR52" s="48">
        <v>0</v>
      </c>
      <c r="BS52" s="48">
        <v>-6407716.7599999998</v>
      </c>
      <c r="BT52" s="48">
        <v>3252954.96</v>
      </c>
      <c r="BU52" s="48">
        <v>4469070.16</v>
      </c>
      <c r="BV52" s="48">
        <v>0</v>
      </c>
    </row>
    <row r="53" spans="1:74">
      <c r="A53" s="48" t="s">
        <v>267</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c r="AT53" s="48">
        <v>0</v>
      </c>
      <c r="AU53" s="48">
        <v>0</v>
      </c>
      <c r="AV53" s="48">
        <v>0</v>
      </c>
      <c r="AW53" s="48">
        <v>3654505.62</v>
      </c>
      <c r="AX53" s="48">
        <v>9118213.7400000002</v>
      </c>
      <c r="AY53" s="48">
        <v>5602227.5300000003</v>
      </c>
      <c r="AZ53" s="48">
        <v>157072410.22999999</v>
      </c>
      <c r="BA53" s="48">
        <v>1942393.29</v>
      </c>
      <c r="BB53" s="48">
        <v>8249002.7199999997</v>
      </c>
      <c r="BC53" s="48">
        <v>7053178.75</v>
      </c>
      <c r="BD53" s="48">
        <v>7916669.3399999999</v>
      </c>
      <c r="BE53" s="48">
        <v>-3170522.94</v>
      </c>
      <c r="BF53" s="48">
        <v>16593817.960000001</v>
      </c>
      <c r="BG53" s="48">
        <v>16249617.27</v>
      </c>
      <c r="BH53" s="48">
        <v>19552626.609999999</v>
      </c>
      <c r="BI53" s="48">
        <v>-4769211.5999999996</v>
      </c>
      <c r="BJ53" s="48">
        <v>48222570.68</v>
      </c>
      <c r="BK53" s="48">
        <v>22800799.800000001</v>
      </c>
      <c r="BL53" s="48">
        <v>92494185.019999996</v>
      </c>
      <c r="BM53" s="48">
        <v>-183701.92</v>
      </c>
      <c r="BN53" s="48">
        <v>3078820.06</v>
      </c>
      <c r="BO53" s="48">
        <v>1097615</v>
      </c>
      <c r="BP53" s="48">
        <v>5841145.25</v>
      </c>
      <c r="BQ53" s="48">
        <v>342145.17</v>
      </c>
      <c r="BR53" s="48">
        <v>0</v>
      </c>
      <c r="BS53" s="48">
        <v>797371.81</v>
      </c>
      <c r="BT53" s="48">
        <v>0</v>
      </c>
      <c r="BU53" s="48">
        <v>0</v>
      </c>
      <c r="BV53" s="48">
        <v>0</v>
      </c>
    </row>
    <row r="54" spans="1:74">
      <c r="A54" s="48" t="s">
        <v>268</v>
      </c>
      <c r="B54" s="48">
        <v>0</v>
      </c>
      <c r="C54" s="48">
        <v>1151235.1499999999</v>
      </c>
      <c r="D54" s="48">
        <v>0</v>
      </c>
      <c r="E54" s="48">
        <v>2634605.08</v>
      </c>
      <c r="F54" s="48">
        <v>0</v>
      </c>
      <c r="G54" s="48">
        <v>177407.02</v>
      </c>
      <c r="H54" s="48">
        <v>0</v>
      </c>
      <c r="I54" s="48">
        <v>-2583506.83</v>
      </c>
      <c r="J54" s="48">
        <v>0</v>
      </c>
      <c r="K54" s="48">
        <v>-1475420.23</v>
      </c>
      <c r="L54" s="48">
        <v>0</v>
      </c>
      <c r="M54" s="48">
        <v>-7584455.8499999996</v>
      </c>
      <c r="N54" s="48">
        <v>0</v>
      </c>
      <c r="O54" s="48">
        <v>494174.06</v>
      </c>
      <c r="P54" s="48">
        <v>0</v>
      </c>
      <c r="Q54" s="48">
        <v>-43590900.140000001</v>
      </c>
      <c r="R54" s="48">
        <v>0</v>
      </c>
      <c r="S54" s="48">
        <v>-635067.56999999995</v>
      </c>
      <c r="T54" s="48">
        <v>0</v>
      </c>
      <c r="U54" s="48">
        <v>-11109.1</v>
      </c>
      <c r="V54" s="48">
        <v>0</v>
      </c>
      <c r="W54" s="48">
        <v>-2781848.42</v>
      </c>
      <c r="X54" s="48">
        <v>0</v>
      </c>
      <c r="Y54" s="48">
        <v>-15580237.02</v>
      </c>
      <c r="Z54" s="48">
        <v>0</v>
      </c>
      <c r="AA54" s="48">
        <v>-5509407.6799999997</v>
      </c>
      <c r="AB54" s="48">
        <v>0</v>
      </c>
      <c r="AC54" s="48">
        <v>-1028767.17</v>
      </c>
      <c r="AD54" s="48">
        <v>0</v>
      </c>
      <c r="AE54" s="48">
        <v>2470634.19</v>
      </c>
      <c r="AF54" s="48">
        <v>0</v>
      </c>
      <c r="AG54" s="48">
        <v>-16473816.779999999</v>
      </c>
      <c r="AH54" s="48">
        <v>0</v>
      </c>
      <c r="AI54" s="48">
        <v>297735.53999999998</v>
      </c>
      <c r="AJ54" s="48">
        <v>0</v>
      </c>
      <c r="AK54" s="48">
        <v>-15148984.42</v>
      </c>
      <c r="AL54" s="48">
        <v>0</v>
      </c>
      <c r="AM54" s="48">
        <v>818666.38</v>
      </c>
      <c r="AN54" s="48">
        <v>0</v>
      </c>
      <c r="AO54" s="48">
        <v>2982227.09</v>
      </c>
      <c r="AP54" s="48">
        <v>0</v>
      </c>
      <c r="AQ54" s="48">
        <v>3814238.88</v>
      </c>
      <c r="AR54" s="48">
        <v>0</v>
      </c>
      <c r="AS54" s="48">
        <v>-877676.99</v>
      </c>
      <c r="AT54" s="48">
        <v>0</v>
      </c>
      <c r="AU54" s="48">
        <v>737015.48</v>
      </c>
      <c r="AV54" s="48">
        <v>0</v>
      </c>
      <c r="AW54" s="48">
        <v>-4208975.4400000004</v>
      </c>
      <c r="AX54" s="48">
        <v>-4371197.1399999997</v>
      </c>
      <c r="AY54" s="48">
        <v>-3444912.78</v>
      </c>
      <c r="AZ54" s="48">
        <v>-825342.77</v>
      </c>
      <c r="BA54" s="48">
        <v>-3771127.98</v>
      </c>
      <c r="BB54" s="48">
        <v>-3964748.61</v>
      </c>
      <c r="BC54" s="48">
        <v>-34907.67</v>
      </c>
      <c r="BD54" s="48">
        <v>20651.740000000002</v>
      </c>
      <c r="BE54" s="48">
        <v>-1203819.48</v>
      </c>
      <c r="BF54" s="48">
        <v>-1449535.52</v>
      </c>
      <c r="BG54" s="48">
        <v>-1646497.44</v>
      </c>
      <c r="BH54" s="48">
        <v>-1167774.18</v>
      </c>
      <c r="BI54" s="48">
        <v>109793000.17</v>
      </c>
      <c r="BJ54" s="48">
        <v>17882960.59</v>
      </c>
      <c r="BK54" s="48">
        <v>876509.65</v>
      </c>
      <c r="BL54" s="48">
        <v>-611768.49</v>
      </c>
      <c r="BM54" s="48">
        <v>4354770.18</v>
      </c>
      <c r="BN54" s="48">
        <v>486335.56</v>
      </c>
      <c r="BO54" s="48">
        <v>403950.03</v>
      </c>
      <c r="BP54" s="48">
        <v>62125.15</v>
      </c>
      <c r="BQ54" s="48">
        <v>1766643.97</v>
      </c>
      <c r="BR54" s="48">
        <v>-26839.89</v>
      </c>
      <c r="BS54" s="48">
        <v>2926130.13</v>
      </c>
      <c r="BT54" s="48">
        <v>497243.51</v>
      </c>
      <c r="BU54" s="48">
        <v>-4723976.24</v>
      </c>
      <c r="BV54" s="48">
        <v>0</v>
      </c>
    </row>
    <row r="55" spans="1:74">
      <c r="A55" s="48" t="s">
        <v>269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-785626.86</v>
      </c>
      <c r="X55" s="48">
        <v>0</v>
      </c>
      <c r="Y55" s="48">
        <v>0</v>
      </c>
      <c r="Z55" s="48">
        <v>0</v>
      </c>
      <c r="AA55" s="48">
        <v>43481.42</v>
      </c>
      <c r="AB55" s="48">
        <v>0</v>
      </c>
      <c r="AC55" s="48">
        <v>0</v>
      </c>
      <c r="AD55" s="48">
        <v>0</v>
      </c>
      <c r="AE55" s="48">
        <v>0</v>
      </c>
      <c r="AF55" s="48">
        <v>0</v>
      </c>
      <c r="AG55" s="48">
        <v>0</v>
      </c>
      <c r="AH55" s="48">
        <v>0</v>
      </c>
      <c r="AI55" s="48">
        <v>126562.73</v>
      </c>
      <c r="AJ55" s="48">
        <v>0</v>
      </c>
      <c r="AK55" s="48">
        <v>4696280.87</v>
      </c>
      <c r="AL55" s="48">
        <v>0</v>
      </c>
      <c r="AM55" s="48">
        <v>544578.19999999995</v>
      </c>
      <c r="AN55" s="48">
        <v>0</v>
      </c>
      <c r="AO55" s="48">
        <v>45788.21</v>
      </c>
      <c r="AP55" s="48">
        <v>0</v>
      </c>
      <c r="AQ55" s="48">
        <v>159435.85999999999</v>
      </c>
      <c r="AR55" s="48">
        <v>0</v>
      </c>
      <c r="AS55" s="48">
        <v>1332829.3400000001</v>
      </c>
      <c r="AT55" s="48">
        <v>0</v>
      </c>
      <c r="AU55" s="48">
        <v>815529.13</v>
      </c>
      <c r="AV55" s="48">
        <v>0</v>
      </c>
      <c r="AW55" s="48">
        <v>1794685</v>
      </c>
      <c r="AX55" s="48">
        <v>1115687</v>
      </c>
      <c r="AY55" s="48">
        <v>0</v>
      </c>
      <c r="AZ55" s="48">
        <v>2650</v>
      </c>
      <c r="BA55" s="48">
        <v>72072.160000000003</v>
      </c>
      <c r="BB55" s="48">
        <v>147194.41</v>
      </c>
      <c r="BC55" s="48">
        <v>47824.41</v>
      </c>
      <c r="BD55" s="48">
        <v>142236.41</v>
      </c>
      <c r="BE55" s="48">
        <v>1465303.32</v>
      </c>
      <c r="BF55" s="48">
        <v>4084502.1</v>
      </c>
      <c r="BG55" s="48">
        <v>2197201.34</v>
      </c>
      <c r="BH55" s="48">
        <v>1952404.56</v>
      </c>
      <c r="BI55" s="48">
        <v>927280.99</v>
      </c>
      <c r="BJ55" s="48">
        <v>859864.72</v>
      </c>
      <c r="BK55" s="48">
        <v>648703.48</v>
      </c>
      <c r="BL55" s="48">
        <v>8525</v>
      </c>
      <c r="BM55" s="48">
        <v>550805.42000000004</v>
      </c>
      <c r="BN55" s="48">
        <v>38757.050000000003</v>
      </c>
      <c r="BO55" s="48">
        <v>253471</v>
      </c>
      <c r="BP55" s="48">
        <v>568103.55000000005</v>
      </c>
      <c r="BQ55" s="48">
        <v>198046.58</v>
      </c>
      <c r="BR55" s="48">
        <v>20412.77</v>
      </c>
      <c r="BS55" s="48">
        <v>20588.57</v>
      </c>
      <c r="BT55" s="48">
        <v>11000</v>
      </c>
      <c r="BU55" s="48">
        <v>443143.48</v>
      </c>
      <c r="BV55" s="48">
        <v>0</v>
      </c>
    </row>
    <row r="56" spans="1:74">
      <c r="A56" s="48" t="s">
        <v>270</v>
      </c>
      <c r="B56" s="48">
        <v>0</v>
      </c>
      <c r="C56" s="48">
        <v>18242348.899999999</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row>
    <row r="57" spans="1:74">
      <c r="A57" s="48" t="s">
        <v>271</v>
      </c>
      <c r="B57" s="48">
        <v>0</v>
      </c>
      <c r="C57" s="48">
        <v>0</v>
      </c>
      <c r="D57" s="48">
        <v>0</v>
      </c>
      <c r="E57" s="48">
        <v>-10678155.48</v>
      </c>
      <c r="F57" s="48">
        <v>0</v>
      </c>
      <c r="G57" s="48">
        <v>0</v>
      </c>
      <c r="H57" s="48">
        <v>0</v>
      </c>
      <c r="I57" s="48">
        <v>-13497233.18</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row>
    <row r="58" spans="1:74">
      <c r="A58" s="48" t="s">
        <v>272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c r="AT58" s="48">
        <v>0</v>
      </c>
      <c r="AU58" s="48">
        <v>0</v>
      </c>
      <c r="AV58" s="48">
        <v>0</v>
      </c>
      <c r="AW58" s="48">
        <v>0</v>
      </c>
      <c r="AX58" s="48">
        <v>0</v>
      </c>
      <c r="AY58" s="48">
        <v>0</v>
      </c>
      <c r="AZ58" s="48">
        <v>0</v>
      </c>
      <c r="BA58" s="48">
        <v>0</v>
      </c>
      <c r="BB58" s="48">
        <v>0</v>
      </c>
      <c r="BC58" s="48">
        <v>0</v>
      </c>
      <c r="BD58" s="48">
        <v>0</v>
      </c>
      <c r="BE58" s="48">
        <v>0</v>
      </c>
      <c r="BF58" s="48">
        <v>0</v>
      </c>
      <c r="BG58" s="48">
        <v>0</v>
      </c>
      <c r="BH58" s="48">
        <v>0</v>
      </c>
      <c r="BI58" s="48">
        <v>0</v>
      </c>
      <c r="BJ58" s="48">
        <v>0</v>
      </c>
      <c r="BK58" s="48">
        <v>0</v>
      </c>
      <c r="BL58" s="48">
        <v>0</v>
      </c>
      <c r="BM58" s="48">
        <v>0</v>
      </c>
      <c r="BN58" s="48">
        <v>0</v>
      </c>
      <c r="BO58" s="48">
        <v>0</v>
      </c>
      <c r="BP58" s="48">
        <v>0</v>
      </c>
      <c r="BQ58" s="48">
        <v>0</v>
      </c>
      <c r="BR58" s="48">
        <v>0</v>
      </c>
      <c r="BS58" s="48">
        <v>0</v>
      </c>
      <c r="BT58" s="48">
        <v>0</v>
      </c>
      <c r="BU58" s="48">
        <v>0</v>
      </c>
      <c r="BV58" s="48">
        <v>0</v>
      </c>
    </row>
    <row r="59" spans="1:74">
      <c r="A59" s="48" t="s">
        <v>197</v>
      </c>
      <c r="B59" s="48">
        <v>0</v>
      </c>
      <c r="C59" s="48">
        <v>-72464290.230000004</v>
      </c>
      <c r="D59" s="48">
        <v>0</v>
      </c>
      <c r="E59" s="48">
        <v>-128724942.86</v>
      </c>
      <c r="F59" s="48">
        <v>0</v>
      </c>
      <c r="G59" s="48">
        <v>-77377461.900000006</v>
      </c>
      <c r="H59" s="48">
        <v>0</v>
      </c>
      <c r="I59" s="48">
        <v>-199751474.94999999</v>
      </c>
      <c r="J59" s="48">
        <v>0</v>
      </c>
      <c r="K59" s="48">
        <v>-103098875.67</v>
      </c>
      <c r="L59" s="48">
        <v>0</v>
      </c>
      <c r="M59" s="48">
        <v>-264354272.96000001</v>
      </c>
      <c r="N59" s="48">
        <v>0</v>
      </c>
      <c r="O59" s="48">
        <v>28285966.920000002</v>
      </c>
      <c r="P59" s="48">
        <v>0</v>
      </c>
      <c r="Q59" s="48">
        <v>27687309.359999999</v>
      </c>
      <c r="R59" s="48">
        <v>0</v>
      </c>
      <c r="S59" s="48">
        <v>19587867.960000001</v>
      </c>
      <c r="T59" s="48">
        <v>0</v>
      </c>
      <c r="U59" s="48">
        <v>32161386.079999998</v>
      </c>
      <c r="V59" s="48">
        <v>0</v>
      </c>
      <c r="W59" s="48">
        <v>23580143.18</v>
      </c>
      <c r="X59" s="48">
        <v>0</v>
      </c>
      <c r="Y59" s="48">
        <v>51728236.600000001</v>
      </c>
      <c r="Z59" s="48">
        <v>0</v>
      </c>
      <c r="AA59" s="48">
        <v>10074775.109999999</v>
      </c>
      <c r="AB59" s="48">
        <v>0</v>
      </c>
      <c r="AC59" s="48">
        <v>9280342.7300000004</v>
      </c>
      <c r="AD59" s="48">
        <v>0</v>
      </c>
      <c r="AE59" s="48">
        <v>7962231.7800000003</v>
      </c>
      <c r="AF59" s="48">
        <v>0</v>
      </c>
      <c r="AG59" s="48">
        <v>12651826.15</v>
      </c>
      <c r="AH59" s="48">
        <v>0</v>
      </c>
      <c r="AI59" s="48">
        <v>13626786.529999999</v>
      </c>
      <c r="AJ59" s="48">
        <v>0</v>
      </c>
      <c r="AK59" s="48">
        <v>4749273.5</v>
      </c>
      <c r="AL59" s="48">
        <v>0</v>
      </c>
      <c r="AM59" s="48">
        <v>9826102.4900000002</v>
      </c>
      <c r="AN59" s="48">
        <v>0</v>
      </c>
      <c r="AO59" s="48">
        <v>11379980.58</v>
      </c>
      <c r="AP59" s="48">
        <v>0</v>
      </c>
      <c r="AQ59" s="48">
        <v>13562832.65</v>
      </c>
      <c r="AR59" s="48">
        <v>0</v>
      </c>
      <c r="AS59" s="48">
        <v>19496954.859999999</v>
      </c>
      <c r="AT59" s="48">
        <v>0</v>
      </c>
      <c r="AU59" s="48">
        <v>10549275.689999999</v>
      </c>
      <c r="AV59" s="48">
        <v>0</v>
      </c>
      <c r="AW59" s="48">
        <v>29317795.780000001</v>
      </c>
      <c r="AX59" s="48">
        <v>21836882.190000001</v>
      </c>
      <c r="AY59" s="48">
        <v>14390098.869999999</v>
      </c>
      <c r="AZ59" s="48">
        <v>7930588.8799999999</v>
      </c>
      <c r="BA59" s="48">
        <v>41848936.689999998</v>
      </c>
      <c r="BB59" s="48">
        <v>34031331.810000002</v>
      </c>
      <c r="BC59" s="48">
        <v>20381562.460000001</v>
      </c>
      <c r="BD59" s="48">
        <v>7803248.9800000004</v>
      </c>
      <c r="BE59" s="48">
        <v>35887592.640000001</v>
      </c>
      <c r="BF59" s="48">
        <v>28891198.809999999</v>
      </c>
      <c r="BG59" s="48">
        <v>19238661.98</v>
      </c>
      <c r="BH59" s="48">
        <v>8767678.7400000002</v>
      </c>
      <c r="BI59" s="48">
        <v>57235692.200000003</v>
      </c>
      <c r="BJ59" s="48">
        <v>49427495.600000001</v>
      </c>
      <c r="BK59" s="48">
        <v>36216842.700000003</v>
      </c>
      <c r="BL59" s="48">
        <v>16282656.23</v>
      </c>
      <c r="BM59" s="48">
        <v>71959672.269999996</v>
      </c>
      <c r="BN59" s="48">
        <v>31275826.550000001</v>
      </c>
      <c r="BO59" s="48">
        <v>60025590.369999997</v>
      </c>
      <c r="BP59" s="48">
        <v>26491318.57</v>
      </c>
      <c r="BQ59" s="48">
        <v>56218165.460000001</v>
      </c>
      <c r="BR59" s="48">
        <v>-87429.7</v>
      </c>
      <c r="BS59" s="48">
        <v>54253933.350000001</v>
      </c>
      <c r="BT59" s="48">
        <v>27410048.010000002</v>
      </c>
      <c r="BU59" s="48">
        <v>868607.39</v>
      </c>
      <c r="BV59" s="48">
        <v>0</v>
      </c>
    </row>
    <row r="60" spans="1:74">
      <c r="A60" s="48" t="s">
        <v>273</v>
      </c>
      <c r="B60" s="48">
        <v>0</v>
      </c>
      <c r="C60" s="48">
        <v>-142435555.63999999</v>
      </c>
      <c r="D60" s="48">
        <v>0</v>
      </c>
      <c r="E60" s="48">
        <v>-335160128.07999998</v>
      </c>
      <c r="F60" s="48">
        <v>0</v>
      </c>
      <c r="G60" s="48">
        <v>-155147077.78</v>
      </c>
      <c r="H60" s="48">
        <v>0</v>
      </c>
      <c r="I60" s="48">
        <v>-564831382.39999998</v>
      </c>
      <c r="J60" s="48">
        <v>0</v>
      </c>
      <c r="K60" s="48">
        <v>-326237733.10000002</v>
      </c>
      <c r="L60" s="48">
        <v>0</v>
      </c>
      <c r="M60" s="48">
        <v>-1151206092.8099999</v>
      </c>
      <c r="N60" s="48">
        <v>0</v>
      </c>
      <c r="O60" s="48">
        <v>-240115838.13999999</v>
      </c>
      <c r="P60" s="48">
        <v>0</v>
      </c>
      <c r="Q60" s="48">
        <v>-316311672.64999998</v>
      </c>
      <c r="R60" s="48">
        <v>0</v>
      </c>
      <c r="S60" s="48">
        <v>-182282145.13</v>
      </c>
      <c r="T60" s="48">
        <v>0</v>
      </c>
      <c r="U60" s="48">
        <v>-243256941.71000001</v>
      </c>
      <c r="V60" s="48">
        <v>0</v>
      </c>
      <c r="W60" s="48">
        <v>-52985679.450000003</v>
      </c>
      <c r="X60" s="48">
        <v>0</v>
      </c>
      <c r="Y60" s="48">
        <v>-437060383.77999997</v>
      </c>
      <c r="Z60" s="48">
        <v>0</v>
      </c>
      <c r="AA60" s="48">
        <v>-316779008.56999999</v>
      </c>
      <c r="AB60" s="48">
        <v>0</v>
      </c>
      <c r="AC60" s="48">
        <v>-345448072.76999998</v>
      </c>
      <c r="AD60" s="48">
        <v>0</v>
      </c>
      <c r="AE60" s="48">
        <v>-206154765.75999999</v>
      </c>
      <c r="AF60" s="48">
        <v>0</v>
      </c>
      <c r="AG60" s="48">
        <v>-358487050.43000001</v>
      </c>
      <c r="AH60" s="48">
        <v>0</v>
      </c>
      <c r="AI60" s="48">
        <v>-171484647.58000001</v>
      </c>
      <c r="AJ60" s="48">
        <v>0</v>
      </c>
      <c r="AK60" s="48">
        <v>-251508369.59</v>
      </c>
      <c r="AL60" s="48">
        <v>0</v>
      </c>
      <c r="AM60" s="48">
        <v>-130525571.23999999</v>
      </c>
      <c r="AN60" s="48">
        <v>0</v>
      </c>
      <c r="AO60" s="48">
        <v>-412102974.93000001</v>
      </c>
      <c r="AP60" s="48">
        <v>0</v>
      </c>
      <c r="AQ60" s="48">
        <v>-147019454.00999999</v>
      </c>
      <c r="AR60" s="48">
        <v>0</v>
      </c>
      <c r="AS60" s="48">
        <v>-251429322.63999999</v>
      </c>
      <c r="AT60" s="48">
        <v>0</v>
      </c>
      <c r="AU60" s="48">
        <v>-149178110.13999999</v>
      </c>
      <c r="AV60" s="48">
        <v>0</v>
      </c>
      <c r="AW60" s="48">
        <v>-106002085.7</v>
      </c>
      <c r="AX60" s="48">
        <v>-78146813.989999995</v>
      </c>
      <c r="AY60" s="48">
        <v>-31508275.550000001</v>
      </c>
      <c r="AZ60" s="48">
        <v>-6818330.1399999997</v>
      </c>
      <c r="BA60" s="48">
        <v>52414533.450000003</v>
      </c>
      <c r="BB60" s="48">
        <v>47415743.689999998</v>
      </c>
      <c r="BC60" s="48">
        <v>4476487.08</v>
      </c>
      <c r="BD60" s="48">
        <v>-13731417.210000001</v>
      </c>
      <c r="BE60" s="48">
        <v>-74080792.579999998</v>
      </c>
      <c r="BF60" s="48">
        <v>-53634658.140000001</v>
      </c>
      <c r="BG60" s="48">
        <v>-44718368.039999999</v>
      </c>
      <c r="BH60" s="48">
        <v>-13012623.23</v>
      </c>
      <c r="BI60" s="48">
        <v>-129351232.81999999</v>
      </c>
      <c r="BJ60" s="48">
        <v>-126231548.87</v>
      </c>
      <c r="BK60" s="48">
        <v>-99137772.019999996</v>
      </c>
      <c r="BL60" s="48">
        <v>-21058739.870000001</v>
      </c>
      <c r="BM60" s="48">
        <v>-80579243.650000006</v>
      </c>
      <c r="BN60" s="48">
        <v>-47536007.049999997</v>
      </c>
      <c r="BO60" s="48">
        <v>-47111894.539999999</v>
      </c>
      <c r="BP60" s="48">
        <v>-42178051.18</v>
      </c>
      <c r="BQ60" s="48">
        <v>-116410829.40000001</v>
      </c>
      <c r="BR60" s="48">
        <v>-55492097.759999998</v>
      </c>
      <c r="BS60" s="48">
        <v>-42252799.109999999</v>
      </c>
      <c r="BT60" s="48">
        <v>8467811.9100000001</v>
      </c>
      <c r="BU60" s="48">
        <v>-44424228.259999998</v>
      </c>
      <c r="BV60" s="48">
        <v>0</v>
      </c>
    </row>
    <row r="61" spans="1:74">
      <c r="A61" s="48" t="s">
        <v>274</v>
      </c>
      <c r="B61" s="48">
        <v>0</v>
      </c>
      <c r="C61" s="48">
        <v>-2989118.5</v>
      </c>
      <c r="D61" s="48">
        <v>0</v>
      </c>
      <c r="E61" s="48">
        <v>-81807586.780000001</v>
      </c>
      <c r="F61" s="48">
        <v>0</v>
      </c>
      <c r="G61" s="48">
        <v>35783944.049999997</v>
      </c>
      <c r="H61" s="48">
        <v>0</v>
      </c>
      <c r="I61" s="48">
        <v>-20703647</v>
      </c>
      <c r="J61" s="48">
        <v>0</v>
      </c>
      <c r="K61" s="48">
        <v>-19739122.850000001</v>
      </c>
      <c r="L61" s="48">
        <v>0</v>
      </c>
      <c r="M61" s="48">
        <v>4683469.8</v>
      </c>
      <c r="N61" s="48">
        <v>0</v>
      </c>
      <c r="O61" s="48">
        <v>-23127482.050000001</v>
      </c>
      <c r="P61" s="48">
        <v>0</v>
      </c>
      <c r="Q61" s="48">
        <v>-1825074.41</v>
      </c>
      <c r="R61" s="48">
        <v>0</v>
      </c>
      <c r="S61" s="48">
        <v>-1495300.78</v>
      </c>
      <c r="T61" s="48">
        <v>0</v>
      </c>
      <c r="U61" s="48">
        <v>-28501854.18</v>
      </c>
      <c r="V61" s="48">
        <v>0</v>
      </c>
      <c r="W61" s="48">
        <v>-1347849.42</v>
      </c>
      <c r="X61" s="48">
        <v>0</v>
      </c>
      <c r="Y61" s="48">
        <v>-24188107.140000001</v>
      </c>
      <c r="Z61" s="48">
        <v>0</v>
      </c>
      <c r="AA61" s="48">
        <v>-4694668.9800000004</v>
      </c>
      <c r="AB61" s="48">
        <v>0</v>
      </c>
      <c r="AC61" s="48">
        <v>-21208066.739999998</v>
      </c>
      <c r="AD61" s="48">
        <v>0</v>
      </c>
      <c r="AE61" s="48">
        <v>-577257.34</v>
      </c>
      <c r="AF61" s="48">
        <v>0</v>
      </c>
      <c r="AG61" s="48">
        <v>-21714280.91</v>
      </c>
      <c r="AH61" s="48">
        <v>0</v>
      </c>
      <c r="AI61" s="48">
        <v>60258.83</v>
      </c>
      <c r="AJ61" s="48">
        <v>0</v>
      </c>
      <c r="AK61" s="48">
        <v>-24510892.41</v>
      </c>
      <c r="AL61" s="48">
        <v>0</v>
      </c>
      <c r="AM61" s="48">
        <v>-2004885.16</v>
      </c>
      <c r="AN61" s="48">
        <v>0</v>
      </c>
      <c r="AO61" s="48">
        <v>-4005068.83</v>
      </c>
      <c r="AP61" s="48">
        <v>0</v>
      </c>
      <c r="AQ61" s="48">
        <v>-7341532.3499999996</v>
      </c>
      <c r="AR61" s="48">
        <v>0</v>
      </c>
      <c r="AS61" s="48">
        <v>-23234251.079999998</v>
      </c>
      <c r="AT61" s="48">
        <v>0</v>
      </c>
      <c r="AU61" s="48">
        <v>3292787.88</v>
      </c>
      <c r="AV61" s="48">
        <v>0</v>
      </c>
      <c r="AW61" s="48">
        <v>0</v>
      </c>
      <c r="AX61" s="48">
        <v>0</v>
      </c>
      <c r="AY61" s="48">
        <v>0</v>
      </c>
      <c r="AZ61" s="48">
        <v>0</v>
      </c>
      <c r="BA61" s="48">
        <v>0</v>
      </c>
      <c r="BB61" s="48">
        <v>0</v>
      </c>
      <c r="BC61" s="48">
        <v>0</v>
      </c>
      <c r="BD61" s="48">
        <v>0</v>
      </c>
      <c r="BE61" s="48">
        <v>0</v>
      </c>
      <c r="BF61" s="48">
        <v>0</v>
      </c>
      <c r="BG61" s="48">
        <v>0</v>
      </c>
      <c r="BH61" s="48">
        <v>0</v>
      </c>
      <c r="BI61" s="48">
        <v>0</v>
      </c>
      <c r="BJ61" s="48">
        <v>0</v>
      </c>
      <c r="BK61" s="48">
        <v>0</v>
      </c>
      <c r="BL61" s="48">
        <v>0</v>
      </c>
      <c r="BM61" s="48">
        <v>0</v>
      </c>
      <c r="BN61" s="48">
        <v>0</v>
      </c>
      <c r="BO61" s="48">
        <v>0</v>
      </c>
      <c r="BP61" s="48">
        <v>0</v>
      </c>
      <c r="BQ61" s="48">
        <v>0</v>
      </c>
      <c r="BR61" s="48">
        <v>0</v>
      </c>
      <c r="BS61" s="48">
        <v>0</v>
      </c>
      <c r="BT61" s="48">
        <v>0</v>
      </c>
      <c r="BU61" s="48">
        <v>0</v>
      </c>
      <c r="BV61" s="48">
        <v>0</v>
      </c>
    </row>
    <row r="62" spans="1:74">
      <c r="A62" s="48" t="s">
        <v>275</v>
      </c>
      <c r="B62" s="48">
        <v>0</v>
      </c>
      <c r="C62" s="48">
        <v>22418106.5</v>
      </c>
      <c r="D62" s="48">
        <v>0</v>
      </c>
      <c r="E62" s="48">
        <v>-16565504.17</v>
      </c>
      <c r="F62" s="48">
        <v>0</v>
      </c>
      <c r="G62" s="48">
        <v>1881552.89</v>
      </c>
      <c r="H62" s="48">
        <v>0</v>
      </c>
      <c r="I62" s="48">
        <v>-9355799.7200000007</v>
      </c>
      <c r="J62" s="48">
        <v>0</v>
      </c>
      <c r="K62" s="48">
        <v>-13764982.380000001</v>
      </c>
      <c r="L62" s="48">
        <v>0</v>
      </c>
      <c r="M62" s="48">
        <v>14220400.66</v>
      </c>
      <c r="N62" s="48">
        <v>0</v>
      </c>
      <c r="O62" s="48">
        <v>-98239.15</v>
      </c>
      <c r="P62" s="48">
        <v>0</v>
      </c>
      <c r="Q62" s="48">
        <v>-16563963.24</v>
      </c>
      <c r="R62" s="48">
        <v>0</v>
      </c>
      <c r="S62" s="48">
        <v>-2920880.83</v>
      </c>
      <c r="T62" s="48">
        <v>0</v>
      </c>
      <c r="U62" s="48">
        <v>-2583577.96</v>
      </c>
      <c r="V62" s="48">
        <v>0</v>
      </c>
      <c r="W62" s="48">
        <v>1555825.2</v>
      </c>
      <c r="X62" s="48">
        <v>0</v>
      </c>
      <c r="Y62" s="48">
        <v>4898089.01</v>
      </c>
      <c r="Z62" s="48">
        <v>0</v>
      </c>
      <c r="AA62" s="48">
        <v>-380759.83</v>
      </c>
      <c r="AB62" s="48">
        <v>0</v>
      </c>
      <c r="AC62" s="48">
        <v>-1152943.95</v>
      </c>
      <c r="AD62" s="48">
        <v>0</v>
      </c>
      <c r="AE62" s="48">
        <v>-7306626.1799999997</v>
      </c>
      <c r="AF62" s="48">
        <v>0</v>
      </c>
      <c r="AG62" s="48">
        <v>-4035884.57</v>
      </c>
      <c r="AH62" s="48">
        <v>0</v>
      </c>
      <c r="AI62" s="48">
        <v>-1586241.22</v>
      </c>
      <c r="AJ62" s="48">
        <v>0</v>
      </c>
      <c r="AK62" s="48">
        <v>-3367173.56</v>
      </c>
      <c r="AL62" s="48">
        <v>0</v>
      </c>
      <c r="AM62" s="48">
        <v>-1761526.94</v>
      </c>
      <c r="AN62" s="48">
        <v>0</v>
      </c>
      <c r="AO62" s="48">
        <v>-8268833.4800000004</v>
      </c>
      <c r="AP62" s="48">
        <v>0</v>
      </c>
      <c r="AQ62" s="48">
        <v>3751750.75</v>
      </c>
      <c r="AR62" s="48">
        <v>0</v>
      </c>
      <c r="AS62" s="48">
        <v>6464761.2400000002</v>
      </c>
      <c r="AT62" s="48">
        <v>0</v>
      </c>
      <c r="AU62" s="48">
        <v>18727502.359999999</v>
      </c>
      <c r="AV62" s="48">
        <v>0</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2045133.22</v>
      </c>
      <c r="BQ62" s="48">
        <v>0</v>
      </c>
      <c r="BR62" s="48">
        <v>1128045.8600000001</v>
      </c>
      <c r="BS62" s="48">
        <v>0</v>
      </c>
      <c r="BT62" s="48">
        <v>0</v>
      </c>
      <c r="BU62" s="48">
        <v>0</v>
      </c>
      <c r="BV62" s="48">
        <v>0</v>
      </c>
    </row>
    <row r="63" spans="1:74">
      <c r="A63" s="48" t="s">
        <v>276</v>
      </c>
      <c r="B63" s="48">
        <v>0</v>
      </c>
      <c r="C63" s="48">
        <v>51787531.119999997</v>
      </c>
      <c r="D63" s="48">
        <v>0</v>
      </c>
      <c r="E63" s="48">
        <v>-1345384160</v>
      </c>
      <c r="F63" s="48">
        <v>0</v>
      </c>
      <c r="G63" s="48">
        <v>-271801600.31</v>
      </c>
      <c r="H63" s="48">
        <v>0</v>
      </c>
      <c r="I63" s="48">
        <v>-520740505.74000001</v>
      </c>
      <c r="J63" s="48">
        <v>0</v>
      </c>
      <c r="K63" s="48">
        <v>-29235461.710000001</v>
      </c>
      <c r="L63" s="48">
        <v>0</v>
      </c>
      <c r="M63" s="48">
        <v>147396067.34</v>
      </c>
      <c r="N63" s="48">
        <v>0</v>
      </c>
      <c r="O63" s="48">
        <v>716677969.57000005</v>
      </c>
      <c r="P63" s="48">
        <v>0</v>
      </c>
      <c r="Q63" s="48">
        <v>-1423975321.74</v>
      </c>
      <c r="R63" s="48">
        <v>0</v>
      </c>
      <c r="S63" s="48">
        <v>-507973442.58999997</v>
      </c>
      <c r="T63" s="48">
        <v>0</v>
      </c>
      <c r="U63" s="48">
        <v>-1731602128.9100001</v>
      </c>
      <c r="V63" s="48">
        <v>0</v>
      </c>
      <c r="W63" s="48">
        <v>-563270828.35000002</v>
      </c>
      <c r="X63" s="48">
        <v>0</v>
      </c>
      <c r="Y63" s="48">
        <v>-637386557.01999998</v>
      </c>
      <c r="Z63" s="48">
        <v>0</v>
      </c>
      <c r="AA63" s="48">
        <v>-2391825.04</v>
      </c>
      <c r="AB63" s="48">
        <v>0</v>
      </c>
      <c r="AC63" s="48">
        <v>-1069823043.9</v>
      </c>
      <c r="AD63" s="48">
        <v>0</v>
      </c>
      <c r="AE63" s="48">
        <v>-268753843.43000001</v>
      </c>
      <c r="AF63" s="48">
        <v>0</v>
      </c>
      <c r="AG63" s="48">
        <v>-449631499.31999999</v>
      </c>
      <c r="AH63" s="48">
        <v>0</v>
      </c>
      <c r="AI63" s="48">
        <v>73587656.950000003</v>
      </c>
      <c r="AJ63" s="48">
        <v>0</v>
      </c>
      <c r="AK63" s="48">
        <v>-69426335.810000002</v>
      </c>
      <c r="AL63" s="48">
        <v>0</v>
      </c>
      <c r="AM63" s="48">
        <v>191270103.90000001</v>
      </c>
      <c r="AN63" s="48">
        <v>0</v>
      </c>
      <c r="AO63" s="48">
        <v>-144338344.81</v>
      </c>
      <c r="AP63" s="48">
        <v>0</v>
      </c>
      <c r="AQ63" s="48">
        <v>-171552255.84</v>
      </c>
      <c r="AR63" s="48">
        <v>0</v>
      </c>
      <c r="AS63" s="48">
        <v>-312584976.75999999</v>
      </c>
      <c r="AT63" s="48">
        <v>0</v>
      </c>
      <c r="AU63" s="48">
        <v>-203155499.75999999</v>
      </c>
      <c r="AV63" s="48">
        <v>0</v>
      </c>
      <c r="AW63" s="48">
        <v>-281427314.94</v>
      </c>
      <c r="AX63" s="48">
        <v>243392312.08000001</v>
      </c>
      <c r="AY63" s="48">
        <v>152252822.71000001</v>
      </c>
      <c r="AZ63" s="48">
        <v>82198436.969999999</v>
      </c>
      <c r="BA63" s="48">
        <v>45992740.700000003</v>
      </c>
      <c r="BB63" s="48">
        <v>-122429316.67</v>
      </c>
      <c r="BC63" s="48">
        <v>-35812084.32</v>
      </c>
      <c r="BD63" s="48">
        <v>-68512974.989999995</v>
      </c>
      <c r="BE63" s="48">
        <v>-68683451.700000003</v>
      </c>
      <c r="BF63" s="48">
        <v>-29597334.73</v>
      </c>
      <c r="BG63" s="48">
        <v>56309564.390000001</v>
      </c>
      <c r="BH63" s="48">
        <v>180670480.34</v>
      </c>
      <c r="BI63" s="48">
        <v>-161825605.94999999</v>
      </c>
      <c r="BJ63" s="48">
        <v>-96295323.819999993</v>
      </c>
      <c r="BK63" s="48">
        <v>39699790.780000001</v>
      </c>
      <c r="BL63" s="48">
        <v>44996058.270000003</v>
      </c>
      <c r="BM63" s="48">
        <v>-401717642.95999998</v>
      </c>
      <c r="BN63" s="48">
        <v>153214169.71000001</v>
      </c>
      <c r="BO63" s="48">
        <v>24042664.359999999</v>
      </c>
      <c r="BP63" s="48">
        <v>70458797.650000006</v>
      </c>
      <c r="BQ63" s="48">
        <v>-60657947.170000002</v>
      </c>
      <c r="BR63" s="48">
        <v>-25015726.43</v>
      </c>
      <c r="BS63" s="48">
        <v>-230698857.69999999</v>
      </c>
      <c r="BT63" s="48">
        <v>-100046202.38</v>
      </c>
      <c r="BU63" s="48">
        <v>70142663.879999995</v>
      </c>
      <c r="BV63" s="48">
        <v>0</v>
      </c>
    </row>
    <row r="64" spans="1:74">
      <c r="A64" s="48" t="s">
        <v>277</v>
      </c>
      <c r="B64" s="48">
        <v>0</v>
      </c>
      <c r="C64" s="48">
        <v>-615180458.07000005</v>
      </c>
      <c r="D64" s="48">
        <v>0</v>
      </c>
      <c r="E64" s="48">
        <v>74082968.730000004</v>
      </c>
      <c r="F64" s="48">
        <v>0</v>
      </c>
      <c r="G64" s="48">
        <v>488021230.01999998</v>
      </c>
      <c r="H64" s="48">
        <v>0</v>
      </c>
      <c r="I64" s="48">
        <v>-295463057.07999998</v>
      </c>
      <c r="J64" s="48">
        <v>0</v>
      </c>
      <c r="K64" s="48">
        <v>-25987432.010000002</v>
      </c>
      <c r="L64" s="48">
        <v>0</v>
      </c>
      <c r="M64" s="48">
        <v>-998909392.55999994</v>
      </c>
      <c r="N64" s="48">
        <v>0</v>
      </c>
      <c r="O64" s="48">
        <v>-723446569.17999995</v>
      </c>
      <c r="P64" s="48">
        <v>0</v>
      </c>
      <c r="Q64" s="48">
        <v>-384805309.30000001</v>
      </c>
      <c r="R64" s="48">
        <v>0</v>
      </c>
      <c r="S64" s="48">
        <v>-15452597.02</v>
      </c>
      <c r="T64" s="48">
        <v>0</v>
      </c>
      <c r="U64" s="48">
        <v>-495438400.27999997</v>
      </c>
      <c r="V64" s="48">
        <v>0</v>
      </c>
      <c r="W64" s="48">
        <v>-57958398.020000003</v>
      </c>
      <c r="X64" s="48">
        <v>0</v>
      </c>
      <c r="Y64" s="48">
        <v>-750776589.62</v>
      </c>
      <c r="Z64" s="48">
        <v>0</v>
      </c>
      <c r="AA64" s="48">
        <v>-525332568.94999999</v>
      </c>
      <c r="AB64" s="48">
        <v>0</v>
      </c>
      <c r="AC64" s="48">
        <v>-718676433</v>
      </c>
      <c r="AD64" s="48">
        <v>0</v>
      </c>
      <c r="AE64" s="48">
        <v>-485283377.26999998</v>
      </c>
      <c r="AF64" s="48">
        <v>0</v>
      </c>
      <c r="AG64" s="48">
        <v>-602079510.98000002</v>
      </c>
      <c r="AH64" s="48">
        <v>0</v>
      </c>
      <c r="AI64" s="48">
        <v>-440036647.70999998</v>
      </c>
      <c r="AJ64" s="48">
        <v>0</v>
      </c>
      <c r="AK64" s="48">
        <v>-275331370.44</v>
      </c>
      <c r="AL64" s="48">
        <v>0</v>
      </c>
      <c r="AM64" s="48">
        <v>-463665108.51999998</v>
      </c>
      <c r="AN64" s="48">
        <v>0</v>
      </c>
      <c r="AO64" s="48">
        <v>-60205473.100000001</v>
      </c>
      <c r="AP64" s="48">
        <v>0</v>
      </c>
      <c r="AQ64" s="48">
        <v>-314000456.07999998</v>
      </c>
      <c r="AR64" s="48">
        <v>0</v>
      </c>
      <c r="AS64" s="48">
        <v>-365084508.38999999</v>
      </c>
      <c r="AT64" s="48">
        <v>0</v>
      </c>
      <c r="AU64" s="48">
        <v>-316527848.49000001</v>
      </c>
      <c r="AV64" s="48">
        <v>0</v>
      </c>
      <c r="AW64" s="48">
        <v>-160172650.83000001</v>
      </c>
      <c r="AX64" s="48">
        <v>-7857889.0099999998</v>
      </c>
      <c r="AY64" s="48">
        <v>-53258064.829999998</v>
      </c>
      <c r="AZ64" s="48">
        <v>-102871520.40000001</v>
      </c>
      <c r="BA64" s="48">
        <v>-140825288.12</v>
      </c>
      <c r="BB64" s="48">
        <v>-273874328.13999999</v>
      </c>
      <c r="BC64" s="48">
        <v>-214240783.13</v>
      </c>
      <c r="BD64" s="48">
        <v>-92917349.629999995</v>
      </c>
      <c r="BE64" s="48">
        <v>-132355610.91</v>
      </c>
      <c r="BF64" s="48">
        <v>-232868162.43000001</v>
      </c>
      <c r="BG64" s="48">
        <v>-186564154.86000001</v>
      </c>
      <c r="BH64" s="48">
        <v>-121640023</v>
      </c>
      <c r="BI64" s="48">
        <v>-285391552.36000001</v>
      </c>
      <c r="BJ64" s="48">
        <v>-200525188.16</v>
      </c>
      <c r="BK64" s="48">
        <v>-156467125.44</v>
      </c>
      <c r="BL64" s="48">
        <v>-175225292.24000001</v>
      </c>
      <c r="BM64" s="48">
        <v>-146640631.16</v>
      </c>
      <c r="BN64" s="48">
        <v>-189348060.13999999</v>
      </c>
      <c r="BO64" s="48">
        <v>82198383.299999997</v>
      </c>
      <c r="BP64" s="48">
        <v>-57169712.159999996</v>
      </c>
      <c r="BQ64" s="48">
        <v>330067626.42000002</v>
      </c>
      <c r="BR64" s="48">
        <v>-127595169.08</v>
      </c>
      <c r="BS64" s="48">
        <v>-11104610.439999999</v>
      </c>
      <c r="BT64" s="48">
        <v>-130022707.01000001</v>
      </c>
      <c r="BU64" s="48">
        <v>-3804584.91</v>
      </c>
      <c r="BV64" s="48">
        <v>0</v>
      </c>
    </row>
    <row r="65" spans="1:74">
      <c r="A65" s="48" t="s">
        <v>278</v>
      </c>
      <c r="B65" s="48">
        <v>0</v>
      </c>
      <c r="C65" s="48">
        <v>-822433745.38999999</v>
      </c>
      <c r="D65" s="48">
        <v>0</v>
      </c>
      <c r="E65" s="48">
        <v>694445992.83000004</v>
      </c>
      <c r="F65" s="48">
        <v>0</v>
      </c>
      <c r="G65" s="48">
        <v>-750169287.62</v>
      </c>
      <c r="H65" s="48">
        <v>0</v>
      </c>
      <c r="I65" s="48">
        <v>796894143.97000003</v>
      </c>
      <c r="J65" s="48">
        <v>0</v>
      </c>
      <c r="K65" s="48">
        <v>481745293.64999998</v>
      </c>
      <c r="L65" s="48">
        <v>0</v>
      </c>
      <c r="M65" s="48">
        <v>317781172.38999999</v>
      </c>
      <c r="N65" s="48">
        <v>0</v>
      </c>
      <c r="O65" s="48">
        <v>-210664228.41999999</v>
      </c>
      <c r="P65" s="48">
        <v>0</v>
      </c>
      <c r="Q65" s="48">
        <v>2000472842.96</v>
      </c>
      <c r="R65" s="48">
        <v>0</v>
      </c>
      <c r="S65" s="48">
        <v>747751783.73000002</v>
      </c>
      <c r="T65" s="48">
        <v>0</v>
      </c>
      <c r="U65" s="48">
        <v>2088089685.9200001</v>
      </c>
      <c r="V65" s="48">
        <v>0</v>
      </c>
      <c r="W65" s="48">
        <v>847140879.13</v>
      </c>
      <c r="X65" s="48">
        <v>0</v>
      </c>
      <c r="Y65" s="48">
        <v>3321789665.6599998</v>
      </c>
      <c r="Z65" s="48">
        <v>0</v>
      </c>
      <c r="AA65" s="48">
        <v>1435022382.28</v>
      </c>
      <c r="AB65" s="48">
        <v>0</v>
      </c>
      <c r="AC65" s="48">
        <v>2222556767.6500001</v>
      </c>
      <c r="AD65" s="48">
        <v>0</v>
      </c>
      <c r="AE65" s="48">
        <v>1054250746.4299999</v>
      </c>
      <c r="AF65" s="48">
        <v>0</v>
      </c>
      <c r="AG65" s="48">
        <v>1756539989.8199999</v>
      </c>
      <c r="AH65" s="48">
        <v>0</v>
      </c>
      <c r="AI65" s="48">
        <v>973993960.90999997</v>
      </c>
      <c r="AJ65" s="48">
        <v>0</v>
      </c>
      <c r="AK65" s="48">
        <v>1547504904.6500001</v>
      </c>
      <c r="AL65" s="48">
        <v>0</v>
      </c>
      <c r="AM65" s="48">
        <v>762916591.28999996</v>
      </c>
      <c r="AN65" s="48">
        <v>0</v>
      </c>
      <c r="AO65" s="48">
        <v>-112635005.90000001</v>
      </c>
      <c r="AP65" s="48">
        <v>0</v>
      </c>
      <c r="AQ65" s="48">
        <v>6482946.6799999997</v>
      </c>
      <c r="AR65" s="48">
        <v>0</v>
      </c>
      <c r="AS65" s="48">
        <v>903304818.19000006</v>
      </c>
      <c r="AT65" s="48">
        <v>0</v>
      </c>
      <c r="AU65" s="48">
        <v>436739371.30000001</v>
      </c>
      <c r="AV65" s="48">
        <v>0</v>
      </c>
      <c r="AW65" s="48">
        <v>508272001.29000002</v>
      </c>
      <c r="AX65" s="48">
        <v>-244064512.78999999</v>
      </c>
      <c r="AY65" s="48">
        <v>-199828259.62</v>
      </c>
      <c r="AZ65" s="48">
        <v>-364217810.97000003</v>
      </c>
      <c r="BA65" s="48">
        <v>-356284616.81</v>
      </c>
      <c r="BB65" s="48">
        <v>-337420281.70999998</v>
      </c>
      <c r="BC65" s="48">
        <v>-305647116.06</v>
      </c>
      <c r="BD65" s="48">
        <v>-253734956.75</v>
      </c>
      <c r="BE65" s="48">
        <v>151372985.59</v>
      </c>
      <c r="BF65" s="48">
        <v>105485523.01000001</v>
      </c>
      <c r="BG65" s="48">
        <v>-124475868.7</v>
      </c>
      <c r="BH65" s="48">
        <v>-207716643.90000001</v>
      </c>
      <c r="BI65" s="48">
        <v>113991724.59999999</v>
      </c>
      <c r="BJ65" s="48">
        <v>102645128.18000001</v>
      </c>
      <c r="BK65" s="48">
        <v>-120185707.77</v>
      </c>
      <c r="BL65" s="48">
        <v>-138921308.08000001</v>
      </c>
      <c r="BM65" s="48">
        <v>425754390.45999998</v>
      </c>
      <c r="BN65" s="48">
        <v>-76017181.739999995</v>
      </c>
      <c r="BO65" s="48">
        <v>75973857.620000005</v>
      </c>
      <c r="BP65" s="48">
        <v>-116156319.88</v>
      </c>
      <c r="BQ65" s="48">
        <v>-196186379.44999999</v>
      </c>
      <c r="BR65" s="48">
        <v>-45120933.270000003</v>
      </c>
      <c r="BS65" s="48">
        <v>-146235501.94</v>
      </c>
      <c r="BT65" s="48">
        <v>-20683315.18</v>
      </c>
      <c r="BU65" s="48">
        <v>-211549915.44</v>
      </c>
      <c r="BV65" s="48">
        <v>0</v>
      </c>
    </row>
    <row r="66" spans="1:74">
      <c r="A66" s="48" t="s">
        <v>279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0</v>
      </c>
      <c r="AU66" s="48">
        <v>0</v>
      </c>
      <c r="AV66" s="48">
        <v>0</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row>
    <row r="67" spans="1:74">
      <c r="A67" s="48" t="s">
        <v>280</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row>
    <row r="68" spans="1:74">
      <c r="A68" s="48" t="s">
        <v>281</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-14651653.789999999</v>
      </c>
      <c r="AT68" s="48">
        <v>0</v>
      </c>
      <c r="AU68" s="48">
        <v>0</v>
      </c>
      <c r="AV68" s="48">
        <v>0</v>
      </c>
      <c r="AW68" s="48">
        <v>0</v>
      </c>
      <c r="AX68" s="48">
        <v>0</v>
      </c>
      <c r="AY68" s="48">
        <v>0</v>
      </c>
      <c r="AZ68" s="48">
        <v>0</v>
      </c>
      <c r="BA68" s="48">
        <v>0</v>
      </c>
      <c r="BB68" s="48">
        <v>0</v>
      </c>
      <c r="BC68" s="48">
        <v>0</v>
      </c>
      <c r="BD68" s="48">
        <v>0</v>
      </c>
      <c r="BE68" s="48">
        <v>0</v>
      </c>
      <c r="BF68" s="48">
        <v>0</v>
      </c>
      <c r="BG68" s="48">
        <v>0</v>
      </c>
      <c r="BH68" s="48">
        <v>0</v>
      </c>
      <c r="BI68" s="48">
        <v>0</v>
      </c>
      <c r="BJ68" s="48">
        <v>70000</v>
      </c>
      <c r="BK68" s="48">
        <v>70000</v>
      </c>
      <c r="BL68" s="48">
        <v>0</v>
      </c>
      <c r="BM68" s="48">
        <v>0</v>
      </c>
      <c r="BN68" s="48">
        <v>0</v>
      </c>
      <c r="BO68" s="48">
        <v>0</v>
      </c>
      <c r="BP68" s="48">
        <v>-17488975.260000002</v>
      </c>
      <c r="BQ68" s="48">
        <v>0</v>
      </c>
      <c r="BR68" s="48">
        <v>85295200.790000007</v>
      </c>
      <c r="BS68" s="48">
        <v>-1315540.25</v>
      </c>
      <c r="BT68" s="48">
        <v>-25739.31</v>
      </c>
      <c r="BU68" s="48">
        <v>0</v>
      </c>
      <c r="BV68" s="48">
        <v>0</v>
      </c>
    </row>
    <row r="69" spans="1:74">
      <c r="A69" s="48" t="s">
        <v>282</v>
      </c>
      <c r="B69" s="48">
        <v>0</v>
      </c>
      <c r="C69" s="48">
        <v>-360888706.42000002</v>
      </c>
      <c r="D69" s="48">
        <v>0</v>
      </c>
      <c r="E69" s="48">
        <v>1930118454.01</v>
      </c>
      <c r="F69" s="48">
        <v>0</v>
      </c>
      <c r="G69" s="48">
        <v>436621687.81999999</v>
      </c>
      <c r="H69" s="48">
        <v>0</v>
      </c>
      <c r="I69" s="48">
        <v>1999573702.98</v>
      </c>
      <c r="J69" s="48">
        <v>0</v>
      </c>
      <c r="K69" s="48">
        <v>1316392351.1300001</v>
      </c>
      <c r="L69" s="48">
        <v>0</v>
      </c>
      <c r="M69" s="48">
        <v>1338774524.46</v>
      </c>
      <c r="N69" s="48">
        <v>0</v>
      </c>
      <c r="O69" s="48">
        <v>563731554.65999997</v>
      </c>
      <c r="P69" s="48">
        <v>0</v>
      </c>
      <c r="Q69" s="48">
        <v>2011963265.6500001</v>
      </c>
      <c r="R69" s="48">
        <v>0</v>
      </c>
      <c r="S69" s="48">
        <v>972053307.75999999</v>
      </c>
      <c r="T69" s="48">
        <v>0</v>
      </c>
      <c r="U69" s="48">
        <v>1758892889.23</v>
      </c>
      <c r="V69" s="48">
        <v>0</v>
      </c>
      <c r="W69" s="48">
        <v>928841205.42999995</v>
      </c>
      <c r="X69" s="48">
        <v>0</v>
      </c>
      <c r="Y69" s="48">
        <v>3120058762.9099998</v>
      </c>
      <c r="Z69" s="48">
        <v>0</v>
      </c>
      <c r="AA69" s="48">
        <v>1506595920.0599999</v>
      </c>
      <c r="AB69" s="48">
        <v>0</v>
      </c>
      <c r="AC69" s="48">
        <v>1542378253.03</v>
      </c>
      <c r="AD69" s="48">
        <v>0</v>
      </c>
      <c r="AE69" s="48">
        <v>884143463.00999999</v>
      </c>
      <c r="AF69" s="48">
        <v>0</v>
      </c>
      <c r="AG69" s="48">
        <v>1787464327.6600001</v>
      </c>
      <c r="AH69" s="48">
        <v>0</v>
      </c>
      <c r="AI69" s="48">
        <v>1122202879.6700001</v>
      </c>
      <c r="AJ69" s="48">
        <v>0</v>
      </c>
      <c r="AK69" s="48">
        <v>2028598332.1700001</v>
      </c>
      <c r="AL69" s="48">
        <v>0</v>
      </c>
      <c r="AM69" s="48">
        <v>943480103.27999997</v>
      </c>
      <c r="AN69" s="48">
        <v>0</v>
      </c>
      <c r="AO69" s="48">
        <v>516497097.97000003</v>
      </c>
      <c r="AP69" s="48">
        <v>0</v>
      </c>
      <c r="AQ69" s="48">
        <v>4084610.3</v>
      </c>
      <c r="AR69" s="48">
        <v>0</v>
      </c>
      <c r="AS69" s="48">
        <v>1057878881.39</v>
      </c>
      <c r="AT69" s="48">
        <v>0</v>
      </c>
      <c r="AU69" s="48">
        <v>295608189.13</v>
      </c>
      <c r="AV69" s="48">
        <v>0</v>
      </c>
      <c r="AW69" s="48">
        <v>846957120.55999994</v>
      </c>
      <c r="AX69" s="48">
        <v>485240091.43000001</v>
      </c>
      <c r="AY69" s="48">
        <v>199309444.03</v>
      </c>
      <c r="AZ69" s="48">
        <v>-80113359.060000002</v>
      </c>
      <c r="BA69" s="48">
        <v>243530780.69999999</v>
      </c>
      <c r="BB69" s="48">
        <v>-165370697.12</v>
      </c>
      <c r="BC69" s="48">
        <v>-157379247.44</v>
      </c>
      <c r="BD69" s="48">
        <v>-233545765.58000001</v>
      </c>
      <c r="BE69" s="48">
        <v>604667760.59000003</v>
      </c>
      <c r="BF69" s="48">
        <v>337453098.12</v>
      </c>
      <c r="BG69" s="48">
        <v>76753462.159999996</v>
      </c>
      <c r="BH69" s="48">
        <v>56748815.079999998</v>
      </c>
      <c r="BI69" s="48">
        <v>292170476.75999999</v>
      </c>
      <c r="BJ69" s="48">
        <v>456723497.52999997</v>
      </c>
      <c r="BK69" s="48">
        <v>156973179.36000001</v>
      </c>
      <c r="BL69" s="48">
        <v>-5871214.5800000001</v>
      </c>
      <c r="BM69" s="48">
        <v>690591617.23000002</v>
      </c>
      <c r="BN69" s="48">
        <v>318591291.69999999</v>
      </c>
      <c r="BO69" s="48">
        <v>887186030.29999995</v>
      </c>
      <c r="BP69" s="48">
        <v>200224002.99000001</v>
      </c>
      <c r="BQ69" s="48">
        <v>678152932.48000002</v>
      </c>
      <c r="BR69" s="48">
        <v>131692296.48</v>
      </c>
      <c r="BS69" s="48">
        <v>247433107.97999999</v>
      </c>
      <c r="BT69" s="48">
        <v>43070537.390000001</v>
      </c>
      <c r="BU69" s="48">
        <v>-154941375.38999999</v>
      </c>
      <c r="BV69" s="48">
        <v>0</v>
      </c>
    </row>
    <row r="70" spans="1:74">
      <c r="A70" s="48" t="s">
        <v>283</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0</v>
      </c>
      <c r="BS70" s="48">
        <v>0</v>
      </c>
      <c r="BT70" s="48">
        <v>0</v>
      </c>
      <c r="BU70" s="48">
        <v>0</v>
      </c>
      <c r="BV70" s="48">
        <v>0</v>
      </c>
    </row>
    <row r="71" spans="1:74">
      <c r="A71" s="48" t="s">
        <v>284</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v>
      </c>
      <c r="BE71" s="48">
        <v>0</v>
      </c>
      <c r="BF71" s="48">
        <v>0</v>
      </c>
      <c r="BG71" s="48">
        <v>0</v>
      </c>
      <c r="BH71" s="48">
        <v>0</v>
      </c>
      <c r="BI71" s="48">
        <v>0</v>
      </c>
      <c r="BJ71" s="48">
        <v>0</v>
      </c>
      <c r="BK71" s="48">
        <v>0</v>
      </c>
      <c r="BL71" s="48">
        <v>0</v>
      </c>
      <c r="BM71" s="48">
        <v>0</v>
      </c>
      <c r="BN71" s="48">
        <v>0</v>
      </c>
      <c r="BO71" s="48">
        <v>0</v>
      </c>
      <c r="BP71" s="48">
        <v>0</v>
      </c>
      <c r="BQ71" s="48">
        <v>0</v>
      </c>
      <c r="BR71" s="48">
        <v>0</v>
      </c>
      <c r="BS71" s="48">
        <v>0</v>
      </c>
      <c r="BT71" s="48">
        <v>0</v>
      </c>
      <c r="BU71" s="48">
        <v>0</v>
      </c>
      <c r="BV71" s="48">
        <v>0</v>
      </c>
    </row>
    <row r="72" spans="1:74">
      <c r="A72" s="48" t="s">
        <v>285</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v>
      </c>
      <c r="BE72" s="48">
        <v>0</v>
      </c>
      <c r="BF72" s="48">
        <v>0</v>
      </c>
      <c r="BG72" s="48">
        <v>0</v>
      </c>
      <c r="BH72" s="48">
        <v>0</v>
      </c>
      <c r="BI72" s="48">
        <v>0</v>
      </c>
      <c r="BJ72" s="48">
        <v>0</v>
      </c>
      <c r="BK72" s="48">
        <v>0</v>
      </c>
      <c r="BL72" s="48">
        <v>0</v>
      </c>
      <c r="BM72" s="48">
        <v>0</v>
      </c>
      <c r="BN72" s="48">
        <v>0</v>
      </c>
      <c r="BO72" s="48">
        <v>0</v>
      </c>
      <c r="BP72" s="48">
        <v>0</v>
      </c>
      <c r="BQ72" s="48">
        <v>0</v>
      </c>
      <c r="BR72" s="48">
        <v>0</v>
      </c>
      <c r="BS72" s="48">
        <v>0</v>
      </c>
      <c r="BT72" s="48">
        <v>0</v>
      </c>
      <c r="BU72" s="48">
        <v>0</v>
      </c>
      <c r="BV72" s="48">
        <v>0</v>
      </c>
    </row>
    <row r="73" spans="1:74">
      <c r="A73" s="48" t="s">
        <v>286</v>
      </c>
      <c r="B73" s="48">
        <v>0</v>
      </c>
      <c r="C73" s="48">
        <v>7188151542.3199997</v>
      </c>
      <c r="D73" s="48">
        <v>0</v>
      </c>
      <c r="E73" s="48">
        <v>7516763869.54</v>
      </c>
      <c r="F73" s="48">
        <v>0</v>
      </c>
      <c r="G73" s="48">
        <v>6752575629.0500002</v>
      </c>
      <c r="H73" s="48">
        <v>0</v>
      </c>
      <c r="I73" s="48">
        <v>5905273633.8699999</v>
      </c>
      <c r="J73" s="48">
        <v>0</v>
      </c>
      <c r="K73" s="48">
        <v>5525522572.1400003</v>
      </c>
      <c r="L73" s="48">
        <v>0</v>
      </c>
      <c r="M73" s="48">
        <v>4459560525.96</v>
      </c>
      <c r="N73" s="48">
        <v>0</v>
      </c>
      <c r="O73" s="48">
        <v>12072870501.24</v>
      </c>
      <c r="P73" s="48">
        <v>0</v>
      </c>
      <c r="Q73" s="48">
        <v>11566758069.23</v>
      </c>
      <c r="R73" s="48">
        <v>0</v>
      </c>
      <c r="S73" s="48">
        <v>11570403163.440001</v>
      </c>
      <c r="T73" s="48">
        <v>0</v>
      </c>
      <c r="U73" s="48">
        <v>0</v>
      </c>
      <c r="V73" s="48">
        <v>0</v>
      </c>
      <c r="W73" s="48">
        <v>0</v>
      </c>
      <c r="X73" s="48">
        <v>0</v>
      </c>
      <c r="Y73" s="48">
        <v>0</v>
      </c>
      <c r="Z73" s="48">
        <v>0</v>
      </c>
      <c r="AA73" s="48">
        <v>0</v>
      </c>
      <c r="AB73" s="48">
        <v>0</v>
      </c>
      <c r="AC73" s="48">
        <v>0</v>
      </c>
      <c r="AD73" s="48">
        <v>0</v>
      </c>
      <c r="AE73" s="48">
        <v>6956749428.8699999</v>
      </c>
      <c r="AF73" s="48">
        <v>6209831525.2200003</v>
      </c>
      <c r="AG73" s="48">
        <v>6469902264.9700003</v>
      </c>
      <c r="AH73" s="48">
        <v>6502393133.9099998</v>
      </c>
      <c r="AI73" s="48">
        <v>6169273342.8100004</v>
      </c>
      <c r="AJ73" s="48">
        <v>5331188169.71</v>
      </c>
      <c r="AK73" s="48">
        <v>5355618386.6700001</v>
      </c>
      <c r="AL73" s="48">
        <v>4959021755.54</v>
      </c>
      <c r="AM73" s="48">
        <v>4577018935.1800003</v>
      </c>
      <c r="AN73" s="48">
        <v>4174093846.21</v>
      </c>
      <c r="AO73" s="48">
        <v>3658196775.0900002</v>
      </c>
      <c r="AP73" s="48">
        <v>3619186192.75</v>
      </c>
      <c r="AQ73" s="48">
        <v>3532482792.0100002</v>
      </c>
      <c r="AR73" s="48">
        <v>3228831981.5900002</v>
      </c>
      <c r="AS73" s="48">
        <v>3579426457.6500001</v>
      </c>
      <c r="AT73" s="48">
        <v>3181758912.6599998</v>
      </c>
      <c r="AU73" s="48">
        <v>3037782202.4000001</v>
      </c>
      <c r="AV73" s="48">
        <v>2994700974.5700002</v>
      </c>
      <c r="AW73" s="48">
        <v>3042831901.8600001</v>
      </c>
      <c r="AX73" s="48">
        <v>3062777232.6300001</v>
      </c>
      <c r="AY73" s="48">
        <v>2805157895.77</v>
      </c>
      <c r="AZ73" s="48">
        <v>2610214139.1599998</v>
      </c>
      <c r="BA73" s="48">
        <v>2692734316.98</v>
      </c>
      <c r="BB73" s="48">
        <v>2290512825.3400002</v>
      </c>
      <c r="BC73" s="48">
        <v>2562195209.3099999</v>
      </c>
      <c r="BD73" s="48">
        <v>2847133877.6900001</v>
      </c>
      <c r="BE73" s="48">
        <v>3019523961.6799998</v>
      </c>
      <c r="BF73" s="48">
        <v>2867321093.1100001</v>
      </c>
      <c r="BG73" s="48">
        <v>3144925113.6999998</v>
      </c>
      <c r="BH73" s="48">
        <v>3609381940.7800002</v>
      </c>
      <c r="BI73" s="48">
        <v>3194952662.6999998</v>
      </c>
      <c r="BJ73" s="48">
        <v>3429630704.0100002</v>
      </c>
      <c r="BK73" s="48">
        <v>3753413514.6700001</v>
      </c>
      <c r="BL73" s="48">
        <v>3818304134.5799999</v>
      </c>
      <c r="BM73" s="48">
        <v>3812973603.4299998</v>
      </c>
      <c r="BN73" s="48">
        <v>3980972571.25</v>
      </c>
      <c r="BO73" s="48">
        <v>3538792355.7199998</v>
      </c>
      <c r="BP73" s="48">
        <v>3339641515.0500002</v>
      </c>
      <c r="BQ73" s="48">
        <v>3160775351.5900002</v>
      </c>
      <c r="BR73" s="48">
        <v>2780415771.4499998</v>
      </c>
      <c r="BS73" s="48">
        <v>2732240475.52</v>
      </c>
      <c r="BT73" s="48">
        <v>1844261372.24</v>
      </c>
      <c r="BU73" s="48">
        <v>2024584662.3399999</v>
      </c>
      <c r="BV73" s="48">
        <v>0</v>
      </c>
    </row>
    <row r="74" spans="1:74">
      <c r="A74" s="48" t="s">
        <v>287</v>
      </c>
      <c r="B74" s="48">
        <v>0</v>
      </c>
      <c r="C74" s="48">
        <v>7516763869.54</v>
      </c>
      <c r="D74" s="48">
        <v>0</v>
      </c>
      <c r="E74" s="48">
        <v>5905273633.8699999</v>
      </c>
      <c r="F74" s="48">
        <v>0</v>
      </c>
      <c r="G74" s="48">
        <v>5905273633.8699999</v>
      </c>
      <c r="H74" s="48">
        <v>0</v>
      </c>
      <c r="I74" s="48">
        <v>4459560525.96</v>
      </c>
      <c r="J74" s="48">
        <v>0</v>
      </c>
      <c r="K74" s="48">
        <v>4459560525.96</v>
      </c>
      <c r="L74" s="48">
        <v>0</v>
      </c>
      <c r="M74" s="48">
        <v>3994258069.23</v>
      </c>
      <c r="N74" s="48">
        <v>0</v>
      </c>
      <c r="O74" s="48">
        <v>11566758069.23</v>
      </c>
      <c r="P74" s="48">
        <v>0</v>
      </c>
      <c r="Q74" s="48">
        <v>10634107595.17</v>
      </c>
      <c r="R74" s="48">
        <v>0</v>
      </c>
      <c r="S74" s="48">
        <v>10634107595.17</v>
      </c>
      <c r="T74" s="48">
        <v>0</v>
      </c>
      <c r="U74" s="48">
        <v>0</v>
      </c>
      <c r="V74" s="48">
        <v>0</v>
      </c>
      <c r="W74" s="48">
        <v>0</v>
      </c>
      <c r="X74" s="48">
        <v>0</v>
      </c>
      <c r="Y74" s="48">
        <v>0</v>
      </c>
      <c r="Z74" s="48">
        <v>0</v>
      </c>
      <c r="AA74" s="48">
        <v>0</v>
      </c>
      <c r="AB74" s="48">
        <v>0</v>
      </c>
      <c r="AC74" s="48">
        <v>0</v>
      </c>
      <c r="AD74" s="48">
        <v>0</v>
      </c>
      <c r="AE74" s="48">
        <v>6469902264.9700003</v>
      </c>
      <c r="AF74" s="48">
        <v>6469902264.9700003</v>
      </c>
      <c r="AG74" s="48">
        <v>5355618386.6700001</v>
      </c>
      <c r="AH74" s="48">
        <v>5355618386.6700001</v>
      </c>
      <c r="AI74" s="48">
        <v>5355618386.6700001</v>
      </c>
      <c r="AJ74" s="48">
        <v>5355618386.6700001</v>
      </c>
      <c r="AK74" s="48">
        <v>3658196775.0900002</v>
      </c>
      <c r="AL74" s="48">
        <v>3658196775.0900002</v>
      </c>
      <c r="AM74" s="48">
        <v>3658196775.0900002</v>
      </c>
      <c r="AN74" s="48">
        <v>3658196775.0900002</v>
      </c>
      <c r="AO74" s="48">
        <v>3579426457.6500001</v>
      </c>
      <c r="AP74" s="48">
        <v>3579426457.6500001</v>
      </c>
      <c r="AQ74" s="48">
        <v>3579426457.6500001</v>
      </c>
      <c r="AR74" s="48">
        <v>3579426457.6500001</v>
      </c>
      <c r="AS74" s="48">
        <v>3016690549.0900002</v>
      </c>
      <c r="AT74" s="48">
        <v>3016690549.0900002</v>
      </c>
      <c r="AU74" s="48">
        <v>3016690549.0900002</v>
      </c>
      <c r="AV74" s="48">
        <v>3016690549.0900002</v>
      </c>
      <c r="AW74" s="48">
        <v>2692734316.98</v>
      </c>
      <c r="AX74" s="48">
        <v>2692734316.98</v>
      </c>
      <c r="AY74" s="48">
        <v>2692734316.98</v>
      </c>
      <c r="AZ74" s="48">
        <v>2692734316.98</v>
      </c>
      <c r="BA74" s="48">
        <v>3019523961.6799998</v>
      </c>
      <c r="BB74" s="48">
        <v>3021753961.6799998</v>
      </c>
      <c r="BC74" s="48">
        <v>3021753961.6799998</v>
      </c>
      <c r="BD74" s="48">
        <v>3021753961.6799998</v>
      </c>
      <c r="BE74" s="48">
        <v>3223467501.8600001</v>
      </c>
      <c r="BF74" s="48">
        <v>3194952662.6999998</v>
      </c>
      <c r="BG74" s="48">
        <v>3194952662.6999998</v>
      </c>
      <c r="BH74" s="48">
        <v>3594952662.6999998</v>
      </c>
      <c r="BI74" s="48">
        <v>3812973603.4299998</v>
      </c>
      <c r="BJ74" s="48">
        <v>3812973603.4299998</v>
      </c>
      <c r="BK74" s="48">
        <v>3812973603.4299998</v>
      </c>
      <c r="BL74" s="48">
        <v>3812973603.4299998</v>
      </c>
      <c r="BM74" s="48">
        <v>3538792355.7199998</v>
      </c>
      <c r="BN74" s="48">
        <v>3538792355.7199998</v>
      </c>
      <c r="BO74" s="48">
        <v>3160698893.5100002</v>
      </c>
      <c r="BP74" s="48">
        <v>3160775351.5900002</v>
      </c>
      <c r="BQ74" s="48">
        <v>2732240475.52</v>
      </c>
      <c r="BR74" s="48">
        <v>2732240475.52</v>
      </c>
      <c r="BS74" s="48">
        <v>2024584662.3399999</v>
      </c>
      <c r="BT74" s="48">
        <v>2024584662.3399999</v>
      </c>
      <c r="BU74" s="48">
        <v>170525509.43000001</v>
      </c>
      <c r="BV74" s="48">
        <v>0</v>
      </c>
    </row>
    <row r="75" spans="1:74">
      <c r="A75" s="48" t="s">
        <v>288</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row>
    <row r="76" spans="1:74">
      <c r="A76" s="48" t="s">
        <v>289</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row>
    <row r="77" spans="1:74">
      <c r="A77" s="48" t="s">
        <v>290</v>
      </c>
      <c r="B77" s="48">
        <v>0</v>
      </c>
      <c r="C77" s="48">
        <v>-328612327.22000003</v>
      </c>
      <c r="D77" s="48">
        <v>0</v>
      </c>
      <c r="E77" s="48">
        <v>1611490235.6700001</v>
      </c>
      <c r="F77" s="48">
        <v>0</v>
      </c>
      <c r="G77" s="48">
        <v>847301995.17999995</v>
      </c>
      <c r="H77" s="48">
        <v>0</v>
      </c>
      <c r="I77" s="48">
        <v>1445713107.9100001</v>
      </c>
      <c r="J77" s="48">
        <v>0</v>
      </c>
      <c r="K77" s="48">
        <v>1065962046.1799999</v>
      </c>
      <c r="L77" s="48">
        <v>0</v>
      </c>
      <c r="M77" s="48">
        <v>465302456.73000002</v>
      </c>
      <c r="N77" s="48">
        <v>0</v>
      </c>
      <c r="O77" s="48">
        <v>506112432.00999999</v>
      </c>
      <c r="P77" s="48">
        <v>0</v>
      </c>
      <c r="Q77" s="48">
        <v>932650474.05999994</v>
      </c>
      <c r="R77" s="48">
        <v>0</v>
      </c>
      <c r="S77" s="48">
        <v>936295568.26999998</v>
      </c>
      <c r="T77" s="48">
        <v>0</v>
      </c>
      <c r="U77" s="48">
        <v>0</v>
      </c>
      <c r="V77" s="48">
        <v>0</v>
      </c>
      <c r="W77" s="48">
        <v>0</v>
      </c>
      <c r="X77" s="48">
        <v>0</v>
      </c>
      <c r="Y77" s="48">
        <v>0</v>
      </c>
      <c r="Z77" s="48">
        <v>0</v>
      </c>
      <c r="AA77" s="48">
        <v>0</v>
      </c>
      <c r="AB77" s="48">
        <v>0</v>
      </c>
      <c r="AC77" s="48">
        <v>0</v>
      </c>
      <c r="AD77" s="48">
        <v>0</v>
      </c>
      <c r="AE77" s="48">
        <v>486847163.89999998</v>
      </c>
      <c r="AF77" s="48">
        <v>-260070739.75</v>
      </c>
      <c r="AG77" s="48">
        <v>1114283878.3</v>
      </c>
      <c r="AH77" s="48">
        <v>1146774747.24</v>
      </c>
      <c r="AI77" s="48">
        <v>813654956.13999999</v>
      </c>
      <c r="AJ77" s="48">
        <v>-24430216.960000001</v>
      </c>
      <c r="AK77" s="48">
        <v>1697421611.5799999</v>
      </c>
      <c r="AL77" s="48">
        <v>1300824980.45</v>
      </c>
      <c r="AM77" s="48">
        <v>918822160.09000003</v>
      </c>
      <c r="AN77" s="48">
        <v>515897071.12</v>
      </c>
      <c r="AO77" s="48">
        <v>78770317.439999998</v>
      </c>
      <c r="AP77" s="48">
        <v>39759735.100000001</v>
      </c>
      <c r="AQ77" s="48">
        <v>-46943665.640000001</v>
      </c>
      <c r="AR77" s="48">
        <v>-350594476.06</v>
      </c>
      <c r="AS77" s="48">
        <v>562735908.55999994</v>
      </c>
      <c r="AT77" s="48">
        <v>165068363.56999999</v>
      </c>
      <c r="AU77" s="48">
        <v>21091653.309999999</v>
      </c>
      <c r="AV77" s="48">
        <v>-21989574.52</v>
      </c>
      <c r="AW77" s="48">
        <v>350097584.88</v>
      </c>
      <c r="AX77" s="48">
        <v>370042915.64999998</v>
      </c>
      <c r="AY77" s="48">
        <v>112423578.79000001</v>
      </c>
      <c r="AZ77" s="48">
        <v>-82520177.819999993</v>
      </c>
      <c r="BA77" s="48">
        <v>-326789644.69999999</v>
      </c>
      <c r="BB77" s="48">
        <v>-731241136.34000003</v>
      </c>
      <c r="BC77" s="48">
        <v>-459558752.37</v>
      </c>
      <c r="BD77" s="48">
        <v>-174620083.99000001</v>
      </c>
      <c r="BE77" s="48">
        <v>-203943540.18000001</v>
      </c>
      <c r="BF77" s="48">
        <v>-327631569.58999997</v>
      </c>
      <c r="BG77" s="48">
        <v>-50027549</v>
      </c>
      <c r="BH77" s="48">
        <v>14429278.08</v>
      </c>
      <c r="BI77" s="48">
        <v>-618020940.73000002</v>
      </c>
      <c r="BJ77" s="48">
        <v>-383342899.42000002</v>
      </c>
      <c r="BK77" s="48">
        <v>-59560088.759999998</v>
      </c>
      <c r="BL77" s="48">
        <v>5330531.1500000004</v>
      </c>
      <c r="BM77" s="48">
        <v>274181247.70999998</v>
      </c>
      <c r="BN77" s="48">
        <v>442180215.52999997</v>
      </c>
      <c r="BO77" s="48">
        <v>378093462.20999998</v>
      </c>
      <c r="BP77" s="48">
        <v>178866163.46000001</v>
      </c>
      <c r="BQ77" s="48">
        <v>428534876.06999999</v>
      </c>
      <c r="BR77" s="48">
        <v>48175295.93</v>
      </c>
      <c r="BS77" s="48">
        <v>707655813.17999995</v>
      </c>
      <c r="BT77" s="48">
        <v>-180323290.09999999</v>
      </c>
      <c r="BU77" s="48">
        <v>1854059152.9100001</v>
      </c>
      <c r="BV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20.5" hidden="1" customWidth="1"/>
    <col min="29" max="29" width="22" bestFit="1" customWidth="1"/>
    <col min="30" max="32" width="20.5" hidden="1" customWidth="1"/>
    <col min="33" max="33" width="20.5" bestFit="1" customWidth="1"/>
    <col min="34" max="36" width="20.5" hidden="1" customWidth="1"/>
    <col min="37" max="37" width="20.5" bestFit="1" customWidth="1"/>
    <col min="38" max="39" width="20.5" hidden="1" customWidth="1"/>
    <col min="40"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2" width="19.5" hidden="1" customWidth="1"/>
    <col min="63" max="64" width="22" hidden="1" customWidth="1"/>
    <col min="65" max="65" width="22" bestFit="1" customWidth="1"/>
    <col min="66" max="68" width="22" hidden="1" customWidth="1"/>
    <col min="69" max="69" width="22" bestFit="1" customWidth="1"/>
    <col min="70" max="70" width="22"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375" hidden="1" customWidth="1"/>
    <col min="79" max="79" width="19.5" bestFit="1" customWidth="1"/>
    <col min="80" max="80" width="19.375" hidden="1" customWidth="1"/>
    <col min="81" max="81" width="19.5" bestFit="1" customWidth="1"/>
    <col min="82" max="82" width="19.375" hidden="1" customWidth="1"/>
    <col min="83" max="83" width="19.5" bestFit="1" customWidth="1"/>
    <col min="84" max="84" width="19.375" hidden="1" customWidth="1"/>
    <col min="85" max="85" width="19.5" bestFit="1" customWidth="1"/>
    <col min="86" max="86" width="17.25" hidden="1" customWidth="1"/>
    <col min="87" max="87" width="17.25" bestFit="1" customWidth="1"/>
    <col min="88" max="89" width="16.125" bestFit="1" customWidth="1"/>
    <col min="90" max="90" width="9.5" hidden="1" customWidth="1"/>
  </cols>
  <sheetData>
    <row r="1" spans="1:90" s="49" customFormat="1">
      <c r="A1" s="49">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2" t="s">
        <v>0</v>
      </c>
      <c r="B2" s="33"/>
      <c r="C2" s="33"/>
      <c r="D2" s="33"/>
      <c r="E2" s="33"/>
      <c r="F2" s="33"/>
      <c r="G2" s="33"/>
      <c r="H2" s="33"/>
      <c r="I2" s="33"/>
      <c r="J2" s="33"/>
      <c r="K2" s="33"/>
      <c r="L2" s="30"/>
    </row>
    <row r="3" spans="1:90">
      <c r="A3" s="2" t="s">
        <v>316</v>
      </c>
      <c r="B3" s="33"/>
      <c r="C3" s="33"/>
      <c r="D3" s="33"/>
      <c r="E3" s="33"/>
      <c r="F3" s="33"/>
      <c r="G3" s="33"/>
      <c r="H3" s="33"/>
      <c r="I3" s="33"/>
      <c r="J3" s="33"/>
      <c r="K3" s="33"/>
      <c r="L3" s="30"/>
    </row>
    <row r="4" spans="1:90">
      <c r="A4" t="s">
        <v>1</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v>0</v>
      </c>
      <c r="AS7" s="48">
        <v>0</v>
      </c>
      <c r="AT7" s="48">
        <v>0</v>
      </c>
      <c r="AU7" s="48">
        <v>0</v>
      </c>
      <c r="AV7" s="48">
        <v>0</v>
      </c>
      <c r="AW7" s="48">
        <v>0</v>
      </c>
      <c r="AX7" s="48">
        <v>0</v>
      </c>
      <c r="AY7" s="48">
        <v>0</v>
      </c>
      <c r="AZ7" s="48">
        <v>0</v>
      </c>
      <c r="BA7" s="48">
        <v>0</v>
      </c>
      <c r="BB7" s="48">
        <v>0</v>
      </c>
      <c r="BC7" s="48">
        <v>0</v>
      </c>
      <c r="BD7" s="48">
        <v>0</v>
      </c>
      <c r="BE7" s="48">
        <v>0</v>
      </c>
      <c r="BF7" s="48">
        <v>0</v>
      </c>
      <c r="BG7" s="48">
        <v>0</v>
      </c>
      <c r="BH7" s="48">
        <v>0</v>
      </c>
      <c r="BI7" s="48">
        <v>0</v>
      </c>
      <c r="BJ7" s="48">
        <v>0</v>
      </c>
      <c r="BK7" s="48">
        <v>0</v>
      </c>
      <c r="BL7" s="48">
        <v>0</v>
      </c>
      <c r="BM7" s="48">
        <v>0</v>
      </c>
      <c r="BN7" s="48">
        <v>0</v>
      </c>
      <c r="BO7" s="48">
        <v>0</v>
      </c>
      <c r="BP7" s="48">
        <v>0</v>
      </c>
      <c r="BQ7" s="48">
        <v>0</v>
      </c>
      <c r="BR7" s="48">
        <v>0</v>
      </c>
      <c r="BS7" s="48">
        <v>0</v>
      </c>
      <c r="BT7" s="48">
        <v>0</v>
      </c>
      <c r="BU7" s="48">
        <v>0</v>
      </c>
      <c r="BV7" s="48">
        <v>0</v>
      </c>
      <c r="BW7" s="48">
        <v>0</v>
      </c>
      <c r="BX7" s="48">
        <v>0</v>
      </c>
      <c r="BY7" s="48">
        <v>0</v>
      </c>
      <c r="BZ7" s="48">
        <v>0</v>
      </c>
      <c r="CA7" s="48">
        <v>0</v>
      </c>
      <c r="CB7" s="48">
        <v>0</v>
      </c>
      <c r="CC7" s="48">
        <v>0</v>
      </c>
      <c r="CD7" s="48">
        <v>0</v>
      </c>
      <c r="CE7" s="48">
        <v>0</v>
      </c>
      <c r="CF7" s="48">
        <v>0</v>
      </c>
      <c r="CG7" s="48">
        <v>0</v>
      </c>
      <c r="CH7" s="48">
        <v>0</v>
      </c>
      <c r="CI7" s="48">
        <v>0</v>
      </c>
      <c r="CJ7" s="48">
        <v>0</v>
      </c>
      <c r="CK7" s="48">
        <v>0</v>
      </c>
      <c r="CL7" s="48">
        <v>0</v>
      </c>
    </row>
    <row r="8" spans="1:90">
      <c r="A8" t="s">
        <v>5</v>
      </c>
      <c r="B8" s="48">
        <v>0</v>
      </c>
      <c r="C8" s="48">
        <v>240846134.41</v>
      </c>
      <c r="D8" s="48">
        <v>258747900.66</v>
      </c>
      <c r="E8" s="48">
        <v>145028659.81</v>
      </c>
      <c r="F8" s="48">
        <v>214556404.59999999</v>
      </c>
      <c r="G8" s="48">
        <v>224867969.15000001</v>
      </c>
      <c r="H8" s="48">
        <v>227990593.31999999</v>
      </c>
      <c r="I8" s="48">
        <v>216262235.72</v>
      </c>
      <c r="J8" s="48">
        <v>179744050.41999999</v>
      </c>
      <c r="K8" s="48">
        <v>163359987.24000001</v>
      </c>
      <c r="L8" s="48">
        <v>170696052.94</v>
      </c>
      <c r="M8" s="48">
        <v>199435345.44999999</v>
      </c>
      <c r="N8" s="48">
        <v>184867883.74000001</v>
      </c>
      <c r="O8" s="48">
        <v>220158829.84999999</v>
      </c>
      <c r="P8" s="48">
        <v>214541829.56</v>
      </c>
      <c r="Q8" s="48">
        <v>167717019.53</v>
      </c>
      <c r="R8" s="48">
        <v>136762711.59</v>
      </c>
      <c r="S8" s="48">
        <v>103461428.31999999</v>
      </c>
      <c r="T8" s="48">
        <v>103285440.2</v>
      </c>
      <c r="U8" s="48">
        <v>106949232.08</v>
      </c>
      <c r="V8" s="48">
        <v>149836031.44</v>
      </c>
      <c r="W8" s="48">
        <v>79054447.530000001</v>
      </c>
      <c r="X8" s="48">
        <v>65016367.689999998</v>
      </c>
      <c r="Y8" s="48">
        <v>61709668.460000001</v>
      </c>
      <c r="Z8" s="48">
        <v>63119688.979999997</v>
      </c>
      <c r="AA8" s="48">
        <v>66475571.619999997</v>
      </c>
      <c r="AB8" s="48">
        <v>72296074.890000001</v>
      </c>
      <c r="AC8" s="48">
        <v>63129086.82</v>
      </c>
      <c r="AD8" s="48">
        <v>62769322.100000001</v>
      </c>
      <c r="AE8" s="48">
        <v>55800660.539999999</v>
      </c>
      <c r="AF8" s="48">
        <v>55995971.5</v>
      </c>
      <c r="AG8" s="48">
        <v>56200040.049999997</v>
      </c>
      <c r="AH8" s="48">
        <v>57714935.25</v>
      </c>
      <c r="AI8" s="48">
        <v>55863884.369999997</v>
      </c>
      <c r="AJ8" s="48">
        <v>65953365.060000002</v>
      </c>
      <c r="AK8" s="48">
        <v>67378568.049999997</v>
      </c>
      <c r="AL8" s="48">
        <v>56909205.579999998</v>
      </c>
      <c r="AM8" s="48">
        <v>59952446.479999997</v>
      </c>
      <c r="AN8" s="48">
        <v>45998651.140000001</v>
      </c>
      <c r="AO8" s="48">
        <v>34454057.039999999</v>
      </c>
      <c r="AP8" s="48">
        <v>43722185</v>
      </c>
      <c r="AQ8" s="48">
        <v>45498411.799999997</v>
      </c>
      <c r="AR8" s="48">
        <v>67684724.040000007</v>
      </c>
      <c r="AS8" s="48">
        <v>69064699.900000006</v>
      </c>
      <c r="AT8" s="48">
        <v>72206746.420000002</v>
      </c>
      <c r="AU8" s="48">
        <v>53135688.640000001</v>
      </c>
      <c r="AV8" s="48">
        <v>16071139.970000001</v>
      </c>
      <c r="AW8" s="48">
        <v>0</v>
      </c>
      <c r="AX8" s="48">
        <v>0</v>
      </c>
      <c r="AY8" s="48">
        <v>0</v>
      </c>
      <c r="AZ8" s="48">
        <v>0</v>
      </c>
      <c r="BA8" s="48">
        <v>0</v>
      </c>
      <c r="BB8" s="48">
        <v>0</v>
      </c>
      <c r="BC8" s="48">
        <v>0</v>
      </c>
      <c r="BD8" s="48">
        <v>0</v>
      </c>
      <c r="BE8" s="48">
        <v>0</v>
      </c>
      <c r="BF8" s="48">
        <v>0</v>
      </c>
      <c r="BG8" s="48">
        <v>0</v>
      </c>
      <c r="BH8" s="48">
        <v>0</v>
      </c>
      <c r="BI8" s="48">
        <v>0</v>
      </c>
      <c r="BJ8" s="48">
        <v>0</v>
      </c>
      <c r="BK8" s="48">
        <v>0</v>
      </c>
      <c r="BL8" s="48">
        <v>0</v>
      </c>
      <c r="BM8" s="48">
        <v>0</v>
      </c>
      <c r="BN8" s="48">
        <v>0</v>
      </c>
      <c r="BO8" s="48">
        <v>0</v>
      </c>
      <c r="BP8" s="48">
        <v>0</v>
      </c>
      <c r="BQ8" s="48">
        <v>0</v>
      </c>
      <c r="BR8" s="48">
        <v>0</v>
      </c>
      <c r="BS8" s="48">
        <v>0</v>
      </c>
      <c r="BT8" s="48">
        <v>0</v>
      </c>
      <c r="BU8" s="48">
        <v>0</v>
      </c>
      <c r="BV8" s="48">
        <v>0</v>
      </c>
      <c r="BW8" s="48">
        <v>0</v>
      </c>
      <c r="BX8" s="48">
        <v>0</v>
      </c>
      <c r="BY8" s="48">
        <v>0</v>
      </c>
      <c r="BZ8" s="48">
        <v>0</v>
      </c>
      <c r="CA8" s="48">
        <v>0</v>
      </c>
      <c r="CB8" s="48">
        <v>0</v>
      </c>
      <c r="CC8" s="48">
        <v>0</v>
      </c>
      <c r="CD8" s="48">
        <v>0</v>
      </c>
      <c r="CE8" s="48">
        <v>0</v>
      </c>
      <c r="CF8" s="48">
        <v>0</v>
      </c>
      <c r="CG8" s="48">
        <v>0</v>
      </c>
      <c r="CH8" s="48">
        <v>0</v>
      </c>
      <c r="CI8" s="48">
        <v>0</v>
      </c>
      <c r="CJ8" s="48">
        <v>0</v>
      </c>
      <c r="CK8" s="48">
        <v>0</v>
      </c>
      <c r="CL8" s="48">
        <v>0</v>
      </c>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v>0</v>
      </c>
      <c r="AS9" s="48">
        <v>0</v>
      </c>
      <c r="AT9" s="48">
        <v>0</v>
      </c>
      <c r="AU9" s="48">
        <v>0</v>
      </c>
      <c r="AV9" s="48">
        <v>0</v>
      </c>
      <c r="AW9" s="48">
        <v>0</v>
      </c>
      <c r="AX9" s="48">
        <v>0</v>
      </c>
      <c r="AY9" s="48">
        <v>0</v>
      </c>
      <c r="AZ9" s="48">
        <v>0</v>
      </c>
      <c r="BA9" s="48">
        <v>0</v>
      </c>
      <c r="BB9" s="48">
        <v>0</v>
      </c>
      <c r="BC9" s="48">
        <v>0</v>
      </c>
      <c r="BD9" s="48">
        <v>0</v>
      </c>
      <c r="BE9" s="48">
        <v>0</v>
      </c>
      <c r="BF9" s="48">
        <v>0</v>
      </c>
      <c r="BG9" s="48">
        <v>0</v>
      </c>
      <c r="BH9" s="48">
        <v>0</v>
      </c>
      <c r="BI9" s="48">
        <v>0</v>
      </c>
      <c r="BJ9" s="48">
        <v>2190</v>
      </c>
      <c r="BK9" s="48">
        <v>3800</v>
      </c>
      <c r="BL9" s="48">
        <v>3800</v>
      </c>
      <c r="BM9" s="48">
        <v>3800</v>
      </c>
      <c r="BN9" s="48">
        <v>66420</v>
      </c>
      <c r="BO9" s="48">
        <v>74420</v>
      </c>
      <c r="BP9" s="48">
        <v>81923.509999999995</v>
      </c>
      <c r="BQ9" s="48">
        <v>73923.509999999995</v>
      </c>
      <c r="BR9" s="48">
        <v>109923.51</v>
      </c>
      <c r="BS9" s="48">
        <v>109923.51</v>
      </c>
      <c r="BT9" s="48">
        <v>145923.51</v>
      </c>
      <c r="BU9" s="48">
        <v>764303.51</v>
      </c>
      <c r="BV9" s="48">
        <v>50700</v>
      </c>
      <c r="BW9" s="48">
        <v>50700</v>
      </c>
      <c r="BX9" s="48">
        <v>50700</v>
      </c>
      <c r="BY9" s="48">
        <v>50700</v>
      </c>
      <c r="BZ9" s="48">
        <v>0</v>
      </c>
      <c r="CA9" s="48">
        <v>0</v>
      </c>
      <c r="CB9" s="48">
        <v>0</v>
      </c>
      <c r="CC9" s="48">
        <v>1686650</v>
      </c>
      <c r="CD9" s="48">
        <v>0</v>
      </c>
      <c r="CE9" s="48">
        <v>0</v>
      </c>
      <c r="CF9" s="48">
        <v>0</v>
      </c>
      <c r="CG9" s="48">
        <v>0</v>
      </c>
      <c r="CH9" s="48">
        <v>0</v>
      </c>
      <c r="CI9" s="48">
        <v>0</v>
      </c>
      <c r="CJ9" s="48">
        <v>0</v>
      </c>
      <c r="CK9" s="48">
        <v>0</v>
      </c>
      <c r="CL9" s="48">
        <v>0</v>
      </c>
    </row>
    <row r="10" spans="1:90">
      <c r="A10" s="3" t="s">
        <v>7</v>
      </c>
      <c r="B10" s="48">
        <v>57202427.549999997</v>
      </c>
      <c r="C10" s="48">
        <v>57815085.149999999</v>
      </c>
      <c r="D10" s="48">
        <v>58427742.75</v>
      </c>
      <c r="E10" s="48">
        <v>59040400.350000001</v>
      </c>
      <c r="F10" s="48">
        <v>59653057.950000003</v>
      </c>
      <c r="G10" s="48">
        <v>60265715.549999997</v>
      </c>
      <c r="H10" s="48">
        <v>60878373.149999999</v>
      </c>
      <c r="I10" s="48">
        <v>61491030.75</v>
      </c>
      <c r="J10" s="48">
        <v>62103688.350000001</v>
      </c>
      <c r="K10" s="48">
        <v>62716318.950000003</v>
      </c>
      <c r="L10" s="48">
        <v>63363090.600000001</v>
      </c>
      <c r="M10" s="48">
        <v>63941661.149999999</v>
      </c>
      <c r="N10" s="48">
        <v>64609943.090000004</v>
      </c>
      <c r="O10" s="48">
        <v>65176275.090000004</v>
      </c>
      <c r="P10" s="48">
        <v>67999491.650000006</v>
      </c>
      <c r="Q10" s="48">
        <v>66509852.630000003</v>
      </c>
      <c r="R10" s="48">
        <v>67179650.329999998</v>
      </c>
      <c r="S10" s="48">
        <v>67851420.930000007</v>
      </c>
      <c r="T10" s="48">
        <v>68523206.549999997</v>
      </c>
      <c r="U10" s="48">
        <v>69203320.269999996</v>
      </c>
      <c r="V10" s="48">
        <v>70155584.379999995</v>
      </c>
      <c r="W10" s="48">
        <v>70746959.290000007</v>
      </c>
      <c r="X10" s="48">
        <v>71338334.200000003</v>
      </c>
      <c r="Y10" s="48">
        <v>71929709.109999999</v>
      </c>
      <c r="Z10" s="48">
        <v>72611306.319999993</v>
      </c>
      <c r="AA10" s="48">
        <v>73292903.530000001</v>
      </c>
      <c r="AB10" s="48">
        <v>73974500.739999995</v>
      </c>
      <c r="AC10" s="48">
        <v>74671873.359999999</v>
      </c>
      <c r="AD10" s="48">
        <v>75378095.290000007</v>
      </c>
      <c r="AE10" s="48">
        <v>76084317.219999999</v>
      </c>
      <c r="AF10" s="48">
        <v>76790539.150000006</v>
      </c>
      <c r="AG10" s="48">
        <v>77496761.079999998</v>
      </c>
      <c r="AH10" s="48">
        <v>77485297.780000001</v>
      </c>
      <c r="AI10" s="48">
        <v>78481910.930000007</v>
      </c>
      <c r="AJ10" s="48">
        <v>79391512.299999997</v>
      </c>
      <c r="AK10" s="48">
        <v>80347014.790000007</v>
      </c>
      <c r="AL10" s="48">
        <v>82624673.769999996</v>
      </c>
      <c r="AM10" s="48">
        <v>0</v>
      </c>
      <c r="AN10" s="48">
        <v>0</v>
      </c>
      <c r="AO10" s="48">
        <v>0</v>
      </c>
      <c r="AP10" s="48">
        <v>0</v>
      </c>
      <c r="AQ10" s="48">
        <v>0</v>
      </c>
      <c r="AR10" s="48">
        <v>0</v>
      </c>
      <c r="AS10" s="48">
        <v>0</v>
      </c>
      <c r="AT10" s="48">
        <v>0</v>
      </c>
      <c r="AU10" s="48">
        <v>0</v>
      </c>
      <c r="AV10" s="48">
        <v>0</v>
      </c>
      <c r="AW10" s="48">
        <v>0</v>
      </c>
      <c r="AX10" s="48">
        <v>0</v>
      </c>
      <c r="AY10" s="48">
        <v>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t="s">
        <v>8</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c r="CL12" s="48">
        <v>0</v>
      </c>
    </row>
    <row r="13" spans="1:90">
      <c r="A13" t="s">
        <v>10</v>
      </c>
      <c r="B13" s="48">
        <v>38925036.57</v>
      </c>
      <c r="C13" s="48">
        <v>32424323.710000001</v>
      </c>
      <c r="D13" s="48">
        <v>54414888.890000001</v>
      </c>
      <c r="E13" s="48">
        <v>51818297.909999996</v>
      </c>
      <c r="F13" s="48">
        <v>42104645.130000003</v>
      </c>
      <c r="G13" s="48">
        <v>57085627.100000001</v>
      </c>
      <c r="H13" s="48">
        <v>83910730.569999993</v>
      </c>
      <c r="I13" s="48">
        <v>58604649.450000003</v>
      </c>
      <c r="J13" s="48">
        <v>51979423.060000002</v>
      </c>
      <c r="K13" s="48">
        <v>62170536.100000001</v>
      </c>
      <c r="L13" s="48">
        <v>10496944.439999999</v>
      </c>
      <c r="M13" s="48">
        <v>94359651.400000006</v>
      </c>
      <c r="N13" s="48">
        <v>76520119.430000007</v>
      </c>
      <c r="O13" s="48">
        <v>74800977.769999996</v>
      </c>
      <c r="P13" s="48">
        <v>11971666.67</v>
      </c>
      <c r="Q13" s="48">
        <v>82644100</v>
      </c>
      <c r="R13" s="48">
        <v>87651544.430000007</v>
      </c>
      <c r="S13" s="48">
        <v>70678238.879999995</v>
      </c>
      <c r="T13" s="48">
        <v>114492394.91</v>
      </c>
      <c r="U13" s="48">
        <v>74076561.590000004</v>
      </c>
      <c r="V13" s="48">
        <v>56206048.590000004</v>
      </c>
      <c r="W13" s="48">
        <v>48820937.490000002</v>
      </c>
      <c r="X13" s="48">
        <v>37553784.700000003</v>
      </c>
      <c r="Y13" s="48">
        <v>21873159.699999999</v>
      </c>
      <c r="Z13" s="48">
        <v>32152847.23</v>
      </c>
      <c r="AA13" s="48">
        <v>32152847.23</v>
      </c>
      <c r="AB13" s="48">
        <v>12354728.18</v>
      </c>
      <c r="AC13" s="48">
        <v>16562916.68</v>
      </c>
      <c r="AD13" s="48">
        <v>5778402.7800000003</v>
      </c>
      <c r="AE13" s="48">
        <v>1717708.33</v>
      </c>
      <c r="AF13" s="48">
        <v>0</v>
      </c>
      <c r="AG13" s="48">
        <v>21852611.109999999</v>
      </c>
      <c r="AH13" s="48">
        <v>1413437.5</v>
      </c>
      <c r="AI13" s="48">
        <v>1413437.5</v>
      </c>
      <c r="AJ13" s="48">
        <v>0</v>
      </c>
      <c r="AK13" s="48">
        <v>6289687.5</v>
      </c>
      <c r="AL13" s="48">
        <v>0</v>
      </c>
      <c r="AM13" s="48">
        <v>1873650</v>
      </c>
      <c r="AN13" s="48">
        <v>0</v>
      </c>
      <c r="AO13" s="48">
        <v>9861297.9499999993</v>
      </c>
      <c r="AP13" s="48">
        <v>0</v>
      </c>
      <c r="AQ13" s="48">
        <v>14343487.5</v>
      </c>
      <c r="AR13" s="48">
        <v>0</v>
      </c>
      <c r="AS13" s="48">
        <v>2870662.5</v>
      </c>
      <c r="AT13" s="48">
        <v>0</v>
      </c>
      <c r="AU13" s="48">
        <v>0</v>
      </c>
      <c r="AV13" s="48">
        <v>0</v>
      </c>
      <c r="AW13" s="48">
        <v>2329637.5</v>
      </c>
      <c r="AX13" s="48">
        <v>1521250</v>
      </c>
      <c r="AY13" s="48">
        <v>1521250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12972531211.169998</v>
      </c>
      <c r="C17" s="41">
        <f t="shared" ref="C17:BN17" si="0">SUM(C4:C13)</f>
        <v>13765555367.889999</v>
      </c>
      <c r="D17" s="41">
        <f t="shared" si="0"/>
        <v>13523811112.529999</v>
      </c>
      <c r="E17" s="41">
        <f t="shared" si="0"/>
        <v>14669803853.76</v>
      </c>
      <c r="F17" s="41">
        <f t="shared" si="0"/>
        <v>14217534449.690001</v>
      </c>
      <c r="G17" s="41">
        <f t="shared" si="0"/>
        <v>14239294940.849998</v>
      </c>
      <c r="H17" s="41">
        <f t="shared" si="0"/>
        <v>14065504515.089998</v>
      </c>
      <c r="I17" s="41">
        <f t="shared" si="0"/>
        <v>14275473213.59</v>
      </c>
      <c r="J17" s="41">
        <f t="shared" si="0"/>
        <v>14010826273.18</v>
      </c>
      <c r="K17" s="41">
        <f t="shared" si="0"/>
        <v>13992012186.15</v>
      </c>
      <c r="L17" s="41">
        <f t="shared" si="0"/>
        <v>13069370981.500002</v>
      </c>
      <c r="M17" s="41">
        <f t="shared" si="0"/>
        <v>13164991889.75</v>
      </c>
      <c r="N17" s="41">
        <f t="shared" si="0"/>
        <v>13156834853.140001</v>
      </c>
      <c r="O17" s="41">
        <f t="shared" si="0"/>
        <v>13014263358.420002</v>
      </c>
      <c r="P17" s="41">
        <f t="shared" si="0"/>
        <v>12205058055.74</v>
      </c>
      <c r="Q17" s="41">
        <f t="shared" si="0"/>
        <v>12434878623.889999</v>
      </c>
      <c r="R17" s="41">
        <f t="shared" si="0"/>
        <v>12190331692.82</v>
      </c>
      <c r="S17" s="41">
        <f t="shared" si="0"/>
        <v>12363790058.57</v>
      </c>
      <c r="T17" s="41">
        <f t="shared" si="0"/>
        <v>11466788667.09</v>
      </c>
      <c r="U17" s="41">
        <f t="shared" si="0"/>
        <v>11484574718.470001</v>
      </c>
      <c r="V17" s="41">
        <f t="shared" si="0"/>
        <v>11405015753.559999</v>
      </c>
      <c r="W17" s="41">
        <f t="shared" si="0"/>
        <v>11454610284.490002</v>
      </c>
      <c r="X17" s="41">
        <f t="shared" si="0"/>
        <v>9909528542.4100018</v>
      </c>
      <c r="Y17" s="41">
        <f t="shared" si="0"/>
        <v>12011450390.950001</v>
      </c>
      <c r="Z17" s="41">
        <f t="shared" si="0"/>
        <v>9862876295.6299992</v>
      </c>
      <c r="AA17" s="41">
        <f t="shared" si="0"/>
        <v>9763362936.3100014</v>
      </c>
      <c r="AB17" s="41">
        <f t="shared" si="0"/>
        <v>8173263798.6800003</v>
      </c>
      <c r="AC17" s="41">
        <f t="shared" si="0"/>
        <v>8731807551.2200012</v>
      </c>
      <c r="AD17" s="41">
        <f t="shared" si="0"/>
        <v>8113865174.4499998</v>
      </c>
      <c r="AE17" s="41">
        <f t="shared" si="0"/>
        <v>7682217112.3500004</v>
      </c>
      <c r="AF17" s="41">
        <f t="shared" si="0"/>
        <v>6903824401.8699999</v>
      </c>
      <c r="AG17" s="41">
        <f t="shared" si="0"/>
        <v>7191770043.21</v>
      </c>
      <c r="AH17" s="41">
        <f t="shared" si="0"/>
        <v>7210473366.1399994</v>
      </c>
      <c r="AI17" s="41">
        <f t="shared" si="0"/>
        <v>6879750868.5100002</v>
      </c>
      <c r="AJ17" s="41">
        <f t="shared" si="0"/>
        <v>6035642828.6200008</v>
      </c>
      <c r="AK17" s="41">
        <f t="shared" si="0"/>
        <v>6069062475.9499998</v>
      </c>
      <c r="AL17" s="41">
        <f t="shared" si="0"/>
        <v>5617400744.4400005</v>
      </c>
      <c r="AM17" s="41">
        <f t="shared" si="0"/>
        <v>5171072680.79</v>
      </c>
      <c r="AN17" s="41">
        <f t="shared" si="0"/>
        <v>4758643148.7600002</v>
      </c>
      <c r="AO17" s="41">
        <f t="shared" si="0"/>
        <v>4241062781.4899998</v>
      </c>
      <c r="AP17" s="41">
        <f t="shared" si="0"/>
        <v>4249003640.8099999</v>
      </c>
      <c r="AQ17" s="41">
        <f t="shared" si="0"/>
        <v>4136857769.8700004</v>
      </c>
      <c r="AR17" s="41">
        <f t="shared" si="0"/>
        <v>3824988726.54</v>
      </c>
      <c r="AS17" s="41">
        <f t="shared" si="0"/>
        <v>4179106892.4000001</v>
      </c>
      <c r="AT17" s="41">
        <f t="shared" si="0"/>
        <v>3758950800.6599998</v>
      </c>
      <c r="AU17" s="41">
        <f t="shared" si="0"/>
        <v>3623164252.6900001</v>
      </c>
      <c r="AV17" s="41">
        <f t="shared" si="0"/>
        <v>3511557256.1199999</v>
      </c>
      <c r="AW17" s="41">
        <f t="shared" si="0"/>
        <v>3558892134.8800001</v>
      </c>
      <c r="AX17" s="41">
        <f t="shared" si="0"/>
        <v>3598739905.7000003</v>
      </c>
      <c r="AY17" s="41">
        <f t="shared" si="0"/>
        <v>3351576316.8400002</v>
      </c>
      <c r="AZ17" s="41">
        <f t="shared" si="0"/>
        <v>3017630885.0699997</v>
      </c>
      <c r="BA17" s="41">
        <f t="shared" si="0"/>
        <v>3103334635.0500002</v>
      </c>
      <c r="BB17" s="41">
        <f t="shared" si="0"/>
        <v>2693729352.6100001</v>
      </c>
      <c r="BC17" s="41">
        <f t="shared" si="0"/>
        <v>2966552559.0599999</v>
      </c>
      <c r="BD17" s="41">
        <f t="shared" si="0"/>
        <v>3255270815.1100001</v>
      </c>
      <c r="BE17" s="41">
        <f t="shared" si="0"/>
        <v>3427130001.0599999</v>
      </c>
      <c r="BF17" s="41">
        <f t="shared" si="0"/>
        <v>3288662107.8700004</v>
      </c>
      <c r="BG17" s="41">
        <f t="shared" si="0"/>
        <v>3550228729.5799999</v>
      </c>
      <c r="BH17" s="41">
        <f t="shared" si="0"/>
        <v>3612995219.77</v>
      </c>
      <c r="BI17" s="41">
        <f t="shared" si="0"/>
        <v>3600773950.75</v>
      </c>
      <c r="BJ17" s="41">
        <f t="shared" si="0"/>
        <v>3444087421</v>
      </c>
      <c r="BK17" s="41">
        <f t="shared" si="0"/>
        <v>3781540091.04</v>
      </c>
      <c r="BL17" s="41">
        <f t="shared" si="0"/>
        <v>3834069903.6999998</v>
      </c>
      <c r="BM17" s="41">
        <f t="shared" si="0"/>
        <v>3828987962.0799999</v>
      </c>
      <c r="BN17" s="41">
        <f t="shared" si="0"/>
        <v>3635757688.3099999</v>
      </c>
      <c r="BO17" s="41">
        <f t="shared" ref="BO17:CK17" si="1">SUM(BO4:BO13)</f>
        <v>3991868900.9299998</v>
      </c>
      <c r="BP17" s="41">
        <f t="shared" si="1"/>
        <v>3724014751.5800004</v>
      </c>
      <c r="BQ17" s="41">
        <f t="shared" si="1"/>
        <v>3581318866.5</v>
      </c>
      <c r="BR17" s="41">
        <f t="shared" si="1"/>
        <v>3401484933.3000002</v>
      </c>
      <c r="BS17" s="41">
        <f t="shared" si="1"/>
        <v>3275440861.2900004</v>
      </c>
      <c r="BT17" s="41">
        <f t="shared" si="1"/>
        <v>2809961694.96</v>
      </c>
      <c r="BU17" s="41">
        <f t="shared" si="1"/>
        <v>2813364779.0300002</v>
      </c>
      <c r="BV17" s="41">
        <f t="shared" si="1"/>
        <v>1844312072.24</v>
      </c>
      <c r="BW17" s="41">
        <f t="shared" si="1"/>
        <v>2024635362.3399999</v>
      </c>
      <c r="BX17" s="41">
        <f t="shared" si="1"/>
        <v>16617251.32</v>
      </c>
      <c r="BY17" s="41">
        <f t="shared" si="1"/>
        <v>170576209.43000001</v>
      </c>
      <c r="BZ17" s="41">
        <f t="shared" si="1"/>
        <v>0</v>
      </c>
      <c r="CA17" s="41">
        <f t="shared" si="1"/>
        <v>39275548.240000002</v>
      </c>
      <c r="CB17" s="41">
        <f t="shared" si="1"/>
        <v>0</v>
      </c>
      <c r="CC17" s="41">
        <f t="shared" si="1"/>
        <v>62661153.670000002</v>
      </c>
      <c r="CD17" s="41">
        <f t="shared" si="1"/>
        <v>0</v>
      </c>
      <c r="CE17" s="41">
        <f t="shared" si="1"/>
        <v>199943000</v>
      </c>
      <c r="CF17" s="41">
        <f t="shared" si="1"/>
        <v>0</v>
      </c>
      <c r="CG17" s="41">
        <f t="shared" si="1"/>
        <v>92708969.409999996</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2400713100.29</v>
      </c>
      <c r="C19" s="48">
        <v>2377189410.6700001</v>
      </c>
      <c r="D19" s="48">
        <v>2367597031.4200001</v>
      </c>
      <c r="E19" s="48">
        <v>2311426671.52</v>
      </c>
      <c r="F19" s="48">
        <v>2288392081.96</v>
      </c>
      <c r="G19" s="48">
        <v>2282294862.8299999</v>
      </c>
      <c r="H19" s="48">
        <v>2233837352.3000002</v>
      </c>
      <c r="I19" s="48">
        <v>2191890210.3699999</v>
      </c>
      <c r="J19" s="48">
        <v>2339667829.71</v>
      </c>
      <c r="K19" s="48">
        <v>2262713452.75</v>
      </c>
      <c r="L19" s="48">
        <v>2256566693.2199998</v>
      </c>
      <c r="M19" s="48">
        <v>2210366076.8400002</v>
      </c>
      <c r="N19" s="48">
        <v>2410160947.1300001</v>
      </c>
      <c r="O19" s="48">
        <v>2358693657.8200002</v>
      </c>
      <c r="P19" s="48">
        <v>2345319156.2399998</v>
      </c>
      <c r="Q19" s="48">
        <v>2276230457.6100001</v>
      </c>
      <c r="R19" s="48">
        <v>2340355938.4899998</v>
      </c>
      <c r="S19" s="48">
        <v>2393221199.1799998</v>
      </c>
      <c r="T19" s="48">
        <v>2360283094.4400001</v>
      </c>
      <c r="U19" s="48">
        <v>2270117870.8699999</v>
      </c>
      <c r="V19" s="48">
        <v>2407282707.1599998</v>
      </c>
      <c r="W19" s="48">
        <v>2317123984.9099998</v>
      </c>
      <c r="X19" s="48">
        <v>2219510210.8800001</v>
      </c>
      <c r="Y19" s="48">
        <v>2131732422.54</v>
      </c>
      <c r="Z19" s="48">
        <v>2172226876.9899998</v>
      </c>
      <c r="AA19" s="48">
        <v>2265233734.5900002</v>
      </c>
      <c r="AB19" s="48">
        <v>2217267087.8000002</v>
      </c>
      <c r="AC19" s="48">
        <v>1440011599.8</v>
      </c>
      <c r="AD19" s="48">
        <v>1563697761.6800001</v>
      </c>
      <c r="AE19" s="48">
        <v>1487527187.5799999</v>
      </c>
      <c r="AF19" s="48">
        <v>1418386862.03</v>
      </c>
      <c r="AG19" s="48">
        <v>1323237419.21</v>
      </c>
      <c r="AH19" s="48">
        <v>1298667691.48</v>
      </c>
      <c r="AI19" s="48">
        <v>1264185034.75</v>
      </c>
      <c r="AJ19" s="48">
        <v>1200507834.5899999</v>
      </c>
      <c r="AK19" s="48">
        <v>1131494722.24</v>
      </c>
      <c r="AL19" s="48">
        <v>1203115308.2</v>
      </c>
      <c r="AM19" s="48">
        <v>1178086908.5599999</v>
      </c>
      <c r="AN19" s="48">
        <v>1158521795.1300001</v>
      </c>
      <c r="AO19" s="48">
        <v>1110507140.27</v>
      </c>
      <c r="AP19" s="48">
        <v>1151794723.22</v>
      </c>
      <c r="AQ19" s="48">
        <v>1243417369.5899999</v>
      </c>
      <c r="AR19" s="48">
        <v>1239677615.51</v>
      </c>
      <c r="AS19" s="48">
        <v>1191708150.5699999</v>
      </c>
      <c r="AT19" s="48">
        <v>1326322379.23</v>
      </c>
      <c r="AU19" s="48">
        <v>1140914441.04</v>
      </c>
      <c r="AV19" s="48">
        <v>968365556.10000002</v>
      </c>
      <c r="AW19" s="48">
        <v>989852631.50999999</v>
      </c>
      <c r="AX19" s="48">
        <v>869365668.23000002</v>
      </c>
      <c r="AY19" s="48">
        <v>952496973.75</v>
      </c>
      <c r="AZ19" s="48">
        <v>1021096417.39</v>
      </c>
      <c r="BA19" s="48">
        <v>1045294186.1900001</v>
      </c>
      <c r="BB19" s="48">
        <v>1154952135.8499999</v>
      </c>
      <c r="BC19" s="48">
        <v>1208095296.1300001</v>
      </c>
      <c r="BD19" s="48">
        <v>1269096586.26</v>
      </c>
      <c r="BE19" s="48">
        <v>1257565314.01</v>
      </c>
      <c r="BF19" s="48">
        <v>1385433957.53</v>
      </c>
      <c r="BG19" s="48">
        <v>1280619853.51</v>
      </c>
      <c r="BH19" s="48">
        <v>1260093686.24</v>
      </c>
      <c r="BI19" s="48">
        <v>1251585737.74</v>
      </c>
      <c r="BJ19" s="48">
        <v>1378706639.8199999</v>
      </c>
      <c r="BK19" s="48">
        <v>1312739401.5799999</v>
      </c>
      <c r="BL19" s="48">
        <v>1305432200.0799999</v>
      </c>
      <c r="BM19" s="48">
        <v>1287626615.3</v>
      </c>
      <c r="BN19" s="48">
        <v>1223139270.1400001</v>
      </c>
      <c r="BO19" s="48">
        <v>1231288866.79</v>
      </c>
      <c r="BP19" s="48">
        <v>1218420163.3599999</v>
      </c>
      <c r="BQ19" s="48">
        <v>1152056969.23</v>
      </c>
      <c r="BR19" s="48">
        <v>1239193499.74</v>
      </c>
      <c r="BS19" s="48">
        <v>906850693.00999999</v>
      </c>
      <c r="BT19" s="48">
        <v>1016309854.13</v>
      </c>
      <c r="BU19" s="48">
        <v>932094536.98000002</v>
      </c>
      <c r="BV19" s="48">
        <v>293417662.94999999</v>
      </c>
      <c r="BW19" s="48">
        <v>304068928.55000001</v>
      </c>
      <c r="BX19" s="48">
        <v>174963752.03</v>
      </c>
      <c r="BY19" s="48">
        <v>0</v>
      </c>
      <c r="BZ19" s="48">
        <v>226652181.53999999</v>
      </c>
      <c r="CA19" s="48">
        <v>227281865.81999999</v>
      </c>
      <c r="CB19" s="48">
        <v>347484905.30000001</v>
      </c>
      <c r="CC19" s="48">
        <v>0</v>
      </c>
      <c r="CD19" s="48">
        <v>330539122.72000003</v>
      </c>
      <c r="CE19" s="48">
        <v>235301000</v>
      </c>
      <c r="CF19" s="48">
        <v>173344753.63999999</v>
      </c>
      <c r="CG19" s="48">
        <v>115070535.19</v>
      </c>
      <c r="CH19" s="48">
        <v>0</v>
      </c>
      <c r="CI19" s="48">
        <v>66170000</v>
      </c>
      <c r="CJ19" s="48">
        <v>0</v>
      </c>
      <c r="CK19" s="48">
        <v>0</v>
      </c>
      <c r="CL19" s="48">
        <v>0</v>
      </c>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999330052.45000005</v>
      </c>
      <c r="C22" s="48">
        <v>617426679.89999998</v>
      </c>
      <c r="D22" s="48">
        <v>538148304.73000002</v>
      </c>
      <c r="E22" s="48">
        <v>629180072.21000004</v>
      </c>
      <c r="F22" s="48">
        <v>392337645.05000001</v>
      </c>
      <c r="G22" s="48">
        <v>169709872.37</v>
      </c>
      <c r="H22" s="48">
        <v>297398903.86000001</v>
      </c>
      <c r="I22" s="48">
        <v>405885111.82999998</v>
      </c>
      <c r="J22" s="48">
        <v>431113762.32999998</v>
      </c>
      <c r="K22" s="48">
        <v>374495984.56</v>
      </c>
      <c r="L22" s="48">
        <v>270566456.16000003</v>
      </c>
      <c r="M22" s="48">
        <v>356774841.43000001</v>
      </c>
      <c r="N22" s="48">
        <v>340703582.11000001</v>
      </c>
      <c r="O22" s="48">
        <v>366120131.79000002</v>
      </c>
      <c r="P22" s="48">
        <v>306071212.92000002</v>
      </c>
      <c r="Q22" s="48">
        <v>301519953.83999997</v>
      </c>
      <c r="R22" s="48">
        <v>266124738.78999999</v>
      </c>
      <c r="S22" s="48">
        <v>278178302.57999998</v>
      </c>
      <c r="T22" s="48">
        <v>204321402.80000001</v>
      </c>
      <c r="U22" s="48">
        <v>241660925.06</v>
      </c>
      <c r="V22" s="48">
        <v>256703932.46000001</v>
      </c>
      <c r="W22" s="48">
        <v>233766283.90000001</v>
      </c>
      <c r="X22" s="48">
        <v>137598123.81999999</v>
      </c>
      <c r="Y22" s="48">
        <v>215694856.55000001</v>
      </c>
      <c r="Z22" s="48">
        <v>102641962.67</v>
      </c>
      <c r="AA22" s="48">
        <v>92157292.200000003</v>
      </c>
      <c r="AB22" s="48">
        <v>90756680.909999996</v>
      </c>
      <c r="AC22" s="48">
        <v>300008218.35000002</v>
      </c>
      <c r="AD22" s="48">
        <v>221702226.31999999</v>
      </c>
      <c r="AE22" s="48">
        <v>243657087.36000001</v>
      </c>
      <c r="AF22" s="48">
        <v>197263796.71000001</v>
      </c>
      <c r="AG22" s="48">
        <v>233002350.72999999</v>
      </c>
      <c r="AH22" s="48">
        <v>232126490.11000001</v>
      </c>
      <c r="AI22" s="48">
        <v>202554975.72</v>
      </c>
      <c r="AJ22" s="48">
        <v>123857901.7</v>
      </c>
      <c r="AK22" s="48">
        <v>181162671.28999999</v>
      </c>
      <c r="AL22" s="48">
        <v>152982832.88999999</v>
      </c>
      <c r="AM22" s="48">
        <v>112286217.8</v>
      </c>
      <c r="AN22" s="48">
        <v>109727349.47</v>
      </c>
      <c r="AO22" s="48">
        <v>112936778.81</v>
      </c>
      <c r="AP22" s="48">
        <v>80748931.519999996</v>
      </c>
      <c r="AQ22" s="48">
        <v>127187704.95</v>
      </c>
      <c r="AR22" s="48">
        <v>90936703.329999998</v>
      </c>
      <c r="AS22" s="48">
        <v>163423318.18000001</v>
      </c>
      <c r="AT22" s="48">
        <v>86933597.849999994</v>
      </c>
      <c r="AU22" s="48">
        <v>64783707.990000002</v>
      </c>
      <c r="AV22" s="48">
        <v>41352784.490000002</v>
      </c>
      <c r="AW22" s="48">
        <v>39907646.520000003</v>
      </c>
      <c r="AX22" s="48">
        <v>57770988.659999996</v>
      </c>
      <c r="AY22" s="48">
        <v>42241789.609999999</v>
      </c>
      <c r="AZ22" s="48">
        <v>43949085.93</v>
      </c>
      <c r="BA22" s="48">
        <v>33139409.379999999</v>
      </c>
      <c r="BB22" s="48">
        <v>35383205.460000001</v>
      </c>
      <c r="BC22" s="48">
        <v>38261673.049999997</v>
      </c>
      <c r="BD22" s="48">
        <v>29178363.079999998</v>
      </c>
      <c r="BE22" s="48">
        <v>32748858.93</v>
      </c>
      <c r="BF22" s="48">
        <v>40687837.009999998</v>
      </c>
      <c r="BG22" s="48">
        <v>59733936.909999996</v>
      </c>
      <c r="BH22" s="48">
        <v>32654958.190000001</v>
      </c>
      <c r="BI22" s="48">
        <v>41077371.539999999</v>
      </c>
      <c r="BJ22" s="48">
        <v>16353610.560000001</v>
      </c>
      <c r="BK22" s="48">
        <v>27811931.77</v>
      </c>
      <c r="BL22" s="48">
        <v>32367383.41</v>
      </c>
      <c r="BM22" s="48">
        <v>35133435.439999998</v>
      </c>
      <c r="BN22" s="48">
        <v>30747150</v>
      </c>
      <c r="BO22" s="48">
        <v>29491650</v>
      </c>
      <c r="BP22" s="48">
        <v>20788825</v>
      </c>
      <c r="BQ22" s="48">
        <v>5251400</v>
      </c>
      <c r="BR22" s="48">
        <v>250868284.90000001</v>
      </c>
      <c r="BS22" s="48">
        <v>233149840</v>
      </c>
      <c r="BT22" s="48">
        <v>362788700</v>
      </c>
      <c r="BU22" s="48">
        <v>306100000</v>
      </c>
      <c r="BV22" s="48">
        <v>622274500</v>
      </c>
      <c r="BW22" s="48">
        <v>520000000</v>
      </c>
      <c r="BX22" s="48">
        <v>799602400</v>
      </c>
      <c r="BY22" s="48">
        <v>674035046.12</v>
      </c>
      <c r="BZ22" s="48">
        <v>0</v>
      </c>
      <c r="CA22" s="48">
        <v>166424386.41</v>
      </c>
      <c r="CB22" s="48">
        <v>0</v>
      </c>
      <c r="CC22" s="48">
        <v>156692751.08000001</v>
      </c>
      <c r="CD22" s="48">
        <v>0</v>
      </c>
      <c r="CE22" s="48">
        <v>0</v>
      </c>
      <c r="CF22" s="48">
        <v>0</v>
      </c>
      <c r="CG22" s="48">
        <v>0</v>
      </c>
      <c r="CH22" s="48">
        <v>0</v>
      </c>
      <c r="CI22" s="48">
        <v>0</v>
      </c>
      <c r="CJ22" s="48">
        <v>0</v>
      </c>
      <c r="CK22" s="48">
        <v>0</v>
      </c>
      <c r="CL22" s="48">
        <v>0</v>
      </c>
    </row>
    <row r="23" spans="1:90">
      <c r="A23" t="s">
        <v>15</v>
      </c>
      <c r="B23" s="48">
        <v>2439213882.9000001</v>
      </c>
      <c r="C23" s="48">
        <v>2766932487.77</v>
      </c>
      <c r="D23" s="48">
        <v>2477546459.5300002</v>
      </c>
      <c r="E23" s="48">
        <v>2501182017.3299999</v>
      </c>
      <c r="F23" s="48">
        <v>2501616296.4899998</v>
      </c>
      <c r="G23" s="48">
        <v>2227411696.2199998</v>
      </c>
      <c r="H23" s="48">
        <v>2082766775.4400001</v>
      </c>
      <c r="I23" s="48">
        <v>2052056991.1400001</v>
      </c>
      <c r="J23" s="48">
        <v>2379134891.1500001</v>
      </c>
      <c r="K23" s="48">
        <v>2269935022.8000002</v>
      </c>
      <c r="L23" s="48">
        <v>1982130084.79</v>
      </c>
      <c r="M23" s="48">
        <v>1972703801.95</v>
      </c>
      <c r="N23" s="48">
        <v>2133396737.5999999</v>
      </c>
      <c r="O23" s="48">
        <v>2237186006.0700002</v>
      </c>
      <c r="P23" s="48">
        <v>2132621695.5</v>
      </c>
      <c r="Q23" s="48">
        <v>2229729298.4000001</v>
      </c>
      <c r="R23" s="48">
        <v>2348996112.0500002</v>
      </c>
      <c r="S23" s="48">
        <v>2229527131.6500001</v>
      </c>
      <c r="T23" s="48">
        <v>1969879043.8800001</v>
      </c>
      <c r="U23" s="48">
        <v>1880312967.71</v>
      </c>
      <c r="V23" s="48">
        <v>1948752445.76</v>
      </c>
      <c r="W23" s="48">
        <v>1913600274.24</v>
      </c>
      <c r="X23" s="48">
        <v>1881983587.29</v>
      </c>
      <c r="Y23" s="48">
        <v>2024831933.49</v>
      </c>
      <c r="Z23" s="48">
        <v>2274268608.6599998</v>
      </c>
      <c r="AA23" s="48">
        <v>1552099860.1099999</v>
      </c>
      <c r="AB23" s="48">
        <v>1411959382.1099999</v>
      </c>
      <c r="AC23" s="48">
        <v>1951962630.25</v>
      </c>
      <c r="AD23" s="48">
        <v>1631296887.99</v>
      </c>
      <c r="AE23" s="48">
        <v>1510731260.6800001</v>
      </c>
      <c r="AF23" s="48">
        <v>1341422321.75</v>
      </c>
      <c r="AG23" s="48">
        <v>1138816149.8800001</v>
      </c>
      <c r="AH23" s="48">
        <v>1366227881.24</v>
      </c>
      <c r="AI23" s="48">
        <v>1237628831.5999999</v>
      </c>
      <c r="AJ23" s="48">
        <v>1189174425.48</v>
      </c>
      <c r="AK23" s="48">
        <v>998917972.98000002</v>
      </c>
      <c r="AL23" s="48">
        <v>1261750567.03</v>
      </c>
      <c r="AM23" s="48">
        <v>1095690741.1099999</v>
      </c>
      <c r="AN23" s="48">
        <v>962835551.85000002</v>
      </c>
      <c r="AO23" s="48">
        <v>789621018.61000001</v>
      </c>
      <c r="AP23" s="48">
        <v>931726293.77999997</v>
      </c>
      <c r="AQ23" s="48">
        <v>846788206.38</v>
      </c>
      <c r="AR23" s="48">
        <v>814525500.52999997</v>
      </c>
      <c r="AS23" s="48">
        <v>724370215.98000002</v>
      </c>
      <c r="AT23" s="48">
        <v>875520548.90999997</v>
      </c>
      <c r="AU23" s="48">
        <v>817293044.75999999</v>
      </c>
      <c r="AV23" s="48">
        <v>776703440.70000005</v>
      </c>
      <c r="AW23" s="48">
        <v>600197562.42999995</v>
      </c>
      <c r="AX23" s="48">
        <v>701552666.80999994</v>
      </c>
      <c r="AY23" s="48">
        <v>726702503</v>
      </c>
      <c r="AZ23" s="48">
        <v>705456499.42999995</v>
      </c>
      <c r="BA23" s="48">
        <v>588412837.14999998</v>
      </c>
      <c r="BB23" s="48">
        <v>660218477.51999998</v>
      </c>
      <c r="BC23" s="48">
        <v>610414011.33000004</v>
      </c>
      <c r="BD23" s="48">
        <v>577964593.39999998</v>
      </c>
      <c r="BE23" s="48">
        <v>508935486.94999999</v>
      </c>
      <c r="BF23" s="48">
        <v>678554636.63999999</v>
      </c>
      <c r="BG23" s="48">
        <v>718226759.57000005</v>
      </c>
      <c r="BH23" s="48">
        <v>610689765.03999996</v>
      </c>
      <c r="BI23" s="48">
        <v>524902144.35000002</v>
      </c>
      <c r="BJ23" s="48">
        <v>657063861.41999996</v>
      </c>
      <c r="BK23" s="48">
        <v>878523203.46000004</v>
      </c>
      <c r="BL23" s="48">
        <v>816615329.22000003</v>
      </c>
      <c r="BM23" s="48">
        <v>739868488.25999999</v>
      </c>
      <c r="BN23" s="48">
        <v>1005775084.78</v>
      </c>
      <c r="BO23" s="48">
        <v>1031254781.88</v>
      </c>
      <c r="BP23" s="48">
        <v>926155500.78999996</v>
      </c>
      <c r="BQ23" s="48">
        <v>873450069.86000001</v>
      </c>
      <c r="BR23" s="48">
        <v>718028231.88999999</v>
      </c>
      <c r="BS23" s="48">
        <v>635151687.95000005</v>
      </c>
      <c r="BT23" s="48">
        <v>1109312358.1800001</v>
      </c>
      <c r="BU23" s="48">
        <v>1062712385.49</v>
      </c>
      <c r="BV23" s="48">
        <v>703028056.88</v>
      </c>
      <c r="BW23" s="48">
        <v>633386357.37</v>
      </c>
      <c r="BX23" s="48">
        <v>185640560.49000001</v>
      </c>
      <c r="BY23" s="48">
        <v>320171554.04000002</v>
      </c>
      <c r="BZ23" s="48">
        <v>0</v>
      </c>
      <c r="CA23" s="48">
        <v>572983344.25</v>
      </c>
      <c r="CB23" s="48">
        <v>0</v>
      </c>
      <c r="CC23" s="48">
        <v>219995063.03999999</v>
      </c>
      <c r="CD23" s="48">
        <v>0</v>
      </c>
      <c r="CE23" s="48">
        <v>0</v>
      </c>
      <c r="CF23" s="48">
        <v>0</v>
      </c>
      <c r="CG23" s="48">
        <v>61611684.850000001</v>
      </c>
      <c r="CH23" s="48">
        <v>0</v>
      </c>
      <c r="CI23" s="48">
        <v>0</v>
      </c>
      <c r="CJ23" s="48">
        <v>0</v>
      </c>
      <c r="CK23" s="48">
        <v>0</v>
      </c>
      <c r="CL23" s="48">
        <v>0</v>
      </c>
    </row>
    <row r="24" spans="1:90">
      <c r="A24" t="s">
        <v>16</v>
      </c>
      <c r="B24" s="48">
        <v>1793415036.24</v>
      </c>
      <c r="C24" s="48">
        <v>2120943048.6900001</v>
      </c>
      <c r="D24" s="48">
        <v>3037865571.3400002</v>
      </c>
      <c r="E24" s="48">
        <v>1892050067.02</v>
      </c>
      <c r="F24" s="48">
        <v>1996106693.3599999</v>
      </c>
      <c r="G24" s="48">
        <v>2319779563.5500002</v>
      </c>
      <c r="H24" s="48">
        <v>2800478216.4899998</v>
      </c>
      <c r="I24" s="48">
        <v>2681155560.1100001</v>
      </c>
      <c r="J24" s="48">
        <v>2024921117.9200001</v>
      </c>
      <c r="K24" s="48">
        <v>2372894271.79</v>
      </c>
      <c r="L24" s="48">
        <v>2901366748.52</v>
      </c>
      <c r="M24" s="48">
        <v>2670624168.71</v>
      </c>
      <c r="N24" s="48">
        <v>1962974980.9000001</v>
      </c>
      <c r="O24" s="48">
        <v>2541814926.5100002</v>
      </c>
      <c r="P24" s="48">
        <v>2365144009.8099999</v>
      </c>
      <c r="Q24" s="48">
        <v>2027935831.23</v>
      </c>
      <c r="R24" s="48">
        <v>2048123146.7</v>
      </c>
      <c r="S24" s="48">
        <v>1793178370.3199999</v>
      </c>
      <c r="T24" s="48">
        <v>2143747612.4000001</v>
      </c>
      <c r="U24" s="48">
        <v>2072837037.9100001</v>
      </c>
      <c r="V24" s="48">
        <v>1870259927.3199999</v>
      </c>
      <c r="W24" s="48">
        <v>1695755251.96</v>
      </c>
      <c r="X24" s="48">
        <v>1991706304.8699999</v>
      </c>
      <c r="Y24" s="48">
        <v>1731820230.4300001</v>
      </c>
      <c r="Z24" s="48">
        <v>1485876694.74</v>
      </c>
      <c r="AA24" s="48">
        <v>1024475391.77</v>
      </c>
      <c r="AB24" s="48">
        <v>971550281.75</v>
      </c>
      <c r="AC24" s="48">
        <v>842265933.82000005</v>
      </c>
      <c r="AD24" s="48">
        <v>983586524.36000001</v>
      </c>
      <c r="AE24" s="48">
        <v>745353266.11000001</v>
      </c>
      <c r="AF24" s="48">
        <v>799297971.17999995</v>
      </c>
      <c r="AG24" s="48">
        <v>504201226.05000001</v>
      </c>
      <c r="AH24" s="48">
        <v>558897106.95000005</v>
      </c>
      <c r="AI24" s="48">
        <v>506694466.04000002</v>
      </c>
      <c r="AJ24" s="48">
        <v>487395442.13</v>
      </c>
      <c r="AK24" s="48">
        <v>332214189.42000002</v>
      </c>
      <c r="AL24" s="48">
        <v>355624932.06999999</v>
      </c>
      <c r="AM24" s="48">
        <v>390046833.05000001</v>
      </c>
      <c r="AN24" s="48">
        <v>306182815.25</v>
      </c>
      <c r="AO24" s="48">
        <v>255338925.27000001</v>
      </c>
      <c r="AP24" s="48">
        <v>292294187.26999998</v>
      </c>
      <c r="AQ24" s="48">
        <v>343573017.37</v>
      </c>
      <c r="AR24" s="48">
        <v>228757483.25</v>
      </c>
      <c r="AS24" s="48">
        <v>240242463.63999999</v>
      </c>
      <c r="AT24" s="48">
        <v>182099010.66999999</v>
      </c>
      <c r="AU24" s="48">
        <v>169662778.06</v>
      </c>
      <c r="AV24" s="48">
        <v>149930119.38</v>
      </c>
      <c r="AW24" s="48">
        <v>161408152.86000001</v>
      </c>
      <c r="AX24" s="48">
        <v>138265050.05000001</v>
      </c>
      <c r="AY24" s="48">
        <v>119237954.93000001</v>
      </c>
      <c r="AZ24" s="48">
        <v>68516638.129999995</v>
      </c>
      <c r="BA24" s="48">
        <v>75535758.530000001</v>
      </c>
      <c r="BB24" s="48">
        <v>89070845.420000002</v>
      </c>
      <c r="BC24" s="48">
        <v>120370087.94</v>
      </c>
      <c r="BD24" s="48">
        <v>79213747.069999993</v>
      </c>
      <c r="BE24" s="48">
        <v>62375323.619999997</v>
      </c>
      <c r="BF24" s="48">
        <v>74758546.689999998</v>
      </c>
      <c r="BG24" s="48">
        <v>89605206.760000005</v>
      </c>
      <c r="BH24" s="48">
        <v>106777465.52</v>
      </c>
      <c r="BI24" s="48">
        <v>91558550.790000007</v>
      </c>
      <c r="BJ24" s="48">
        <v>92889532.739999995</v>
      </c>
      <c r="BK24" s="48">
        <v>68771399.620000005</v>
      </c>
      <c r="BL24" s="48">
        <v>77038202.540000007</v>
      </c>
      <c r="BM24" s="48">
        <v>62643250.350000001</v>
      </c>
      <c r="BN24" s="48">
        <v>100170232.95</v>
      </c>
      <c r="BO24" s="48">
        <v>84639166.689999998</v>
      </c>
      <c r="BP24" s="48">
        <v>62284323.619999997</v>
      </c>
      <c r="BQ24" s="48">
        <v>27597253.780000001</v>
      </c>
      <c r="BR24" s="48">
        <v>63832000.93</v>
      </c>
      <c r="BS24" s="48">
        <v>47392690.469999999</v>
      </c>
      <c r="BT24" s="48">
        <v>38836057.850000001</v>
      </c>
      <c r="BU24" s="48">
        <v>48352060.759999998</v>
      </c>
      <c r="BV24" s="48">
        <v>47264373.369999997</v>
      </c>
      <c r="BW24" s="48">
        <v>77668926.040000007</v>
      </c>
      <c r="BX24" s="48">
        <v>12999499.289999999</v>
      </c>
      <c r="BY24" s="48">
        <v>6524830.46</v>
      </c>
      <c r="BZ24" s="48">
        <v>0</v>
      </c>
      <c r="CA24" s="48">
        <v>70848424.930000007</v>
      </c>
      <c r="CB24" s="48">
        <v>0</v>
      </c>
      <c r="CC24" s="48">
        <v>96469955.659999996</v>
      </c>
      <c r="CD24" s="48">
        <v>0</v>
      </c>
      <c r="CE24" s="48">
        <v>0</v>
      </c>
      <c r="CF24" s="48">
        <v>0</v>
      </c>
      <c r="CG24" s="48">
        <v>29150102.609999999</v>
      </c>
      <c r="CH24" s="48">
        <v>0</v>
      </c>
      <c r="CI24" s="48">
        <v>0</v>
      </c>
      <c r="CJ24" s="48">
        <v>0</v>
      </c>
      <c r="CK24" s="48">
        <v>0</v>
      </c>
      <c r="CL24" s="48">
        <v>0</v>
      </c>
    </row>
    <row r="25" spans="1:90">
      <c r="A25" t="s">
        <v>17</v>
      </c>
      <c r="B25" s="48">
        <v>0</v>
      </c>
      <c r="C25" s="48">
        <v>193881550.58000001</v>
      </c>
      <c r="D25" s="48">
        <v>190755514.16999999</v>
      </c>
      <c r="E25" s="48">
        <v>170326603.5</v>
      </c>
      <c r="F25" s="48">
        <v>213428653.28999999</v>
      </c>
      <c r="G25" s="48">
        <v>184634777.75</v>
      </c>
      <c r="H25" s="48">
        <v>189259398.66999999</v>
      </c>
      <c r="I25" s="48">
        <v>207081623.74000001</v>
      </c>
      <c r="J25" s="48">
        <v>223303082.28999999</v>
      </c>
      <c r="K25" s="48">
        <v>226417351.21000001</v>
      </c>
      <c r="L25" s="48">
        <v>370605874.33999997</v>
      </c>
      <c r="M25" s="48">
        <v>239168143.71000001</v>
      </c>
      <c r="N25" s="48">
        <v>219013625.18000001</v>
      </c>
      <c r="O25" s="48">
        <v>274312852.31</v>
      </c>
      <c r="P25" s="48">
        <v>275496984.31</v>
      </c>
      <c r="Q25" s="48">
        <v>180484545.44</v>
      </c>
      <c r="R25" s="48">
        <v>241509672.53</v>
      </c>
      <c r="S25" s="48">
        <v>216380798.13999999</v>
      </c>
      <c r="T25" s="48">
        <v>292379296.67000002</v>
      </c>
      <c r="U25" s="48">
        <v>277929649.75999999</v>
      </c>
      <c r="V25" s="48">
        <v>233800281.13999999</v>
      </c>
      <c r="W25" s="48">
        <v>204237895.65000001</v>
      </c>
      <c r="X25" s="48">
        <v>213875637.88</v>
      </c>
      <c r="Y25" s="48">
        <v>176000346.38999999</v>
      </c>
      <c r="Z25" s="48">
        <v>316075586.79000002</v>
      </c>
      <c r="AA25" s="48">
        <v>187935477.86000001</v>
      </c>
      <c r="AB25" s="48">
        <v>161977001.87</v>
      </c>
      <c r="AC25" s="48">
        <v>245456014.97999999</v>
      </c>
      <c r="AD25" s="48">
        <v>222073928.77000001</v>
      </c>
      <c r="AE25" s="48">
        <v>202920618.11000001</v>
      </c>
      <c r="AF25" s="48">
        <v>185326945.22999999</v>
      </c>
      <c r="AG25" s="48">
        <v>184540951.65000001</v>
      </c>
      <c r="AH25" s="48">
        <v>157496271.34999999</v>
      </c>
      <c r="AI25" s="48">
        <v>150683263.09999999</v>
      </c>
      <c r="AJ25" s="48">
        <v>143196190.34999999</v>
      </c>
      <c r="AK25" s="48">
        <v>139601399.88</v>
      </c>
      <c r="AL25" s="48">
        <v>169329731.94</v>
      </c>
      <c r="AM25" s="48">
        <v>255501918.28999999</v>
      </c>
      <c r="AN25" s="48">
        <v>127664271.23999999</v>
      </c>
      <c r="AO25" s="48">
        <v>361543659.20999998</v>
      </c>
      <c r="AP25" s="48">
        <v>138880816.87</v>
      </c>
      <c r="AQ25" s="48">
        <v>125475167.89</v>
      </c>
      <c r="AR25" s="48">
        <v>158451091.94</v>
      </c>
      <c r="AS25" s="48">
        <v>87370218.060000002</v>
      </c>
      <c r="AT25" s="48">
        <v>131484040.39</v>
      </c>
      <c r="AU25" s="48">
        <v>125394987.87</v>
      </c>
      <c r="AV25" s="48">
        <v>118161651.11</v>
      </c>
      <c r="AW25" s="48">
        <v>92560794.060000002</v>
      </c>
      <c r="AX25" s="48">
        <v>105051007.64</v>
      </c>
      <c r="AY25" s="48">
        <v>101501804.38</v>
      </c>
      <c r="AZ25" s="48">
        <v>104329116.59</v>
      </c>
      <c r="BA25" s="48">
        <v>143267735.56</v>
      </c>
      <c r="BB25" s="48">
        <v>202141140.66999999</v>
      </c>
      <c r="BC25" s="48">
        <v>190836774.22</v>
      </c>
      <c r="BD25" s="48">
        <v>206539866.66</v>
      </c>
      <c r="BE25" s="48">
        <v>249334539.46000001</v>
      </c>
      <c r="BF25" s="48">
        <v>252937978.75</v>
      </c>
      <c r="BG25" s="48">
        <v>234318324.90000001</v>
      </c>
      <c r="BH25" s="48">
        <v>227715058.62</v>
      </c>
      <c r="BI25" s="48">
        <v>158781274.68000001</v>
      </c>
      <c r="BJ25" s="48">
        <v>190359255.49000001</v>
      </c>
      <c r="BK25" s="48">
        <v>149354984.41999999</v>
      </c>
      <c r="BL25" s="48">
        <v>165260591.75999999</v>
      </c>
      <c r="BM25" s="48">
        <v>173040779.27000001</v>
      </c>
      <c r="BN25" s="48">
        <v>170250200.99000001</v>
      </c>
      <c r="BO25" s="48">
        <v>183893487.61000001</v>
      </c>
      <c r="BP25" s="48">
        <v>187871107.15000001</v>
      </c>
      <c r="BQ25" s="48">
        <v>261079399.84</v>
      </c>
      <c r="BR25" s="48">
        <v>99053745.269999996</v>
      </c>
      <c r="BS25" s="48">
        <v>168674404.06999999</v>
      </c>
      <c r="BT25" s="48">
        <v>188495588.21000001</v>
      </c>
      <c r="BU25" s="48">
        <v>190120243.22999999</v>
      </c>
      <c r="BV25" s="48">
        <v>153782047.81</v>
      </c>
      <c r="BW25" s="48">
        <v>170045860.84999999</v>
      </c>
      <c r="BX25" s="48">
        <v>611214537.74000001</v>
      </c>
      <c r="BY25" s="48">
        <v>596988030.34000003</v>
      </c>
      <c r="BZ25" s="48">
        <v>0</v>
      </c>
      <c r="CA25" s="48">
        <v>456623376.16000003</v>
      </c>
      <c r="CB25" s="48">
        <v>0</v>
      </c>
      <c r="CC25" s="48">
        <v>112268499.27</v>
      </c>
      <c r="CD25" s="48">
        <v>0</v>
      </c>
      <c r="CE25" s="48">
        <v>0</v>
      </c>
      <c r="CF25" s="48">
        <v>0</v>
      </c>
      <c r="CG25" s="48">
        <v>106156888.91</v>
      </c>
      <c r="CH25" s="48">
        <v>0</v>
      </c>
      <c r="CI25" s="48">
        <v>0</v>
      </c>
      <c r="CJ25" s="48">
        <v>0</v>
      </c>
      <c r="CK25" s="48">
        <v>0</v>
      </c>
      <c r="CL25" s="48">
        <v>0</v>
      </c>
    </row>
    <row r="26" spans="1:90">
      <c r="A26" t="s">
        <v>18</v>
      </c>
      <c r="B26" s="48">
        <v>8857181572.0200005</v>
      </c>
      <c r="C26" s="48">
        <v>8696787118.8400002</v>
      </c>
      <c r="D26" s="48">
        <v>9041070237.4500008</v>
      </c>
      <c r="E26" s="48">
        <v>8745743424.1499996</v>
      </c>
      <c r="F26" s="48">
        <v>8296680230.1000004</v>
      </c>
      <c r="G26" s="48">
        <v>7664760178.1700001</v>
      </c>
      <c r="H26" s="48">
        <v>8672761743.2700005</v>
      </c>
      <c r="I26" s="48">
        <v>7387990721.1000004</v>
      </c>
      <c r="J26" s="48">
        <v>7278727447.9200001</v>
      </c>
      <c r="K26" s="48">
        <v>6885703443</v>
      </c>
      <c r="L26" s="48">
        <v>7327082307.5900002</v>
      </c>
      <c r="M26" s="48">
        <v>6872324895.7600002</v>
      </c>
      <c r="N26" s="48">
        <v>6874962940.8699999</v>
      </c>
      <c r="O26" s="48">
        <v>7040236812.9499998</v>
      </c>
      <c r="P26" s="48">
        <v>7706885747.3000002</v>
      </c>
      <c r="Q26" s="48">
        <v>7661129727.5200005</v>
      </c>
      <c r="R26" s="48">
        <v>7194945811.21</v>
      </c>
      <c r="S26" s="48">
        <v>6926487559.9099998</v>
      </c>
      <c r="T26" s="48">
        <v>7157035493.3599997</v>
      </c>
      <c r="U26" s="48">
        <v>6386461718.9399996</v>
      </c>
      <c r="V26" s="48">
        <v>5942754126.9499998</v>
      </c>
      <c r="W26" s="48">
        <v>5245807583.0299997</v>
      </c>
      <c r="X26" s="48">
        <v>5819605785.3800001</v>
      </c>
      <c r="Y26" s="48">
        <v>4903554715.0500002</v>
      </c>
      <c r="Z26" s="48">
        <v>4531132030.2200003</v>
      </c>
      <c r="AA26" s="48">
        <v>3194786538.1500001</v>
      </c>
      <c r="AB26" s="48">
        <v>3495557999.0599999</v>
      </c>
      <c r="AC26" s="48">
        <v>4261207842.1100001</v>
      </c>
      <c r="AD26" s="48">
        <v>2644257818.6700001</v>
      </c>
      <c r="AE26" s="48">
        <v>2799677885.4200001</v>
      </c>
      <c r="AF26" s="48">
        <v>2836933574.79</v>
      </c>
      <c r="AG26" s="48">
        <v>2530295008.9200001</v>
      </c>
      <c r="AH26" s="48">
        <v>2136438716.9200001</v>
      </c>
      <c r="AI26" s="48">
        <v>2037735523.03</v>
      </c>
      <c r="AJ26" s="48">
        <v>2252049637.4499998</v>
      </c>
      <c r="AK26" s="48">
        <v>2105104591.23</v>
      </c>
      <c r="AL26" s="48">
        <v>1944766656.6700001</v>
      </c>
      <c r="AM26" s="48">
        <v>1665142709.6300001</v>
      </c>
      <c r="AN26" s="48">
        <v>1741604571.3900001</v>
      </c>
      <c r="AO26" s="48">
        <v>1842545657.25</v>
      </c>
      <c r="AP26" s="48">
        <v>1988232581.6199999</v>
      </c>
      <c r="AQ26" s="48">
        <v>1941527214.22</v>
      </c>
      <c r="AR26" s="48">
        <v>1903981244.9200001</v>
      </c>
      <c r="AS26" s="48">
        <v>1790572925.4400001</v>
      </c>
      <c r="AT26" s="48">
        <v>1759187337.8399999</v>
      </c>
      <c r="AU26" s="48">
        <v>1670307873.9100001</v>
      </c>
      <c r="AV26" s="48">
        <v>1515552791.3499999</v>
      </c>
      <c r="AW26" s="48">
        <v>1469411962.8099999</v>
      </c>
      <c r="AX26" s="48">
        <v>1105495887.1700001</v>
      </c>
      <c r="AY26" s="48">
        <v>1071616878.51</v>
      </c>
      <c r="AZ26" s="48">
        <v>1146969612.8099999</v>
      </c>
      <c r="BA26" s="48">
        <v>1228323362.1800001</v>
      </c>
      <c r="BB26" s="48">
        <v>1389820368.1800001</v>
      </c>
      <c r="BC26" s="48">
        <v>1302903022.8599999</v>
      </c>
      <c r="BD26" s="48">
        <v>1334639132.1400001</v>
      </c>
      <c r="BE26" s="48">
        <v>1266126157.55</v>
      </c>
      <c r="BF26" s="48">
        <v>1500312429.4400001</v>
      </c>
      <c r="BG26" s="48">
        <v>1414725530.3199999</v>
      </c>
      <c r="BH26" s="48">
        <v>1290044614.3699999</v>
      </c>
      <c r="BI26" s="48">
        <v>1470715094.71</v>
      </c>
      <c r="BJ26" s="48">
        <v>1379674825.9100001</v>
      </c>
      <c r="BK26" s="48">
        <v>1181608092.5</v>
      </c>
      <c r="BL26" s="48">
        <v>1171543036.9300001</v>
      </c>
      <c r="BM26" s="48">
        <v>1221307883.28</v>
      </c>
      <c r="BN26" s="48">
        <v>845476497.46000004</v>
      </c>
      <c r="BO26" s="48">
        <v>665530802.33000004</v>
      </c>
      <c r="BP26" s="48">
        <v>731157026.74000001</v>
      </c>
      <c r="BQ26" s="48">
        <v>677058191.63999999</v>
      </c>
      <c r="BR26" s="48">
        <v>652492571.75999999</v>
      </c>
      <c r="BS26" s="48">
        <v>715680046.63999999</v>
      </c>
      <c r="BT26" s="48">
        <v>683628432.84000003</v>
      </c>
      <c r="BU26" s="48">
        <v>658612706.40999997</v>
      </c>
      <c r="BV26" s="48">
        <v>466251646.36000001</v>
      </c>
      <c r="BW26" s="48">
        <v>443531927.44999999</v>
      </c>
      <c r="BX26" s="48">
        <v>232114283.25</v>
      </c>
      <c r="BY26" s="48">
        <v>241865462.28</v>
      </c>
      <c r="BZ26" s="48">
        <v>0</v>
      </c>
      <c r="CA26" s="48">
        <v>561677028.63999999</v>
      </c>
      <c r="CB26" s="48">
        <v>0</v>
      </c>
      <c r="CC26" s="48">
        <v>484681438.68000001</v>
      </c>
      <c r="CD26" s="48">
        <v>0</v>
      </c>
      <c r="CE26" s="48">
        <v>321446000</v>
      </c>
      <c r="CF26" s="48">
        <v>0</v>
      </c>
      <c r="CG26" s="48">
        <v>234817623.47</v>
      </c>
      <c r="CH26" s="48">
        <v>0</v>
      </c>
      <c r="CI26" s="48">
        <v>0</v>
      </c>
      <c r="CJ26" s="48">
        <v>0</v>
      </c>
      <c r="CK26" s="48">
        <v>0</v>
      </c>
      <c r="CL26" s="48">
        <v>0</v>
      </c>
    </row>
    <row r="27" spans="1:90">
      <c r="A27" t="s">
        <v>19</v>
      </c>
      <c r="B27" s="48">
        <v>98704150.209999993</v>
      </c>
      <c r="C27" s="48">
        <v>167939002.78999999</v>
      </c>
      <c r="D27" s="48">
        <v>67636677.420000002</v>
      </c>
      <c r="E27" s="48">
        <v>71389645.209999993</v>
      </c>
      <c r="F27" s="48">
        <v>1239402.8</v>
      </c>
      <c r="G27" s="48">
        <v>31893182.07</v>
      </c>
      <c r="H27" s="48">
        <v>1133901.99</v>
      </c>
      <c r="I27" s="48">
        <v>47986884.82</v>
      </c>
      <c r="J27" s="48">
        <v>340934.84</v>
      </c>
      <c r="K27" s="48">
        <v>456212.87</v>
      </c>
      <c r="L27" s="48">
        <v>8418955.9800000004</v>
      </c>
      <c r="M27" s="48">
        <v>121673704.20999999</v>
      </c>
      <c r="N27" s="48">
        <v>200818.97</v>
      </c>
      <c r="O27" s="48">
        <v>32871800.91</v>
      </c>
      <c r="P27" s="48">
        <v>40130658.43</v>
      </c>
      <c r="Q27" s="48">
        <v>35863204.270000003</v>
      </c>
      <c r="R27" s="48">
        <v>50044136.869999997</v>
      </c>
      <c r="S27" s="48">
        <v>48522069.799999997</v>
      </c>
      <c r="T27" s="48">
        <v>49918932.880000003</v>
      </c>
      <c r="U27" s="48">
        <v>46898955.509999998</v>
      </c>
      <c r="V27" s="48">
        <v>262622.44</v>
      </c>
      <c r="W27" s="48">
        <v>266380.34999999998</v>
      </c>
      <c r="X27" s="48">
        <v>272238.5</v>
      </c>
      <c r="Y27" s="48">
        <v>2918225.61</v>
      </c>
      <c r="Z27" s="48">
        <v>543520.62</v>
      </c>
      <c r="AA27" s="48">
        <v>0</v>
      </c>
      <c r="AB27" s="48">
        <v>0</v>
      </c>
      <c r="AC27" s="48">
        <v>807711476.01999998</v>
      </c>
      <c r="AD27" s="48">
        <v>0</v>
      </c>
      <c r="AE27" s="48">
        <v>0</v>
      </c>
      <c r="AF27" s="48">
        <v>0</v>
      </c>
      <c r="AG27" s="48">
        <v>0</v>
      </c>
      <c r="AH27" s="48">
        <v>0</v>
      </c>
      <c r="AI27" s="48">
        <v>0</v>
      </c>
      <c r="AJ27" s="48">
        <v>0</v>
      </c>
      <c r="AK27" s="48">
        <v>0</v>
      </c>
      <c r="AL27" s="48">
        <v>0</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4000000</v>
      </c>
      <c r="CB27" s="48">
        <v>0</v>
      </c>
      <c r="CC27" s="48">
        <v>0</v>
      </c>
      <c r="CD27" s="48">
        <v>0</v>
      </c>
      <c r="CE27" s="48">
        <v>0</v>
      </c>
      <c r="CF27" s="48">
        <v>0</v>
      </c>
      <c r="CG27" s="48">
        <v>0</v>
      </c>
      <c r="CH27" s="48">
        <v>0</v>
      </c>
      <c r="CI27" s="48">
        <v>0</v>
      </c>
      <c r="CJ27" s="48">
        <v>0</v>
      </c>
      <c r="CK27" s="48">
        <v>0</v>
      </c>
      <c r="CL27" s="48">
        <v>0</v>
      </c>
    </row>
    <row r="28" spans="1:90">
      <c r="A28" t="s">
        <v>76</v>
      </c>
      <c r="B28" s="48">
        <v>8080316.4699999997</v>
      </c>
      <c r="C28" s="48">
        <v>10221816.470000001</v>
      </c>
      <c r="D28" s="48">
        <v>7830174.8300000001</v>
      </c>
      <c r="E28" s="48">
        <v>7365174.8300000001</v>
      </c>
      <c r="F28" s="48">
        <v>5468015.1600000001</v>
      </c>
      <c r="G28" s="48">
        <v>1409375.16</v>
      </c>
      <c r="H28" s="48">
        <v>6368015.1600000001</v>
      </c>
      <c r="I28" s="48">
        <v>6368015.1600000001</v>
      </c>
      <c r="J28" s="48">
        <v>3327070.78</v>
      </c>
      <c r="K28" s="48">
        <v>3327070.78</v>
      </c>
      <c r="L28" s="48">
        <v>3327070.78</v>
      </c>
      <c r="M28" s="48">
        <v>3327070.78</v>
      </c>
      <c r="N28" s="48">
        <v>19579469.18</v>
      </c>
      <c r="O28" s="48">
        <v>19579469.18</v>
      </c>
      <c r="P28" s="48">
        <v>19579469.18</v>
      </c>
      <c r="Q28" s="48">
        <v>19579469.18</v>
      </c>
      <c r="R28" s="48">
        <v>26194173.559999999</v>
      </c>
      <c r="S28" s="48">
        <v>26194173.559999999</v>
      </c>
      <c r="T28" s="48">
        <v>26194173.559999999</v>
      </c>
      <c r="U28" s="48">
        <v>26194173.559999999</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c r="CL28" s="48">
        <v>0</v>
      </c>
    </row>
    <row r="29" spans="1:90">
      <c r="A29" t="s">
        <v>3</v>
      </c>
      <c r="B29" s="48">
        <v>29925985.800000001</v>
      </c>
      <c r="C29" s="48">
        <v>25393985.800000001</v>
      </c>
      <c r="D29" s="48">
        <v>34284110.030000001</v>
      </c>
      <c r="E29" s="48">
        <v>28554340</v>
      </c>
      <c r="F29" s="48">
        <v>18719541.399999999</v>
      </c>
      <c r="G29" s="48">
        <v>22778181.399999999</v>
      </c>
      <c r="H29" s="48">
        <v>17819541.399999999</v>
      </c>
      <c r="I29" s="48">
        <v>17819541.399999999</v>
      </c>
      <c r="J29" s="48">
        <v>23818698</v>
      </c>
      <c r="K29" s="48">
        <v>23818698</v>
      </c>
      <c r="L29" s="48">
        <v>19546710.199999999</v>
      </c>
      <c r="M29" s="48">
        <v>23818698</v>
      </c>
      <c r="N29" s="48">
        <v>13818799</v>
      </c>
      <c r="O29" s="48">
        <v>13818799</v>
      </c>
      <c r="P29" s="48">
        <v>13818799</v>
      </c>
      <c r="Q29" s="48">
        <v>13818799</v>
      </c>
      <c r="R29" s="48">
        <v>12432319.199999999</v>
      </c>
      <c r="S29" s="48">
        <v>12432319.199999999</v>
      </c>
      <c r="T29" s="48">
        <v>12432319.199999999</v>
      </c>
      <c r="U29" s="48">
        <v>12432319.199999999</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2190</v>
      </c>
      <c r="BH29" s="48">
        <v>2190</v>
      </c>
      <c r="BI29" s="48">
        <v>2190</v>
      </c>
      <c r="BJ29" s="48">
        <v>0</v>
      </c>
      <c r="BK29" s="48">
        <v>0</v>
      </c>
      <c r="BL29" s="48">
        <v>0</v>
      </c>
      <c r="BM29" s="48">
        <v>0</v>
      </c>
      <c r="BN29" s="48">
        <v>0</v>
      </c>
      <c r="BO29" s="48">
        <v>0</v>
      </c>
      <c r="BP29" s="48">
        <v>0</v>
      </c>
      <c r="BQ29" s="48">
        <v>0</v>
      </c>
      <c r="BR29" s="48">
        <v>0</v>
      </c>
      <c r="BS29" s="48">
        <v>0</v>
      </c>
      <c r="BT29" s="48">
        <v>0</v>
      </c>
      <c r="BU29" s="48">
        <v>0</v>
      </c>
      <c r="BV29" s="48">
        <v>598100</v>
      </c>
      <c r="BW29" s="48">
        <v>598100</v>
      </c>
      <c r="BX29" s="48">
        <v>598100</v>
      </c>
      <c r="BY29" s="48">
        <v>598100</v>
      </c>
      <c r="BZ29" s="48">
        <v>0</v>
      </c>
      <c r="CA29" s="48">
        <v>435000</v>
      </c>
      <c r="CB29" s="48">
        <v>0</v>
      </c>
      <c r="CC29" s="48">
        <v>1204500</v>
      </c>
      <c r="CD29" s="48">
        <v>0</v>
      </c>
      <c r="CE29" s="48">
        <v>1933000</v>
      </c>
      <c r="CF29" s="48">
        <v>0</v>
      </c>
      <c r="CG29" s="48">
        <v>0</v>
      </c>
      <c r="CH29" s="48">
        <v>0</v>
      </c>
      <c r="CI29" s="48">
        <v>0</v>
      </c>
      <c r="CJ29" s="48">
        <v>0</v>
      </c>
      <c r="CK29" s="48">
        <v>0</v>
      </c>
      <c r="CL29" s="48">
        <v>0</v>
      </c>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14225850996.089998</v>
      </c>
      <c r="C33" s="43">
        <f t="shared" ref="C33:BN33" si="2">SUM(C22:C29)</f>
        <v>14599525690.84</v>
      </c>
      <c r="D33" s="43">
        <f t="shared" si="2"/>
        <v>15395137049.500002</v>
      </c>
      <c r="E33" s="43">
        <f t="shared" si="2"/>
        <v>14045791344.249998</v>
      </c>
      <c r="F33" s="43">
        <f t="shared" si="2"/>
        <v>13425596477.65</v>
      </c>
      <c r="G33" s="43">
        <f t="shared" si="2"/>
        <v>12622376826.689999</v>
      </c>
      <c r="H33" s="43">
        <f t="shared" si="2"/>
        <v>14067986496.279999</v>
      </c>
      <c r="I33" s="43">
        <f t="shared" si="2"/>
        <v>12806344449.299999</v>
      </c>
      <c r="J33" s="43">
        <f t="shared" si="2"/>
        <v>12364687005.230001</v>
      </c>
      <c r="K33" s="43">
        <f t="shared" si="2"/>
        <v>12157048055.010002</v>
      </c>
      <c r="L33" s="43">
        <f t="shared" si="2"/>
        <v>12883044208.360001</v>
      </c>
      <c r="M33" s="43">
        <f t="shared" si="2"/>
        <v>12260415324.550001</v>
      </c>
      <c r="N33" s="43">
        <f t="shared" si="2"/>
        <v>11564650953.809999</v>
      </c>
      <c r="O33" s="43">
        <f t="shared" si="2"/>
        <v>12525940798.720001</v>
      </c>
      <c r="P33" s="43">
        <f t="shared" si="2"/>
        <v>12859748576.450001</v>
      </c>
      <c r="Q33" s="43">
        <f t="shared" si="2"/>
        <v>12470060828.880001</v>
      </c>
      <c r="R33" s="43">
        <f t="shared" si="2"/>
        <v>12188370110.91</v>
      </c>
      <c r="S33" s="43">
        <f t="shared" si="2"/>
        <v>11530900725.16</v>
      </c>
      <c r="T33" s="43">
        <f t="shared" si="2"/>
        <v>11855908274.75</v>
      </c>
      <c r="U33" s="43">
        <f t="shared" si="2"/>
        <v>10944727747.650002</v>
      </c>
      <c r="V33" s="43">
        <f t="shared" si="2"/>
        <v>10252533336.070002</v>
      </c>
      <c r="W33" s="43">
        <f t="shared" si="2"/>
        <v>9293433669.1300011</v>
      </c>
      <c r="X33" s="43">
        <f t="shared" si="2"/>
        <v>10045041677.74</v>
      </c>
      <c r="Y33" s="43">
        <f t="shared" si="2"/>
        <v>9054820307.5200005</v>
      </c>
      <c r="Z33" s="43">
        <f t="shared" si="2"/>
        <v>8710538403.7000008</v>
      </c>
      <c r="AA33" s="43">
        <f t="shared" si="2"/>
        <v>6051454560.0900002</v>
      </c>
      <c r="AB33" s="43">
        <f t="shared" si="2"/>
        <v>6131801345.6999998</v>
      </c>
      <c r="AC33" s="43">
        <f t="shared" si="2"/>
        <v>8408612115.5300007</v>
      </c>
      <c r="AD33" s="43">
        <f t="shared" si="2"/>
        <v>5702917386.1100006</v>
      </c>
      <c r="AE33" s="43">
        <f t="shared" si="2"/>
        <v>5502340117.6800003</v>
      </c>
      <c r="AF33" s="43">
        <f t="shared" si="2"/>
        <v>5360244609.6599998</v>
      </c>
      <c r="AG33" s="43">
        <f t="shared" si="2"/>
        <v>4590855687.2300005</v>
      </c>
      <c r="AH33" s="43">
        <f t="shared" si="2"/>
        <v>4451186466.5699997</v>
      </c>
      <c r="AI33" s="43">
        <f t="shared" si="2"/>
        <v>4135297059.4899998</v>
      </c>
      <c r="AJ33" s="43">
        <f t="shared" si="2"/>
        <v>4195673597.1099997</v>
      </c>
      <c r="AK33" s="43">
        <f t="shared" si="2"/>
        <v>3757000824.8000002</v>
      </c>
      <c r="AL33" s="43">
        <f t="shared" si="2"/>
        <v>3884454720.6000004</v>
      </c>
      <c r="AM33" s="43">
        <f t="shared" si="2"/>
        <v>3518668419.8800001</v>
      </c>
      <c r="AN33" s="43">
        <f t="shared" si="2"/>
        <v>3248014559.2000003</v>
      </c>
      <c r="AO33" s="43">
        <f t="shared" si="2"/>
        <v>3361986039.1500001</v>
      </c>
      <c r="AP33" s="43">
        <f t="shared" si="2"/>
        <v>3431882811.0599999</v>
      </c>
      <c r="AQ33" s="43">
        <f t="shared" si="2"/>
        <v>3384551310.8100004</v>
      </c>
      <c r="AR33" s="43">
        <f t="shared" si="2"/>
        <v>3196652023.9700003</v>
      </c>
      <c r="AS33" s="43">
        <f t="shared" si="2"/>
        <v>3005979141.3000002</v>
      </c>
      <c r="AT33" s="43">
        <f t="shared" si="2"/>
        <v>3035224535.6599998</v>
      </c>
      <c r="AU33" s="43">
        <f t="shared" si="2"/>
        <v>2847442392.5900002</v>
      </c>
      <c r="AV33" s="43">
        <f t="shared" si="2"/>
        <v>2601700787.0299997</v>
      </c>
      <c r="AW33" s="43">
        <f t="shared" si="2"/>
        <v>2363486118.6799998</v>
      </c>
      <c r="AX33" s="43">
        <f t="shared" si="2"/>
        <v>2108135600.3299999</v>
      </c>
      <c r="AY33" s="43">
        <f t="shared" si="2"/>
        <v>2061300930.4299998</v>
      </c>
      <c r="AZ33" s="43">
        <f t="shared" si="2"/>
        <v>2069220952.8899999</v>
      </c>
      <c r="BA33" s="43">
        <f t="shared" si="2"/>
        <v>2068679102.8</v>
      </c>
      <c r="BB33" s="43">
        <f t="shared" si="2"/>
        <v>2376634037.25</v>
      </c>
      <c r="BC33" s="43">
        <f t="shared" si="2"/>
        <v>2262785569.3999996</v>
      </c>
      <c r="BD33" s="43">
        <f t="shared" si="2"/>
        <v>2227535702.3499999</v>
      </c>
      <c r="BE33" s="43">
        <f t="shared" si="2"/>
        <v>2119520366.51</v>
      </c>
      <c r="BF33" s="43">
        <f t="shared" si="2"/>
        <v>2547251428.5299997</v>
      </c>
      <c r="BG33" s="43">
        <f t="shared" si="2"/>
        <v>2516611948.46</v>
      </c>
      <c r="BH33" s="43">
        <f t="shared" si="2"/>
        <v>2267884051.7399998</v>
      </c>
      <c r="BI33" s="43">
        <f t="shared" si="2"/>
        <v>2287036626.0699997</v>
      </c>
      <c r="BJ33" s="43">
        <f t="shared" si="2"/>
        <v>2336341086.1199999</v>
      </c>
      <c r="BK33" s="43">
        <f t="shared" si="2"/>
        <v>2306069611.77</v>
      </c>
      <c r="BL33" s="43">
        <f t="shared" si="2"/>
        <v>2262824543.8599997</v>
      </c>
      <c r="BM33" s="43">
        <f t="shared" si="2"/>
        <v>2231993836.5999999</v>
      </c>
      <c r="BN33" s="43">
        <f t="shared" si="2"/>
        <v>2152419166.1800003</v>
      </c>
      <c r="BO33" s="43">
        <f t="shared" ref="BO33:CK33" si="3">SUM(BO22:BO29)</f>
        <v>1994809888.5099998</v>
      </c>
      <c r="BP33" s="43">
        <f t="shared" si="3"/>
        <v>1928256783.3</v>
      </c>
      <c r="BQ33" s="43">
        <f t="shared" si="3"/>
        <v>1844436315.1199999</v>
      </c>
      <c r="BR33" s="43">
        <f t="shared" si="3"/>
        <v>1784274834.75</v>
      </c>
      <c r="BS33" s="43">
        <f t="shared" si="3"/>
        <v>1800048669.1300001</v>
      </c>
      <c r="BT33" s="43">
        <f t="shared" si="3"/>
        <v>2383061137.0799999</v>
      </c>
      <c r="BU33" s="43">
        <f t="shared" si="3"/>
        <v>2265897395.8899999</v>
      </c>
      <c r="BV33" s="43">
        <f t="shared" si="3"/>
        <v>1993198724.4200001</v>
      </c>
      <c r="BW33" s="43">
        <f t="shared" si="3"/>
        <v>1845231171.7099998</v>
      </c>
      <c r="BX33" s="43">
        <f t="shared" si="3"/>
        <v>1842169380.77</v>
      </c>
      <c r="BY33" s="43">
        <f t="shared" si="3"/>
        <v>1840183023.24</v>
      </c>
      <c r="BZ33" s="43">
        <f t="shared" si="3"/>
        <v>0</v>
      </c>
      <c r="CA33" s="43">
        <f t="shared" si="3"/>
        <v>1832991560.3899999</v>
      </c>
      <c r="CB33" s="43">
        <f t="shared" si="3"/>
        <v>0</v>
      </c>
      <c r="CC33" s="43">
        <f t="shared" si="3"/>
        <v>1071312207.73</v>
      </c>
      <c r="CD33" s="43">
        <f t="shared" si="3"/>
        <v>0</v>
      </c>
      <c r="CE33" s="43">
        <f t="shared" si="3"/>
        <v>323379000</v>
      </c>
      <c r="CF33" s="43">
        <f t="shared" si="3"/>
        <v>0</v>
      </c>
      <c r="CG33" s="43">
        <f t="shared" si="3"/>
        <v>431736299.84000003</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76857855.700000003</v>
      </c>
      <c r="D35" s="48">
        <v>87521805.5</v>
      </c>
      <c r="E35" s="48">
        <v>105318169.41</v>
      </c>
      <c r="F35" s="48">
        <v>88720552.200000003</v>
      </c>
      <c r="G35" s="48">
        <v>80587776.489999995</v>
      </c>
      <c r="H35" s="48">
        <v>83693789.209999993</v>
      </c>
      <c r="I35" s="48">
        <v>79179571.939999998</v>
      </c>
      <c r="J35" s="48">
        <v>90729043.870000005</v>
      </c>
      <c r="K35" s="48">
        <v>102497060</v>
      </c>
      <c r="L35" s="48">
        <v>88586732.739999995</v>
      </c>
      <c r="M35" s="48">
        <v>117924161.56</v>
      </c>
      <c r="N35" s="48">
        <v>90435285.159999996</v>
      </c>
      <c r="O35" s="48">
        <v>84067573.590000004</v>
      </c>
      <c r="P35" s="48">
        <v>109918483.68000001</v>
      </c>
      <c r="Q35" s="48">
        <v>92652020.489999995</v>
      </c>
      <c r="R35" s="48">
        <v>101462212.66</v>
      </c>
      <c r="S35" s="48">
        <v>93600805.010000005</v>
      </c>
      <c r="T35" s="48">
        <v>90641759.980000004</v>
      </c>
      <c r="U35" s="48">
        <v>110652869.25</v>
      </c>
      <c r="V35" s="48">
        <v>84407613.390000001</v>
      </c>
      <c r="W35" s="48">
        <v>79150966.349999994</v>
      </c>
      <c r="X35" s="48">
        <v>57679053.829999998</v>
      </c>
      <c r="Y35" s="48">
        <v>62182949.380000003</v>
      </c>
      <c r="Z35" s="48">
        <v>29647455.559999999</v>
      </c>
      <c r="AA35" s="48">
        <v>25046814.870000001</v>
      </c>
      <c r="AB35" s="48">
        <v>41501445.729999997</v>
      </c>
      <c r="AC35" s="48">
        <v>44437096.530000001</v>
      </c>
      <c r="AD35" s="48">
        <v>36688248.93</v>
      </c>
      <c r="AE35" s="48">
        <v>24050282.050000001</v>
      </c>
      <c r="AF35" s="48">
        <v>26355656.690000001</v>
      </c>
      <c r="AG35" s="48">
        <v>17325166.829999998</v>
      </c>
      <c r="AH35" s="48">
        <v>31597620.09</v>
      </c>
      <c r="AI35" s="48">
        <v>32451837.370000001</v>
      </c>
      <c r="AJ35" s="48">
        <v>19118042.75</v>
      </c>
      <c r="AK35" s="48">
        <v>21889473</v>
      </c>
      <c r="AL35" s="48">
        <v>23428171</v>
      </c>
      <c r="AM35" s="48">
        <v>11437135.130000001</v>
      </c>
      <c r="AN35" s="48">
        <v>5573640</v>
      </c>
      <c r="AO35" s="48">
        <v>292000</v>
      </c>
      <c r="AP35" s="48">
        <v>1064770</v>
      </c>
      <c r="AQ35" s="48">
        <v>3642520</v>
      </c>
      <c r="AR35" s="48">
        <v>4172150</v>
      </c>
      <c r="AS35" s="48">
        <v>944050</v>
      </c>
      <c r="AT35" s="48">
        <v>1431900</v>
      </c>
      <c r="AU35" s="48">
        <v>2770000</v>
      </c>
      <c r="AV35" s="48">
        <v>3000000</v>
      </c>
      <c r="AW35" s="48">
        <v>2417250</v>
      </c>
      <c r="AX35" s="48">
        <v>6146115.2400000002</v>
      </c>
      <c r="AY35" s="48">
        <v>6100000</v>
      </c>
      <c r="AZ35" s="48">
        <v>8715000</v>
      </c>
      <c r="BA35" s="48">
        <v>5540000</v>
      </c>
      <c r="BB35" s="48">
        <v>2287900</v>
      </c>
      <c r="BC35" s="48">
        <v>10865452.640000001</v>
      </c>
      <c r="BD35" s="48">
        <v>6820000</v>
      </c>
      <c r="BE35" s="48">
        <v>26720000</v>
      </c>
      <c r="BF35" s="48">
        <v>12213188.800000001</v>
      </c>
      <c r="BG35" s="48">
        <v>5660730</v>
      </c>
      <c r="BH35" s="48">
        <v>990000</v>
      </c>
      <c r="BI35" s="48">
        <v>3450000</v>
      </c>
      <c r="BJ35" s="48">
        <v>17194794.199999999</v>
      </c>
      <c r="BK35" s="48">
        <v>5118800</v>
      </c>
      <c r="BL35" s="48">
        <v>4559800</v>
      </c>
      <c r="BM35" s="48">
        <v>7094949.4000000004</v>
      </c>
      <c r="BN35" s="48">
        <v>2433719.6</v>
      </c>
      <c r="BO35" s="48">
        <v>1983691.6</v>
      </c>
      <c r="BP35" s="48">
        <v>2340210</v>
      </c>
      <c r="BQ35" s="48">
        <v>1230000</v>
      </c>
      <c r="BR35" s="48">
        <v>3098483.18</v>
      </c>
      <c r="BS35" s="48">
        <v>5350000</v>
      </c>
      <c r="BT35" s="48">
        <v>26896195.309999999</v>
      </c>
      <c r="BU35" s="48">
        <v>38322431.530000001</v>
      </c>
      <c r="BV35" s="48">
        <v>52284373.18</v>
      </c>
      <c r="BW35" s="48">
        <v>15723433.779999999</v>
      </c>
      <c r="BX35" s="48">
        <v>128323300.19</v>
      </c>
      <c r="BY35" s="48">
        <v>250941844.80000001</v>
      </c>
      <c r="BZ35" s="48">
        <v>0</v>
      </c>
      <c r="CA35" s="48">
        <v>464910503.25999999</v>
      </c>
      <c r="CB35" s="48">
        <v>0</v>
      </c>
      <c r="CC35" s="48">
        <v>138885416.56999999</v>
      </c>
      <c r="CD35" s="48">
        <v>0</v>
      </c>
      <c r="CE35" s="48">
        <v>0</v>
      </c>
      <c r="CF35" s="48">
        <v>0</v>
      </c>
      <c r="CG35" s="48">
        <v>24031185.399999999</v>
      </c>
      <c r="CH35" s="48">
        <v>0</v>
      </c>
      <c r="CI35" s="48">
        <v>0</v>
      </c>
      <c r="CJ35" s="48">
        <v>0</v>
      </c>
      <c r="CK35" s="48">
        <v>0</v>
      </c>
      <c r="CL35" s="48">
        <v>0</v>
      </c>
    </row>
    <row r="36" spans="1:90">
      <c r="A36" t="s">
        <v>22</v>
      </c>
      <c r="B36" s="48">
        <v>0</v>
      </c>
      <c r="C36" s="48">
        <v>2517378070.8899999</v>
      </c>
      <c r="D36" s="48">
        <v>1804642810.1800001</v>
      </c>
      <c r="E36" s="48">
        <v>2249319523.23</v>
      </c>
      <c r="F36" s="48">
        <v>1838095854.8499999</v>
      </c>
      <c r="G36" s="48">
        <v>1482783604.7</v>
      </c>
      <c r="H36" s="48">
        <v>1825105436.01</v>
      </c>
      <c r="I36" s="48">
        <v>1792884979.6900001</v>
      </c>
      <c r="J36" s="48">
        <v>1914212950.1600001</v>
      </c>
      <c r="K36" s="48">
        <v>1814264019.0699999</v>
      </c>
      <c r="L36" s="48">
        <v>1588467452.97</v>
      </c>
      <c r="M36" s="48">
        <v>1611808884.4100001</v>
      </c>
      <c r="N36" s="48">
        <v>1797951811.9300001</v>
      </c>
      <c r="O36" s="48">
        <v>1869387867.8499999</v>
      </c>
      <c r="P36" s="48">
        <v>1749316342</v>
      </c>
      <c r="Q36" s="48">
        <v>2024844816.1600001</v>
      </c>
      <c r="R36" s="48">
        <v>2063838599.74</v>
      </c>
      <c r="S36" s="48">
        <v>1909828679.5899999</v>
      </c>
      <c r="T36" s="48">
        <v>1776899285.0799999</v>
      </c>
      <c r="U36" s="48">
        <v>2130323705</v>
      </c>
      <c r="V36" s="48">
        <v>1980032549.6900001</v>
      </c>
      <c r="W36" s="48">
        <v>1748690804.72</v>
      </c>
      <c r="X36" s="48">
        <v>1573904907.9000001</v>
      </c>
      <c r="Y36" s="48">
        <v>1987324728.52</v>
      </c>
      <c r="Z36" s="48">
        <v>2137108028.0999999</v>
      </c>
      <c r="AA36" s="48">
        <v>1439114751.1300001</v>
      </c>
      <c r="AB36" s="48">
        <v>1229328347.0699999</v>
      </c>
      <c r="AC36" s="48">
        <v>2231200865.73</v>
      </c>
      <c r="AD36" s="48">
        <v>1791464407.74</v>
      </c>
      <c r="AE36" s="48">
        <v>1858035096.0999999</v>
      </c>
      <c r="AF36" s="48">
        <v>1750291802.03</v>
      </c>
      <c r="AG36" s="48">
        <v>1845507394.9000001</v>
      </c>
      <c r="AH36" s="48">
        <v>1821264618.5999999</v>
      </c>
      <c r="AI36" s="48">
        <v>1749083756.3299999</v>
      </c>
      <c r="AJ36" s="48">
        <v>1349096499.8199999</v>
      </c>
      <c r="AK36" s="48">
        <v>1425621794.23</v>
      </c>
      <c r="AL36" s="48">
        <v>1430009173.51</v>
      </c>
      <c r="AM36" s="48">
        <v>1420491728.3499999</v>
      </c>
      <c r="AN36" s="48">
        <v>1210386619.75</v>
      </c>
      <c r="AO36" s="48">
        <v>1268639641.8900001</v>
      </c>
      <c r="AP36" s="48">
        <v>1200947866.1800001</v>
      </c>
      <c r="AQ36" s="48">
        <v>1172051332.6500001</v>
      </c>
      <c r="AR36" s="48">
        <v>837359441.94000006</v>
      </c>
      <c r="AS36" s="48">
        <v>1016380092.88</v>
      </c>
      <c r="AT36" s="48">
        <v>640815935.80999994</v>
      </c>
      <c r="AU36" s="48">
        <v>579568763.19000006</v>
      </c>
      <c r="AV36" s="48">
        <v>612795961.75</v>
      </c>
      <c r="AW36" s="48">
        <v>518133720.68000001</v>
      </c>
      <c r="AX36" s="48">
        <v>333771881.81999999</v>
      </c>
      <c r="AY36" s="48">
        <v>340941196.70999998</v>
      </c>
      <c r="AZ36" s="48">
        <v>227781328.88</v>
      </c>
      <c r="BA36" s="48">
        <v>336038430.44</v>
      </c>
      <c r="BB36" s="48">
        <v>283144642.33999997</v>
      </c>
      <c r="BC36" s="48">
        <v>272731787.57999998</v>
      </c>
      <c r="BD36" s="48">
        <v>240911059.49000001</v>
      </c>
      <c r="BE36" s="48">
        <v>340172525.63999999</v>
      </c>
      <c r="BF36" s="48">
        <v>300336087.74000001</v>
      </c>
      <c r="BG36" s="48">
        <v>409767393.89999998</v>
      </c>
      <c r="BH36" s="48">
        <v>297836346.06999999</v>
      </c>
      <c r="BI36" s="48">
        <v>336282248.62</v>
      </c>
      <c r="BJ36" s="48">
        <v>361435958.88999999</v>
      </c>
      <c r="BK36" s="48">
        <v>302427088.17000002</v>
      </c>
      <c r="BL36" s="48">
        <v>370566245.02999997</v>
      </c>
      <c r="BM36" s="48">
        <v>359059202.19</v>
      </c>
      <c r="BN36" s="48">
        <v>579972808.02999997</v>
      </c>
      <c r="BO36" s="48">
        <v>916443559.75</v>
      </c>
      <c r="BP36" s="48">
        <v>963579867.5</v>
      </c>
      <c r="BQ36" s="48">
        <v>917129148.96000004</v>
      </c>
      <c r="BR36" s="48">
        <v>928090632.48000002</v>
      </c>
      <c r="BS36" s="48">
        <v>975659674.52999997</v>
      </c>
      <c r="BT36" s="48">
        <v>1130775527.8800001</v>
      </c>
      <c r="BU36" s="48">
        <v>1123317364.0899999</v>
      </c>
      <c r="BV36" s="48">
        <v>1016321120.66</v>
      </c>
      <c r="BW36" s="48">
        <v>988049808.90999997</v>
      </c>
      <c r="BX36" s="48">
        <v>287479493.19999999</v>
      </c>
      <c r="BY36" s="48">
        <v>250663482.97</v>
      </c>
      <c r="BZ36" s="48">
        <v>0</v>
      </c>
      <c r="CA36" s="48">
        <v>368577235.04000002</v>
      </c>
      <c r="CB36" s="48">
        <v>0</v>
      </c>
      <c r="CC36" s="48">
        <v>188486835.84</v>
      </c>
      <c r="CD36" s="48">
        <v>0</v>
      </c>
      <c r="CE36" s="48">
        <v>110650000</v>
      </c>
      <c r="CF36" s="48">
        <v>0</v>
      </c>
      <c r="CG36" s="48">
        <v>127204764.61</v>
      </c>
      <c r="CH36" s="48">
        <v>0</v>
      </c>
      <c r="CI36" s="48">
        <v>0</v>
      </c>
      <c r="CJ36" s="48">
        <v>0</v>
      </c>
      <c r="CK36" s="48">
        <v>0</v>
      </c>
      <c r="CL36" s="48">
        <v>0</v>
      </c>
    </row>
    <row r="37" spans="1:90">
      <c r="A37" t="s">
        <v>23</v>
      </c>
      <c r="B37" s="48">
        <v>0</v>
      </c>
      <c r="C37" s="48">
        <v>15778362163.91</v>
      </c>
      <c r="D37" s="48">
        <v>16957902466.709999</v>
      </c>
      <c r="E37" s="48">
        <v>16408535921.82</v>
      </c>
      <c r="F37" s="48">
        <v>16410670524.530001</v>
      </c>
      <c r="G37" s="48">
        <v>15957654552.629999</v>
      </c>
      <c r="H37" s="48">
        <v>16944113335.02</v>
      </c>
      <c r="I37" s="48">
        <v>16125819117.059999</v>
      </c>
      <c r="J37" s="48">
        <v>16157375933.27</v>
      </c>
      <c r="K37" s="48">
        <v>15881193828.59</v>
      </c>
      <c r="L37" s="48">
        <v>15954418323.16</v>
      </c>
      <c r="M37" s="48">
        <v>15480921327.58</v>
      </c>
      <c r="N37" s="48">
        <v>15181206568.58</v>
      </c>
      <c r="O37" s="48">
        <v>14914630862.5</v>
      </c>
      <c r="P37" s="48">
        <v>15286937362.440001</v>
      </c>
      <c r="Q37" s="48">
        <v>14817460454.35</v>
      </c>
      <c r="R37" s="48">
        <v>14567865612.950001</v>
      </c>
      <c r="S37" s="48">
        <v>13806204900.01</v>
      </c>
      <c r="T37" s="48">
        <v>13846164852.83</v>
      </c>
      <c r="U37" s="48">
        <v>12763964328.549999</v>
      </c>
      <c r="V37" s="48">
        <v>12533966581.6</v>
      </c>
      <c r="W37" s="48">
        <v>11890329954.6</v>
      </c>
      <c r="X37" s="48">
        <v>11566390596.379999</v>
      </c>
      <c r="Y37" s="48">
        <v>10801315553.99</v>
      </c>
      <c r="Z37" s="48">
        <v>9779086699.5499992</v>
      </c>
      <c r="AA37" s="48">
        <v>8373867175.9099998</v>
      </c>
      <c r="AB37" s="48">
        <v>7404987766.3199997</v>
      </c>
      <c r="AC37" s="48">
        <v>7272013724.7399998</v>
      </c>
      <c r="AD37" s="48">
        <v>6328106052.8100004</v>
      </c>
      <c r="AE37" s="48">
        <v>5763650926.1499996</v>
      </c>
      <c r="AF37" s="48">
        <v>5079613349.2799997</v>
      </c>
      <c r="AG37" s="48">
        <v>4663632721.5200005</v>
      </c>
      <c r="AH37" s="48">
        <v>4627383245.1700001</v>
      </c>
      <c r="AI37" s="48">
        <v>3979577919.3400002</v>
      </c>
      <c r="AJ37" s="48">
        <v>3694142541.21</v>
      </c>
      <c r="AK37" s="48">
        <v>3312780065.9499998</v>
      </c>
      <c r="AL37" s="48">
        <v>3172131086.1700001</v>
      </c>
      <c r="AM37" s="48">
        <v>2506864572.0599999</v>
      </c>
      <c r="AN37" s="48">
        <v>2151774970.27</v>
      </c>
      <c r="AO37" s="48">
        <v>1936043794.1500001</v>
      </c>
      <c r="AP37" s="48">
        <v>2210239250.9400001</v>
      </c>
      <c r="AQ37" s="48">
        <v>2089371802.8900001</v>
      </c>
      <c r="AR37" s="48">
        <v>2145180858.95</v>
      </c>
      <c r="AS37" s="48">
        <v>2186370342.2199998</v>
      </c>
      <c r="AT37" s="48">
        <v>2249558149.0500002</v>
      </c>
      <c r="AU37" s="48">
        <v>2021106657.9400001</v>
      </c>
      <c r="AV37" s="48">
        <v>1676742272.6700001</v>
      </c>
      <c r="AW37" s="48">
        <v>1687022635.99</v>
      </c>
      <c r="AX37" s="48">
        <v>1629284176.0699999</v>
      </c>
      <c r="AY37" s="48">
        <v>1427654963.1600001</v>
      </c>
      <c r="AZ37" s="48">
        <v>1300915597.1199999</v>
      </c>
      <c r="BA37" s="48">
        <v>1275787545.3800001</v>
      </c>
      <c r="BB37" s="48">
        <v>1408011652.5999999</v>
      </c>
      <c r="BC37" s="48">
        <v>1435548564.8399999</v>
      </c>
      <c r="BD37" s="48">
        <v>1517910431.55</v>
      </c>
      <c r="BE37" s="48">
        <v>1593889772.71</v>
      </c>
      <c r="BF37" s="48">
        <v>2099738356.3499999</v>
      </c>
      <c r="BG37" s="48">
        <v>1928630629.3900001</v>
      </c>
      <c r="BH37" s="48">
        <v>1936171299.5799999</v>
      </c>
      <c r="BI37" s="48">
        <v>2080245004.1400001</v>
      </c>
      <c r="BJ37" s="48">
        <v>2089242023.96</v>
      </c>
      <c r="BK37" s="48">
        <v>1801159740.5999999</v>
      </c>
      <c r="BL37" s="48">
        <v>1612936235.47</v>
      </c>
      <c r="BM37" s="48">
        <v>1722456521.73</v>
      </c>
      <c r="BN37" s="48">
        <v>1469774017.5599999</v>
      </c>
      <c r="BO37" s="48">
        <v>1204019783.6900001</v>
      </c>
      <c r="BP37" s="48">
        <v>1057353065.67</v>
      </c>
      <c r="BQ37" s="48">
        <v>988322704.76999998</v>
      </c>
      <c r="BR37" s="48">
        <v>819093721.94000006</v>
      </c>
      <c r="BS37" s="48">
        <v>844645517.49000001</v>
      </c>
      <c r="BT37" s="48">
        <v>795767780.92999995</v>
      </c>
      <c r="BU37" s="48">
        <v>741838770.83000004</v>
      </c>
      <c r="BV37" s="48">
        <v>645848526.59000003</v>
      </c>
      <c r="BW37" s="48">
        <v>687264214.17999995</v>
      </c>
      <c r="BX37" s="48">
        <v>0</v>
      </c>
      <c r="BY37" s="48">
        <v>0</v>
      </c>
      <c r="BZ37" s="48">
        <v>0</v>
      </c>
      <c r="CA37" s="48">
        <v>2999752.95</v>
      </c>
      <c r="CB37" s="48">
        <v>0</v>
      </c>
      <c r="CC37" s="48">
        <v>11363414.5</v>
      </c>
      <c r="CD37" s="48">
        <v>0</v>
      </c>
      <c r="CE37" s="48">
        <v>0</v>
      </c>
      <c r="CF37" s="48">
        <v>0</v>
      </c>
      <c r="CG37" s="48">
        <v>13848498.68</v>
      </c>
      <c r="CH37" s="48">
        <v>0</v>
      </c>
      <c r="CI37" s="48">
        <v>0</v>
      </c>
      <c r="CJ37" s="48">
        <v>0</v>
      </c>
      <c r="CK37" s="48">
        <v>0</v>
      </c>
      <c r="CL37" s="48">
        <v>0</v>
      </c>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v>0</v>
      </c>
      <c r="AS38" s="48">
        <v>0</v>
      </c>
      <c r="AT38" s="48">
        <v>0</v>
      </c>
      <c r="AU38" s="48">
        <v>0</v>
      </c>
      <c r="AV38" s="48">
        <v>0</v>
      </c>
      <c r="AW38" s="48">
        <v>0</v>
      </c>
      <c r="AX38" s="48">
        <v>0</v>
      </c>
      <c r="AY38" s="48">
        <v>0</v>
      </c>
      <c r="AZ38" s="48">
        <v>0</v>
      </c>
      <c r="BA38" s="48">
        <v>0</v>
      </c>
      <c r="BB38" s="48">
        <v>0</v>
      </c>
      <c r="BC38" s="48">
        <v>0</v>
      </c>
      <c r="BD38" s="48">
        <v>0</v>
      </c>
      <c r="BE38" s="48">
        <v>0</v>
      </c>
      <c r="BF38" s="48">
        <v>0</v>
      </c>
      <c r="BG38" s="48">
        <v>0</v>
      </c>
      <c r="BH38" s="48">
        <v>0</v>
      </c>
      <c r="BI38" s="48">
        <v>0</v>
      </c>
      <c r="BJ38" s="48">
        <v>0</v>
      </c>
      <c r="BK38" s="48">
        <v>0</v>
      </c>
      <c r="BL38" s="48">
        <v>0</v>
      </c>
      <c r="BM38" s="48">
        <v>0</v>
      </c>
      <c r="BN38" s="48">
        <v>0</v>
      </c>
      <c r="BO38" s="48">
        <v>0</v>
      </c>
      <c r="BP38" s="48">
        <v>0</v>
      </c>
      <c r="BQ38" s="48">
        <v>0</v>
      </c>
      <c r="BR38" s="48">
        <v>0</v>
      </c>
      <c r="BS38" s="48">
        <v>0</v>
      </c>
      <c r="BT38" s="48">
        <v>0</v>
      </c>
      <c r="BU38" s="48">
        <v>0</v>
      </c>
      <c r="BV38" s="48">
        <v>0</v>
      </c>
      <c r="BW38" s="48">
        <v>0</v>
      </c>
      <c r="BX38" s="48">
        <v>0</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t="s">
        <v>25</v>
      </c>
      <c r="B39" s="48">
        <v>418486811.93000001</v>
      </c>
      <c r="C39" s="48">
        <v>436243146.44999999</v>
      </c>
      <c r="D39" s="48">
        <v>485996079.95999998</v>
      </c>
      <c r="E39" s="48">
        <v>545036990.58000004</v>
      </c>
      <c r="F39" s="48">
        <v>444797266.66000003</v>
      </c>
      <c r="G39" s="48">
        <v>477054452.92000002</v>
      </c>
      <c r="H39" s="48">
        <v>513929695.92000002</v>
      </c>
      <c r="I39" s="48">
        <v>550439860.23000002</v>
      </c>
      <c r="J39" s="48">
        <v>427913324.94999999</v>
      </c>
      <c r="K39" s="48">
        <v>461772599.87</v>
      </c>
      <c r="L39" s="48">
        <v>493046166.38999999</v>
      </c>
      <c r="M39" s="48">
        <v>531330287.31</v>
      </c>
      <c r="N39" s="48">
        <v>411182067.94</v>
      </c>
      <c r="O39" s="48">
        <v>462903688.63</v>
      </c>
      <c r="P39" s="48">
        <v>390731950.42000002</v>
      </c>
      <c r="Q39" s="48">
        <v>599557598.23000002</v>
      </c>
      <c r="R39" s="48">
        <v>469686996.18000001</v>
      </c>
      <c r="S39" s="48">
        <v>437731202.48000002</v>
      </c>
      <c r="T39" s="48">
        <v>460192708.93000001</v>
      </c>
      <c r="U39" s="48">
        <v>556810174.33000004</v>
      </c>
      <c r="V39" s="48">
        <v>338355613.24000001</v>
      </c>
      <c r="W39" s="48">
        <v>298877258.32999998</v>
      </c>
      <c r="X39" s="48">
        <v>378312990.02999997</v>
      </c>
      <c r="Y39" s="48">
        <v>443360546.51999998</v>
      </c>
      <c r="Z39" s="48">
        <v>470360737.07999998</v>
      </c>
      <c r="AA39" s="48">
        <v>257750108.96000001</v>
      </c>
      <c r="AB39" s="48">
        <v>275940040.68000001</v>
      </c>
      <c r="AC39" s="48">
        <v>775641196.73000002</v>
      </c>
      <c r="AD39" s="48">
        <v>248173238.69999999</v>
      </c>
      <c r="AE39" s="48">
        <v>225848783.86000001</v>
      </c>
      <c r="AF39" s="48">
        <v>224426213.90000001</v>
      </c>
      <c r="AG39" s="48">
        <v>249756012.86000001</v>
      </c>
      <c r="AH39" s="48">
        <v>189532965.56</v>
      </c>
      <c r="AI39" s="48">
        <v>160801635.58000001</v>
      </c>
      <c r="AJ39" s="48">
        <v>155668429.27000001</v>
      </c>
      <c r="AK39" s="48">
        <v>202063672.66</v>
      </c>
      <c r="AL39" s="48">
        <v>128695298.02</v>
      </c>
      <c r="AM39" s="48">
        <v>127070624.19</v>
      </c>
      <c r="AN39" s="48">
        <v>162089847.08000001</v>
      </c>
      <c r="AO39" s="48">
        <v>182809192.11000001</v>
      </c>
      <c r="AP39" s="48">
        <v>123343504.34</v>
      </c>
      <c r="AQ39" s="48">
        <v>116792452.18000001</v>
      </c>
      <c r="AR39" s="48">
        <v>129481551.75</v>
      </c>
      <c r="AS39" s="48">
        <v>209565774.99000001</v>
      </c>
      <c r="AT39" s="48">
        <v>162755887.24000001</v>
      </c>
      <c r="AU39" s="48">
        <v>158527674.59</v>
      </c>
      <c r="AV39" s="48">
        <v>152255767.65000001</v>
      </c>
      <c r="AW39" s="48">
        <v>117807446.38</v>
      </c>
      <c r="AX39" s="48">
        <v>60253388.350000001</v>
      </c>
      <c r="AY39" s="48">
        <v>69963389.340000004</v>
      </c>
      <c r="AZ39" s="48">
        <v>72262493.040000007</v>
      </c>
      <c r="BA39" s="48">
        <v>104526590.81</v>
      </c>
      <c r="BB39" s="48">
        <v>72819402.129999995</v>
      </c>
      <c r="BC39" s="48">
        <v>112145348.55</v>
      </c>
      <c r="BD39" s="48">
        <v>200068013.81</v>
      </c>
      <c r="BE39" s="48">
        <v>201011437.16999999</v>
      </c>
      <c r="BF39" s="48">
        <v>198888096.13</v>
      </c>
      <c r="BG39" s="48">
        <v>206719189.43000001</v>
      </c>
      <c r="BH39" s="48">
        <v>200991093.94999999</v>
      </c>
      <c r="BI39" s="48">
        <v>196267263.24000001</v>
      </c>
      <c r="BJ39" s="48">
        <v>157395222.31</v>
      </c>
      <c r="BK39" s="48">
        <v>180968794.38</v>
      </c>
      <c r="BL39" s="48">
        <v>294991557.00999999</v>
      </c>
      <c r="BM39" s="48">
        <v>260959583.02000001</v>
      </c>
      <c r="BN39" s="48">
        <v>60260432.420000002</v>
      </c>
      <c r="BO39" s="48">
        <v>127193977.16</v>
      </c>
      <c r="BP39" s="48">
        <v>97583032.030000001</v>
      </c>
      <c r="BQ39" s="48">
        <v>82936536.969999999</v>
      </c>
      <c r="BR39" s="48">
        <v>84317316.650000006</v>
      </c>
      <c r="BS39" s="48">
        <v>70958903.140000001</v>
      </c>
      <c r="BT39" s="48">
        <v>55559896.020000003</v>
      </c>
      <c r="BU39" s="48">
        <v>65770182.789999999</v>
      </c>
      <c r="BV39" s="48">
        <v>8195899.0499999998</v>
      </c>
      <c r="BW39" s="48">
        <v>47583337.82</v>
      </c>
      <c r="BX39" s="48">
        <v>7670917.5099999998</v>
      </c>
      <c r="BY39" s="48">
        <v>5985135.2800000003</v>
      </c>
      <c r="BZ39" s="48">
        <v>0</v>
      </c>
      <c r="CA39" s="48">
        <v>5554018.4000000004</v>
      </c>
      <c r="CB39" s="48">
        <v>0</v>
      </c>
      <c r="CC39" s="48">
        <v>6881629.6500000004</v>
      </c>
      <c r="CD39" s="48">
        <v>0</v>
      </c>
      <c r="CE39" s="48">
        <v>0</v>
      </c>
      <c r="CF39" s="48">
        <v>0</v>
      </c>
      <c r="CG39" s="48">
        <v>1117734.48</v>
      </c>
      <c r="CH39" s="48">
        <v>0</v>
      </c>
      <c r="CI39" s="48">
        <v>0</v>
      </c>
      <c r="CJ39" s="48">
        <v>0</v>
      </c>
      <c r="CK39" s="48">
        <v>0</v>
      </c>
      <c r="CL39" s="48">
        <v>0</v>
      </c>
    </row>
    <row r="40" spans="1:90">
      <c r="A40" t="s">
        <v>26</v>
      </c>
      <c r="B40" s="48">
        <v>107388343.98999999</v>
      </c>
      <c r="C40" s="48">
        <v>113207462.09</v>
      </c>
      <c r="D40" s="48">
        <v>195652623.19999999</v>
      </c>
      <c r="E40" s="48">
        <v>336623394.32999998</v>
      </c>
      <c r="F40" s="48">
        <v>79316551.599999994</v>
      </c>
      <c r="G40" s="48">
        <v>110660073.06</v>
      </c>
      <c r="H40" s="48">
        <v>154993929.96000001</v>
      </c>
      <c r="I40" s="48">
        <v>296210081.89999998</v>
      </c>
      <c r="J40" s="48">
        <v>36306086.460000001</v>
      </c>
      <c r="K40" s="48">
        <v>94528421.620000005</v>
      </c>
      <c r="L40" s="48">
        <v>142799275.27000001</v>
      </c>
      <c r="M40" s="48">
        <v>224788062.59999999</v>
      </c>
      <c r="N40" s="48">
        <v>53874449.009999998</v>
      </c>
      <c r="O40" s="48">
        <v>115702934.2</v>
      </c>
      <c r="P40" s="48">
        <v>114843963.97</v>
      </c>
      <c r="Q40" s="48">
        <v>137718368.78999999</v>
      </c>
      <c r="R40" s="48">
        <v>100779882.16</v>
      </c>
      <c r="S40" s="48">
        <v>108709483.94</v>
      </c>
      <c r="T40" s="48">
        <v>136717320.87</v>
      </c>
      <c r="U40" s="48">
        <v>127377369.83</v>
      </c>
      <c r="V40" s="48">
        <v>77313093.420000002</v>
      </c>
      <c r="W40" s="48">
        <v>44250594.469999999</v>
      </c>
      <c r="X40" s="48">
        <v>55500261.43</v>
      </c>
      <c r="Y40" s="48">
        <v>262708487.84999999</v>
      </c>
      <c r="Z40" s="48">
        <v>89545495.290000007</v>
      </c>
      <c r="AA40" s="48">
        <v>80492404.650000006</v>
      </c>
      <c r="AB40" s="48">
        <v>59428951.189999998</v>
      </c>
      <c r="AC40" s="48">
        <v>78265705.890000001</v>
      </c>
      <c r="AD40" s="48">
        <v>142170288.09</v>
      </c>
      <c r="AE40" s="48">
        <v>101939044.56</v>
      </c>
      <c r="AF40" s="48">
        <v>24485495.399999999</v>
      </c>
      <c r="AG40" s="48">
        <v>102926445.75</v>
      </c>
      <c r="AH40" s="48">
        <v>75808497.260000005</v>
      </c>
      <c r="AI40" s="48">
        <v>111124539.26000001</v>
      </c>
      <c r="AJ40" s="48">
        <v>105465438.59</v>
      </c>
      <c r="AK40" s="48">
        <v>157284409.05000001</v>
      </c>
      <c r="AL40" s="48">
        <v>105654947.47</v>
      </c>
      <c r="AM40" s="48">
        <v>73181119.099999994</v>
      </c>
      <c r="AN40" s="48">
        <v>164159666.28</v>
      </c>
      <c r="AO40" s="48">
        <v>84755557.260000005</v>
      </c>
      <c r="AP40" s="48">
        <v>97428252.430000007</v>
      </c>
      <c r="AQ40" s="48">
        <v>106600223.79000001</v>
      </c>
      <c r="AR40" s="48">
        <v>118867188.42</v>
      </c>
      <c r="AS40" s="48">
        <v>134812189.12</v>
      </c>
      <c r="AT40" s="48">
        <v>89407760.629999995</v>
      </c>
      <c r="AU40" s="48">
        <v>78170345.489999995</v>
      </c>
      <c r="AV40" s="48">
        <v>133966214.01000001</v>
      </c>
      <c r="AW40" s="48">
        <v>59712491.460000001</v>
      </c>
      <c r="AX40" s="48">
        <v>31199998.510000002</v>
      </c>
      <c r="AY40" s="48">
        <v>48963475.030000001</v>
      </c>
      <c r="AZ40" s="48">
        <v>88799677.400000006</v>
      </c>
      <c r="BA40" s="48">
        <v>112709663.7</v>
      </c>
      <c r="BB40" s="48">
        <v>60932894.020000003</v>
      </c>
      <c r="BC40" s="48">
        <v>88297895.010000005</v>
      </c>
      <c r="BD40" s="48">
        <v>84074765.040000007</v>
      </c>
      <c r="BE40" s="48">
        <v>96888661.170000002</v>
      </c>
      <c r="BF40" s="48">
        <v>39355388.740000002</v>
      </c>
      <c r="BG40" s="48">
        <v>23461107.920000002</v>
      </c>
      <c r="BH40" s="48">
        <v>56786857.509999998</v>
      </c>
      <c r="BI40" s="48">
        <v>96520861.920000002</v>
      </c>
      <c r="BJ40" s="48">
        <v>44241544.170000002</v>
      </c>
      <c r="BK40" s="48">
        <v>49165714.659999996</v>
      </c>
      <c r="BL40" s="48">
        <v>51171311.310000002</v>
      </c>
      <c r="BM40" s="48">
        <v>49319384.890000001</v>
      </c>
      <c r="BN40" s="48">
        <v>41234235.630000003</v>
      </c>
      <c r="BO40" s="48">
        <v>76655112.120000005</v>
      </c>
      <c r="BP40" s="48">
        <v>62427605.840000004</v>
      </c>
      <c r="BQ40" s="48">
        <v>49938634.100000001</v>
      </c>
      <c r="BR40" s="48">
        <v>58057951.280000001</v>
      </c>
      <c r="BS40" s="48">
        <v>69377594.540000007</v>
      </c>
      <c r="BT40" s="48">
        <v>66533701.509999998</v>
      </c>
      <c r="BU40" s="48">
        <v>71419477.040000007</v>
      </c>
      <c r="BV40" s="48">
        <v>113590781.09999999</v>
      </c>
      <c r="BW40" s="48">
        <v>166764560.69</v>
      </c>
      <c r="BX40" s="48">
        <v>70981691.609999999</v>
      </c>
      <c r="BY40" s="48">
        <v>69401727.780000001</v>
      </c>
      <c r="BZ40" s="48">
        <v>0</v>
      </c>
      <c r="CA40" s="48">
        <v>-14922586.68</v>
      </c>
      <c r="CB40" s="48">
        <v>0</v>
      </c>
      <c r="CC40" s="48">
        <v>831641.43</v>
      </c>
      <c r="CD40" s="48">
        <v>0</v>
      </c>
      <c r="CE40" s="48">
        <v>-2290000</v>
      </c>
      <c r="CF40" s="48">
        <v>0</v>
      </c>
      <c r="CG40" s="48">
        <v>7971944.8700000001</v>
      </c>
      <c r="CH40" s="48">
        <v>0</v>
      </c>
      <c r="CI40" s="48">
        <v>0</v>
      </c>
      <c r="CJ40" s="48">
        <v>0</v>
      </c>
      <c r="CK40" s="48">
        <v>0</v>
      </c>
      <c r="CL40" s="48">
        <v>0</v>
      </c>
    </row>
    <row r="41" spans="1:90">
      <c r="A41" t="s">
        <v>27</v>
      </c>
      <c r="B41" s="48">
        <v>0</v>
      </c>
      <c r="C41" s="48">
        <v>853014256.66999996</v>
      </c>
      <c r="D41" s="48">
        <v>804530301.85000002</v>
      </c>
      <c r="E41" s="48">
        <v>955844978.44000006</v>
      </c>
      <c r="F41" s="48">
        <v>817660599.84000003</v>
      </c>
      <c r="G41" s="48">
        <v>802448516.42999995</v>
      </c>
      <c r="H41" s="48">
        <v>766742422.57000005</v>
      </c>
      <c r="I41" s="48">
        <v>782141609.47000003</v>
      </c>
      <c r="J41" s="48">
        <v>754607880.41999996</v>
      </c>
      <c r="K41" s="48">
        <v>772710258.91999996</v>
      </c>
      <c r="L41" s="48">
        <v>753466019.60000002</v>
      </c>
      <c r="M41" s="48">
        <v>795975344.35000002</v>
      </c>
      <c r="N41" s="48">
        <v>847358643.35000002</v>
      </c>
      <c r="O41" s="48">
        <v>2332405847.1999998</v>
      </c>
      <c r="P41" s="48">
        <v>822681466.62</v>
      </c>
      <c r="Q41" s="48">
        <v>929870830.38</v>
      </c>
      <c r="R41" s="48">
        <v>903630734.10000002</v>
      </c>
      <c r="S41" s="48">
        <v>929006311.92999995</v>
      </c>
      <c r="T41" s="48">
        <v>824834836.67999995</v>
      </c>
      <c r="U41" s="48">
        <v>849628877.84000003</v>
      </c>
      <c r="V41" s="48">
        <v>875905723.46000004</v>
      </c>
      <c r="W41" s="48">
        <v>813494332.17999995</v>
      </c>
      <c r="X41" s="48">
        <v>751182474.60000002</v>
      </c>
      <c r="Y41" s="48">
        <v>771204826.52999997</v>
      </c>
      <c r="Z41" s="48">
        <v>793852747.57000005</v>
      </c>
      <c r="AA41" s="48">
        <v>596118097.33000004</v>
      </c>
      <c r="AB41" s="48">
        <v>601357083.32000005</v>
      </c>
      <c r="AC41" s="48">
        <v>780702574.49000001</v>
      </c>
      <c r="AD41" s="48">
        <v>588137932.57000005</v>
      </c>
      <c r="AE41" s="48">
        <v>591021286.47000003</v>
      </c>
      <c r="AF41" s="48">
        <v>579489641.48000002</v>
      </c>
      <c r="AG41" s="48">
        <v>528285240.81999999</v>
      </c>
      <c r="AH41" s="48">
        <v>604103707.72000003</v>
      </c>
      <c r="AI41" s="48">
        <v>620051089.22000003</v>
      </c>
      <c r="AJ41" s="48">
        <v>547940006.40999997</v>
      </c>
      <c r="AK41" s="48">
        <v>490657810.44</v>
      </c>
      <c r="AL41" s="48">
        <v>444320168.89999998</v>
      </c>
      <c r="AM41" s="48">
        <v>361541346.74000001</v>
      </c>
      <c r="AN41" s="48">
        <v>389334642.83999997</v>
      </c>
      <c r="AO41" s="48">
        <v>358418001.56</v>
      </c>
      <c r="AP41" s="48">
        <v>407585272.32999998</v>
      </c>
      <c r="AQ41" s="48">
        <v>313708527.79000002</v>
      </c>
      <c r="AR41" s="48">
        <v>380886988.42000002</v>
      </c>
      <c r="AS41" s="48">
        <v>359363809.19999999</v>
      </c>
      <c r="AT41" s="48">
        <v>597871045.54999995</v>
      </c>
      <c r="AU41" s="48">
        <v>498963688.98000002</v>
      </c>
      <c r="AV41" s="48">
        <v>401270100.81</v>
      </c>
      <c r="AW41" s="48">
        <v>530746000.97000003</v>
      </c>
      <c r="AX41" s="48">
        <v>426427565.57999998</v>
      </c>
      <c r="AY41" s="48">
        <v>391604917.29000002</v>
      </c>
      <c r="AZ41" s="48">
        <v>200117366.09999999</v>
      </c>
      <c r="BA41" s="48">
        <v>390779576.20999998</v>
      </c>
      <c r="BB41" s="48">
        <v>330317534.36000001</v>
      </c>
      <c r="BC41" s="48">
        <v>312638275.82999998</v>
      </c>
      <c r="BD41" s="48">
        <v>274271381.80000001</v>
      </c>
      <c r="BE41" s="48">
        <v>310343370.92000002</v>
      </c>
      <c r="BF41" s="48">
        <v>311869129.42000002</v>
      </c>
      <c r="BG41" s="48">
        <v>266732595.06</v>
      </c>
      <c r="BH41" s="48">
        <v>336158557.70999998</v>
      </c>
      <c r="BI41" s="48">
        <v>298305020.27999997</v>
      </c>
      <c r="BJ41" s="48">
        <v>189886867.25999999</v>
      </c>
      <c r="BK41" s="48">
        <v>234169317.66</v>
      </c>
      <c r="BL41" s="48">
        <v>254372680.49000001</v>
      </c>
      <c r="BM41" s="48">
        <v>479698254.39999998</v>
      </c>
      <c r="BN41" s="48">
        <v>226461271.41</v>
      </c>
      <c r="BO41" s="48">
        <v>252145019.18000001</v>
      </c>
      <c r="BP41" s="48">
        <v>288238198.56</v>
      </c>
      <c r="BQ41" s="48">
        <v>354227910.04000002</v>
      </c>
      <c r="BR41" s="48">
        <v>384705199.56999999</v>
      </c>
      <c r="BS41" s="48">
        <v>261891166.06</v>
      </c>
      <c r="BT41" s="48">
        <v>175076211.15000001</v>
      </c>
      <c r="BU41" s="48">
        <v>312181039.26999998</v>
      </c>
      <c r="BV41" s="48">
        <v>197878542.97</v>
      </c>
      <c r="BW41" s="48">
        <v>362214877.29000002</v>
      </c>
      <c r="BX41" s="48">
        <v>124160656.52</v>
      </c>
      <c r="BY41" s="48">
        <v>159620177.44</v>
      </c>
      <c r="BZ41" s="48">
        <v>0</v>
      </c>
      <c r="CA41" s="48">
        <v>43350158.399999999</v>
      </c>
      <c r="CB41" s="48">
        <v>0</v>
      </c>
      <c r="CC41" s="48">
        <v>39100817.579999998</v>
      </c>
      <c r="CD41" s="48">
        <v>0</v>
      </c>
      <c r="CE41" s="48">
        <v>20292000</v>
      </c>
      <c r="CF41" s="48">
        <v>0</v>
      </c>
      <c r="CG41" s="48">
        <v>39515275.899999999</v>
      </c>
      <c r="CH41" s="48">
        <v>0</v>
      </c>
      <c r="CI41" s="48">
        <v>0</v>
      </c>
      <c r="CJ41" s="48">
        <v>0</v>
      </c>
      <c r="CK41" s="48">
        <v>0</v>
      </c>
      <c r="CL41" s="48">
        <v>0</v>
      </c>
    </row>
    <row r="42" spans="1:90" s="47" customFormat="1">
      <c r="A42" s="47" t="s">
        <v>28</v>
      </c>
      <c r="B42" s="48">
        <v>115372320.29000001</v>
      </c>
      <c r="C42" s="48">
        <v>114684317.73999999</v>
      </c>
      <c r="D42" s="48">
        <v>114687144.44</v>
      </c>
      <c r="E42" s="48">
        <v>125422047.83</v>
      </c>
      <c r="F42" s="48">
        <v>116727812.28</v>
      </c>
      <c r="G42" s="48">
        <v>116747281.38</v>
      </c>
      <c r="H42" s="48">
        <v>118835608.81999999</v>
      </c>
      <c r="I42" s="48">
        <v>126508741.19</v>
      </c>
      <c r="J42" s="48">
        <v>129450508.3</v>
      </c>
      <c r="K42" s="48">
        <v>129636625.72</v>
      </c>
      <c r="L42" s="48">
        <v>134895261</v>
      </c>
      <c r="M42" s="48">
        <v>134895261</v>
      </c>
      <c r="N42" s="48">
        <v>58695816.829999998</v>
      </c>
      <c r="O42" s="48">
        <v>88874228.849999994</v>
      </c>
      <c r="P42" s="48">
        <v>93004017.579999998</v>
      </c>
      <c r="Q42" s="48">
        <v>97836603.989999995</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v>0</v>
      </c>
      <c r="AS42" s="48">
        <v>0</v>
      </c>
      <c r="AT42" s="48">
        <v>0</v>
      </c>
      <c r="AU42" s="48">
        <v>0</v>
      </c>
      <c r="AV42" s="48">
        <v>0</v>
      </c>
      <c r="AW42" s="48">
        <v>0</v>
      </c>
      <c r="AX42" s="48">
        <v>0</v>
      </c>
      <c r="AY42" s="48">
        <v>0</v>
      </c>
      <c r="AZ42" s="48">
        <v>0</v>
      </c>
      <c r="BA42" s="48">
        <v>0</v>
      </c>
      <c r="BB42" s="48">
        <v>0</v>
      </c>
      <c r="BC42" s="48">
        <v>0</v>
      </c>
      <c r="BD42" s="48">
        <v>0</v>
      </c>
      <c r="BE42" s="48">
        <v>0</v>
      </c>
      <c r="BF42" s="48">
        <v>0</v>
      </c>
      <c r="BG42" s="48">
        <v>0</v>
      </c>
      <c r="BH42" s="48">
        <v>0</v>
      </c>
      <c r="BI42" s="48">
        <v>0</v>
      </c>
      <c r="BJ42" s="48">
        <v>0</v>
      </c>
      <c r="BK42" s="48">
        <v>0</v>
      </c>
      <c r="BL42" s="48">
        <v>0</v>
      </c>
      <c r="BM42" s="48">
        <v>0</v>
      </c>
      <c r="BN42" s="48">
        <v>0</v>
      </c>
      <c r="BO42" s="48">
        <v>0</v>
      </c>
      <c r="BP42" s="48">
        <v>0</v>
      </c>
      <c r="BQ42" s="48">
        <v>0</v>
      </c>
      <c r="BR42" s="48">
        <v>0</v>
      </c>
      <c r="BS42" s="48">
        <v>0</v>
      </c>
      <c r="BT42" s="48">
        <v>0</v>
      </c>
      <c r="BU42" s="48">
        <v>0</v>
      </c>
      <c r="BV42" s="48">
        <v>0</v>
      </c>
      <c r="BW42" s="48">
        <v>0</v>
      </c>
      <c r="BX42" s="48">
        <v>0</v>
      </c>
      <c r="BY42" s="48">
        <v>0</v>
      </c>
      <c r="BZ42" s="48">
        <v>0</v>
      </c>
      <c r="CA42" s="48">
        <v>0</v>
      </c>
      <c r="CB42" s="48">
        <v>0</v>
      </c>
      <c r="CC42" s="48">
        <v>0</v>
      </c>
      <c r="CD42" s="48">
        <v>0</v>
      </c>
      <c r="CE42" s="48">
        <v>0</v>
      </c>
      <c r="CF42" s="48">
        <v>0</v>
      </c>
      <c r="CG42" s="48">
        <v>0</v>
      </c>
      <c r="CH42" s="48">
        <v>0</v>
      </c>
      <c r="CI42" s="48">
        <v>0</v>
      </c>
      <c r="CJ42" s="48">
        <v>0</v>
      </c>
      <c r="CK42" s="48">
        <v>0</v>
      </c>
      <c r="CL42" s="48">
        <v>0</v>
      </c>
    </row>
    <row r="43" spans="1:90">
      <c r="A43" t="s">
        <v>29</v>
      </c>
      <c r="B43" s="48">
        <v>201319103.75</v>
      </c>
      <c r="C43" s="48">
        <v>203568642.62</v>
      </c>
      <c r="D43" s="48">
        <v>205818181.49000001</v>
      </c>
      <c r="E43" s="48">
        <v>208067720.34</v>
      </c>
      <c r="F43" s="48">
        <v>210517259.21000001</v>
      </c>
      <c r="G43" s="48">
        <v>214246798.08000001</v>
      </c>
      <c r="H43" s="48">
        <v>216496336.94999999</v>
      </c>
      <c r="I43" s="48">
        <v>218745875.81999999</v>
      </c>
      <c r="J43" s="48">
        <v>224721625.30000001</v>
      </c>
      <c r="K43" s="48">
        <v>230434798.15000001</v>
      </c>
      <c r="L43" s="48">
        <v>232443108.97999999</v>
      </c>
      <c r="M43" s="48">
        <v>232283109</v>
      </c>
      <c r="N43" s="48">
        <v>52750000</v>
      </c>
      <c r="O43" s="48">
        <v>52750000</v>
      </c>
      <c r="P43" s="48">
        <v>54050000</v>
      </c>
      <c r="Q43" s="48">
        <v>54050000</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v>0</v>
      </c>
      <c r="AS43" s="48">
        <v>0</v>
      </c>
      <c r="AT43" s="48">
        <v>0</v>
      </c>
      <c r="AU43" s="48">
        <v>0</v>
      </c>
      <c r="AV43" s="48">
        <v>0</v>
      </c>
      <c r="AW43" s="48">
        <v>0</v>
      </c>
      <c r="AX43" s="48">
        <v>0</v>
      </c>
      <c r="AY43" s="48">
        <v>0</v>
      </c>
      <c r="AZ43" s="48">
        <v>0</v>
      </c>
      <c r="BA43" s="48">
        <v>0</v>
      </c>
      <c r="BB43" s="48">
        <v>0</v>
      </c>
      <c r="BC43" s="48">
        <v>0</v>
      </c>
      <c r="BD43" s="48">
        <v>0</v>
      </c>
      <c r="BE43" s="48">
        <v>0</v>
      </c>
      <c r="BF43" s="48">
        <v>0</v>
      </c>
      <c r="BG43" s="48">
        <v>0</v>
      </c>
      <c r="BH43" s="48">
        <v>0</v>
      </c>
      <c r="BI43" s="48">
        <v>0</v>
      </c>
      <c r="BJ43" s="48">
        <v>0</v>
      </c>
      <c r="BK43" s="48">
        <v>0</v>
      </c>
      <c r="BL43" s="48">
        <v>0</v>
      </c>
      <c r="BM43" s="48">
        <v>0</v>
      </c>
      <c r="BN43" s="48">
        <v>0</v>
      </c>
      <c r="BO43" s="48">
        <v>0</v>
      </c>
      <c r="BP43" s="48">
        <v>0</v>
      </c>
      <c r="BQ43" s="48">
        <v>0</v>
      </c>
      <c r="BR43" s="48">
        <v>0</v>
      </c>
      <c r="BS43" s="48">
        <v>0</v>
      </c>
      <c r="BT43" s="48">
        <v>0</v>
      </c>
      <c r="BU43" s="48">
        <v>0</v>
      </c>
      <c r="BV43" s="48">
        <v>0</v>
      </c>
      <c r="BW43" s="48">
        <v>0</v>
      </c>
      <c r="BX43" s="48">
        <v>0</v>
      </c>
      <c r="BY43" s="48">
        <v>0</v>
      </c>
      <c r="BZ43" s="48">
        <v>0</v>
      </c>
      <c r="CA43" s="48">
        <v>0</v>
      </c>
      <c r="CB43" s="48">
        <v>0</v>
      </c>
      <c r="CC43" s="48">
        <v>0</v>
      </c>
      <c r="CD43" s="48">
        <v>0</v>
      </c>
      <c r="CE43" s="48">
        <v>0</v>
      </c>
      <c r="CF43" s="48">
        <v>0</v>
      </c>
      <c r="CG43" s="48">
        <v>0</v>
      </c>
      <c r="CH43" s="48">
        <v>0</v>
      </c>
      <c r="CI43" s="48">
        <v>0</v>
      </c>
      <c r="CJ43" s="48">
        <v>0</v>
      </c>
      <c r="CK43" s="48">
        <v>0</v>
      </c>
      <c r="CL43" s="48">
        <v>0</v>
      </c>
    </row>
    <row r="44" spans="1:90">
      <c r="A44" t="s">
        <v>30</v>
      </c>
      <c r="B44" s="48">
        <v>0</v>
      </c>
      <c r="C44" s="48">
        <v>0</v>
      </c>
      <c r="D44" s="48">
        <v>0</v>
      </c>
      <c r="E44" s="48">
        <v>0</v>
      </c>
      <c r="F44" s="48">
        <v>0</v>
      </c>
      <c r="G44" s="48">
        <v>0</v>
      </c>
      <c r="H44" s="48">
        <v>0</v>
      </c>
      <c r="I44" s="48">
        <v>0</v>
      </c>
      <c r="J44" s="48">
        <v>0</v>
      </c>
      <c r="K44" s="48">
        <v>0</v>
      </c>
      <c r="L44" s="48">
        <v>0</v>
      </c>
      <c r="M44" s="48">
        <v>0</v>
      </c>
      <c r="N44" s="48">
        <v>451133256.63</v>
      </c>
      <c r="O44" s="48">
        <v>368324094.19</v>
      </c>
      <c r="P44" s="48">
        <v>508597141.54000002</v>
      </c>
      <c r="Q44" s="48">
        <v>527514094.19</v>
      </c>
      <c r="R44" s="48">
        <v>533555166.83999997</v>
      </c>
      <c r="S44" s="48">
        <v>528287554.30000001</v>
      </c>
      <c r="T44" s="48">
        <v>546999793.61000001</v>
      </c>
      <c r="U44" s="48">
        <v>478594799.04000002</v>
      </c>
      <c r="V44" s="48">
        <v>490792556.92000002</v>
      </c>
      <c r="W44" s="48">
        <v>491781980.81999999</v>
      </c>
      <c r="X44" s="48">
        <v>336824140.51999998</v>
      </c>
      <c r="Y44" s="48">
        <v>337097926.5</v>
      </c>
      <c r="Z44" s="48">
        <v>0</v>
      </c>
      <c r="AA44" s="48">
        <v>0</v>
      </c>
      <c r="AB44" s="48">
        <v>0</v>
      </c>
      <c r="AC44" s="48">
        <v>0</v>
      </c>
      <c r="AD44" s="48">
        <v>0</v>
      </c>
      <c r="AE44" s="48">
        <v>0</v>
      </c>
      <c r="AF44" s="48">
        <v>0</v>
      </c>
      <c r="AG44" s="48">
        <v>0</v>
      </c>
      <c r="AH44" s="48">
        <v>0</v>
      </c>
      <c r="AI44" s="48">
        <v>0</v>
      </c>
      <c r="AJ44" s="48">
        <v>0</v>
      </c>
      <c r="AK44" s="48">
        <v>0</v>
      </c>
      <c r="AL44" s="48">
        <v>0</v>
      </c>
      <c r="AM44" s="48">
        <v>0</v>
      </c>
      <c r="AN44" s="48">
        <v>0</v>
      </c>
      <c r="AO44" s="48">
        <v>0</v>
      </c>
      <c r="AP44" s="48">
        <v>0</v>
      </c>
      <c r="AQ44" s="48">
        <v>0</v>
      </c>
      <c r="AR44" s="48">
        <v>0</v>
      </c>
      <c r="AS44" s="48">
        <v>0</v>
      </c>
      <c r="AT44" s="48">
        <v>1840934.52</v>
      </c>
      <c r="AU44" s="48">
        <v>1774934.52</v>
      </c>
      <c r="AV44" s="48">
        <v>1374934.52</v>
      </c>
      <c r="AW44" s="48">
        <v>1110772.1599999999</v>
      </c>
      <c r="AX44" s="48">
        <v>329526.07</v>
      </c>
      <c r="AY44" s="48">
        <v>1086477.29</v>
      </c>
      <c r="AZ44" s="48">
        <v>380880.39</v>
      </c>
      <c r="BA44" s="48">
        <v>1160509.9099999999</v>
      </c>
      <c r="BB44" s="48">
        <v>425900</v>
      </c>
      <c r="BC44" s="48">
        <v>1139334.52</v>
      </c>
      <c r="BD44" s="48">
        <v>1139334.52</v>
      </c>
      <c r="BE44" s="48">
        <v>1139334.52</v>
      </c>
      <c r="BF44" s="48">
        <v>0</v>
      </c>
      <c r="BG44" s="48">
        <v>0</v>
      </c>
      <c r="BH44" s="48">
        <v>0</v>
      </c>
      <c r="BI44" s="48">
        <v>0</v>
      </c>
      <c r="BJ44" s="48">
        <v>0</v>
      </c>
      <c r="BK44" s="48">
        <v>0</v>
      </c>
      <c r="BL44" s="48">
        <v>0</v>
      </c>
      <c r="BM44" s="48">
        <v>0</v>
      </c>
      <c r="BN44" s="48">
        <v>0</v>
      </c>
      <c r="BO44" s="48">
        <v>0</v>
      </c>
      <c r="BP44" s="48">
        <v>0</v>
      </c>
      <c r="BQ44" s="48">
        <v>0</v>
      </c>
      <c r="BR44" s="48">
        <v>0</v>
      </c>
      <c r="BS44" s="48">
        <v>0</v>
      </c>
      <c r="BT44" s="48">
        <v>0</v>
      </c>
      <c r="BU44" s="48">
        <v>0</v>
      </c>
      <c r="BV44" s="48">
        <v>0</v>
      </c>
      <c r="BW44" s="48">
        <v>0</v>
      </c>
      <c r="BX44" s="48">
        <v>0</v>
      </c>
      <c r="BY44" s="48">
        <v>0</v>
      </c>
      <c r="BZ44" s="48">
        <v>0</v>
      </c>
      <c r="CA44" s="48">
        <v>0</v>
      </c>
      <c r="CB44" s="48">
        <v>0</v>
      </c>
      <c r="CC44" s="48">
        <v>0</v>
      </c>
      <c r="CD44" s="48">
        <v>0</v>
      </c>
      <c r="CE44" s="48">
        <v>0</v>
      </c>
      <c r="CF44" s="48">
        <v>0</v>
      </c>
      <c r="CG44" s="48">
        <v>0</v>
      </c>
      <c r="CH44" s="48">
        <v>0</v>
      </c>
      <c r="CI44" s="48">
        <v>0</v>
      </c>
      <c r="CJ44" s="48">
        <v>0</v>
      </c>
      <c r="CK44" s="48">
        <v>0</v>
      </c>
      <c r="CL44" s="48">
        <v>0</v>
      </c>
    </row>
    <row r="45" spans="1:90">
      <c r="A45" t="s">
        <v>31</v>
      </c>
      <c r="B45" s="48">
        <v>85760593.299999997</v>
      </c>
      <c r="C45" s="48">
        <v>84621842.060000002</v>
      </c>
      <c r="D45" s="48">
        <v>83636286.109999999</v>
      </c>
      <c r="E45" s="48">
        <v>80779126.390000001</v>
      </c>
      <c r="F45" s="48">
        <v>92077486.590000004</v>
      </c>
      <c r="G45" s="48">
        <v>92665692.049999997</v>
      </c>
      <c r="H45" s="48">
        <v>90565619.209999993</v>
      </c>
      <c r="I45" s="48">
        <v>90936545.739999995</v>
      </c>
      <c r="J45" s="48">
        <v>108544254.14</v>
      </c>
      <c r="K45" s="48">
        <v>117792982.34</v>
      </c>
      <c r="L45" s="48">
        <v>120432191.44</v>
      </c>
      <c r="M45" s="48">
        <v>119318845.92</v>
      </c>
      <c r="N45" s="48">
        <v>85952523.989999995</v>
      </c>
      <c r="O45" s="48">
        <v>182957290.99000001</v>
      </c>
      <c r="P45" s="48">
        <v>196562640.66</v>
      </c>
      <c r="Q45" s="48">
        <v>193917871.19</v>
      </c>
      <c r="R45" s="48">
        <v>205996328.03999999</v>
      </c>
      <c r="S45" s="48">
        <v>185064515.49000001</v>
      </c>
      <c r="T45" s="48">
        <v>162584375.81</v>
      </c>
      <c r="U45" s="48">
        <v>166392003.33000001</v>
      </c>
      <c r="V45" s="48">
        <v>193326039.83000001</v>
      </c>
      <c r="W45" s="48">
        <v>204768859.34</v>
      </c>
      <c r="X45" s="48">
        <v>256675618.16</v>
      </c>
      <c r="Y45" s="48">
        <v>255485823.87</v>
      </c>
      <c r="Z45" s="48">
        <v>492405127.98000002</v>
      </c>
      <c r="AA45" s="48">
        <v>29130105.079999998</v>
      </c>
      <c r="AB45" s="48">
        <v>28991860.079999998</v>
      </c>
      <c r="AC45" s="48">
        <v>538726877.86000001</v>
      </c>
      <c r="AD45" s="48">
        <v>53979889.469999999</v>
      </c>
      <c r="AE45" s="48">
        <v>52097442.380000003</v>
      </c>
      <c r="AF45" s="48">
        <v>47083836.090000004</v>
      </c>
      <c r="AG45" s="48">
        <v>44013077.140000001</v>
      </c>
      <c r="AH45" s="48">
        <v>47969370.93</v>
      </c>
      <c r="AI45" s="48">
        <v>47529931.579999998</v>
      </c>
      <c r="AJ45" s="48">
        <v>44861630.590000004</v>
      </c>
      <c r="AK45" s="48">
        <v>43239740</v>
      </c>
      <c r="AL45" s="48">
        <v>46926540.119999997</v>
      </c>
      <c r="AM45" s="48">
        <v>43988789.609999999</v>
      </c>
      <c r="AN45" s="48">
        <v>4397448.51</v>
      </c>
      <c r="AO45" s="48">
        <v>10718110.609999999</v>
      </c>
      <c r="AP45" s="48">
        <v>3715634.42</v>
      </c>
      <c r="AQ45" s="48">
        <v>8719104.8000000007</v>
      </c>
      <c r="AR45" s="48">
        <v>4544461</v>
      </c>
      <c r="AS45" s="48">
        <v>7789600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812954852.97000003</v>
      </c>
      <c r="C49" s="43">
        <f>SUM(C35:C41)+SUM(C43:C45)</f>
        <v>20063253440.389999</v>
      </c>
      <c r="D49" s="43">
        <f>SUM(D35:D41)+SUM(D43:D45)</f>
        <v>20625700554.999996</v>
      </c>
      <c r="E49" s="43">
        <f>SUM(E35:E45)</f>
        <v>21014947872.370003</v>
      </c>
      <c r="F49" s="43">
        <f t="shared" ref="F49:BQ49" si="4">SUM(F35:F45)</f>
        <v>20098583907.759998</v>
      </c>
      <c r="G49" s="43">
        <f t="shared" si="4"/>
        <v>19334848747.740002</v>
      </c>
      <c r="H49" s="43">
        <f t="shared" si="4"/>
        <v>20714476173.669998</v>
      </c>
      <c r="I49" s="43">
        <f t="shared" si="4"/>
        <v>20062866383.040001</v>
      </c>
      <c r="J49" s="43">
        <f t="shared" si="4"/>
        <v>19843861606.869995</v>
      </c>
      <c r="K49" s="43">
        <f t="shared" si="4"/>
        <v>19604830594.279999</v>
      </c>
      <c r="L49" s="43">
        <f t="shared" si="4"/>
        <v>19508554531.549995</v>
      </c>
      <c r="M49" s="43">
        <f t="shared" si="4"/>
        <v>19249245283.729996</v>
      </c>
      <c r="N49" s="43">
        <f t="shared" si="4"/>
        <v>19030540423.420002</v>
      </c>
      <c r="O49" s="43">
        <f t="shared" si="4"/>
        <v>20472004388</v>
      </c>
      <c r="P49" s="43">
        <f t="shared" si="4"/>
        <v>19326643368.910004</v>
      </c>
      <c r="Q49" s="43">
        <f t="shared" si="4"/>
        <v>19475422657.77</v>
      </c>
      <c r="R49" s="43">
        <f t="shared" si="4"/>
        <v>18946815532.669998</v>
      </c>
      <c r="S49" s="43">
        <f t="shared" si="4"/>
        <v>17998433452.75</v>
      </c>
      <c r="T49" s="43">
        <f t="shared" si="4"/>
        <v>17845034933.790001</v>
      </c>
      <c r="U49" s="43">
        <f t="shared" si="4"/>
        <v>17183744127.170002</v>
      </c>
      <c r="V49" s="43">
        <f t="shared" si="4"/>
        <v>16574099771.549999</v>
      </c>
      <c r="W49" s="43">
        <f t="shared" si="4"/>
        <v>15571344750.809999</v>
      </c>
      <c r="X49" s="43">
        <f t="shared" si="4"/>
        <v>14976470042.85</v>
      </c>
      <c r="Y49" s="43">
        <f t="shared" si="4"/>
        <v>14920680843.160002</v>
      </c>
      <c r="Z49" s="43">
        <f t="shared" si="4"/>
        <v>13792006291.129999</v>
      </c>
      <c r="AA49" s="43">
        <f t="shared" si="4"/>
        <v>10801519457.929998</v>
      </c>
      <c r="AB49" s="43">
        <f t="shared" si="4"/>
        <v>9641535494.3899994</v>
      </c>
      <c r="AC49" s="43">
        <f t="shared" si="4"/>
        <v>11720988041.969999</v>
      </c>
      <c r="AD49" s="43">
        <f t="shared" si="4"/>
        <v>9188720058.3099995</v>
      </c>
      <c r="AE49" s="43">
        <f t="shared" si="4"/>
        <v>8616642861.5699997</v>
      </c>
      <c r="AF49" s="43">
        <f t="shared" si="4"/>
        <v>7731745994.8699989</v>
      </c>
      <c r="AG49" s="43">
        <f t="shared" si="4"/>
        <v>7451446059.8199997</v>
      </c>
      <c r="AH49" s="43">
        <f t="shared" si="4"/>
        <v>7397660025.3300009</v>
      </c>
      <c r="AI49" s="43">
        <f t="shared" si="4"/>
        <v>6700620708.6800003</v>
      </c>
      <c r="AJ49" s="43">
        <f t="shared" si="4"/>
        <v>5916292588.6400003</v>
      </c>
      <c r="AK49" s="43">
        <f t="shared" si="4"/>
        <v>5653536965.3299999</v>
      </c>
      <c r="AL49" s="43">
        <f t="shared" si="4"/>
        <v>5351165385.1900005</v>
      </c>
      <c r="AM49" s="43">
        <f t="shared" si="4"/>
        <v>4544575315.1799994</v>
      </c>
      <c r="AN49" s="43">
        <f t="shared" si="4"/>
        <v>4087716834.7300005</v>
      </c>
      <c r="AO49" s="43">
        <f t="shared" si="4"/>
        <v>3841676297.5800004</v>
      </c>
      <c r="AP49" s="43">
        <f t="shared" si="4"/>
        <v>4044324550.6399999</v>
      </c>
      <c r="AQ49" s="43">
        <f t="shared" si="4"/>
        <v>3810885964.0999999</v>
      </c>
      <c r="AR49" s="43">
        <f t="shared" si="4"/>
        <v>3620492640.4800005</v>
      </c>
      <c r="AS49" s="43">
        <f t="shared" si="4"/>
        <v>3915225858.4099998</v>
      </c>
      <c r="AT49" s="43">
        <f t="shared" si="4"/>
        <v>3743681612.8000007</v>
      </c>
      <c r="AU49" s="43">
        <f t="shared" si="4"/>
        <v>3340882064.71</v>
      </c>
      <c r="AV49" s="43">
        <f t="shared" si="4"/>
        <v>2981405251.4100003</v>
      </c>
      <c r="AW49" s="43">
        <f t="shared" si="4"/>
        <v>2916950317.6400003</v>
      </c>
      <c r="AX49" s="43">
        <f t="shared" si="4"/>
        <v>2487412651.6399999</v>
      </c>
      <c r="AY49" s="43">
        <f t="shared" si="4"/>
        <v>2286314418.8200002</v>
      </c>
      <c r="AZ49" s="43">
        <f t="shared" si="4"/>
        <v>1898972342.9300001</v>
      </c>
      <c r="BA49" s="43">
        <f t="shared" si="4"/>
        <v>2226542316.4499998</v>
      </c>
      <c r="BB49" s="43">
        <f t="shared" si="4"/>
        <v>2157939925.4499998</v>
      </c>
      <c r="BC49" s="43">
        <f t="shared" si="4"/>
        <v>2233366658.9699998</v>
      </c>
      <c r="BD49" s="43">
        <f t="shared" si="4"/>
        <v>2325194986.21</v>
      </c>
      <c r="BE49" s="43">
        <f t="shared" si="4"/>
        <v>2570165102.1300001</v>
      </c>
      <c r="BF49" s="43">
        <f t="shared" si="4"/>
        <v>2962400247.1799998</v>
      </c>
      <c r="BG49" s="43">
        <f t="shared" si="4"/>
        <v>2840971645.6999998</v>
      </c>
      <c r="BH49" s="43">
        <f t="shared" si="4"/>
        <v>2828934154.8200002</v>
      </c>
      <c r="BI49" s="43">
        <f t="shared" si="4"/>
        <v>3011070398.1999998</v>
      </c>
      <c r="BJ49" s="43">
        <f t="shared" si="4"/>
        <v>2859396410.79</v>
      </c>
      <c r="BK49" s="43">
        <f t="shared" si="4"/>
        <v>2573009455.4699998</v>
      </c>
      <c r="BL49" s="43">
        <f t="shared" si="4"/>
        <v>2588597829.3100004</v>
      </c>
      <c r="BM49" s="43">
        <f t="shared" si="4"/>
        <v>2878587895.6300001</v>
      </c>
      <c r="BN49" s="43">
        <f t="shared" si="4"/>
        <v>2380136484.6500001</v>
      </c>
      <c r="BO49" s="43">
        <f t="shared" si="4"/>
        <v>2578441143.4999995</v>
      </c>
      <c r="BP49" s="43">
        <f t="shared" si="4"/>
        <v>2471521979.5999999</v>
      </c>
      <c r="BQ49" s="43">
        <f t="shared" si="4"/>
        <v>2393784934.8400002</v>
      </c>
      <c r="BR49" s="43">
        <f t="shared" ref="BR49:CK49" si="5">SUM(BR35:BR45)</f>
        <v>2277363305.0999999</v>
      </c>
      <c r="BS49" s="43">
        <f t="shared" si="5"/>
        <v>2227882855.7600002</v>
      </c>
      <c r="BT49" s="43">
        <f t="shared" si="5"/>
        <v>2250609312.7999997</v>
      </c>
      <c r="BU49" s="43">
        <f t="shared" si="5"/>
        <v>2352849265.5499997</v>
      </c>
      <c r="BV49" s="43">
        <f t="shared" si="5"/>
        <v>2034119243.5499997</v>
      </c>
      <c r="BW49" s="43">
        <f t="shared" si="5"/>
        <v>2267600232.6700001</v>
      </c>
      <c r="BX49" s="43">
        <f t="shared" si="5"/>
        <v>618616059.02999997</v>
      </c>
      <c r="BY49" s="43">
        <f t="shared" si="5"/>
        <v>736612368.26999998</v>
      </c>
      <c r="BZ49" s="43">
        <f t="shared" si="5"/>
        <v>0</v>
      </c>
      <c r="CA49" s="43">
        <f t="shared" si="5"/>
        <v>870469081.37</v>
      </c>
      <c r="CB49" s="43">
        <f t="shared" si="5"/>
        <v>0</v>
      </c>
      <c r="CC49" s="43">
        <f t="shared" si="5"/>
        <v>385549755.56999993</v>
      </c>
      <c r="CD49" s="43">
        <f t="shared" si="5"/>
        <v>0</v>
      </c>
      <c r="CE49" s="43">
        <f t="shared" si="5"/>
        <v>128652000</v>
      </c>
      <c r="CF49" s="43">
        <f t="shared" si="5"/>
        <v>0</v>
      </c>
      <c r="CG49" s="43">
        <f t="shared" si="5"/>
        <v>213689403.94</v>
      </c>
      <c r="CH49" s="43">
        <f t="shared" si="5"/>
        <v>0</v>
      </c>
      <c r="CI49" s="43">
        <f t="shared" si="5"/>
        <v>0</v>
      </c>
      <c r="CJ49" s="43">
        <f t="shared" si="5"/>
        <v>0</v>
      </c>
      <c r="CK49" s="43">
        <f t="shared" si="5"/>
        <v>0</v>
      </c>
    </row>
    <row r="50" spans="1:90" s="21" customFormat="1">
      <c r="A50" s="21" t="s">
        <v>81</v>
      </c>
      <c r="B50" s="44">
        <f>B33-B49</f>
        <v>13412896143.119999</v>
      </c>
      <c r="C50" s="44">
        <f t="shared" ref="C50:BN50" si="6">C33-C49</f>
        <v>-5463727749.5499992</v>
      </c>
      <c r="D50" s="44">
        <f t="shared" si="6"/>
        <v>-5230563505.4999943</v>
      </c>
      <c r="E50" s="44">
        <f t="shared" si="6"/>
        <v>-6969156528.1200047</v>
      </c>
      <c r="F50" s="44">
        <f t="shared" si="6"/>
        <v>-6672987430.1099987</v>
      </c>
      <c r="G50" s="44">
        <f t="shared" si="6"/>
        <v>-6712471921.0500031</v>
      </c>
      <c r="H50" s="44">
        <f t="shared" si="6"/>
        <v>-6646489677.3899994</v>
      </c>
      <c r="I50" s="44">
        <f t="shared" si="6"/>
        <v>-7256521933.7400017</v>
      </c>
      <c r="J50" s="44">
        <f t="shared" si="6"/>
        <v>-7479174601.6399937</v>
      </c>
      <c r="K50" s="44">
        <f t="shared" si="6"/>
        <v>-7447782539.2699966</v>
      </c>
      <c r="L50" s="44">
        <f t="shared" si="6"/>
        <v>-6625510323.1899948</v>
      </c>
      <c r="M50" s="44">
        <f t="shared" si="6"/>
        <v>-6988829959.1799946</v>
      </c>
      <c r="N50" s="44">
        <f t="shared" si="6"/>
        <v>-7465889469.6100025</v>
      </c>
      <c r="O50" s="44">
        <f t="shared" si="6"/>
        <v>-7946063589.2799988</v>
      </c>
      <c r="P50" s="44">
        <f t="shared" si="6"/>
        <v>-6466894792.4600029</v>
      </c>
      <c r="Q50" s="44">
        <f t="shared" si="6"/>
        <v>-7005361828.8899994</v>
      </c>
      <c r="R50" s="44">
        <f t="shared" si="6"/>
        <v>-6758445421.7599983</v>
      </c>
      <c r="S50" s="44">
        <f t="shared" si="6"/>
        <v>-6467532727.5900002</v>
      </c>
      <c r="T50" s="44">
        <f t="shared" si="6"/>
        <v>-5989126659.0400009</v>
      </c>
      <c r="U50" s="44">
        <f t="shared" si="6"/>
        <v>-6239016379.5200005</v>
      </c>
      <c r="V50" s="44">
        <f t="shared" si="6"/>
        <v>-6321566435.4799976</v>
      </c>
      <c r="W50" s="44">
        <f t="shared" si="6"/>
        <v>-6277911081.6799984</v>
      </c>
      <c r="X50" s="44">
        <f t="shared" si="6"/>
        <v>-4931428365.1100006</v>
      </c>
      <c r="Y50" s="44">
        <f t="shared" si="6"/>
        <v>-5865860535.6400013</v>
      </c>
      <c r="Z50" s="44">
        <f t="shared" si="6"/>
        <v>-5081467887.4299984</v>
      </c>
      <c r="AA50" s="44">
        <f t="shared" si="6"/>
        <v>-4750064897.8399982</v>
      </c>
      <c r="AB50" s="44">
        <f t="shared" si="6"/>
        <v>-3509734148.6899996</v>
      </c>
      <c r="AC50" s="44">
        <f t="shared" si="6"/>
        <v>-3312375926.4399986</v>
      </c>
      <c r="AD50" s="44">
        <f t="shared" si="6"/>
        <v>-3485802672.1999989</v>
      </c>
      <c r="AE50" s="44">
        <f t="shared" si="6"/>
        <v>-3114302743.8899994</v>
      </c>
      <c r="AF50" s="44">
        <f t="shared" si="6"/>
        <v>-2371501385.2099991</v>
      </c>
      <c r="AG50" s="44">
        <f t="shared" si="6"/>
        <v>-2860590372.5899992</v>
      </c>
      <c r="AH50" s="44">
        <f t="shared" si="6"/>
        <v>-2946473558.7600012</v>
      </c>
      <c r="AI50" s="44">
        <f t="shared" si="6"/>
        <v>-2565323649.1900005</v>
      </c>
      <c r="AJ50" s="44">
        <f t="shared" si="6"/>
        <v>-1720618991.5300007</v>
      </c>
      <c r="AK50" s="44">
        <f t="shared" si="6"/>
        <v>-1896536140.5299997</v>
      </c>
      <c r="AL50" s="44">
        <f t="shared" si="6"/>
        <v>-1466710664.5900002</v>
      </c>
      <c r="AM50" s="44">
        <f t="shared" si="6"/>
        <v>-1025906895.2999992</v>
      </c>
      <c r="AN50" s="44">
        <f t="shared" si="6"/>
        <v>-839702275.53000021</v>
      </c>
      <c r="AO50" s="44">
        <f t="shared" si="6"/>
        <v>-479690258.43000031</v>
      </c>
      <c r="AP50" s="44">
        <f t="shared" si="6"/>
        <v>-612441739.57999992</v>
      </c>
      <c r="AQ50" s="44">
        <f t="shared" si="6"/>
        <v>-426334653.28999949</v>
      </c>
      <c r="AR50" s="44">
        <f t="shared" si="6"/>
        <v>-423840616.51000023</v>
      </c>
      <c r="AS50" s="44">
        <f t="shared" si="6"/>
        <v>-909246717.10999966</v>
      </c>
      <c r="AT50" s="44">
        <f t="shared" si="6"/>
        <v>-708457077.14000082</v>
      </c>
      <c r="AU50" s="44">
        <f t="shared" si="6"/>
        <v>-493439672.11999989</v>
      </c>
      <c r="AV50" s="44">
        <f t="shared" si="6"/>
        <v>-379704464.38000059</v>
      </c>
      <c r="AW50" s="44">
        <f t="shared" si="6"/>
        <v>-553464198.96000051</v>
      </c>
      <c r="AX50" s="44">
        <f t="shared" si="6"/>
        <v>-379277051.30999994</v>
      </c>
      <c r="AY50" s="44">
        <f t="shared" si="6"/>
        <v>-225013488.39000034</v>
      </c>
      <c r="AZ50" s="44">
        <f t="shared" si="6"/>
        <v>170248609.9599998</v>
      </c>
      <c r="BA50" s="44">
        <f t="shared" si="6"/>
        <v>-157863213.64999986</v>
      </c>
      <c r="BB50" s="44">
        <f t="shared" si="6"/>
        <v>218694111.80000019</v>
      </c>
      <c r="BC50" s="44">
        <f t="shared" si="6"/>
        <v>29418910.429999828</v>
      </c>
      <c r="BD50" s="44">
        <f t="shared" si="6"/>
        <v>-97659283.860000134</v>
      </c>
      <c r="BE50" s="44">
        <f t="shared" si="6"/>
        <v>-450644735.62000012</v>
      </c>
      <c r="BF50" s="44">
        <f t="shared" si="6"/>
        <v>-415148818.6500001</v>
      </c>
      <c r="BG50" s="44">
        <f t="shared" si="6"/>
        <v>-324359697.23999977</v>
      </c>
      <c r="BH50" s="44">
        <f t="shared" si="6"/>
        <v>-561050103.0800004</v>
      </c>
      <c r="BI50" s="44">
        <f t="shared" si="6"/>
        <v>-724033772.13000011</v>
      </c>
      <c r="BJ50" s="44">
        <f t="shared" si="6"/>
        <v>-523055324.67000008</v>
      </c>
      <c r="BK50" s="44">
        <f t="shared" si="6"/>
        <v>-266939843.69999981</v>
      </c>
      <c r="BL50" s="44">
        <f t="shared" si="6"/>
        <v>-325773285.45000076</v>
      </c>
      <c r="BM50" s="44">
        <f t="shared" si="6"/>
        <v>-646594059.03000021</v>
      </c>
      <c r="BN50" s="44">
        <f t="shared" si="6"/>
        <v>-227717318.46999979</v>
      </c>
      <c r="BO50" s="44">
        <f t="shared" ref="BO50:CK50" si="7">BO33-BO49</f>
        <v>-583631254.98999977</v>
      </c>
      <c r="BP50" s="44">
        <f t="shared" si="7"/>
        <v>-543265196.29999995</v>
      </c>
      <c r="BQ50" s="44">
        <f t="shared" si="7"/>
        <v>-549348619.72000027</v>
      </c>
      <c r="BR50" s="44">
        <f t="shared" si="7"/>
        <v>-493088470.3499999</v>
      </c>
      <c r="BS50" s="44">
        <f t="shared" si="7"/>
        <v>-427834186.63000011</v>
      </c>
      <c r="BT50" s="44">
        <f t="shared" si="7"/>
        <v>132451824.28000021</v>
      </c>
      <c r="BU50" s="44">
        <f t="shared" si="7"/>
        <v>-86951869.659999847</v>
      </c>
      <c r="BV50" s="44">
        <f t="shared" si="7"/>
        <v>-40920519.129999638</v>
      </c>
      <c r="BW50" s="44">
        <f t="shared" si="7"/>
        <v>-422369060.96000028</v>
      </c>
      <c r="BX50" s="44">
        <f t="shared" si="7"/>
        <v>1223553321.74</v>
      </c>
      <c r="BY50" s="44">
        <f t="shared" si="7"/>
        <v>1103570654.97</v>
      </c>
      <c r="BZ50" s="44">
        <f t="shared" si="7"/>
        <v>0</v>
      </c>
      <c r="CA50" s="44">
        <f t="shared" si="7"/>
        <v>962522479.01999986</v>
      </c>
      <c r="CB50" s="44">
        <f t="shared" si="7"/>
        <v>0</v>
      </c>
      <c r="CC50" s="44">
        <f t="shared" si="7"/>
        <v>685762452.16000009</v>
      </c>
      <c r="CD50" s="44">
        <f t="shared" si="7"/>
        <v>0</v>
      </c>
      <c r="CE50" s="44">
        <f t="shared" si="7"/>
        <v>194727000</v>
      </c>
      <c r="CF50" s="44">
        <f t="shared" si="7"/>
        <v>0</v>
      </c>
      <c r="CG50" s="44">
        <f t="shared" si="7"/>
        <v>218046895.90000004</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1539915721.5799999</v>
      </c>
      <c r="C52" s="48">
        <v>1493538760.76</v>
      </c>
      <c r="D52" s="48">
        <v>1517538915.6800001</v>
      </c>
      <c r="E52" s="48">
        <v>1556978833.7</v>
      </c>
      <c r="F52" s="48">
        <v>1593456836.79</v>
      </c>
      <c r="G52" s="48">
        <v>1598033914.01</v>
      </c>
      <c r="H52" s="48">
        <v>1649034932.6900001</v>
      </c>
      <c r="I52" s="48">
        <v>1621991860.8699999</v>
      </c>
      <c r="J52" s="48">
        <v>1553127343.0899999</v>
      </c>
      <c r="K52" s="48">
        <v>1462837359.55</v>
      </c>
      <c r="L52" s="48">
        <v>1486209823.1199999</v>
      </c>
      <c r="M52" s="48">
        <v>1521035167.47</v>
      </c>
      <c r="N52" s="48">
        <v>1544918696.03</v>
      </c>
      <c r="O52" s="48">
        <v>1425317035.03</v>
      </c>
      <c r="P52" s="48">
        <v>1569748959.5899999</v>
      </c>
      <c r="Q52" s="48">
        <v>1641901631.98</v>
      </c>
      <c r="R52" s="48">
        <v>1511426623.9100001</v>
      </c>
      <c r="S52" s="48">
        <v>1529017510.9100001</v>
      </c>
      <c r="T52" s="48">
        <v>1540025646.5699999</v>
      </c>
      <c r="U52" s="48">
        <v>1566074154.1099999</v>
      </c>
      <c r="V52" s="48">
        <v>1549382370.24</v>
      </c>
      <c r="W52" s="48">
        <v>1497161919.8</v>
      </c>
      <c r="X52" s="48">
        <v>1652565835.9300001</v>
      </c>
      <c r="Y52" s="48">
        <v>1661877092.25</v>
      </c>
      <c r="Z52" s="48">
        <v>1828271779.6300001</v>
      </c>
      <c r="AA52" s="48">
        <v>1186431227.6300001</v>
      </c>
      <c r="AB52" s="48">
        <v>1219342834.78</v>
      </c>
      <c r="AC52" s="48">
        <v>1862977643.77</v>
      </c>
      <c r="AD52" s="48">
        <v>1347747479.29</v>
      </c>
      <c r="AE52" s="48">
        <v>1453694520.6500001</v>
      </c>
      <c r="AF52" s="48">
        <v>1454220182.3299999</v>
      </c>
      <c r="AG52" s="48">
        <v>1473349520.3699999</v>
      </c>
      <c r="AH52" s="48">
        <v>1405648372.9200001</v>
      </c>
      <c r="AI52" s="48">
        <v>1486631258.72</v>
      </c>
      <c r="AJ52" s="48">
        <v>1542517480.3099999</v>
      </c>
      <c r="AK52" s="48">
        <v>1508837339.8599999</v>
      </c>
      <c r="AL52" s="48">
        <v>1553754145.3900001</v>
      </c>
      <c r="AM52" s="48">
        <v>1370123019.8800001</v>
      </c>
      <c r="AN52" s="48">
        <v>1327735620.28</v>
      </c>
      <c r="AO52" s="48">
        <v>1350524692.3</v>
      </c>
      <c r="AP52" s="48">
        <v>1236073520.22</v>
      </c>
      <c r="AQ52" s="48">
        <v>1190807706.8499999</v>
      </c>
      <c r="AR52" s="48">
        <v>1148227427.8599999</v>
      </c>
      <c r="AS52" s="48">
        <v>1217601361.01</v>
      </c>
      <c r="AT52" s="48">
        <v>1215903497.0599999</v>
      </c>
      <c r="AU52" s="48">
        <v>1253895583.5899999</v>
      </c>
      <c r="AV52" s="48">
        <v>1082151946.3</v>
      </c>
      <c r="AW52" s="48">
        <v>1159777509.1900001</v>
      </c>
      <c r="AX52" s="48">
        <v>1078699455.7</v>
      </c>
      <c r="AY52" s="48">
        <v>1091207759.4000001</v>
      </c>
      <c r="AZ52" s="48">
        <v>1107213334.47</v>
      </c>
      <c r="BA52" s="48">
        <v>1135600112.3900001</v>
      </c>
      <c r="BB52" s="48">
        <v>1017337911.29</v>
      </c>
      <c r="BC52" s="48">
        <v>1063808742.02</v>
      </c>
      <c r="BD52" s="48">
        <v>1029440439.05</v>
      </c>
      <c r="BE52" s="48">
        <v>1031665043.39</v>
      </c>
      <c r="BF52" s="48">
        <v>896191580.02999997</v>
      </c>
      <c r="BG52" s="48">
        <v>857067268.90999997</v>
      </c>
      <c r="BH52" s="48">
        <v>946558153.67999995</v>
      </c>
      <c r="BI52" s="48">
        <v>961572974.53999996</v>
      </c>
      <c r="BJ52" s="48">
        <v>784209913.70000005</v>
      </c>
      <c r="BK52" s="48">
        <v>776117162.10000002</v>
      </c>
      <c r="BL52" s="48">
        <v>786602185.23000002</v>
      </c>
      <c r="BM52" s="48">
        <v>810257491.19000006</v>
      </c>
      <c r="BN52" s="48">
        <v>701542847.19000006</v>
      </c>
      <c r="BO52" s="48">
        <v>722929123.01999998</v>
      </c>
      <c r="BP52" s="48">
        <v>686886455.90999997</v>
      </c>
      <c r="BQ52" s="48">
        <v>686892285.38</v>
      </c>
      <c r="BR52" s="48">
        <v>729302406.55999994</v>
      </c>
      <c r="BS52" s="48">
        <v>736711131.88</v>
      </c>
      <c r="BT52" s="48">
        <v>772263675.87</v>
      </c>
      <c r="BU52" s="48">
        <v>799893332.64999998</v>
      </c>
      <c r="BV52" s="48">
        <v>719897556.69000006</v>
      </c>
      <c r="BW52" s="48">
        <v>663825239.13</v>
      </c>
      <c r="BX52" s="48">
        <v>247902009.53999999</v>
      </c>
      <c r="BY52" s="48">
        <v>258284275.15000001</v>
      </c>
      <c r="BZ52" s="48">
        <v>280317753.69</v>
      </c>
      <c r="CA52" s="48">
        <v>291914454.87</v>
      </c>
      <c r="CB52" s="48">
        <v>300124322.94</v>
      </c>
      <c r="CC52" s="48">
        <v>351535439.48000002</v>
      </c>
      <c r="CD52" s="48">
        <v>322121519.99000001</v>
      </c>
      <c r="CE52" s="48">
        <v>310211000</v>
      </c>
      <c r="CF52" s="48">
        <v>293699924.44999999</v>
      </c>
      <c r="CG52" s="48">
        <v>297352570.06999999</v>
      </c>
      <c r="CH52" s="48">
        <v>0</v>
      </c>
      <c r="CI52" s="48">
        <v>0</v>
      </c>
      <c r="CJ52" s="48">
        <v>0</v>
      </c>
      <c r="CK52" s="48">
        <v>0</v>
      </c>
      <c r="CL52" s="48">
        <v>0</v>
      </c>
    </row>
    <row r="53" spans="1:90">
      <c r="A53" t="s">
        <v>35</v>
      </c>
      <c r="B53" s="48">
        <v>255028125.78</v>
      </c>
      <c r="C53" s="48">
        <v>282842697.69999999</v>
      </c>
      <c r="D53" s="48">
        <v>250433048.77000001</v>
      </c>
      <c r="E53" s="48">
        <v>219596614.91999999</v>
      </c>
      <c r="F53" s="48">
        <v>187519817.13</v>
      </c>
      <c r="G53" s="48">
        <v>180005301.02000001</v>
      </c>
      <c r="H53" s="48">
        <v>150588612.36000001</v>
      </c>
      <c r="I53" s="48">
        <v>204316421.75</v>
      </c>
      <c r="J53" s="48">
        <v>294404699.12</v>
      </c>
      <c r="K53" s="48">
        <v>393432489.30000001</v>
      </c>
      <c r="L53" s="48">
        <v>317680649.69</v>
      </c>
      <c r="M53" s="48">
        <v>249126188.41</v>
      </c>
      <c r="N53" s="48">
        <v>229275493.81999999</v>
      </c>
      <c r="O53" s="48">
        <v>432550223.10000002</v>
      </c>
      <c r="P53" s="48">
        <v>368382711.47000003</v>
      </c>
      <c r="Q53" s="48">
        <v>338406849.99000001</v>
      </c>
      <c r="R53" s="48">
        <v>510261692.25999999</v>
      </c>
      <c r="S53" s="48">
        <v>299193016.25999999</v>
      </c>
      <c r="T53" s="48">
        <v>362512552.56999999</v>
      </c>
      <c r="U53" s="48">
        <v>338591484.85000002</v>
      </c>
      <c r="V53" s="48">
        <v>336935799.75</v>
      </c>
      <c r="W53" s="48">
        <v>384351781.38</v>
      </c>
      <c r="X53" s="48">
        <v>261974023.75999999</v>
      </c>
      <c r="Y53" s="48">
        <v>371459033.30000001</v>
      </c>
      <c r="Z53" s="48">
        <v>157464016.69</v>
      </c>
      <c r="AA53" s="48">
        <v>149628461.09999999</v>
      </c>
      <c r="AB53" s="48">
        <v>119744174.68000001</v>
      </c>
      <c r="AC53" s="48">
        <v>96463819.280000001</v>
      </c>
      <c r="AD53" s="48">
        <v>118271623.94</v>
      </c>
      <c r="AE53" s="48">
        <v>125201776.86</v>
      </c>
      <c r="AF53" s="48">
        <v>142430200.88</v>
      </c>
      <c r="AG53" s="48">
        <v>126206510.34999999</v>
      </c>
      <c r="AH53" s="48">
        <v>221472314.21000001</v>
      </c>
      <c r="AI53" s="48">
        <v>147486223.09999999</v>
      </c>
      <c r="AJ53" s="48">
        <v>107719065.03</v>
      </c>
      <c r="AK53" s="48">
        <v>118928402.94</v>
      </c>
      <c r="AL53" s="48">
        <v>121794740.31</v>
      </c>
      <c r="AM53" s="48">
        <v>84367757.310000002</v>
      </c>
      <c r="AN53" s="48">
        <v>116823993.33</v>
      </c>
      <c r="AO53" s="48">
        <v>90505083.659999996</v>
      </c>
      <c r="AP53" s="48">
        <v>124082506.65000001</v>
      </c>
      <c r="AQ53" s="48">
        <v>132050094.53</v>
      </c>
      <c r="AR53" s="48">
        <v>179457842.68000001</v>
      </c>
      <c r="AS53" s="48">
        <v>95499666.030000001</v>
      </c>
      <c r="AT53" s="48">
        <v>110579641.02</v>
      </c>
      <c r="AU53" s="48">
        <v>58712549.390000001</v>
      </c>
      <c r="AV53" s="48">
        <v>229356746.72999999</v>
      </c>
      <c r="AW53" s="48">
        <v>175750234.56999999</v>
      </c>
      <c r="AX53" s="48">
        <v>202221136.06999999</v>
      </c>
      <c r="AY53" s="48">
        <v>177727557.09999999</v>
      </c>
      <c r="AZ53" s="48">
        <v>162909254.5</v>
      </c>
      <c r="BA53" s="48">
        <v>128239074.05</v>
      </c>
      <c r="BB53" s="48">
        <v>141040249.38</v>
      </c>
      <c r="BC53" s="48">
        <v>127518385.53</v>
      </c>
      <c r="BD53" s="48">
        <v>104061264.39</v>
      </c>
      <c r="BE53" s="48">
        <v>99972589.859999999</v>
      </c>
      <c r="BF53" s="48">
        <v>92740817.569999993</v>
      </c>
      <c r="BG53" s="48">
        <v>142710455.46000001</v>
      </c>
      <c r="BH53" s="48">
        <v>140078247.72999999</v>
      </c>
      <c r="BI53" s="48">
        <v>137009776.94999999</v>
      </c>
      <c r="BJ53" s="48">
        <v>225473290.21000001</v>
      </c>
      <c r="BK53" s="48">
        <v>211901556.71000001</v>
      </c>
      <c r="BL53" s="48">
        <v>151163904.06</v>
      </c>
      <c r="BM53" s="48">
        <v>135337447.19999999</v>
      </c>
      <c r="BN53" s="48">
        <v>86239947.370000005</v>
      </c>
      <c r="BO53" s="48">
        <v>99780992.230000004</v>
      </c>
      <c r="BP53" s="48">
        <v>112336411.34999999</v>
      </c>
      <c r="BQ53" s="48">
        <v>130779812.3</v>
      </c>
      <c r="BR53" s="48">
        <v>181888727.41</v>
      </c>
      <c r="BS53" s="48">
        <v>117061775.62</v>
      </c>
      <c r="BT53" s="48">
        <v>238215309.41</v>
      </c>
      <c r="BU53" s="48">
        <v>178850829.75</v>
      </c>
      <c r="BV53" s="48">
        <v>124877461.87</v>
      </c>
      <c r="BW53" s="48">
        <v>204799798.27000001</v>
      </c>
      <c r="BX53" s="48">
        <v>99054088.640000001</v>
      </c>
      <c r="BY53" s="48">
        <v>99253057.989999995</v>
      </c>
      <c r="BZ53" s="48">
        <v>105157139.23999999</v>
      </c>
      <c r="CA53" s="48">
        <v>100213654.70999999</v>
      </c>
      <c r="CB53" s="48">
        <v>70726365.120000005</v>
      </c>
      <c r="CC53" s="48">
        <v>89263083.810000002</v>
      </c>
      <c r="CD53" s="48">
        <v>0</v>
      </c>
      <c r="CE53" s="48">
        <v>96948000</v>
      </c>
      <c r="CF53" s="48">
        <v>97171473.030000001</v>
      </c>
      <c r="CG53" s="48">
        <v>69608770.909999996</v>
      </c>
      <c r="CH53" s="48">
        <v>0</v>
      </c>
      <c r="CI53" s="48">
        <v>0</v>
      </c>
      <c r="CJ53" s="48">
        <v>0</v>
      </c>
      <c r="CK53" s="48">
        <v>0</v>
      </c>
      <c r="CL53" s="48">
        <v>0</v>
      </c>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v>0</v>
      </c>
      <c r="AS54" s="48">
        <v>0</v>
      </c>
      <c r="AT54" s="48">
        <v>0</v>
      </c>
      <c r="AU54" s="48">
        <v>0</v>
      </c>
      <c r="AV54" s="48">
        <v>0</v>
      </c>
      <c r="AW54" s="48">
        <v>0</v>
      </c>
      <c r="AX54" s="48">
        <v>0</v>
      </c>
      <c r="AY54" s="48">
        <v>0</v>
      </c>
      <c r="AZ54" s="48">
        <v>0</v>
      </c>
      <c r="BA54" s="48">
        <v>0</v>
      </c>
      <c r="BB54" s="48">
        <v>0</v>
      </c>
      <c r="BC54" s="48">
        <v>0</v>
      </c>
      <c r="BD54" s="48">
        <v>0</v>
      </c>
      <c r="BE54" s="48">
        <v>0</v>
      </c>
      <c r="BF54" s="48">
        <v>0</v>
      </c>
      <c r="BG54" s="48">
        <v>0</v>
      </c>
      <c r="BH54" s="48">
        <v>0</v>
      </c>
      <c r="BI54" s="48">
        <v>0</v>
      </c>
      <c r="BJ54" s="48">
        <v>0</v>
      </c>
      <c r="BK54" s="48">
        <v>0</v>
      </c>
      <c r="BL54" s="48">
        <v>0</v>
      </c>
      <c r="BM54" s="48">
        <v>0</v>
      </c>
      <c r="BN54" s="48">
        <v>0</v>
      </c>
      <c r="BO54" s="48">
        <v>0</v>
      </c>
      <c r="BP54" s="48">
        <v>0</v>
      </c>
      <c r="BQ54" s="48">
        <v>0</v>
      </c>
      <c r="BR54" s="48">
        <v>0</v>
      </c>
      <c r="BS54" s="48">
        <v>0</v>
      </c>
      <c r="BT54" s="48">
        <v>0</v>
      </c>
      <c r="BU54" s="48">
        <v>0</v>
      </c>
      <c r="BV54" s="48">
        <v>0</v>
      </c>
      <c r="BW54" s="48">
        <v>0</v>
      </c>
      <c r="BX54" s="48">
        <v>0</v>
      </c>
      <c r="BY54" s="48">
        <v>0</v>
      </c>
      <c r="BZ54" s="48">
        <v>0</v>
      </c>
      <c r="CA54" s="48">
        <v>0</v>
      </c>
      <c r="CB54" s="48">
        <v>0</v>
      </c>
      <c r="CC54" s="48">
        <v>0</v>
      </c>
      <c r="CD54" s="48">
        <v>0</v>
      </c>
      <c r="CE54" s="48">
        <v>0</v>
      </c>
      <c r="CF54" s="48">
        <v>0</v>
      </c>
      <c r="CG54" s="48">
        <v>0</v>
      </c>
      <c r="CH54" s="48">
        <v>0</v>
      </c>
      <c r="CI54" s="48">
        <v>0</v>
      </c>
      <c r="CJ54" s="48">
        <v>0</v>
      </c>
      <c r="CK54" s="48">
        <v>0</v>
      </c>
      <c r="CL54" s="48">
        <v>0</v>
      </c>
    </row>
    <row r="55" spans="1:90">
      <c r="A55" t="s">
        <v>37</v>
      </c>
      <c r="B55" s="48">
        <v>0</v>
      </c>
      <c r="C55" s="48">
        <v>0</v>
      </c>
      <c r="D55" s="48">
        <v>0</v>
      </c>
      <c r="E55" s="48">
        <v>0</v>
      </c>
      <c r="F55" s="48">
        <v>0</v>
      </c>
      <c r="G55" s="48">
        <v>0</v>
      </c>
      <c r="H55" s="48">
        <v>0</v>
      </c>
      <c r="I55" s="48">
        <v>0</v>
      </c>
      <c r="J55" s="48">
        <v>0</v>
      </c>
      <c r="K55" s="48">
        <v>4693849.82</v>
      </c>
      <c r="L55" s="48">
        <v>0</v>
      </c>
      <c r="M55" s="48">
        <v>0</v>
      </c>
      <c r="N55" s="48">
        <v>0</v>
      </c>
      <c r="O55" s="48">
        <v>0</v>
      </c>
      <c r="P55" s="48">
        <v>0</v>
      </c>
      <c r="Q55" s="48">
        <v>0</v>
      </c>
      <c r="R55" s="48">
        <v>0</v>
      </c>
      <c r="S55" s="48">
        <v>0</v>
      </c>
      <c r="T55" s="48">
        <v>0</v>
      </c>
      <c r="U55" s="48">
        <v>0</v>
      </c>
      <c r="V55" s="48">
        <v>179596.24</v>
      </c>
      <c r="W55" s="48">
        <v>157282.06</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0</v>
      </c>
      <c r="AX55" s="48">
        <v>0</v>
      </c>
      <c r="AY55" s="48">
        <v>0</v>
      </c>
      <c r="AZ55" s="48">
        <v>-19055.87</v>
      </c>
      <c r="BA55" s="48">
        <v>0</v>
      </c>
      <c r="BB55" s="48">
        <v>0</v>
      </c>
      <c r="BC55" s="48">
        <v>0</v>
      </c>
      <c r="BD55" s="48">
        <v>0</v>
      </c>
      <c r="BE55" s="48">
        <v>0</v>
      </c>
      <c r="BF55" s="48">
        <v>0</v>
      </c>
      <c r="BG55" s="48">
        <v>0</v>
      </c>
      <c r="BH55" s="48">
        <v>0</v>
      </c>
      <c r="BI55" s="48">
        <v>0</v>
      </c>
      <c r="BJ55" s="48">
        <v>0</v>
      </c>
      <c r="BK55" s="48">
        <v>0</v>
      </c>
      <c r="BL55" s="48">
        <v>0</v>
      </c>
      <c r="BM55" s="48">
        <v>0</v>
      </c>
      <c r="BN55" s="48">
        <v>0</v>
      </c>
      <c r="BO55" s="48">
        <v>0</v>
      </c>
      <c r="BP55" s="48">
        <v>0</v>
      </c>
      <c r="BQ55" s="48">
        <v>0</v>
      </c>
      <c r="BR55" s="48">
        <v>-155790.98000000001</v>
      </c>
      <c r="BS55" s="48">
        <v>-7682.9</v>
      </c>
      <c r="BT55" s="48">
        <v>1397696.43</v>
      </c>
      <c r="BU55" s="48">
        <v>872811.88</v>
      </c>
      <c r="BV55" s="48">
        <v>951614.34</v>
      </c>
      <c r="BW55" s="48">
        <v>0</v>
      </c>
      <c r="BX55" s="48">
        <v>-282206.99</v>
      </c>
      <c r="BY55" s="48">
        <v>72850.240000000005</v>
      </c>
      <c r="BZ55" s="48">
        <v>187404.51</v>
      </c>
      <c r="CA55" s="48">
        <v>-78504.75</v>
      </c>
      <c r="CB55" s="48">
        <v>242347.25</v>
      </c>
      <c r="CC55" s="48">
        <v>115772.51</v>
      </c>
      <c r="CD55" s="48">
        <v>0</v>
      </c>
      <c r="CE55" s="48">
        <v>73000</v>
      </c>
      <c r="CF55" s="48">
        <v>0</v>
      </c>
      <c r="CG55" s="48">
        <v>0</v>
      </c>
      <c r="CH55" s="48">
        <v>0</v>
      </c>
      <c r="CI55" s="48">
        <v>0</v>
      </c>
      <c r="CJ55" s="48">
        <v>0</v>
      </c>
      <c r="CK55" s="48">
        <v>0</v>
      </c>
      <c r="CL55" s="48">
        <v>0</v>
      </c>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t="s">
        <v>40</v>
      </c>
      <c r="B58" s="48">
        <v>384972241.42000002</v>
      </c>
      <c r="C58" s="48">
        <v>387476798.29000002</v>
      </c>
      <c r="D58" s="48">
        <v>390718917.75</v>
      </c>
      <c r="E58" s="48">
        <v>393831918.13</v>
      </c>
      <c r="F58" s="48">
        <v>394154643.39999998</v>
      </c>
      <c r="G58" s="48">
        <v>397194103.83999997</v>
      </c>
      <c r="H58" s="48">
        <v>398469959.94</v>
      </c>
      <c r="I58" s="48">
        <v>401501865.01999998</v>
      </c>
      <c r="J58" s="48">
        <v>405498312.36000001</v>
      </c>
      <c r="K58" s="48">
        <v>414117324.30000001</v>
      </c>
      <c r="L58" s="48">
        <v>202447508.09999999</v>
      </c>
      <c r="M58" s="48">
        <v>204155756.61000001</v>
      </c>
      <c r="N58" s="48">
        <v>205694495.71000001</v>
      </c>
      <c r="O58" s="48">
        <v>268250656.80000001</v>
      </c>
      <c r="P58" s="48">
        <v>360306496.13</v>
      </c>
      <c r="Q58" s="48">
        <v>362470636.56999999</v>
      </c>
      <c r="R58" s="48">
        <v>261421428.44</v>
      </c>
      <c r="S58" s="48">
        <v>374059451.63</v>
      </c>
      <c r="T58" s="48">
        <v>267466567.25</v>
      </c>
      <c r="U58" s="48">
        <v>269863546.00999999</v>
      </c>
      <c r="V58" s="48">
        <v>247480093.28</v>
      </c>
      <c r="W58" s="48">
        <v>248682819.62</v>
      </c>
      <c r="X58" s="48">
        <v>246827498.16</v>
      </c>
      <c r="Y58" s="48">
        <v>255995361.00999999</v>
      </c>
      <c r="Z58" s="48">
        <v>247791372.86000001</v>
      </c>
      <c r="AA58" s="48">
        <v>196006011.58000001</v>
      </c>
      <c r="AB58" s="48">
        <v>197824567.53999999</v>
      </c>
      <c r="AC58" s="48">
        <v>256303475.49000001</v>
      </c>
      <c r="AD58" s="48">
        <v>302687875.52999997</v>
      </c>
      <c r="AE58" s="48">
        <v>309603401.69</v>
      </c>
      <c r="AF58" s="48">
        <v>312481030.72000003</v>
      </c>
      <c r="AG58" s="48">
        <v>315432492</v>
      </c>
      <c r="AH58" s="48">
        <v>340102416.92000002</v>
      </c>
      <c r="AI58" s="48">
        <v>346983480.17000002</v>
      </c>
      <c r="AJ58" s="48">
        <v>350935452.31999999</v>
      </c>
      <c r="AK58" s="48">
        <v>354630274.79000002</v>
      </c>
      <c r="AL58" s="48">
        <v>358793179.75999999</v>
      </c>
      <c r="AM58" s="48">
        <v>226183973.84</v>
      </c>
      <c r="AN58" s="48">
        <v>228176922.94999999</v>
      </c>
      <c r="AO58" s="48">
        <v>230169872.06</v>
      </c>
      <c r="AP58" s="48">
        <v>232507169.97999999</v>
      </c>
      <c r="AQ58" s="48">
        <v>234491683.46000001</v>
      </c>
      <c r="AR58" s="48">
        <v>259929027.09</v>
      </c>
      <c r="AS58" s="48">
        <v>265196860.91</v>
      </c>
      <c r="AT58" s="48">
        <v>241149339.74000001</v>
      </c>
      <c r="AU58" s="48">
        <v>243293359.13999999</v>
      </c>
      <c r="AV58" s="48">
        <v>253465917.38999999</v>
      </c>
      <c r="AW58" s="48">
        <v>260827691.86000001</v>
      </c>
      <c r="AX58" s="48">
        <v>249079706.19</v>
      </c>
      <c r="AY58" s="48">
        <v>251169711.52000001</v>
      </c>
      <c r="AZ58" s="48">
        <v>251958609.87</v>
      </c>
      <c r="BA58" s="48">
        <v>253677897.72999999</v>
      </c>
      <c r="BB58" s="48">
        <v>281081786.68000001</v>
      </c>
      <c r="BC58" s="48">
        <v>269681664.13</v>
      </c>
      <c r="BD58" s="48">
        <v>271413857.83999997</v>
      </c>
      <c r="BE58" s="48">
        <v>272038721.18000001</v>
      </c>
      <c r="BF58" s="48">
        <v>243295612.38</v>
      </c>
      <c r="BG58" s="48">
        <v>244861185.56999999</v>
      </c>
      <c r="BH58" s="48">
        <v>264898234.03</v>
      </c>
      <c r="BI58" s="48">
        <v>268069931.06</v>
      </c>
      <c r="BJ58" s="48">
        <v>293195014.95999998</v>
      </c>
      <c r="BK58" s="48">
        <v>189094309.68000001</v>
      </c>
      <c r="BL58" s="48">
        <v>189756941.00999999</v>
      </c>
      <c r="BM58" s="48">
        <v>191336578.24000001</v>
      </c>
      <c r="BN58" s="48">
        <v>42376683.780000001</v>
      </c>
      <c r="BO58" s="48">
        <v>42380772.740000002</v>
      </c>
      <c r="BP58" s="48">
        <v>42931195.939999998</v>
      </c>
      <c r="BQ58" s="48">
        <v>28147358.850000001</v>
      </c>
      <c r="BR58" s="48">
        <v>42772035.009999998</v>
      </c>
      <c r="BS58" s="48">
        <v>34874342.969999999</v>
      </c>
      <c r="BT58" s="48">
        <v>61310339.060000002</v>
      </c>
      <c r="BU58" s="48">
        <v>51608907.68</v>
      </c>
      <c r="BV58" s="48">
        <v>51506616.920000002</v>
      </c>
      <c r="BW58" s="48">
        <v>48457275.630000003</v>
      </c>
      <c r="BX58" s="48">
        <v>42059995.490000002</v>
      </c>
      <c r="BY58" s="48">
        <v>41958457.960000001</v>
      </c>
      <c r="BZ58" s="48">
        <v>0</v>
      </c>
      <c r="CA58" s="48">
        <v>49528541.299999997</v>
      </c>
      <c r="CB58" s="48">
        <v>0</v>
      </c>
      <c r="CC58" s="48">
        <v>49332881.299999997</v>
      </c>
      <c r="CD58" s="48">
        <v>19681108.73</v>
      </c>
      <c r="CE58" s="48">
        <v>0</v>
      </c>
      <c r="CF58" s="48">
        <v>0</v>
      </c>
      <c r="CG58" s="48">
        <v>2740561.26</v>
      </c>
      <c r="CH58" s="48">
        <v>0</v>
      </c>
      <c r="CI58" s="48">
        <v>0</v>
      </c>
      <c r="CJ58" s="48">
        <v>0</v>
      </c>
      <c r="CK58" s="48">
        <v>0</v>
      </c>
      <c r="CL58" s="48">
        <v>0</v>
      </c>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v>0</v>
      </c>
      <c r="AS59" s="48">
        <v>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t="s">
        <v>42</v>
      </c>
      <c r="B60" s="48">
        <v>12482506.73</v>
      </c>
      <c r="C60" s="48">
        <v>12482506.73</v>
      </c>
      <c r="D60" s="48">
        <v>12482506.73</v>
      </c>
      <c r="E60" s="48">
        <v>12482506.73</v>
      </c>
      <c r="F60" s="48">
        <v>12482506.73</v>
      </c>
      <c r="G60" s="48">
        <v>12482506.73</v>
      </c>
      <c r="H60" s="48">
        <v>12482506.73</v>
      </c>
      <c r="I60" s="48">
        <v>12482506.73</v>
      </c>
      <c r="J60" s="48">
        <v>32734042.199999999</v>
      </c>
      <c r="K60" s="48">
        <v>32734042.199999999</v>
      </c>
      <c r="L60" s="48">
        <v>32734042.199999999</v>
      </c>
      <c r="M60" s="48">
        <v>32734042.199999999</v>
      </c>
      <c r="N60" s="48">
        <v>12482506.73</v>
      </c>
      <c r="O60" s="48">
        <v>12482506.73</v>
      </c>
      <c r="P60" s="48">
        <v>12482506.73</v>
      </c>
      <c r="Q60" s="48">
        <v>12482506.73</v>
      </c>
      <c r="R60" s="48">
        <v>12482506.73</v>
      </c>
      <c r="S60" s="48">
        <v>12482506.73</v>
      </c>
      <c r="T60" s="48">
        <v>12482506.73</v>
      </c>
      <c r="U60" s="48">
        <v>12482506.73</v>
      </c>
      <c r="V60" s="48">
        <v>12482506.73</v>
      </c>
      <c r="W60" s="48">
        <v>12482506.73</v>
      </c>
      <c r="X60" s="48">
        <v>12482506.73</v>
      </c>
      <c r="Y60" s="48">
        <v>12482506.73</v>
      </c>
      <c r="Z60" s="48">
        <v>12482506.74</v>
      </c>
      <c r="AA60" s="48">
        <v>12482506.73</v>
      </c>
      <c r="AB60" s="48">
        <v>12482506.74</v>
      </c>
      <c r="AC60" s="48">
        <v>12482506.74</v>
      </c>
      <c r="AD60" s="48">
        <v>12482506.720000001</v>
      </c>
      <c r="AE60" s="48">
        <v>12482506.73</v>
      </c>
      <c r="AF60" s="48">
        <v>12482506.73</v>
      </c>
      <c r="AG60" s="48">
        <v>16109673.57</v>
      </c>
      <c r="AH60" s="48">
        <v>77068187.049999997</v>
      </c>
      <c r="AI60" s="48">
        <v>77068187.049999997</v>
      </c>
      <c r="AJ60" s="48">
        <v>77068187.049999997</v>
      </c>
      <c r="AK60" s="48">
        <v>77068187.049999997</v>
      </c>
      <c r="AL60" s="48">
        <v>62141595.939999998</v>
      </c>
      <c r="AM60" s="48">
        <v>3627166.84</v>
      </c>
      <c r="AN60" s="48">
        <v>3627166.84</v>
      </c>
      <c r="AO60" s="48">
        <v>3627166.84</v>
      </c>
      <c r="AP60" s="48">
        <v>3627166.84</v>
      </c>
      <c r="AQ60" s="48">
        <v>3627166.84</v>
      </c>
      <c r="AR60" s="48">
        <v>3627166.84</v>
      </c>
      <c r="AS60" s="48">
        <v>3627166.84</v>
      </c>
      <c r="AT60" s="48">
        <v>3415582.14</v>
      </c>
      <c r="AU60" s="48">
        <v>3415582.14</v>
      </c>
      <c r="AV60" s="48">
        <v>3415582.14</v>
      </c>
      <c r="AW60" s="48">
        <v>0</v>
      </c>
      <c r="AX60" s="48">
        <v>0</v>
      </c>
      <c r="AY60" s="48">
        <v>0</v>
      </c>
      <c r="AZ60" s="48">
        <v>0</v>
      </c>
      <c r="BA60" s="48">
        <v>0</v>
      </c>
      <c r="BB60" s="48">
        <v>0</v>
      </c>
      <c r="BC60" s="48">
        <v>0</v>
      </c>
      <c r="BD60" s="48">
        <v>0</v>
      </c>
      <c r="BE60" s="48">
        <v>0</v>
      </c>
      <c r="BF60" s="48">
        <v>0</v>
      </c>
      <c r="BG60" s="48">
        <v>0</v>
      </c>
      <c r="BH60" s="48">
        <v>0</v>
      </c>
      <c r="BI60" s="48">
        <v>0</v>
      </c>
      <c r="BJ60" s="48">
        <v>0</v>
      </c>
      <c r="BK60" s="48">
        <v>0</v>
      </c>
      <c r="BL60" s="48">
        <v>0</v>
      </c>
      <c r="BM60" s="48">
        <v>0</v>
      </c>
      <c r="BN60" s="48">
        <v>0</v>
      </c>
      <c r="BO60" s="48">
        <v>0</v>
      </c>
      <c r="BP60" s="48">
        <v>0</v>
      </c>
      <c r="BQ60" s="48">
        <v>0</v>
      </c>
      <c r="BR60" s="48">
        <v>0</v>
      </c>
      <c r="BS60" s="48">
        <v>0</v>
      </c>
      <c r="BT60" s="48">
        <v>0</v>
      </c>
      <c r="BU60" s="48">
        <v>0</v>
      </c>
      <c r="BV60" s="48">
        <v>0</v>
      </c>
      <c r="BW60" s="48">
        <v>0</v>
      </c>
      <c r="BX60" s="48">
        <v>0</v>
      </c>
      <c r="BY60" s="48">
        <v>0</v>
      </c>
      <c r="BZ60" s="48">
        <v>0</v>
      </c>
      <c r="CA60" s="48">
        <v>0</v>
      </c>
      <c r="CB60" s="48">
        <v>0</v>
      </c>
      <c r="CC60" s="48">
        <v>0</v>
      </c>
      <c r="CD60" s="48">
        <v>0</v>
      </c>
      <c r="CE60" s="48">
        <v>0</v>
      </c>
      <c r="CF60" s="48">
        <v>0</v>
      </c>
      <c r="CG60" s="48">
        <v>0</v>
      </c>
      <c r="CH60" s="48">
        <v>0</v>
      </c>
      <c r="CI60" s="48">
        <v>0</v>
      </c>
      <c r="CJ60" s="48">
        <v>0</v>
      </c>
      <c r="CK60" s="48">
        <v>0</v>
      </c>
      <c r="CL60" s="48">
        <v>0</v>
      </c>
    </row>
    <row r="61" spans="1:90">
      <c r="A61" t="s">
        <v>43</v>
      </c>
      <c r="B61" s="48">
        <v>25289369.57</v>
      </c>
      <c r="C61" s="48">
        <v>25743421.280000001</v>
      </c>
      <c r="D61" s="48">
        <v>25369716.66</v>
      </c>
      <c r="E61" s="48">
        <v>25994490.379999999</v>
      </c>
      <c r="F61" s="48">
        <v>23582192.710000001</v>
      </c>
      <c r="G61" s="48">
        <v>23345054.850000001</v>
      </c>
      <c r="H61" s="48">
        <v>23785941.870000001</v>
      </c>
      <c r="I61" s="48">
        <v>24377748.219999999</v>
      </c>
      <c r="J61" s="48">
        <v>25076717.300000001</v>
      </c>
      <c r="K61" s="48">
        <v>26581382.34</v>
      </c>
      <c r="L61" s="48">
        <v>27388053.219999999</v>
      </c>
      <c r="M61" s="48">
        <v>27952383.77</v>
      </c>
      <c r="N61" s="48">
        <v>21456507.359999999</v>
      </c>
      <c r="O61" s="48">
        <v>31769859.960000001</v>
      </c>
      <c r="P61" s="48">
        <v>32743780.82</v>
      </c>
      <c r="Q61" s="48">
        <v>34404825.380000003</v>
      </c>
      <c r="R61" s="48">
        <v>48109373.799999997</v>
      </c>
      <c r="S61" s="48">
        <v>36909353.009999998</v>
      </c>
      <c r="T61" s="48">
        <v>46376380.18</v>
      </c>
      <c r="U61" s="48">
        <v>37594458.509999998</v>
      </c>
      <c r="V61" s="48">
        <v>37045763.189999998</v>
      </c>
      <c r="W61" s="48">
        <v>37600354.240000002</v>
      </c>
      <c r="X61" s="48">
        <v>38226975.100000001</v>
      </c>
      <c r="Y61" s="48">
        <v>38872579.880000003</v>
      </c>
      <c r="Z61" s="48">
        <v>39738539.969999999</v>
      </c>
      <c r="AA61" s="48">
        <v>38122290</v>
      </c>
      <c r="AB61" s="48">
        <v>38649939.390000001</v>
      </c>
      <c r="AC61" s="48">
        <v>42672927.439999998</v>
      </c>
      <c r="AD61" s="48">
        <v>40780879.579999998</v>
      </c>
      <c r="AE61" s="48">
        <v>41373067.460000001</v>
      </c>
      <c r="AF61" s="48">
        <v>41868589.350000001</v>
      </c>
      <c r="AG61" s="48">
        <v>42609219.859999999</v>
      </c>
      <c r="AH61" s="48">
        <v>25487718.670000002</v>
      </c>
      <c r="AI61" s="48">
        <v>25948705.260000002</v>
      </c>
      <c r="AJ61" s="48">
        <v>7652788.6799999997</v>
      </c>
      <c r="AK61" s="48">
        <v>8242770.6200000001</v>
      </c>
      <c r="AL61" s="48">
        <v>28879759.010000002</v>
      </c>
      <c r="AM61" s="48">
        <v>25711427.050000001</v>
      </c>
      <c r="AN61" s="48">
        <v>26582410.25</v>
      </c>
      <c r="AO61" s="48">
        <v>27934076.68</v>
      </c>
      <c r="AP61" s="48">
        <v>14039274.92</v>
      </c>
      <c r="AQ61" s="48">
        <v>14279528.720000001</v>
      </c>
      <c r="AR61" s="48">
        <v>14554096.33</v>
      </c>
      <c r="AS61" s="48">
        <v>10711006.800000001</v>
      </c>
      <c r="AT61" s="48">
        <v>10848319.17</v>
      </c>
      <c r="AU61" s="48">
        <v>10985631.539999999</v>
      </c>
      <c r="AV61" s="48">
        <v>11122943.91</v>
      </c>
      <c r="AW61" s="48">
        <v>11260256.279999999</v>
      </c>
      <c r="AX61" s="48">
        <v>11397568.65</v>
      </c>
      <c r="AY61" s="48">
        <v>11218861.32</v>
      </c>
      <c r="AZ61" s="48">
        <v>11327444.640000001</v>
      </c>
      <c r="BA61" s="48">
        <v>11436027.960000001</v>
      </c>
      <c r="BB61" s="48">
        <v>14789222.439999999</v>
      </c>
      <c r="BC61" s="48">
        <v>14864813.65</v>
      </c>
      <c r="BD61" s="48">
        <v>15089085.34</v>
      </c>
      <c r="BE61" s="48">
        <v>15161442.140000001</v>
      </c>
      <c r="BF61" s="48">
        <v>16106281.08</v>
      </c>
      <c r="BG61" s="48">
        <v>15649341.43</v>
      </c>
      <c r="BH61" s="48">
        <v>15873221.779999999</v>
      </c>
      <c r="BI61" s="48">
        <v>15757102.130000001</v>
      </c>
      <c r="BJ61" s="48">
        <v>16020982.16</v>
      </c>
      <c r="BK61" s="48">
        <v>16204863.289999999</v>
      </c>
      <c r="BL61" s="48">
        <v>16388743.1</v>
      </c>
      <c r="BM61" s="48">
        <v>16572623.57</v>
      </c>
      <c r="BN61" s="48">
        <v>67465567.480000004</v>
      </c>
      <c r="BO61" s="48">
        <v>55315725.409999996</v>
      </c>
      <c r="BP61" s="48">
        <v>55516952.159999996</v>
      </c>
      <c r="BQ61" s="48">
        <v>8073214.7800000003</v>
      </c>
      <c r="BR61" s="48">
        <v>21023684.329999998</v>
      </c>
      <c r="BS61" s="48">
        <v>23871227.510000002</v>
      </c>
      <c r="BT61" s="48">
        <v>15157796.93</v>
      </c>
      <c r="BU61" s="48">
        <v>16810618.91</v>
      </c>
      <c r="BV61" s="48">
        <v>16919883.969999999</v>
      </c>
      <c r="BW61" s="48">
        <v>17908615.07</v>
      </c>
      <c r="BX61" s="48">
        <v>10309594.16</v>
      </c>
      <c r="BY61" s="48">
        <v>0</v>
      </c>
      <c r="BZ61" s="48">
        <v>0</v>
      </c>
      <c r="CA61" s="48">
        <v>0</v>
      </c>
      <c r="CB61" s="48">
        <v>0</v>
      </c>
      <c r="CC61" s="48">
        <v>0</v>
      </c>
      <c r="CD61" s="48">
        <v>0</v>
      </c>
      <c r="CE61" s="48">
        <v>0</v>
      </c>
      <c r="CF61" s="48">
        <v>0</v>
      </c>
      <c r="CG61" s="48">
        <v>0</v>
      </c>
      <c r="CH61" s="48">
        <v>0</v>
      </c>
      <c r="CI61" s="48">
        <v>0</v>
      </c>
      <c r="CJ61" s="48">
        <v>0</v>
      </c>
      <c r="CK61" s="48">
        <v>0</v>
      </c>
      <c r="CL61" s="48">
        <v>0</v>
      </c>
    </row>
    <row r="62" spans="1:90">
      <c r="A62" t="s">
        <v>44</v>
      </c>
      <c r="B62" s="48">
        <v>280516439.10000002</v>
      </c>
      <c r="C62" s="48">
        <v>287457618.22000003</v>
      </c>
      <c r="D62" s="48">
        <v>276803432.69999999</v>
      </c>
      <c r="E62" s="48">
        <v>284468499.72000003</v>
      </c>
      <c r="F62" s="48">
        <v>189659562.69</v>
      </c>
      <c r="G62" s="48">
        <v>166876968.88999999</v>
      </c>
      <c r="H62" s="48">
        <v>194442775.68000001</v>
      </c>
      <c r="I62" s="48">
        <v>202660912.94</v>
      </c>
      <c r="J62" s="48">
        <v>200586287.63</v>
      </c>
      <c r="K62" s="48">
        <v>201696388.78999999</v>
      </c>
      <c r="L62" s="48">
        <v>173155868.44</v>
      </c>
      <c r="M62" s="48">
        <v>181957265.94</v>
      </c>
      <c r="N62" s="48">
        <v>212138740.53</v>
      </c>
      <c r="O62" s="48">
        <v>221385820.53</v>
      </c>
      <c r="P62" s="48">
        <v>219691594.66999999</v>
      </c>
      <c r="Q62" s="48">
        <v>198258338.47999999</v>
      </c>
      <c r="R62" s="48">
        <v>203294555.49000001</v>
      </c>
      <c r="S62" s="48">
        <v>197928564.84999999</v>
      </c>
      <c r="T62" s="48">
        <v>206340650.06999999</v>
      </c>
      <c r="U62" s="48">
        <v>196433264.06999999</v>
      </c>
      <c r="V62" s="48">
        <v>189613719.19</v>
      </c>
      <c r="W62" s="48">
        <v>173843976.78999999</v>
      </c>
      <c r="X62" s="48">
        <v>200605367.56999999</v>
      </c>
      <c r="Y62" s="48">
        <v>204986935.97</v>
      </c>
      <c r="Z62" s="48">
        <v>186747691.91999999</v>
      </c>
      <c r="AA62" s="48">
        <v>123870193.34</v>
      </c>
      <c r="AB62" s="48">
        <v>118560500.20999999</v>
      </c>
      <c r="AC62" s="48">
        <v>180798828.83000001</v>
      </c>
      <c r="AD62" s="48">
        <v>114476487.09999999</v>
      </c>
      <c r="AE62" s="48">
        <v>115384373.29000001</v>
      </c>
      <c r="AF62" s="48">
        <v>107030597.65000001</v>
      </c>
      <c r="AG62" s="48">
        <v>108077747.11</v>
      </c>
      <c r="AH62" s="48">
        <v>89673628.579999998</v>
      </c>
      <c r="AI62" s="48">
        <v>86303207.370000005</v>
      </c>
      <c r="AJ62" s="48">
        <v>82441513.650000006</v>
      </c>
      <c r="AK62" s="48">
        <v>86363466.200000003</v>
      </c>
      <c r="AL62" s="48">
        <v>70024279.890000001</v>
      </c>
      <c r="AM62" s="48">
        <v>62687829.549999997</v>
      </c>
      <c r="AN62" s="48">
        <v>63167136.82</v>
      </c>
      <c r="AO62" s="48">
        <v>60682944.390000001</v>
      </c>
      <c r="AP62" s="48">
        <v>64441466.950000003</v>
      </c>
      <c r="AQ62" s="48">
        <v>64019407.909999996</v>
      </c>
      <c r="AR62" s="48">
        <v>57911493.5</v>
      </c>
      <c r="AS62" s="48">
        <v>56677875.560000002</v>
      </c>
      <c r="AT62" s="48">
        <v>28966830.420000002</v>
      </c>
      <c r="AU62" s="48">
        <v>30150836.600000001</v>
      </c>
      <c r="AV62" s="48">
        <v>31459892.359999999</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0</v>
      </c>
      <c r="BQ62" s="48">
        <v>0</v>
      </c>
      <c r="BR62" s="48">
        <v>0</v>
      </c>
      <c r="BS62" s="48">
        <v>0</v>
      </c>
      <c r="BT62" s="48">
        <v>0</v>
      </c>
      <c r="BU62" s="48">
        <v>0</v>
      </c>
      <c r="BV62" s="48">
        <v>0</v>
      </c>
      <c r="BW62" s="48">
        <v>0</v>
      </c>
      <c r="BX62" s="48">
        <v>0</v>
      </c>
      <c r="BY62" s="48">
        <v>0</v>
      </c>
      <c r="BZ62" s="48">
        <v>0</v>
      </c>
      <c r="CA62" s="48">
        <v>0</v>
      </c>
      <c r="CB62" s="48">
        <v>0</v>
      </c>
      <c r="CC62" s="48">
        <v>0</v>
      </c>
      <c r="CD62" s="48">
        <v>0</v>
      </c>
      <c r="CE62" s="48">
        <v>0</v>
      </c>
      <c r="CF62" s="48">
        <v>0</v>
      </c>
      <c r="CG62" s="48">
        <v>0</v>
      </c>
      <c r="CH62" s="48">
        <v>0</v>
      </c>
      <c r="CI62" s="48">
        <v>0</v>
      </c>
      <c r="CJ62" s="48">
        <v>0</v>
      </c>
      <c r="CK62" s="48">
        <v>0</v>
      </c>
      <c r="CL62" s="48">
        <v>0</v>
      </c>
    </row>
    <row r="63" spans="1:90">
      <c r="A63" t="s">
        <v>45</v>
      </c>
      <c r="B63" s="48">
        <v>62765220.07</v>
      </c>
      <c r="C63" s="48">
        <v>60880442.770000003</v>
      </c>
      <c r="D63" s="48">
        <v>66757206.229999997</v>
      </c>
      <c r="E63" s="48">
        <v>38462336.270000003</v>
      </c>
      <c r="F63" s="48">
        <v>54196561.490000002</v>
      </c>
      <c r="G63" s="48">
        <v>56909393.329999998</v>
      </c>
      <c r="H63" s="48">
        <v>57824989.609999999</v>
      </c>
      <c r="I63" s="48">
        <v>55027840.439999998</v>
      </c>
      <c r="J63" s="48">
        <v>41021119.869999997</v>
      </c>
      <c r="K63" s="48">
        <v>41599818.229999997</v>
      </c>
      <c r="L63" s="48">
        <v>57463600.049999997</v>
      </c>
      <c r="M63" s="48">
        <v>64383640.159999996</v>
      </c>
      <c r="N63" s="48">
        <v>61101424.75</v>
      </c>
      <c r="O63" s="48">
        <v>78368970.950000003</v>
      </c>
      <c r="P63" s="48">
        <v>92463910.909999996</v>
      </c>
      <c r="Q63" s="48">
        <v>78467210.099999994</v>
      </c>
      <c r="R63" s="48">
        <v>92707825.519999996</v>
      </c>
      <c r="S63" s="48">
        <v>85077428.640000001</v>
      </c>
      <c r="T63" s="48">
        <v>85761514.969999999</v>
      </c>
      <c r="U63" s="48">
        <v>87126358.530000001</v>
      </c>
      <c r="V63" s="48">
        <v>99993098.420000002</v>
      </c>
      <c r="W63" s="48">
        <v>82631973.120000005</v>
      </c>
      <c r="X63" s="48">
        <v>128139916.58</v>
      </c>
      <c r="Y63" s="48">
        <v>128521843.11</v>
      </c>
      <c r="Z63" s="48">
        <v>107383347.84</v>
      </c>
      <c r="AA63" s="48">
        <v>41411694.719999999</v>
      </c>
      <c r="AB63" s="48">
        <v>43050828.079999998</v>
      </c>
      <c r="AC63" s="48">
        <v>72624175.909999996</v>
      </c>
      <c r="AD63" s="48">
        <v>41130884.609999999</v>
      </c>
      <c r="AE63" s="48">
        <v>39575463.509999998</v>
      </c>
      <c r="AF63" s="48">
        <v>39931048.210000001</v>
      </c>
      <c r="AG63" s="48">
        <v>40264134.43</v>
      </c>
      <c r="AH63" s="48">
        <v>42449400.32</v>
      </c>
      <c r="AI63" s="48">
        <v>42653466.369999997</v>
      </c>
      <c r="AJ63" s="48">
        <v>45069702.460000001</v>
      </c>
      <c r="AK63" s="48">
        <v>47336763.479999997</v>
      </c>
      <c r="AL63" s="48">
        <v>14075722.1</v>
      </c>
      <c r="AM63" s="48">
        <v>14836532.33</v>
      </c>
      <c r="AN63" s="48">
        <v>11348083.5</v>
      </c>
      <c r="AO63" s="48">
        <v>10223461.91</v>
      </c>
      <c r="AP63" s="48">
        <v>25097550.68</v>
      </c>
      <c r="AQ63" s="48">
        <v>25005134.829999998</v>
      </c>
      <c r="AR63" s="48">
        <v>27487284.390000001</v>
      </c>
      <c r="AS63" s="48">
        <v>27134956.109999999</v>
      </c>
      <c r="AT63" s="48">
        <v>33429408.100000001</v>
      </c>
      <c r="AU63" s="48">
        <v>26112266.84</v>
      </c>
      <c r="AV63" s="48">
        <v>8949288.2699999996</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7808390.7699999996</v>
      </c>
      <c r="BS63" s="48">
        <v>0</v>
      </c>
      <c r="BT63" s="48">
        <v>3339026.36</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t="s">
        <v>46</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8684612.9299999997</v>
      </c>
      <c r="AN64" s="48">
        <v>0</v>
      </c>
      <c r="AO64" s="48">
        <v>0</v>
      </c>
      <c r="AP64" s="48">
        <v>0</v>
      </c>
      <c r="AQ64" s="48">
        <v>0</v>
      </c>
      <c r="AR64" s="48">
        <v>0</v>
      </c>
      <c r="AS64" s="48">
        <v>0</v>
      </c>
      <c r="AT64" s="48">
        <v>0</v>
      </c>
      <c r="AU64" s="48">
        <v>134492721.5</v>
      </c>
      <c r="AV64" s="48">
        <v>0</v>
      </c>
      <c r="AW64" s="48">
        <v>0</v>
      </c>
      <c r="AX64" s="48">
        <v>0</v>
      </c>
      <c r="AY64" s="48">
        <v>0</v>
      </c>
      <c r="AZ64" s="48">
        <v>0</v>
      </c>
      <c r="BA64" s="48">
        <v>0</v>
      </c>
      <c r="BB64" s="48">
        <v>0</v>
      </c>
      <c r="BC64" s="48">
        <v>0</v>
      </c>
      <c r="BD64" s="48">
        <v>0</v>
      </c>
      <c r="BE64" s="48">
        <v>0</v>
      </c>
      <c r="BF64" s="48">
        <v>0</v>
      </c>
      <c r="BG64" s="48">
        <v>0</v>
      </c>
      <c r="BH64" s="48">
        <v>0</v>
      </c>
      <c r="BI64" s="48">
        <v>0</v>
      </c>
      <c r="BJ64" s="48">
        <v>0</v>
      </c>
      <c r="BK64" s="48">
        <v>0</v>
      </c>
      <c r="BL64" s="48">
        <v>0</v>
      </c>
      <c r="BM64" s="48">
        <v>0</v>
      </c>
      <c r="BN64" s="48">
        <v>0</v>
      </c>
      <c r="BO64" s="48">
        <v>610209.04</v>
      </c>
      <c r="BP64" s="48">
        <v>1110824.5900000001</v>
      </c>
      <c r="BQ64" s="48">
        <v>1876288.43</v>
      </c>
      <c r="BR64" s="48">
        <v>0</v>
      </c>
      <c r="BS64" s="48">
        <v>0</v>
      </c>
      <c r="BT64" s="48">
        <v>0</v>
      </c>
      <c r="BU64" s="48">
        <v>101005.71</v>
      </c>
      <c r="BV64" s="48">
        <v>0</v>
      </c>
      <c r="BW64" s="48">
        <v>470783.19</v>
      </c>
      <c r="BX64" s="48">
        <v>0</v>
      </c>
      <c r="BY64" s="48">
        <v>11777010.560000001</v>
      </c>
      <c r="BZ64" s="48">
        <v>0</v>
      </c>
      <c r="CA64" s="48">
        <v>18491731.039999999</v>
      </c>
      <c r="CB64" s="48">
        <v>0</v>
      </c>
      <c r="CC64" s="48">
        <v>20209139.52</v>
      </c>
      <c r="CD64" s="48">
        <v>21809664.98</v>
      </c>
      <c r="CE64" s="48">
        <v>0</v>
      </c>
      <c r="CF64" s="48">
        <v>0</v>
      </c>
      <c r="CG64" s="48">
        <v>18643.12</v>
      </c>
      <c r="CH64" s="48">
        <v>0</v>
      </c>
      <c r="CI64" s="48">
        <v>0</v>
      </c>
      <c r="CJ64" s="48">
        <v>0</v>
      </c>
      <c r="CK64" s="48">
        <v>0</v>
      </c>
      <c r="CL64" s="48">
        <v>0</v>
      </c>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2435439184.1100001</v>
      </c>
      <c r="C68" s="44">
        <f t="shared" ref="C68:BN68" si="8">SUM(C52:C64)-2*C63</f>
        <v>2428661360.2100005</v>
      </c>
      <c r="D68" s="44">
        <f t="shared" si="8"/>
        <v>2406589332.0599995</v>
      </c>
      <c r="E68" s="44">
        <f t="shared" si="8"/>
        <v>2454890527.3099999</v>
      </c>
      <c r="F68" s="44">
        <f t="shared" si="8"/>
        <v>2346658997.96</v>
      </c>
      <c r="G68" s="44">
        <f t="shared" si="8"/>
        <v>2321028456.0099998</v>
      </c>
      <c r="H68" s="44">
        <f t="shared" si="8"/>
        <v>2370979739.6600003</v>
      </c>
      <c r="I68" s="44">
        <f t="shared" si="8"/>
        <v>2412303475.0899997</v>
      </c>
      <c r="J68" s="44">
        <f t="shared" si="8"/>
        <v>2470406281.8300004</v>
      </c>
      <c r="K68" s="44">
        <f t="shared" si="8"/>
        <v>2494493018.0699997</v>
      </c>
      <c r="L68" s="44">
        <f t="shared" si="8"/>
        <v>2182152344.7200003</v>
      </c>
      <c r="M68" s="44">
        <f t="shared" si="8"/>
        <v>2152577164.2399998</v>
      </c>
      <c r="N68" s="44">
        <f t="shared" si="8"/>
        <v>2164865015.4299998</v>
      </c>
      <c r="O68" s="44">
        <f t="shared" si="8"/>
        <v>2313387131.1999998</v>
      </c>
      <c r="P68" s="44">
        <f t="shared" si="8"/>
        <v>2470892138.5</v>
      </c>
      <c r="Q68" s="44">
        <f t="shared" si="8"/>
        <v>2509457579.0300002</v>
      </c>
      <c r="R68" s="44">
        <f t="shared" si="8"/>
        <v>2454288355.1100001</v>
      </c>
      <c r="S68" s="44">
        <f t="shared" si="8"/>
        <v>2364512974.75</v>
      </c>
      <c r="T68" s="44">
        <f t="shared" si="8"/>
        <v>2349442788.3999996</v>
      </c>
      <c r="U68" s="44">
        <f t="shared" si="8"/>
        <v>2333913055.750001</v>
      </c>
      <c r="V68" s="44">
        <f t="shared" si="8"/>
        <v>2273126750.1999998</v>
      </c>
      <c r="W68" s="44">
        <f t="shared" si="8"/>
        <v>2271648667.499999</v>
      </c>
      <c r="X68" s="44">
        <f t="shared" si="8"/>
        <v>2284542290.6700001</v>
      </c>
      <c r="Y68" s="44">
        <f t="shared" si="8"/>
        <v>2417151666.0300002</v>
      </c>
      <c r="Z68" s="44">
        <f t="shared" si="8"/>
        <v>2365112559.9700003</v>
      </c>
      <c r="AA68" s="44">
        <f t="shared" si="8"/>
        <v>1665128995.6599998</v>
      </c>
      <c r="AB68" s="44">
        <f t="shared" si="8"/>
        <v>1663553695.26</v>
      </c>
      <c r="AC68" s="44">
        <f t="shared" si="8"/>
        <v>2379075025.6399994</v>
      </c>
      <c r="AD68" s="44">
        <f t="shared" si="8"/>
        <v>1895315967.5499997</v>
      </c>
      <c r="AE68" s="44">
        <f t="shared" si="8"/>
        <v>2018164183.1700001</v>
      </c>
      <c r="AF68" s="44">
        <f t="shared" si="8"/>
        <v>2030582059.45</v>
      </c>
      <c r="AG68" s="44">
        <f t="shared" si="8"/>
        <v>2041521028.8299997</v>
      </c>
      <c r="AH68" s="44">
        <f t="shared" si="8"/>
        <v>2117003238.0300004</v>
      </c>
      <c r="AI68" s="44">
        <f t="shared" si="8"/>
        <v>2127767595.3</v>
      </c>
      <c r="AJ68" s="44">
        <f t="shared" si="8"/>
        <v>2123264784.5799999</v>
      </c>
      <c r="AK68" s="44">
        <f t="shared" si="8"/>
        <v>2106733677.9799995</v>
      </c>
      <c r="AL68" s="44">
        <f t="shared" si="8"/>
        <v>2181311978.2000003</v>
      </c>
      <c r="AM68" s="44">
        <f t="shared" si="8"/>
        <v>1766549255.0699997</v>
      </c>
      <c r="AN68" s="44">
        <f t="shared" si="8"/>
        <v>1754765166.9699998</v>
      </c>
      <c r="AO68" s="44">
        <f t="shared" si="8"/>
        <v>1753220374.0200002</v>
      </c>
      <c r="AP68" s="44">
        <f t="shared" si="8"/>
        <v>1649673554.8800004</v>
      </c>
      <c r="AQ68" s="44">
        <f t="shared" si="8"/>
        <v>1614270453.4799998</v>
      </c>
      <c r="AR68" s="44">
        <f t="shared" si="8"/>
        <v>1636219769.9099998</v>
      </c>
      <c r="AS68" s="44">
        <f t="shared" si="8"/>
        <v>1622178981.0399997</v>
      </c>
      <c r="AT68" s="44">
        <f t="shared" si="8"/>
        <v>1577433801.45</v>
      </c>
      <c r="AU68" s="44">
        <f t="shared" si="8"/>
        <v>1708833997.0599997</v>
      </c>
      <c r="AV68" s="44">
        <f t="shared" si="8"/>
        <v>1602023740.5600002</v>
      </c>
      <c r="AW68" s="44">
        <f t="shared" si="8"/>
        <v>1607615691.8999999</v>
      </c>
      <c r="AX68" s="44">
        <f t="shared" si="8"/>
        <v>1541397866.6100001</v>
      </c>
      <c r="AY68" s="44">
        <f t="shared" si="8"/>
        <v>1531323889.3399999</v>
      </c>
      <c r="AZ68" s="44">
        <f t="shared" si="8"/>
        <v>1533389587.6100004</v>
      </c>
      <c r="BA68" s="44">
        <f t="shared" si="8"/>
        <v>1528953112.1300001</v>
      </c>
      <c r="BB68" s="44">
        <f t="shared" si="8"/>
        <v>1454249169.7900002</v>
      </c>
      <c r="BC68" s="44">
        <f t="shared" si="8"/>
        <v>1475873605.3299999</v>
      </c>
      <c r="BD68" s="44">
        <f t="shared" si="8"/>
        <v>1420004646.6199999</v>
      </c>
      <c r="BE68" s="44">
        <f t="shared" si="8"/>
        <v>1418837796.5700002</v>
      </c>
      <c r="BF68" s="44">
        <f t="shared" si="8"/>
        <v>1248334291.0599999</v>
      </c>
      <c r="BG68" s="44">
        <f t="shared" si="8"/>
        <v>1260288251.3700001</v>
      </c>
      <c r="BH68" s="44">
        <f t="shared" si="8"/>
        <v>1367407857.2199998</v>
      </c>
      <c r="BI68" s="44">
        <f t="shared" si="8"/>
        <v>1382409784.6800001</v>
      </c>
      <c r="BJ68" s="44">
        <f t="shared" si="8"/>
        <v>1318899201.0300002</v>
      </c>
      <c r="BK68" s="44">
        <f t="shared" si="8"/>
        <v>1193317891.78</v>
      </c>
      <c r="BL68" s="44">
        <f t="shared" si="8"/>
        <v>1143911773.3999999</v>
      </c>
      <c r="BM68" s="44">
        <f t="shared" si="8"/>
        <v>1153504140.2</v>
      </c>
      <c r="BN68" s="44">
        <f t="shared" si="8"/>
        <v>897625045.82000005</v>
      </c>
      <c r="BO68" s="44">
        <f t="shared" ref="BO68:CK68" si="9">SUM(BO52:BO64)-2*BO63</f>
        <v>921016822.43999994</v>
      </c>
      <c r="BP68" s="44">
        <f t="shared" si="9"/>
        <v>898781839.95000005</v>
      </c>
      <c r="BQ68" s="44">
        <f t="shared" si="9"/>
        <v>855768959.73999989</v>
      </c>
      <c r="BR68" s="44">
        <f t="shared" si="9"/>
        <v>967022671.55999994</v>
      </c>
      <c r="BS68" s="44">
        <f t="shared" si="9"/>
        <v>912510795.08000004</v>
      </c>
      <c r="BT68" s="44">
        <f t="shared" si="9"/>
        <v>1085005791.3399999</v>
      </c>
      <c r="BU68" s="44">
        <f t="shared" si="9"/>
        <v>1048137506.5799999</v>
      </c>
      <c r="BV68" s="44">
        <f t="shared" si="9"/>
        <v>914153133.79000008</v>
      </c>
      <c r="BW68" s="44">
        <f t="shared" si="9"/>
        <v>935461711.29000008</v>
      </c>
      <c r="BX68" s="44">
        <f t="shared" si="9"/>
        <v>399043480.84000003</v>
      </c>
      <c r="BY68" s="44">
        <f t="shared" si="9"/>
        <v>411345651.89999998</v>
      </c>
      <c r="BZ68" s="44">
        <f t="shared" si="9"/>
        <v>385662297.44</v>
      </c>
      <c r="CA68" s="44">
        <f t="shared" si="9"/>
        <v>460069877.17000002</v>
      </c>
      <c r="CB68" s="44">
        <f t="shared" si="9"/>
        <v>371093035.31</v>
      </c>
      <c r="CC68" s="44">
        <f t="shared" si="9"/>
        <v>510456316.62</v>
      </c>
      <c r="CD68" s="44">
        <f t="shared" si="9"/>
        <v>363612293.70000005</v>
      </c>
      <c r="CE68" s="44">
        <f t="shared" si="9"/>
        <v>407232000</v>
      </c>
      <c r="CF68" s="44">
        <f t="shared" si="9"/>
        <v>390871397.48000002</v>
      </c>
      <c r="CG68" s="44">
        <f t="shared" si="9"/>
        <v>369720545.36000001</v>
      </c>
      <c r="CH68" s="44">
        <f t="shared" si="9"/>
        <v>0</v>
      </c>
      <c r="CI68" s="44">
        <f t="shared" si="9"/>
        <v>0</v>
      </c>
      <c r="CJ68" s="44">
        <f t="shared" si="9"/>
        <v>0</v>
      </c>
      <c r="CK68" s="44">
        <f t="shared" si="9"/>
        <v>0</v>
      </c>
    </row>
    <row r="69" spans="1:90" s="6" customFormat="1">
      <c r="A69" s="17" t="s">
        <v>48</v>
      </c>
      <c r="B69" s="41">
        <f>B50+B68</f>
        <v>15848335327.23</v>
      </c>
      <c r="C69" s="41">
        <f t="shared" ref="C69:BN69" si="10">C50+C68</f>
        <v>-3035066389.3399987</v>
      </c>
      <c r="D69" s="41">
        <f t="shared" si="10"/>
        <v>-2823974173.4399948</v>
      </c>
      <c r="E69" s="41">
        <f t="shared" si="10"/>
        <v>-4514266000.8100052</v>
      </c>
      <c r="F69" s="41">
        <f t="shared" si="10"/>
        <v>-4326328432.1499987</v>
      </c>
      <c r="G69" s="41">
        <f t="shared" si="10"/>
        <v>-4391443465.0400028</v>
      </c>
      <c r="H69" s="41">
        <f t="shared" si="10"/>
        <v>-4275509937.7299991</v>
      </c>
      <c r="I69" s="41">
        <f t="shared" si="10"/>
        <v>-4844218458.6500015</v>
      </c>
      <c r="J69" s="41">
        <f t="shared" si="10"/>
        <v>-5008768319.8099937</v>
      </c>
      <c r="K69" s="41">
        <f t="shared" si="10"/>
        <v>-4953289521.1999969</v>
      </c>
      <c r="L69" s="41">
        <f t="shared" si="10"/>
        <v>-4443357978.4699945</v>
      </c>
      <c r="M69" s="41">
        <f t="shared" si="10"/>
        <v>-4836252794.9399948</v>
      </c>
      <c r="N69" s="41">
        <f t="shared" si="10"/>
        <v>-5301024454.1800022</v>
      </c>
      <c r="O69" s="41">
        <f t="shared" si="10"/>
        <v>-5632676458.079999</v>
      </c>
      <c r="P69" s="41">
        <f t="shared" si="10"/>
        <v>-3996002653.9600029</v>
      </c>
      <c r="Q69" s="41">
        <f t="shared" si="10"/>
        <v>-4495904249.8599987</v>
      </c>
      <c r="R69" s="41">
        <f t="shared" si="10"/>
        <v>-4304157066.6499977</v>
      </c>
      <c r="S69" s="41">
        <f t="shared" si="10"/>
        <v>-4103019752.8400002</v>
      </c>
      <c r="T69" s="41">
        <f t="shared" si="10"/>
        <v>-3639683870.6400013</v>
      </c>
      <c r="U69" s="41">
        <f t="shared" si="10"/>
        <v>-3905103323.7699995</v>
      </c>
      <c r="V69" s="41">
        <f t="shared" si="10"/>
        <v>-4048439685.2799978</v>
      </c>
      <c r="W69" s="41">
        <f t="shared" si="10"/>
        <v>-4006262414.1799994</v>
      </c>
      <c r="X69" s="41">
        <f t="shared" si="10"/>
        <v>-2646886074.4400005</v>
      </c>
      <c r="Y69" s="41">
        <f t="shared" si="10"/>
        <v>-3448708869.6100011</v>
      </c>
      <c r="Z69" s="41">
        <f t="shared" si="10"/>
        <v>-2716355327.4599981</v>
      </c>
      <c r="AA69" s="41">
        <f t="shared" si="10"/>
        <v>-3084935902.1799984</v>
      </c>
      <c r="AB69" s="41">
        <f t="shared" si="10"/>
        <v>-1846180453.4299996</v>
      </c>
      <c r="AC69" s="41">
        <f t="shared" si="10"/>
        <v>-933300900.79999924</v>
      </c>
      <c r="AD69" s="41">
        <f t="shared" si="10"/>
        <v>-1590486704.6499991</v>
      </c>
      <c r="AE69" s="41">
        <f t="shared" si="10"/>
        <v>-1096138560.7199993</v>
      </c>
      <c r="AF69" s="41">
        <f t="shared" si="10"/>
        <v>-340919325.75999904</v>
      </c>
      <c r="AG69" s="41">
        <f t="shared" si="10"/>
        <v>-819069343.75999951</v>
      </c>
      <c r="AH69" s="41">
        <f t="shared" si="10"/>
        <v>-829470320.73000073</v>
      </c>
      <c r="AI69" s="41">
        <f t="shared" si="10"/>
        <v>-437556053.89000058</v>
      </c>
      <c r="AJ69" s="41">
        <f t="shared" si="10"/>
        <v>402645793.04999924</v>
      </c>
      <c r="AK69" s="41">
        <f t="shared" si="10"/>
        <v>210197537.44999981</v>
      </c>
      <c r="AL69" s="41">
        <f t="shared" si="10"/>
        <v>714601313.61000013</v>
      </c>
      <c r="AM69" s="41">
        <f t="shared" si="10"/>
        <v>740642359.77000046</v>
      </c>
      <c r="AN69" s="41">
        <f t="shared" si="10"/>
        <v>915062891.43999958</v>
      </c>
      <c r="AO69" s="41">
        <f t="shared" si="10"/>
        <v>1273530115.5899999</v>
      </c>
      <c r="AP69" s="41">
        <f t="shared" si="10"/>
        <v>1037231815.3000004</v>
      </c>
      <c r="AQ69" s="41">
        <f t="shared" si="10"/>
        <v>1187935800.1900003</v>
      </c>
      <c r="AR69" s="41">
        <f t="shared" si="10"/>
        <v>1212379153.3999996</v>
      </c>
      <c r="AS69" s="41">
        <f t="shared" si="10"/>
        <v>712932263.93000007</v>
      </c>
      <c r="AT69" s="41">
        <f t="shared" si="10"/>
        <v>868976724.30999923</v>
      </c>
      <c r="AU69" s="41">
        <f t="shared" si="10"/>
        <v>1215394324.9399998</v>
      </c>
      <c r="AV69" s="41">
        <f t="shared" si="10"/>
        <v>1222319276.1799996</v>
      </c>
      <c r="AW69" s="41">
        <f t="shared" si="10"/>
        <v>1054151492.9399993</v>
      </c>
      <c r="AX69" s="41">
        <f t="shared" si="10"/>
        <v>1162120815.3000002</v>
      </c>
      <c r="AY69" s="41">
        <f t="shared" si="10"/>
        <v>1306310400.9499996</v>
      </c>
      <c r="AZ69" s="41">
        <f t="shared" si="10"/>
        <v>1703638197.5700002</v>
      </c>
      <c r="BA69" s="41">
        <f t="shared" si="10"/>
        <v>1371089898.4800003</v>
      </c>
      <c r="BB69" s="41">
        <f t="shared" si="10"/>
        <v>1672943281.5900004</v>
      </c>
      <c r="BC69" s="41">
        <f t="shared" si="10"/>
        <v>1505292515.7599998</v>
      </c>
      <c r="BD69" s="41">
        <f t="shared" si="10"/>
        <v>1322345362.7599998</v>
      </c>
      <c r="BE69" s="41">
        <f t="shared" si="10"/>
        <v>968193060.95000005</v>
      </c>
      <c r="BF69" s="41">
        <f t="shared" si="10"/>
        <v>833185472.40999985</v>
      </c>
      <c r="BG69" s="41">
        <f t="shared" si="10"/>
        <v>935928554.13000035</v>
      </c>
      <c r="BH69" s="41">
        <f t="shared" si="10"/>
        <v>806357754.13999939</v>
      </c>
      <c r="BI69" s="41">
        <f t="shared" si="10"/>
        <v>658376012.54999995</v>
      </c>
      <c r="BJ69" s="41">
        <f t="shared" si="10"/>
        <v>795843876.36000013</v>
      </c>
      <c r="BK69" s="41">
        <f t="shared" si="10"/>
        <v>926378048.08000016</v>
      </c>
      <c r="BL69" s="41">
        <f t="shared" si="10"/>
        <v>818138487.94999909</v>
      </c>
      <c r="BM69" s="41">
        <f t="shared" si="10"/>
        <v>506910081.16999984</v>
      </c>
      <c r="BN69" s="41">
        <f t="shared" si="10"/>
        <v>669907727.35000026</v>
      </c>
      <c r="BO69" s="41">
        <f t="shared" ref="BO69:CL69" si="11">BO50+BO68</f>
        <v>337385567.45000017</v>
      </c>
      <c r="BP69" s="41">
        <f t="shared" si="11"/>
        <v>355516643.6500001</v>
      </c>
      <c r="BQ69" s="41">
        <f t="shared" si="11"/>
        <v>306420340.01999962</v>
      </c>
      <c r="BR69" s="41">
        <f t="shared" si="11"/>
        <v>473934201.21000004</v>
      </c>
      <c r="BS69" s="41">
        <f t="shared" si="11"/>
        <v>484676608.44999993</v>
      </c>
      <c r="BT69" s="41">
        <f t="shared" si="11"/>
        <v>1217457615.6200001</v>
      </c>
      <c r="BU69" s="41">
        <f t="shared" si="11"/>
        <v>961185636.92000008</v>
      </c>
      <c r="BV69" s="41">
        <f t="shared" si="11"/>
        <v>873232614.66000044</v>
      </c>
      <c r="BW69" s="41">
        <f t="shared" si="11"/>
        <v>513092650.3299998</v>
      </c>
      <c r="BX69" s="41">
        <f t="shared" si="11"/>
        <v>1622596802.5799999</v>
      </c>
      <c r="BY69" s="41">
        <f t="shared" si="11"/>
        <v>1514916306.8699999</v>
      </c>
      <c r="BZ69" s="41">
        <f t="shared" si="11"/>
        <v>385662297.44</v>
      </c>
      <c r="CA69" s="41">
        <f t="shared" si="11"/>
        <v>1422592356.1899998</v>
      </c>
      <c r="CB69" s="41">
        <f t="shared" si="11"/>
        <v>371093035.31</v>
      </c>
      <c r="CC69" s="41">
        <f t="shared" si="11"/>
        <v>1196218768.7800002</v>
      </c>
      <c r="CD69" s="41">
        <f t="shared" si="11"/>
        <v>363612293.70000005</v>
      </c>
      <c r="CE69" s="41">
        <f t="shared" si="11"/>
        <v>601959000</v>
      </c>
      <c r="CF69" s="41">
        <f t="shared" si="11"/>
        <v>390871397.48000002</v>
      </c>
      <c r="CG69" s="41">
        <f t="shared" si="11"/>
        <v>587767441.25999999</v>
      </c>
      <c r="CH69" s="41">
        <f t="shared" si="11"/>
        <v>0</v>
      </c>
      <c r="CI69" s="41">
        <f t="shared" si="11"/>
        <v>0</v>
      </c>
      <c r="CJ69" s="41">
        <f t="shared" si="11"/>
        <v>0</v>
      </c>
      <c r="CK69" s="41">
        <f t="shared" si="11"/>
        <v>0</v>
      </c>
      <c r="CL69" s="41">
        <f t="shared" si="11"/>
        <v>0</v>
      </c>
    </row>
    <row r="70" spans="1:90" s="13" customFormat="1">
      <c r="A70" s="12" t="s">
        <v>49</v>
      </c>
      <c r="B70" s="45">
        <f>B17+B19+B69</f>
        <v>31221579638.689999</v>
      </c>
      <c r="C70" s="45">
        <f t="shared" ref="C70:BN70" si="12">C17+C19+C69</f>
        <v>13107678389.220001</v>
      </c>
      <c r="D70" s="45">
        <f t="shared" si="12"/>
        <v>13067433970.510004</v>
      </c>
      <c r="E70" s="45">
        <f t="shared" si="12"/>
        <v>12466964524.469995</v>
      </c>
      <c r="F70" s="45">
        <f t="shared" si="12"/>
        <v>12179598099.500004</v>
      </c>
      <c r="G70" s="45">
        <f t="shared" si="12"/>
        <v>12130146338.639996</v>
      </c>
      <c r="H70" s="45">
        <f t="shared" si="12"/>
        <v>12023831929.66</v>
      </c>
      <c r="I70" s="45">
        <f t="shared" si="12"/>
        <v>11623144965.309998</v>
      </c>
      <c r="J70" s="45">
        <f t="shared" si="12"/>
        <v>11341725783.080006</v>
      </c>
      <c r="K70" s="45">
        <f t="shared" si="12"/>
        <v>11301436117.700003</v>
      </c>
      <c r="L70" s="45">
        <f t="shared" si="12"/>
        <v>10882579696.250008</v>
      </c>
      <c r="M70" s="45">
        <f t="shared" si="12"/>
        <v>10539105171.650005</v>
      </c>
      <c r="N70" s="45">
        <f t="shared" si="12"/>
        <v>10265971346.089998</v>
      </c>
      <c r="O70" s="45">
        <f t="shared" si="12"/>
        <v>9740280558.1600037</v>
      </c>
      <c r="P70" s="45">
        <f t="shared" si="12"/>
        <v>10554374558.019997</v>
      </c>
      <c r="Q70" s="45">
        <f t="shared" si="12"/>
        <v>10215204831.640001</v>
      </c>
      <c r="R70" s="45">
        <f t="shared" si="12"/>
        <v>10226530564.660002</v>
      </c>
      <c r="S70" s="45">
        <f t="shared" si="12"/>
        <v>10653991504.91</v>
      </c>
      <c r="T70" s="45">
        <f t="shared" si="12"/>
        <v>10187387890.889999</v>
      </c>
      <c r="U70" s="45">
        <f t="shared" si="12"/>
        <v>9849589265.5699997</v>
      </c>
      <c r="V70" s="45">
        <f t="shared" si="12"/>
        <v>9763858775.4400024</v>
      </c>
      <c r="W70" s="45">
        <f t="shared" si="12"/>
        <v>9765471855.2200012</v>
      </c>
      <c r="X70" s="45">
        <f t="shared" si="12"/>
        <v>9482152678.8500004</v>
      </c>
      <c r="Y70" s="45">
        <f t="shared" si="12"/>
        <v>10694473943.880001</v>
      </c>
      <c r="Z70" s="45">
        <f t="shared" si="12"/>
        <v>9318747845.1599998</v>
      </c>
      <c r="AA70" s="45">
        <f t="shared" si="12"/>
        <v>8943660768.7200031</v>
      </c>
      <c r="AB70" s="45">
        <f t="shared" si="12"/>
        <v>8544350433.0500002</v>
      </c>
      <c r="AC70" s="45">
        <f t="shared" si="12"/>
        <v>9238518250.2200012</v>
      </c>
      <c r="AD70" s="45">
        <f t="shared" si="12"/>
        <v>8087076231.4799995</v>
      </c>
      <c r="AE70" s="45">
        <f t="shared" si="12"/>
        <v>8073605739.210001</v>
      </c>
      <c r="AF70" s="45">
        <f t="shared" si="12"/>
        <v>7981291938.1400003</v>
      </c>
      <c r="AG70" s="45">
        <f t="shared" si="12"/>
        <v>7695938118.6600008</v>
      </c>
      <c r="AH70" s="45">
        <f t="shared" si="12"/>
        <v>7679670736.8899984</v>
      </c>
      <c r="AI70" s="45">
        <f t="shared" si="12"/>
        <v>7706379849.3699999</v>
      </c>
      <c r="AJ70" s="45">
        <f t="shared" si="12"/>
        <v>7638796456.2600002</v>
      </c>
      <c r="AK70" s="45">
        <f t="shared" si="12"/>
        <v>7410754735.6399994</v>
      </c>
      <c r="AL70" s="45">
        <f t="shared" si="12"/>
        <v>7535117366.25</v>
      </c>
      <c r="AM70" s="45">
        <f t="shared" si="12"/>
        <v>7089801949.1200008</v>
      </c>
      <c r="AN70" s="45">
        <f t="shared" si="12"/>
        <v>6832227835.3299999</v>
      </c>
      <c r="AO70" s="45">
        <f t="shared" si="12"/>
        <v>6625100037.3500004</v>
      </c>
      <c r="AP70" s="45">
        <f t="shared" si="12"/>
        <v>6438030179.3299999</v>
      </c>
      <c r="AQ70" s="45">
        <f t="shared" si="12"/>
        <v>6568210939.6500006</v>
      </c>
      <c r="AR70" s="45">
        <f t="shared" si="12"/>
        <v>6277045495.4499998</v>
      </c>
      <c r="AS70" s="45">
        <f t="shared" si="12"/>
        <v>6083747306.9000006</v>
      </c>
      <c r="AT70" s="45">
        <f t="shared" si="12"/>
        <v>5954249904.1999989</v>
      </c>
      <c r="AU70" s="45">
        <f t="shared" si="12"/>
        <v>5979473018.6699991</v>
      </c>
      <c r="AV70" s="45">
        <f t="shared" si="12"/>
        <v>5702242088.3999996</v>
      </c>
      <c r="AW70" s="45">
        <f t="shared" si="12"/>
        <v>5602896259.3299999</v>
      </c>
      <c r="AX70" s="45">
        <f t="shared" si="12"/>
        <v>5630226389.2300005</v>
      </c>
      <c r="AY70" s="45">
        <f t="shared" si="12"/>
        <v>5610383691.54</v>
      </c>
      <c r="AZ70" s="45">
        <f t="shared" si="12"/>
        <v>5742365500.0299997</v>
      </c>
      <c r="BA70" s="45">
        <f t="shared" si="12"/>
        <v>5519718719.7200003</v>
      </c>
      <c r="BB70" s="45">
        <f t="shared" si="12"/>
        <v>5521624770.0500002</v>
      </c>
      <c r="BC70" s="45">
        <f t="shared" si="12"/>
        <v>5679940370.9499998</v>
      </c>
      <c r="BD70" s="45">
        <f t="shared" si="12"/>
        <v>5846712764.1299992</v>
      </c>
      <c r="BE70" s="45">
        <f t="shared" si="12"/>
        <v>5652888376.0199995</v>
      </c>
      <c r="BF70" s="45">
        <f t="shared" si="12"/>
        <v>5507281537.8100004</v>
      </c>
      <c r="BG70" s="45">
        <f t="shared" si="12"/>
        <v>5766777137.2200003</v>
      </c>
      <c r="BH70" s="45">
        <f t="shared" si="12"/>
        <v>5679446660.1499996</v>
      </c>
      <c r="BI70" s="45">
        <f t="shared" si="12"/>
        <v>5510735701.04</v>
      </c>
      <c r="BJ70" s="45">
        <f t="shared" si="12"/>
        <v>5618637937.1800003</v>
      </c>
      <c r="BK70" s="45">
        <f t="shared" si="12"/>
        <v>6020657540.6999998</v>
      </c>
      <c r="BL70" s="45">
        <f t="shared" si="12"/>
        <v>5957640591.7299986</v>
      </c>
      <c r="BM70" s="45">
        <f t="shared" si="12"/>
        <v>5623524658.5500002</v>
      </c>
      <c r="BN70" s="45">
        <f t="shared" si="12"/>
        <v>5528804685.8000002</v>
      </c>
      <c r="BO70" s="45">
        <f t="shared" ref="BO70:CL70" si="13">BO17+BO19+BO69</f>
        <v>5560543335.1699991</v>
      </c>
      <c r="BP70" s="45">
        <f t="shared" si="13"/>
        <v>5297951558.5900002</v>
      </c>
      <c r="BQ70" s="45">
        <f t="shared" si="13"/>
        <v>5039796175.749999</v>
      </c>
      <c r="BR70" s="45">
        <f t="shared" si="13"/>
        <v>5114612634.25</v>
      </c>
      <c r="BS70" s="45">
        <f t="shared" si="13"/>
        <v>4666968162.75</v>
      </c>
      <c r="BT70" s="45">
        <f t="shared" si="13"/>
        <v>5043729164.71</v>
      </c>
      <c r="BU70" s="45">
        <f t="shared" si="13"/>
        <v>4706644952.9300003</v>
      </c>
      <c r="BV70" s="45">
        <f t="shared" si="13"/>
        <v>3010962349.8500004</v>
      </c>
      <c r="BW70" s="45">
        <f t="shared" si="13"/>
        <v>2841796941.2199998</v>
      </c>
      <c r="BX70" s="45">
        <f t="shared" si="13"/>
        <v>1814177805.9299998</v>
      </c>
      <c r="BY70" s="45">
        <f t="shared" si="13"/>
        <v>1685492516.3</v>
      </c>
      <c r="BZ70" s="45">
        <f t="shared" si="13"/>
        <v>612314478.98000002</v>
      </c>
      <c r="CA70" s="45">
        <f t="shared" si="13"/>
        <v>1689149770.2499998</v>
      </c>
      <c r="CB70" s="45">
        <f t="shared" si="13"/>
        <v>718577940.61000001</v>
      </c>
      <c r="CC70" s="45">
        <f t="shared" si="13"/>
        <v>1258879922.4500003</v>
      </c>
      <c r="CD70" s="45">
        <f t="shared" si="13"/>
        <v>694151416.42000008</v>
      </c>
      <c r="CE70" s="45">
        <f t="shared" si="13"/>
        <v>1037203000</v>
      </c>
      <c r="CF70" s="45">
        <f t="shared" si="13"/>
        <v>564216151.12</v>
      </c>
      <c r="CG70" s="45">
        <f t="shared" si="13"/>
        <v>795546945.86000001</v>
      </c>
      <c r="CH70" s="45">
        <f t="shared" si="13"/>
        <v>0</v>
      </c>
      <c r="CI70" s="45">
        <f t="shared" si="13"/>
        <v>66170000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34604185</v>
      </c>
      <c r="F72" s="35">
        <f t="shared" ref="F72:BQ72" si="14">SUM(F73:F77)</f>
        <v>34741589.369999997</v>
      </c>
      <c r="G72" s="35">
        <f t="shared" si="14"/>
        <v>29746038.039999999</v>
      </c>
      <c r="H72" s="35">
        <f t="shared" si="14"/>
        <v>29581140.57</v>
      </c>
      <c r="I72" s="35">
        <f t="shared" si="14"/>
        <v>29604185</v>
      </c>
      <c r="J72" s="35">
        <f t="shared" si="14"/>
        <v>48244185</v>
      </c>
      <c r="K72" s="35">
        <f t="shared" si="14"/>
        <v>39104185</v>
      </c>
      <c r="L72" s="35">
        <f t="shared" si="14"/>
        <v>43604185</v>
      </c>
      <c r="M72" s="35">
        <f t="shared" si="14"/>
        <v>50021405</v>
      </c>
      <c r="N72" s="35">
        <f t="shared" si="14"/>
        <v>51947150.439999998</v>
      </c>
      <c r="O72" s="35">
        <f t="shared" si="14"/>
        <v>62598855.009999998</v>
      </c>
      <c r="P72" s="35">
        <f t="shared" si="14"/>
        <v>166270000</v>
      </c>
      <c r="Q72" s="35">
        <f t="shared" si="14"/>
        <v>174252959.53999999</v>
      </c>
      <c r="R72" s="35">
        <f t="shared" si="14"/>
        <v>1577578269</v>
      </c>
      <c r="S72" s="35">
        <f t="shared" si="14"/>
        <v>1575329062.24</v>
      </c>
      <c r="T72" s="35">
        <f t="shared" si="14"/>
        <v>1585705084</v>
      </c>
      <c r="U72" s="35">
        <f t="shared" si="14"/>
        <v>1564361130.24</v>
      </c>
      <c r="V72" s="35">
        <f t="shared" si="14"/>
        <v>335631456</v>
      </c>
      <c r="W72" s="35">
        <f t="shared" si="14"/>
        <v>325646105.60000002</v>
      </c>
      <c r="X72" s="35">
        <f t="shared" si="14"/>
        <v>321500000</v>
      </c>
      <c r="Y72" s="35">
        <f t="shared" si="14"/>
        <v>1729100012</v>
      </c>
      <c r="Z72" s="35">
        <f t="shared" si="14"/>
        <v>1485885750</v>
      </c>
      <c r="AA72" s="35">
        <f t="shared" si="14"/>
        <v>310400000</v>
      </c>
      <c r="AB72" s="35">
        <f t="shared" si="14"/>
        <v>308340000</v>
      </c>
      <c r="AC72" s="35">
        <f t="shared" si="14"/>
        <v>332973674.69999999</v>
      </c>
      <c r="AD72" s="35">
        <f t="shared" si="14"/>
        <v>246500000</v>
      </c>
      <c r="AE72" s="35">
        <f t="shared" si="14"/>
        <v>316500000</v>
      </c>
      <c r="AF72" s="35">
        <f t="shared" si="14"/>
        <v>226500000</v>
      </c>
      <c r="AG72" s="35">
        <f t="shared" si="14"/>
        <v>231084536</v>
      </c>
      <c r="AH72" s="35">
        <f t="shared" si="14"/>
        <v>306719387</v>
      </c>
      <c r="AI72" s="35">
        <f t="shared" si="14"/>
        <v>383500000</v>
      </c>
      <c r="AJ72" s="35">
        <f t="shared" si="14"/>
        <v>413500000</v>
      </c>
      <c r="AK72" s="35">
        <f t="shared" si="14"/>
        <v>445500000</v>
      </c>
      <c r="AL72" s="35">
        <f t="shared" si="14"/>
        <v>610000000</v>
      </c>
      <c r="AM72" s="35">
        <f t="shared" si="14"/>
        <v>276500000</v>
      </c>
      <c r="AN72" s="35">
        <f t="shared" si="14"/>
        <v>331500000</v>
      </c>
      <c r="AO72" s="35">
        <f t="shared" si="14"/>
        <v>355500000</v>
      </c>
      <c r="AP72" s="35">
        <f t="shared" si="14"/>
        <v>323500000</v>
      </c>
      <c r="AQ72" s="35">
        <f t="shared" si="14"/>
        <v>394555709</v>
      </c>
      <c r="AR72" s="35">
        <f t="shared" si="14"/>
        <v>365500000</v>
      </c>
      <c r="AS72" s="35">
        <f t="shared" si="14"/>
        <v>368715528</v>
      </c>
      <c r="AT72" s="35">
        <f t="shared" si="14"/>
        <v>330500000</v>
      </c>
      <c r="AU72" s="35">
        <f t="shared" si="14"/>
        <v>354000000</v>
      </c>
      <c r="AV72" s="35">
        <f t="shared" si="14"/>
        <v>379475880</v>
      </c>
      <c r="AW72" s="35">
        <f t="shared" si="14"/>
        <v>373275880</v>
      </c>
      <c r="AX72" s="35">
        <f t="shared" si="14"/>
        <v>365000000</v>
      </c>
      <c r="AY72" s="35">
        <f t="shared" si="14"/>
        <v>421000000</v>
      </c>
      <c r="AZ72" s="35">
        <f t="shared" si="14"/>
        <v>535300000</v>
      </c>
      <c r="BA72" s="35">
        <f t="shared" si="14"/>
        <v>570500000</v>
      </c>
      <c r="BB72" s="35">
        <f t="shared" si="14"/>
        <v>557300000</v>
      </c>
      <c r="BC72" s="35">
        <f t="shared" si="14"/>
        <v>619300000</v>
      </c>
      <c r="BD72" s="35">
        <f t="shared" si="14"/>
        <v>681037000</v>
      </c>
      <c r="BE72" s="35">
        <f t="shared" si="14"/>
        <v>639537000</v>
      </c>
      <c r="BF72" s="35">
        <f t="shared" si="14"/>
        <v>616290000</v>
      </c>
      <c r="BG72" s="35">
        <f t="shared" si="14"/>
        <v>719730000</v>
      </c>
      <c r="BH72" s="35">
        <f t="shared" si="14"/>
        <v>765960000</v>
      </c>
      <c r="BI72" s="35">
        <f t="shared" si="14"/>
        <v>781494800</v>
      </c>
      <c r="BJ72" s="35">
        <f t="shared" si="14"/>
        <v>853264800</v>
      </c>
      <c r="BK72" s="35">
        <f t="shared" si="14"/>
        <v>1298364800</v>
      </c>
      <c r="BL72" s="35">
        <f t="shared" si="14"/>
        <v>1431067000</v>
      </c>
      <c r="BM72" s="35">
        <f t="shared" si="14"/>
        <v>1337907000</v>
      </c>
      <c r="BN72" s="35">
        <f t="shared" si="14"/>
        <v>1219227000</v>
      </c>
      <c r="BO72" s="35">
        <f t="shared" si="14"/>
        <v>1181777000</v>
      </c>
      <c r="BP72" s="35">
        <f t="shared" si="14"/>
        <v>1155797000</v>
      </c>
      <c r="BQ72" s="35">
        <f t="shared" si="14"/>
        <v>1063637000</v>
      </c>
      <c r="BR72" s="35">
        <f t="shared" ref="BR72:CL72" si="15">SUM(BR73:BR77)</f>
        <v>1029712000</v>
      </c>
      <c r="BS72" s="35">
        <f t="shared" si="15"/>
        <v>872476630</v>
      </c>
      <c r="BT72" s="35">
        <f t="shared" si="15"/>
        <v>900951400</v>
      </c>
      <c r="BU72" s="35">
        <f t="shared" si="15"/>
        <v>847357990</v>
      </c>
      <c r="BV72" s="35">
        <f t="shared" si="15"/>
        <v>730478991.92999995</v>
      </c>
      <c r="BW72" s="35">
        <f t="shared" si="15"/>
        <v>711228840</v>
      </c>
      <c r="BX72" s="35">
        <f t="shared" si="15"/>
        <v>604506560</v>
      </c>
      <c r="BY72" s="35">
        <f t="shared" si="15"/>
        <v>636557000</v>
      </c>
      <c r="BZ72" s="35">
        <f t="shared" si="15"/>
        <v>0</v>
      </c>
      <c r="CA72" s="35">
        <f t="shared" si="15"/>
        <v>529874106</v>
      </c>
      <c r="CB72" s="35">
        <f t="shared" si="15"/>
        <v>0</v>
      </c>
      <c r="CC72" s="35">
        <f t="shared" si="15"/>
        <v>321895360</v>
      </c>
      <c r="CD72" s="35">
        <f t="shared" si="15"/>
        <v>0</v>
      </c>
      <c r="CE72" s="35">
        <f t="shared" si="15"/>
        <v>186794000</v>
      </c>
      <c r="CF72" s="35">
        <f t="shared" si="15"/>
        <v>0</v>
      </c>
      <c r="CG72" s="35">
        <f t="shared" si="15"/>
        <v>234825329.94</v>
      </c>
      <c r="CH72" s="35">
        <f t="shared" si="15"/>
        <v>0</v>
      </c>
      <c r="CI72" s="35">
        <f t="shared" si="15"/>
        <v>0</v>
      </c>
      <c r="CJ72" s="35">
        <f t="shared" si="15"/>
        <v>0</v>
      </c>
      <c r="CK72" s="35">
        <f t="shared" si="15"/>
        <v>0</v>
      </c>
      <c r="CL72" s="35">
        <f t="shared" si="15"/>
        <v>0</v>
      </c>
    </row>
    <row r="73" spans="1:90">
      <c r="A73" s="4" t="s">
        <v>52</v>
      </c>
      <c r="B73" s="48">
        <v>39000000</v>
      </c>
      <c r="C73" s="48">
        <v>39000000</v>
      </c>
      <c r="D73" s="48">
        <v>39000000</v>
      </c>
      <c r="E73" s="48">
        <v>34500000</v>
      </c>
      <c r="F73" s="48">
        <v>34500000</v>
      </c>
      <c r="G73" s="48">
        <v>29500000</v>
      </c>
      <c r="H73" s="48">
        <v>29500000</v>
      </c>
      <c r="I73" s="48">
        <v>29500000</v>
      </c>
      <c r="J73" s="48">
        <v>39000000</v>
      </c>
      <c r="K73" s="48">
        <v>39000000</v>
      </c>
      <c r="L73" s="48">
        <v>43500000</v>
      </c>
      <c r="M73" s="48">
        <v>49917220</v>
      </c>
      <c r="N73" s="48">
        <v>51947150.439999998</v>
      </c>
      <c r="O73" s="48">
        <v>51758412.549999997</v>
      </c>
      <c r="P73" s="48">
        <v>166270000</v>
      </c>
      <c r="Q73" s="48">
        <v>162948000</v>
      </c>
      <c r="R73" s="48">
        <v>192516000</v>
      </c>
      <c r="S73" s="48">
        <v>188500000</v>
      </c>
      <c r="T73" s="48">
        <v>200650000</v>
      </c>
      <c r="U73" s="48">
        <v>190528397.47999999</v>
      </c>
      <c r="V73" s="48">
        <v>331500000</v>
      </c>
      <c r="W73" s="48">
        <v>321500000</v>
      </c>
      <c r="X73" s="48">
        <v>321500000</v>
      </c>
      <c r="Y73" s="48">
        <v>433381900</v>
      </c>
      <c r="Z73" s="48">
        <v>369910000</v>
      </c>
      <c r="AA73" s="48">
        <v>260400000</v>
      </c>
      <c r="AB73" s="48">
        <v>258340000</v>
      </c>
      <c r="AC73" s="48">
        <v>274645000</v>
      </c>
      <c r="AD73" s="48">
        <v>246500000</v>
      </c>
      <c r="AE73" s="48">
        <v>316500000</v>
      </c>
      <c r="AF73" s="48">
        <v>226500000</v>
      </c>
      <c r="AG73" s="48">
        <v>231084536</v>
      </c>
      <c r="AH73" s="48">
        <v>304500000</v>
      </c>
      <c r="AI73" s="48">
        <v>378500000</v>
      </c>
      <c r="AJ73" s="48">
        <v>408500000</v>
      </c>
      <c r="AK73" s="48">
        <v>440500000</v>
      </c>
      <c r="AL73" s="48">
        <v>610000000</v>
      </c>
      <c r="AM73" s="48">
        <v>276500000</v>
      </c>
      <c r="AN73" s="48">
        <v>331500000</v>
      </c>
      <c r="AO73" s="48">
        <v>350500000</v>
      </c>
      <c r="AP73" s="48">
        <v>323500000</v>
      </c>
      <c r="AQ73" s="48">
        <v>394555709</v>
      </c>
      <c r="AR73" s="48">
        <v>365500000</v>
      </c>
      <c r="AS73" s="48">
        <v>368715528</v>
      </c>
      <c r="AT73" s="48">
        <v>330500000</v>
      </c>
      <c r="AU73" s="48">
        <v>354000000</v>
      </c>
      <c r="AV73" s="48">
        <v>364475880</v>
      </c>
      <c r="AW73" s="48">
        <v>358275880</v>
      </c>
      <c r="AX73" s="48">
        <v>350000000</v>
      </c>
      <c r="AY73" s="48">
        <v>396000000</v>
      </c>
      <c r="AZ73" s="48">
        <v>505300000</v>
      </c>
      <c r="BA73" s="48">
        <v>540500000</v>
      </c>
      <c r="BB73" s="48">
        <v>547300000</v>
      </c>
      <c r="BC73" s="48">
        <v>588300000</v>
      </c>
      <c r="BD73" s="48">
        <v>675037000</v>
      </c>
      <c r="BE73" s="48">
        <v>633537000</v>
      </c>
      <c r="BF73" s="48">
        <v>616290000</v>
      </c>
      <c r="BG73" s="48">
        <v>719730000</v>
      </c>
      <c r="BH73" s="48">
        <v>765960000</v>
      </c>
      <c r="BI73" s="48">
        <v>781494800</v>
      </c>
      <c r="BJ73" s="48">
        <v>853264800</v>
      </c>
      <c r="BK73" s="48">
        <v>1298364800</v>
      </c>
      <c r="BL73" s="48">
        <v>1431067000</v>
      </c>
      <c r="BM73" s="48">
        <v>1337907000</v>
      </c>
      <c r="BN73" s="48">
        <v>1214207000</v>
      </c>
      <c r="BO73" s="48">
        <v>1176757000</v>
      </c>
      <c r="BP73" s="48">
        <v>1145757000</v>
      </c>
      <c r="BQ73" s="48">
        <v>1058617000</v>
      </c>
      <c r="BR73" s="48">
        <v>1018292000</v>
      </c>
      <c r="BS73" s="48">
        <v>867456630</v>
      </c>
      <c r="BT73" s="48">
        <v>891011400</v>
      </c>
      <c r="BU73" s="48">
        <v>834217990</v>
      </c>
      <c r="BV73" s="48">
        <v>727020320</v>
      </c>
      <c r="BW73" s="48">
        <v>709078840</v>
      </c>
      <c r="BX73" s="48">
        <v>602506560</v>
      </c>
      <c r="BY73" s="48">
        <v>634557000</v>
      </c>
      <c r="BZ73" s="48">
        <v>0</v>
      </c>
      <c r="CA73" s="48">
        <v>529874106</v>
      </c>
      <c r="CB73" s="48">
        <v>0</v>
      </c>
      <c r="CC73" s="48">
        <v>321795360</v>
      </c>
      <c r="CD73" s="48">
        <v>0</v>
      </c>
      <c r="CE73" s="48">
        <v>184694000</v>
      </c>
      <c r="CF73" s="48">
        <v>0</v>
      </c>
      <c r="CG73" s="48">
        <v>234825329.94</v>
      </c>
      <c r="CH73" s="48">
        <v>0</v>
      </c>
      <c r="CI73" s="48">
        <v>0</v>
      </c>
      <c r="CJ73" s="48">
        <v>0</v>
      </c>
      <c r="CK73" s="48">
        <v>0</v>
      </c>
      <c r="CL73" s="48">
        <v>0</v>
      </c>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2219387</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v>0</v>
      </c>
      <c r="BF74" s="48">
        <v>0</v>
      </c>
      <c r="BG74" s="48">
        <v>0</v>
      </c>
      <c r="BH74" s="48">
        <v>0</v>
      </c>
      <c r="BI74" s="48">
        <v>0</v>
      </c>
      <c r="BJ74" s="48">
        <v>0</v>
      </c>
      <c r="BK74" s="48">
        <v>0</v>
      </c>
      <c r="BL74" s="48">
        <v>0</v>
      </c>
      <c r="BM74" s="48">
        <v>0</v>
      </c>
      <c r="BN74" s="48">
        <v>0</v>
      </c>
      <c r="BO74" s="48">
        <v>0</v>
      </c>
      <c r="BP74" s="48">
        <v>0</v>
      </c>
      <c r="BQ74" s="48">
        <v>0</v>
      </c>
      <c r="BR74" s="48">
        <v>0</v>
      </c>
      <c r="BS74" s="48">
        <v>0</v>
      </c>
      <c r="BT74" s="48">
        <v>0</v>
      </c>
      <c r="BU74" s="48">
        <v>0</v>
      </c>
      <c r="BV74" s="48">
        <v>0</v>
      </c>
      <c r="BW74" s="48">
        <v>0</v>
      </c>
      <c r="BX74" s="48">
        <v>0</v>
      </c>
      <c r="BY74" s="48">
        <v>0</v>
      </c>
      <c r="BZ74" s="48">
        <v>0</v>
      </c>
      <c r="CA74" s="48">
        <v>0</v>
      </c>
      <c r="CB74" s="48">
        <v>0</v>
      </c>
      <c r="CC74" s="48">
        <v>0</v>
      </c>
      <c r="CD74" s="48">
        <v>0</v>
      </c>
      <c r="CE74" s="48">
        <v>0</v>
      </c>
      <c r="CF74" s="48">
        <v>0</v>
      </c>
      <c r="CG74" s="48">
        <v>0</v>
      </c>
      <c r="CH74" s="48">
        <v>0</v>
      </c>
      <c r="CI74" s="48">
        <v>0</v>
      </c>
      <c r="CJ74" s="48">
        <v>0</v>
      </c>
      <c r="CK74" s="48">
        <v>0</v>
      </c>
      <c r="CL74" s="48">
        <v>0</v>
      </c>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6281727</v>
      </c>
      <c r="AA75" s="48">
        <v>0</v>
      </c>
      <c r="AB75" s="48">
        <v>0</v>
      </c>
      <c r="AC75" s="48">
        <v>4466223</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c r="BW75" s="48">
        <v>0</v>
      </c>
      <c r="BX75" s="48">
        <v>0</v>
      </c>
      <c r="BY75" s="48">
        <v>0</v>
      </c>
      <c r="BZ75" s="48">
        <v>0</v>
      </c>
      <c r="CA75" s="48">
        <v>0</v>
      </c>
      <c r="CB75" s="48">
        <v>0</v>
      </c>
      <c r="CC75" s="48">
        <v>0</v>
      </c>
      <c r="CD75" s="48">
        <v>0</v>
      </c>
      <c r="CE75" s="48">
        <v>0</v>
      </c>
      <c r="CF75" s="48">
        <v>0</v>
      </c>
      <c r="CG75" s="48">
        <v>0</v>
      </c>
      <c r="CH75" s="48">
        <v>0</v>
      </c>
      <c r="CI75" s="48">
        <v>0</v>
      </c>
      <c r="CJ75" s="48">
        <v>0</v>
      </c>
      <c r="CK75" s="48">
        <v>0</v>
      </c>
      <c r="CL75" s="48">
        <v>0</v>
      </c>
    </row>
    <row r="76" spans="1:90">
      <c r="A76" s="4" t="s">
        <v>54</v>
      </c>
      <c r="B76" s="48">
        <v>104185</v>
      </c>
      <c r="C76" s="48">
        <v>104185</v>
      </c>
      <c r="D76" s="48">
        <v>104185</v>
      </c>
      <c r="E76" s="48">
        <v>104185</v>
      </c>
      <c r="F76" s="48">
        <v>241589.37</v>
      </c>
      <c r="G76" s="48">
        <v>246038.04</v>
      </c>
      <c r="H76" s="48">
        <v>81140.570000000007</v>
      </c>
      <c r="I76" s="48">
        <v>104185</v>
      </c>
      <c r="J76" s="48">
        <v>9244185</v>
      </c>
      <c r="K76" s="48">
        <v>104185</v>
      </c>
      <c r="L76" s="48">
        <v>104185</v>
      </c>
      <c r="M76" s="48">
        <v>104185</v>
      </c>
      <c r="N76" s="48">
        <v>0</v>
      </c>
      <c r="O76" s="48">
        <v>10840442.460000001</v>
      </c>
      <c r="P76" s="48">
        <v>0</v>
      </c>
      <c r="Q76" s="48">
        <v>11304959.539999999</v>
      </c>
      <c r="R76" s="48">
        <v>1385062269</v>
      </c>
      <c r="S76" s="48">
        <v>1386829062.24</v>
      </c>
      <c r="T76" s="48">
        <v>1385055084</v>
      </c>
      <c r="U76" s="48">
        <v>1373832732.76</v>
      </c>
      <c r="V76" s="48">
        <v>4131456</v>
      </c>
      <c r="W76" s="48">
        <v>4146105.6</v>
      </c>
      <c r="X76" s="48">
        <v>0</v>
      </c>
      <c r="Y76" s="48">
        <v>1295718112</v>
      </c>
      <c r="Z76" s="48">
        <v>1109694023</v>
      </c>
      <c r="AA76" s="48">
        <v>50000000</v>
      </c>
      <c r="AB76" s="48">
        <v>50000000</v>
      </c>
      <c r="AC76" s="48">
        <v>53862451.700000003</v>
      </c>
      <c r="AD76" s="48">
        <v>0</v>
      </c>
      <c r="AE76" s="48">
        <v>0</v>
      </c>
      <c r="AF76" s="48">
        <v>0</v>
      </c>
      <c r="AG76" s="48">
        <v>0</v>
      </c>
      <c r="AH76" s="48">
        <v>0</v>
      </c>
      <c r="AI76" s="48">
        <v>5000000</v>
      </c>
      <c r="AJ76" s="48">
        <v>5000000</v>
      </c>
      <c r="AK76" s="48">
        <v>5000000</v>
      </c>
      <c r="AL76" s="48">
        <v>0</v>
      </c>
      <c r="AM76" s="48">
        <v>0</v>
      </c>
      <c r="AN76" s="48">
        <v>0</v>
      </c>
      <c r="AO76" s="48">
        <v>5000000</v>
      </c>
      <c r="AP76" s="48">
        <v>0</v>
      </c>
      <c r="AQ76" s="48">
        <v>0</v>
      </c>
      <c r="AR76" s="48">
        <v>0</v>
      </c>
      <c r="AS76" s="48">
        <v>0</v>
      </c>
      <c r="AT76" s="48">
        <v>0</v>
      </c>
      <c r="AU76" s="48">
        <v>0</v>
      </c>
      <c r="AV76" s="48">
        <v>15000000</v>
      </c>
      <c r="AW76" s="48">
        <v>15000000</v>
      </c>
      <c r="AX76" s="48">
        <v>15000000</v>
      </c>
      <c r="AY76" s="48">
        <v>25000000</v>
      </c>
      <c r="AZ76" s="48">
        <v>30000000</v>
      </c>
      <c r="BA76" s="48">
        <v>30000000</v>
      </c>
      <c r="BB76" s="48">
        <v>10000000</v>
      </c>
      <c r="BC76" s="48">
        <v>31000000</v>
      </c>
      <c r="BD76" s="48">
        <v>6000000</v>
      </c>
      <c r="BE76" s="48">
        <v>6000000</v>
      </c>
      <c r="BF76" s="48">
        <v>0</v>
      </c>
      <c r="BG76" s="48">
        <v>0</v>
      </c>
      <c r="BH76" s="48">
        <v>0</v>
      </c>
      <c r="BI76" s="48">
        <v>0</v>
      </c>
      <c r="BJ76" s="48">
        <v>0</v>
      </c>
      <c r="BK76" s="48">
        <v>0</v>
      </c>
      <c r="BL76" s="48">
        <v>0</v>
      </c>
      <c r="BM76" s="48">
        <v>0</v>
      </c>
      <c r="BN76" s="48">
        <v>5020000</v>
      </c>
      <c r="BO76" s="48">
        <v>5020000</v>
      </c>
      <c r="BP76" s="48">
        <v>10040000</v>
      </c>
      <c r="BQ76" s="48">
        <v>5020000</v>
      </c>
      <c r="BR76" s="48">
        <v>11420000</v>
      </c>
      <c r="BS76" s="48">
        <v>5020000</v>
      </c>
      <c r="BT76" s="48">
        <v>9940000</v>
      </c>
      <c r="BU76" s="48">
        <v>13140000</v>
      </c>
      <c r="BV76" s="48">
        <v>3458671.93</v>
      </c>
      <c r="BW76" s="48">
        <v>2150000</v>
      </c>
      <c r="BX76" s="48">
        <v>2000000</v>
      </c>
      <c r="BY76" s="48">
        <v>2000000</v>
      </c>
      <c r="BZ76" s="48">
        <v>0</v>
      </c>
      <c r="CA76" s="48">
        <v>0</v>
      </c>
      <c r="CB76" s="48">
        <v>0</v>
      </c>
      <c r="CC76" s="48">
        <v>100000</v>
      </c>
      <c r="CD76" s="48">
        <v>0</v>
      </c>
      <c r="CE76" s="48">
        <v>2100000</v>
      </c>
      <c r="CF76" s="48">
        <v>0</v>
      </c>
      <c r="CG76" s="48">
        <v>0</v>
      </c>
      <c r="CH76" s="48">
        <v>0</v>
      </c>
      <c r="CI76" s="48">
        <v>0</v>
      </c>
      <c r="CJ76" s="48">
        <v>0</v>
      </c>
      <c r="CK76" s="48">
        <v>0</v>
      </c>
      <c r="CL76" s="48">
        <v>0</v>
      </c>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892406.16</v>
      </c>
      <c r="F81" s="35">
        <f t="shared" ref="F81:BQ81" si="16">SUM(F82:F85)</f>
        <v>1366071.97</v>
      </c>
      <c r="G81" s="35">
        <f t="shared" si="16"/>
        <v>1366071.97</v>
      </c>
      <c r="H81" s="35">
        <f t="shared" si="16"/>
        <v>1539766.99</v>
      </c>
      <c r="I81" s="35">
        <f t="shared" si="16"/>
        <v>1788900.19</v>
      </c>
      <c r="J81" s="35">
        <f t="shared" si="16"/>
        <v>1423744.13</v>
      </c>
      <c r="K81" s="35">
        <f t="shared" si="16"/>
        <v>1428379.59</v>
      </c>
      <c r="L81" s="35">
        <f t="shared" si="16"/>
        <v>1450763.23</v>
      </c>
      <c r="M81" s="35">
        <f t="shared" si="16"/>
        <v>1308704.6599999999</v>
      </c>
      <c r="N81" s="35">
        <f t="shared" si="16"/>
        <v>817573.56</v>
      </c>
      <c r="O81" s="35">
        <f t="shared" si="16"/>
        <v>52378554.380000003</v>
      </c>
      <c r="P81" s="35">
        <f t="shared" si="16"/>
        <v>1466868147.4699998</v>
      </c>
      <c r="Q81" s="35">
        <f t="shared" si="16"/>
        <v>1428355122.4000001</v>
      </c>
      <c r="R81" s="35">
        <f t="shared" si="16"/>
        <v>171702112.31999999</v>
      </c>
      <c r="S81" s="35">
        <f t="shared" si="16"/>
        <v>177331468.66</v>
      </c>
      <c r="T81" s="35">
        <f t="shared" si="16"/>
        <v>180226087.94</v>
      </c>
      <c r="U81" s="35">
        <f t="shared" si="16"/>
        <v>181937445.48000002</v>
      </c>
      <c r="V81" s="35">
        <f t="shared" si="16"/>
        <v>1732671689.8099999</v>
      </c>
      <c r="W81" s="35">
        <f t="shared" si="16"/>
        <v>1743772937.4200001</v>
      </c>
      <c r="X81" s="35">
        <f t="shared" si="16"/>
        <v>1810935452.3</v>
      </c>
      <c r="Y81" s="35">
        <f t="shared" si="16"/>
        <v>1833199154.77</v>
      </c>
      <c r="Z81" s="35">
        <f t="shared" si="16"/>
        <v>689053458.50999999</v>
      </c>
      <c r="AA81" s="35">
        <f t="shared" si="16"/>
        <v>5908650</v>
      </c>
      <c r="AB81" s="35">
        <f t="shared" si="16"/>
        <v>5908650</v>
      </c>
      <c r="AC81" s="35">
        <f t="shared" si="16"/>
        <v>1526249776.8900001</v>
      </c>
      <c r="AD81" s="35">
        <f t="shared" si="16"/>
        <v>69252904.219999999</v>
      </c>
      <c r="AE81" s="35">
        <f t="shared" si="16"/>
        <v>69252904.219999999</v>
      </c>
      <c r="AF81" s="35">
        <f t="shared" si="16"/>
        <v>69252904.219999999</v>
      </c>
      <c r="AG81" s="35">
        <f t="shared" si="16"/>
        <v>69302904.219999999</v>
      </c>
      <c r="AH81" s="35">
        <f t="shared" si="16"/>
        <v>68099970.890000001</v>
      </c>
      <c r="AI81" s="35">
        <f t="shared" si="16"/>
        <v>69219970.890000001</v>
      </c>
      <c r="AJ81" s="35">
        <f t="shared" si="16"/>
        <v>179920805.53999999</v>
      </c>
      <c r="AK81" s="35">
        <f t="shared" si="16"/>
        <v>171923493.25</v>
      </c>
      <c r="AL81" s="35">
        <f t="shared" si="16"/>
        <v>19760898.689999998</v>
      </c>
      <c r="AM81" s="35">
        <f t="shared" si="16"/>
        <v>10321944.68</v>
      </c>
      <c r="AN81" s="35">
        <f t="shared" si="16"/>
        <v>10513926.109999999</v>
      </c>
      <c r="AO81" s="35">
        <f t="shared" si="16"/>
        <v>9846225.4800000004</v>
      </c>
      <c r="AP81" s="35">
        <f t="shared" si="16"/>
        <v>11865866.890000001</v>
      </c>
      <c r="AQ81" s="35">
        <f t="shared" si="16"/>
        <v>11887506.210000001</v>
      </c>
      <c r="AR81" s="35">
        <f t="shared" si="16"/>
        <v>11925967.020000001</v>
      </c>
      <c r="AS81" s="35">
        <f t="shared" si="16"/>
        <v>11990733.82</v>
      </c>
      <c r="AT81" s="35">
        <f t="shared" si="16"/>
        <v>12010785.57</v>
      </c>
      <c r="AU81" s="35">
        <f t="shared" si="16"/>
        <v>12023464.18</v>
      </c>
      <c r="AV81" s="35">
        <f t="shared" si="16"/>
        <v>12063125.65</v>
      </c>
      <c r="AW81" s="35">
        <f t="shared" si="16"/>
        <v>12086296.370000001</v>
      </c>
      <c r="AX81" s="35">
        <f t="shared" si="16"/>
        <v>70614661.820000008</v>
      </c>
      <c r="AY81" s="35">
        <f t="shared" si="16"/>
        <v>72394538.739999995</v>
      </c>
      <c r="AZ81" s="35">
        <f t="shared" si="16"/>
        <v>32061146.199999999</v>
      </c>
      <c r="BA81" s="35">
        <f t="shared" si="16"/>
        <v>46232360.640000001</v>
      </c>
      <c r="BB81" s="35">
        <f t="shared" si="16"/>
        <v>51843307.269999996</v>
      </c>
      <c r="BC81" s="35">
        <f t="shared" si="16"/>
        <v>40128372.75</v>
      </c>
      <c r="BD81" s="35">
        <f t="shared" si="16"/>
        <v>69736905.150000006</v>
      </c>
      <c r="BE81" s="35">
        <f t="shared" si="16"/>
        <v>70569905.150000006</v>
      </c>
      <c r="BF81" s="35">
        <f t="shared" si="16"/>
        <v>48741007.269999996</v>
      </c>
      <c r="BG81" s="35">
        <f t="shared" si="16"/>
        <v>48620507.269999996</v>
      </c>
      <c r="BH81" s="35">
        <f t="shared" si="16"/>
        <v>68980507.269999996</v>
      </c>
      <c r="BI81" s="35">
        <f t="shared" si="16"/>
        <v>69056710.560000002</v>
      </c>
      <c r="BJ81" s="35">
        <f t="shared" si="16"/>
        <v>87842440.019999996</v>
      </c>
      <c r="BK81" s="35">
        <f t="shared" si="16"/>
        <v>68841378.019999996</v>
      </c>
      <c r="BL81" s="35">
        <f t="shared" si="16"/>
        <v>53375118.140000001</v>
      </c>
      <c r="BM81" s="35">
        <f t="shared" si="16"/>
        <v>53342793.359999999</v>
      </c>
      <c r="BN81" s="35">
        <f t="shared" si="16"/>
        <v>52051084.32</v>
      </c>
      <c r="BO81" s="35">
        <f t="shared" si="16"/>
        <v>52051884.32</v>
      </c>
      <c r="BP81" s="35">
        <f t="shared" si="16"/>
        <v>21130129.289999999</v>
      </c>
      <c r="BQ81" s="35">
        <f t="shared" si="16"/>
        <v>6245819.1200000001</v>
      </c>
      <c r="BR81" s="35">
        <f t="shared" ref="BR81:CG81" si="17">SUM(BR82:BR85)</f>
        <v>16990316.530000001</v>
      </c>
      <c r="BS81" s="35">
        <f t="shared" si="17"/>
        <v>-14687918.809999999</v>
      </c>
      <c r="BT81" s="35">
        <f t="shared" si="17"/>
        <v>22680037.130000003</v>
      </c>
      <c r="BU81" s="35">
        <f t="shared" si="17"/>
        <v>22680037.130000003</v>
      </c>
      <c r="BV81" s="35">
        <f t="shared" si="17"/>
        <v>21407005.670000002</v>
      </c>
      <c r="BW81" s="35">
        <f t="shared" si="17"/>
        <v>23332005.670000002</v>
      </c>
      <c r="BX81" s="35">
        <f t="shared" si="17"/>
        <v>10694835</v>
      </c>
      <c r="BY81" s="35">
        <f t="shared" si="17"/>
        <v>7978028.7800000003</v>
      </c>
      <c r="BZ81" s="35">
        <f t="shared" si="17"/>
        <v>0</v>
      </c>
      <c r="CA81" s="35">
        <f t="shared" si="17"/>
        <v>8938271.4700000007</v>
      </c>
      <c r="CB81" s="35">
        <f t="shared" si="17"/>
        <v>0</v>
      </c>
      <c r="CC81" s="35">
        <f t="shared" si="17"/>
        <v>10202357.359999999</v>
      </c>
      <c r="CD81" s="35">
        <f t="shared" si="17"/>
        <v>0</v>
      </c>
      <c r="CE81" s="35">
        <f t="shared" si="17"/>
        <v>4410000</v>
      </c>
      <c r="CF81" s="35">
        <f t="shared" si="17"/>
        <v>0</v>
      </c>
      <c r="CG81" s="35">
        <f t="shared" si="17"/>
        <v>55535094.369999997</v>
      </c>
      <c r="CH81" s="35">
        <f>SUM(CH82:CH85)</f>
        <v>0</v>
      </c>
      <c r="CI81" s="35">
        <f>SUM(CI82:CI85)</f>
        <v>0</v>
      </c>
      <c r="CJ81" s="35">
        <f>SUM(CJ82:CJ85)</f>
        <v>0</v>
      </c>
      <c r="CK81" s="35">
        <f>SUM(CK82:CK85)</f>
        <v>0</v>
      </c>
    </row>
    <row r="82" spans="1:90">
      <c r="A82" s="4" t="s">
        <v>57</v>
      </c>
      <c r="B82" s="48">
        <v>0</v>
      </c>
      <c r="C82" s="48">
        <v>143000</v>
      </c>
      <c r="D82" s="48">
        <v>0</v>
      </c>
      <c r="E82" s="48">
        <v>0</v>
      </c>
      <c r="F82" s="48">
        <v>0</v>
      </c>
      <c r="G82" s="48">
        <v>0</v>
      </c>
      <c r="H82" s="48">
        <v>0</v>
      </c>
      <c r="I82" s="48">
        <v>0</v>
      </c>
      <c r="J82" s="48">
        <v>0</v>
      </c>
      <c r="K82" s="48">
        <v>0</v>
      </c>
      <c r="L82" s="48">
        <v>0</v>
      </c>
      <c r="M82" s="48">
        <v>0</v>
      </c>
      <c r="N82" s="48">
        <v>0</v>
      </c>
      <c r="O82" s="48">
        <v>42239624.340000004</v>
      </c>
      <c r="P82" s="48">
        <v>1435909344.8</v>
      </c>
      <c r="Q82" s="48">
        <v>1416282497.4000001</v>
      </c>
      <c r="R82" s="48">
        <v>55674211.799999997</v>
      </c>
      <c r="S82" s="48">
        <v>48366168.219999999</v>
      </c>
      <c r="T82" s="48">
        <v>46679317</v>
      </c>
      <c r="U82" s="48">
        <v>45068319.740000002</v>
      </c>
      <c r="V82" s="48">
        <v>1427719300</v>
      </c>
      <c r="W82" s="48">
        <v>1434737631.5999999</v>
      </c>
      <c r="X82" s="48">
        <v>1461995244.5999999</v>
      </c>
      <c r="Y82" s="48">
        <v>1462792987.5</v>
      </c>
      <c r="Z82" s="48">
        <v>190210977</v>
      </c>
      <c r="AA82" s="48">
        <v>0</v>
      </c>
      <c r="AB82" s="48">
        <v>0</v>
      </c>
      <c r="AC82" s="48">
        <v>1482841204.2</v>
      </c>
      <c r="AD82" s="48">
        <v>50000000</v>
      </c>
      <c r="AE82" s="48">
        <v>50000000</v>
      </c>
      <c r="AF82" s="48">
        <v>50000000</v>
      </c>
      <c r="AG82" s="48">
        <v>50000000</v>
      </c>
      <c r="AH82" s="48">
        <v>50000000</v>
      </c>
      <c r="AI82" s="48">
        <v>50000000</v>
      </c>
      <c r="AJ82" s="48">
        <v>160051234.65000001</v>
      </c>
      <c r="AK82" s="48">
        <v>160053922.36000001</v>
      </c>
      <c r="AL82" s="48">
        <v>5066161.46</v>
      </c>
      <c r="AM82" s="48">
        <v>5068023.79</v>
      </c>
      <c r="AN82" s="48">
        <v>5059065.22</v>
      </c>
      <c r="AO82" s="48">
        <v>5081364.59</v>
      </c>
      <c r="AP82" s="48">
        <v>10111946</v>
      </c>
      <c r="AQ82" s="48">
        <v>10133585.32</v>
      </c>
      <c r="AR82" s="48">
        <v>10172046.130000001</v>
      </c>
      <c r="AS82" s="48">
        <v>10236812.93</v>
      </c>
      <c r="AT82" s="48">
        <v>10256864.68</v>
      </c>
      <c r="AU82" s="48">
        <v>10269543.289999999</v>
      </c>
      <c r="AV82" s="48">
        <v>10309204.76</v>
      </c>
      <c r="AW82" s="48">
        <v>10332375.48</v>
      </c>
      <c r="AX82" s="48">
        <v>10339610.119999999</v>
      </c>
      <c r="AY82" s="48">
        <v>10399623.810000001</v>
      </c>
      <c r="AZ82" s="48">
        <v>25491637.18</v>
      </c>
      <c r="BA82" s="48">
        <v>25528759.670000002</v>
      </c>
      <c r="BB82" s="48">
        <v>45000000</v>
      </c>
      <c r="BC82" s="48">
        <v>34000000</v>
      </c>
      <c r="BD82" s="48">
        <v>64000000</v>
      </c>
      <c r="BE82" s="48">
        <v>64000000</v>
      </c>
      <c r="BF82" s="48">
        <v>39000000</v>
      </c>
      <c r="BG82" s="48">
        <v>39000000</v>
      </c>
      <c r="BH82" s="48">
        <v>59000000</v>
      </c>
      <c r="BI82" s="48">
        <v>59000000</v>
      </c>
      <c r="BJ82" s="48">
        <v>78250000</v>
      </c>
      <c r="BK82" s="48">
        <v>59250000</v>
      </c>
      <c r="BL82" s="48">
        <v>43250000</v>
      </c>
      <c r="BM82" s="48">
        <v>43250000</v>
      </c>
      <c r="BN82" s="48">
        <v>49638110.170000002</v>
      </c>
      <c r="BO82" s="48">
        <v>49638110.170000002</v>
      </c>
      <c r="BP82" s="48">
        <v>18776220.34</v>
      </c>
      <c r="BQ82" s="48">
        <v>3888110.17</v>
      </c>
      <c r="BR82" s="48">
        <v>5508110.1699999999</v>
      </c>
      <c r="BS82" s="48">
        <v>3888110.17</v>
      </c>
      <c r="BT82" s="48">
        <v>11543110.17</v>
      </c>
      <c r="BU82" s="48">
        <v>11543110.17</v>
      </c>
      <c r="BV82" s="48">
        <v>11369970.67</v>
      </c>
      <c r="BW82" s="48">
        <v>13294970.67</v>
      </c>
      <c r="BX82" s="48">
        <v>657800</v>
      </c>
      <c r="BY82" s="48">
        <v>2392800</v>
      </c>
      <c r="BZ82" s="48">
        <v>0</v>
      </c>
      <c r="CA82" s="48">
        <v>3076400</v>
      </c>
      <c r="CB82" s="48">
        <v>0</v>
      </c>
      <c r="CC82" s="48">
        <v>4410000</v>
      </c>
      <c r="CD82" s="48">
        <v>0</v>
      </c>
      <c r="CE82" s="48">
        <v>4410000</v>
      </c>
      <c r="CF82" s="48">
        <v>0</v>
      </c>
      <c r="CG82" s="48">
        <v>45851731</v>
      </c>
      <c r="CH82" s="48">
        <v>0</v>
      </c>
      <c r="CI82" s="48">
        <v>0</v>
      </c>
      <c r="CJ82" s="48">
        <v>0</v>
      </c>
      <c r="CK82" s="48">
        <v>0</v>
      </c>
      <c r="CL82" s="48">
        <v>0</v>
      </c>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v>0</v>
      </c>
      <c r="AS83" s="48">
        <v>0</v>
      </c>
      <c r="AT83" s="48">
        <v>0</v>
      </c>
      <c r="AU83" s="48">
        <v>0</v>
      </c>
      <c r="AV83" s="48">
        <v>0</v>
      </c>
      <c r="AW83" s="48">
        <v>0</v>
      </c>
      <c r="AX83" s="48">
        <v>0</v>
      </c>
      <c r="AY83" s="48">
        <v>0</v>
      </c>
      <c r="AZ83" s="48">
        <v>0</v>
      </c>
      <c r="BA83" s="48">
        <v>0</v>
      </c>
      <c r="BB83" s="48">
        <v>0</v>
      </c>
      <c r="BC83" s="48">
        <v>0</v>
      </c>
      <c r="BD83" s="48">
        <v>0</v>
      </c>
      <c r="BE83" s="48">
        <v>0</v>
      </c>
      <c r="BF83" s="48">
        <v>0</v>
      </c>
      <c r="BG83" s="48">
        <v>0</v>
      </c>
      <c r="BH83" s="48">
        <v>0</v>
      </c>
      <c r="BI83" s="48">
        <v>0</v>
      </c>
      <c r="BJ83" s="48">
        <v>0</v>
      </c>
      <c r="BK83" s="48">
        <v>0</v>
      </c>
      <c r="BL83" s="48">
        <v>0</v>
      </c>
      <c r="BM83" s="48">
        <v>0</v>
      </c>
      <c r="BN83" s="48">
        <v>0</v>
      </c>
      <c r="BO83" s="48">
        <v>0</v>
      </c>
      <c r="BP83" s="48">
        <v>0</v>
      </c>
      <c r="BQ83" s="48">
        <v>0</v>
      </c>
      <c r="BR83" s="48">
        <v>0</v>
      </c>
      <c r="BS83" s="48">
        <v>0</v>
      </c>
      <c r="BT83" s="48">
        <v>0</v>
      </c>
      <c r="BU83" s="48">
        <v>0</v>
      </c>
      <c r="BV83" s="48">
        <v>0</v>
      </c>
      <c r="BW83" s="48">
        <v>0</v>
      </c>
      <c r="BX83" s="48">
        <v>0</v>
      </c>
      <c r="BY83" s="48">
        <v>0</v>
      </c>
      <c r="BZ83" s="48">
        <v>0</v>
      </c>
      <c r="CA83" s="48">
        <v>0</v>
      </c>
      <c r="CB83" s="48">
        <v>0</v>
      </c>
      <c r="CC83" s="48">
        <v>0</v>
      </c>
      <c r="CD83" s="48">
        <v>0</v>
      </c>
      <c r="CE83" s="48">
        <v>0</v>
      </c>
      <c r="CF83" s="48">
        <v>0</v>
      </c>
      <c r="CG83" s="48">
        <v>0</v>
      </c>
      <c r="CH83" s="48">
        <v>0</v>
      </c>
      <c r="CI83" s="48">
        <v>0</v>
      </c>
      <c r="CJ83" s="48">
        <v>0</v>
      </c>
      <c r="CK83" s="48">
        <v>0</v>
      </c>
      <c r="CL83" s="48">
        <v>0</v>
      </c>
    </row>
    <row r="84" spans="1:90">
      <c r="A84" s="4" t="s">
        <v>59</v>
      </c>
      <c r="B84" s="48">
        <v>143000</v>
      </c>
      <c r="C84" s="48">
        <v>0</v>
      </c>
      <c r="D84" s="48">
        <v>892406.14</v>
      </c>
      <c r="E84" s="48">
        <v>892406.16</v>
      </c>
      <c r="F84" s="48">
        <v>143000</v>
      </c>
      <c r="G84" s="48">
        <v>143000</v>
      </c>
      <c r="H84" s="48">
        <v>143000</v>
      </c>
      <c r="I84" s="48">
        <v>143000</v>
      </c>
      <c r="J84" s="48">
        <v>143000</v>
      </c>
      <c r="K84" s="48">
        <v>147635.48000000001</v>
      </c>
      <c r="L84" s="48">
        <v>285058.53000000003</v>
      </c>
      <c r="M84" s="48">
        <v>143000</v>
      </c>
      <c r="N84" s="48">
        <v>693236.91</v>
      </c>
      <c r="O84" s="48">
        <v>392545.04</v>
      </c>
      <c r="P84" s="48">
        <v>197889.82</v>
      </c>
      <c r="Q84" s="48">
        <v>143000</v>
      </c>
      <c r="R84" s="48">
        <v>562704.63</v>
      </c>
      <c r="S84" s="48">
        <v>476676.41</v>
      </c>
      <c r="T84" s="48">
        <v>173276.71</v>
      </c>
      <c r="U84" s="48">
        <v>143000</v>
      </c>
      <c r="V84" s="48">
        <v>524388.35</v>
      </c>
      <c r="W84" s="48">
        <v>397282.14</v>
      </c>
      <c r="X84" s="48">
        <v>191314.89</v>
      </c>
      <c r="Y84" s="48">
        <v>143000</v>
      </c>
      <c r="Z84" s="48">
        <v>143000</v>
      </c>
      <c r="AA84" s="48">
        <v>143000</v>
      </c>
      <c r="AB84" s="48">
        <v>143000</v>
      </c>
      <c r="AC84" s="48">
        <v>143000</v>
      </c>
      <c r="AD84" s="48">
        <v>1753920.89</v>
      </c>
      <c r="AE84" s="48">
        <v>1753920.89</v>
      </c>
      <c r="AF84" s="48">
        <v>1753920.89</v>
      </c>
      <c r="AG84" s="48">
        <v>1753920.89</v>
      </c>
      <c r="AH84" s="48">
        <v>1753920.89</v>
      </c>
      <c r="AI84" s="48">
        <v>1753920.89</v>
      </c>
      <c r="AJ84" s="48">
        <v>1753920.89</v>
      </c>
      <c r="AK84" s="48">
        <v>1753920.89</v>
      </c>
      <c r="AL84" s="48">
        <v>1753920.89</v>
      </c>
      <c r="AM84" s="48">
        <v>1753920.89</v>
      </c>
      <c r="AN84" s="48">
        <v>1753920.89</v>
      </c>
      <c r="AO84" s="48">
        <v>1753920.89</v>
      </c>
      <c r="AP84" s="48">
        <v>1753920.89</v>
      </c>
      <c r="AQ84" s="48">
        <v>1753920.89</v>
      </c>
      <c r="AR84" s="48">
        <v>1753920.89</v>
      </c>
      <c r="AS84" s="48">
        <v>1753920.89</v>
      </c>
      <c r="AT84" s="48">
        <v>1753920.89</v>
      </c>
      <c r="AU84" s="48">
        <v>1753920.89</v>
      </c>
      <c r="AV84" s="48">
        <v>1753920.89</v>
      </c>
      <c r="AW84" s="48">
        <v>1753920.89</v>
      </c>
      <c r="AX84" s="48">
        <v>60275051.700000003</v>
      </c>
      <c r="AY84" s="48">
        <v>61994914.93</v>
      </c>
      <c r="AZ84" s="48">
        <v>6569509.0199999996</v>
      </c>
      <c r="BA84" s="48">
        <v>20703600.969999999</v>
      </c>
      <c r="BB84" s="48">
        <v>6843307.2699999996</v>
      </c>
      <c r="BC84" s="48">
        <v>6128372.75</v>
      </c>
      <c r="BD84" s="48">
        <v>5736905.1500000004</v>
      </c>
      <c r="BE84" s="48">
        <v>6569905.1500000004</v>
      </c>
      <c r="BF84" s="48">
        <v>9741007.2699999996</v>
      </c>
      <c r="BG84" s="48">
        <v>9620507.2699999996</v>
      </c>
      <c r="BH84" s="48">
        <v>9980507.2699999996</v>
      </c>
      <c r="BI84" s="48">
        <v>10056710.560000001</v>
      </c>
      <c r="BJ84" s="48">
        <v>9592440.0199999996</v>
      </c>
      <c r="BK84" s="48">
        <v>9591378.0199999996</v>
      </c>
      <c r="BL84" s="48">
        <v>10125118.140000001</v>
      </c>
      <c r="BM84" s="48">
        <v>10092793.359999999</v>
      </c>
      <c r="BN84" s="48">
        <v>2412974.15</v>
      </c>
      <c r="BO84" s="48">
        <v>2413774.15</v>
      </c>
      <c r="BP84" s="48">
        <v>2353908.9500000002</v>
      </c>
      <c r="BQ84" s="48">
        <v>2357708.9500000002</v>
      </c>
      <c r="BR84" s="48">
        <v>10427035</v>
      </c>
      <c r="BS84" s="48">
        <v>11503864.26</v>
      </c>
      <c r="BT84" s="48">
        <v>10037035</v>
      </c>
      <c r="BU84" s="48">
        <v>10037035</v>
      </c>
      <c r="BV84" s="48">
        <v>10037035</v>
      </c>
      <c r="BW84" s="48">
        <v>10037035</v>
      </c>
      <c r="BX84" s="48">
        <v>10037035</v>
      </c>
      <c r="BY84" s="48">
        <v>10037035</v>
      </c>
      <c r="BZ84" s="48">
        <v>0</v>
      </c>
      <c r="CA84" s="48">
        <v>10037035</v>
      </c>
      <c r="CB84" s="48">
        <v>0</v>
      </c>
      <c r="CC84" s="48">
        <v>10037035</v>
      </c>
      <c r="CD84" s="48">
        <v>0</v>
      </c>
      <c r="CE84" s="48">
        <v>0</v>
      </c>
      <c r="CF84" s="48">
        <v>0</v>
      </c>
      <c r="CG84" s="48">
        <v>9683363.3699999992</v>
      </c>
      <c r="CH84" s="48">
        <v>0</v>
      </c>
      <c r="CI84" s="48">
        <v>0</v>
      </c>
      <c r="CJ84" s="48">
        <v>0</v>
      </c>
      <c r="CK84" s="48">
        <v>0</v>
      </c>
      <c r="CL84" s="48">
        <v>0</v>
      </c>
    </row>
    <row r="85" spans="1:90">
      <c r="A85" s="4" t="s">
        <v>83</v>
      </c>
      <c r="B85" s="48">
        <v>0</v>
      </c>
      <c r="C85" s="48">
        <v>0</v>
      </c>
      <c r="D85" s="48">
        <v>0</v>
      </c>
      <c r="E85" s="48">
        <v>0</v>
      </c>
      <c r="F85" s="48">
        <v>1223071.97</v>
      </c>
      <c r="G85" s="48">
        <v>1223071.97</v>
      </c>
      <c r="H85" s="48">
        <v>1396766.99</v>
      </c>
      <c r="I85" s="48">
        <v>1645900.19</v>
      </c>
      <c r="J85" s="48">
        <v>1280744.1299999999</v>
      </c>
      <c r="K85" s="48">
        <v>1280744.1100000001</v>
      </c>
      <c r="L85" s="48">
        <v>1165704.7</v>
      </c>
      <c r="M85" s="48">
        <v>1165704.6599999999</v>
      </c>
      <c r="N85" s="48">
        <v>124336.65</v>
      </c>
      <c r="O85" s="48">
        <v>9746385</v>
      </c>
      <c r="P85" s="48">
        <v>30760912.850000001</v>
      </c>
      <c r="Q85" s="48">
        <v>11929625</v>
      </c>
      <c r="R85" s="48">
        <v>115465195.89</v>
      </c>
      <c r="S85" s="48">
        <v>128488624.03</v>
      </c>
      <c r="T85" s="48">
        <v>133373494.23</v>
      </c>
      <c r="U85" s="48">
        <v>136726125.74000001</v>
      </c>
      <c r="V85" s="48">
        <v>304428001.45999998</v>
      </c>
      <c r="W85" s="48">
        <v>308638023.68000001</v>
      </c>
      <c r="X85" s="48">
        <v>348748892.81</v>
      </c>
      <c r="Y85" s="48">
        <v>370263167.26999998</v>
      </c>
      <c r="Z85" s="48">
        <v>498699481.50999999</v>
      </c>
      <c r="AA85" s="48">
        <v>5765650</v>
      </c>
      <c r="AB85" s="48">
        <v>5765650</v>
      </c>
      <c r="AC85" s="48">
        <v>43265572.689999998</v>
      </c>
      <c r="AD85" s="48">
        <v>17498983.329999998</v>
      </c>
      <c r="AE85" s="48">
        <v>17498983.329999998</v>
      </c>
      <c r="AF85" s="48">
        <v>17498983.329999998</v>
      </c>
      <c r="AG85" s="48">
        <v>17548983.329999998</v>
      </c>
      <c r="AH85" s="48">
        <v>16346050</v>
      </c>
      <c r="AI85" s="48">
        <v>17466050</v>
      </c>
      <c r="AJ85" s="48">
        <v>18115650</v>
      </c>
      <c r="AK85" s="48">
        <v>10115650</v>
      </c>
      <c r="AL85" s="48">
        <v>12940816.34</v>
      </c>
      <c r="AM85" s="48">
        <v>3500000</v>
      </c>
      <c r="AN85" s="48">
        <v>3700940</v>
      </c>
      <c r="AO85" s="48">
        <v>3010940</v>
      </c>
      <c r="AP85" s="48">
        <v>0</v>
      </c>
      <c r="AQ85" s="48">
        <v>0</v>
      </c>
      <c r="AR85" s="48">
        <v>0</v>
      </c>
      <c r="AS85" s="48">
        <v>0</v>
      </c>
      <c r="AT85" s="48">
        <v>0</v>
      </c>
      <c r="AU85" s="48">
        <v>0</v>
      </c>
      <c r="AV85" s="48">
        <v>0</v>
      </c>
      <c r="AW85" s="48">
        <v>0</v>
      </c>
      <c r="AX85" s="48">
        <v>0</v>
      </c>
      <c r="AY85" s="48">
        <v>0</v>
      </c>
      <c r="AZ85" s="48">
        <v>0</v>
      </c>
      <c r="BA85" s="48">
        <v>0</v>
      </c>
      <c r="BB85" s="48">
        <v>0</v>
      </c>
      <c r="BC85" s="48">
        <v>0</v>
      </c>
      <c r="BD85" s="48">
        <v>0</v>
      </c>
      <c r="BE85" s="48">
        <v>0</v>
      </c>
      <c r="BF85" s="48">
        <v>0</v>
      </c>
      <c r="BG85" s="48">
        <v>0</v>
      </c>
      <c r="BH85" s="48">
        <v>0</v>
      </c>
      <c r="BI85" s="48">
        <v>0</v>
      </c>
      <c r="BJ85" s="48">
        <v>0</v>
      </c>
      <c r="BK85" s="48">
        <v>0</v>
      </c>
      <c r="BL85" s="48">
        <v>0</v>
      </c>
      <c r="BM85" s="48">
        <v>0</v>
      </c>
      <c r="BN85" s="48">
        <v>0</v>
      </c>
      <c r="BO85" s="48">
        <v>0</v>
      </c>
      <c r="BP85" s="48">
        <v>0</v>
      </c>
      <c r="BQ85" s="48">
        <v>0</v>
      </c>
      <c r="BR85" s="48">
        <v>1055171.3600000001</v>
      </c>
      <c r="BS85" s="48">
        <v>-30079893.239999998</v>
      </c>
      <c r="BT85" s="48">
        <v>1099891.96</v>
      </c>
      <c r="BU85" s="48">
        <v>1099891.96</v>
      </c>
      <c r="BV85" s="48">
        <v>0</v>
      </c>
      <c r="BW85" s="48">
        <v>0</v>
      </c>
      <c r="BX85" s="48">
        <v>0</v>
      </c>
      <c r="BY85" s="48">
        <v>-4451806.22</v>
      </c>
      <c r="BZ85" s="48">
        <v>0</v>
      </c>
      <c r="CA85" s="48">
        <v>-4175163.53</v>
      </c>
      <c r="CB85" s="48">
        <v>0</v>
      </c>
      <c r="CC85" s="48">
        <v>-4244677.6399999997</v>
      </c>
      <c r="CD85" s="48">
        <v>0</v>
      </c>
      <c r="CE85" s="48">
        <v>0</v>
      </c>
      <c r="CF85" s="48">
        <v>0</v>
      </c>
      <c r="CG85" s="48">
        <v>0</v>
      </c>
      <c r="CH85" s="48">
        <v>0</v>
      </c>
      <c r="CI85" s="48">
        <v>0</v>
      </c>
      <c r="CJ85" s="48">
        <v>0</v>
      </c>
      <c r="CK85" s="48">
        <v>0</v>
      </c>
      <c r="CL85" s="48">
        <v>0</v>
      </c>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39247185</v>
      </c>
      <c r="C89" s="41">
        <f>SUM(C73:C85)</f>
        <v>39247185</v>
      </c>
      <c r="D89" s="41">
        <f>SUM(D73:D85)</f>
        <v>39996591.140000001</v>
      </c>
      <c r="E89" s="41">
        <f>E72+E81</f>
        <v>35496591.159999996</v>
      </c>
      <c r="F89" s="41">
        <f t="shared" ref="F89:BQ89" si="18">F72+F81</f>
        <v>36107661.339999996</v>
      </c>
      <c r="G89" s="41">
        <f t="shared" si="18"/>
        <v>31112110.009999998</v>
      </c>
      <c r="H89" s="41">
        <f t="shared" si="18"/>
        <v>31120907.559999999</v>
      </c>
      <c r="I89" s="41">
        <f t="shared" si="18"/>
        <v>31393085.190000001</v>
      </c>
      <c r="J89" s="41">
        <f t="shared" si="18"/>
        <v>49667929.130000003</v>
      </c>
      <c r="K89" s="41">
        <f t="shared" si="18"/>
        <v>40532564.590000004</v>
      </c>
      <c r="L89" s="41">
        <f t="shared" si="18"/>
        <v>45054948.229999997</v>
      </c>
      <c r="M89" s="41">
        <f t="shared" si="18"/>
        <v>51330109.659999996</v>
      </c>
      <c r="N89" s="41">
        <f t="shared" si="18"/>
        <v>52764724</v>
      </c>
      <c r="O89" s="41">
        <f t="shared" si="18"/>
        <v>114977409.39</v>
      </c>
      <c r="P89" s="41">
        <f t="shared" si="18"/>
        <v>1633138147.4699998</v>
      </c>
      <c r="Q89" s="41">
        <f t="shared" si="18"/>
        <v>1602608081.9400001</v>
      </c>
      <c r="R89" s="41">
        <f t="shared" si="18"/>
        <v>1749280381.3199999</v>
      </c>
      <c r="S89" s="41">
        <f t="shared" si="18"/>
        <v>1752660530.9000001</v>
      </c>
      <c r="T89" s="41">
        <f t="shared" si="18"/>
        <v>1765931171.9400001</v>
      </c>
      <c r="U89" s="41">
        <f t="shared" si="18"/>
        <v>1746298575.72</v>
      </c>
      <c r="V89" s="41">
        <f t="shared" si="18"/>
        <v>2068303145.8099999</v>
      </c>
      <c r="W89" s="41">
        <f t="shared" si="18"/>
        <v>2069419043.02</v>
      </c>
      <c r="X89" s="41">
        <f t="shared" si="18"/>
        <v>2132435452.3</v>
      </c>
      <c r="Y89" s="41">
        <f t="shared" si="18"/>
        <v>3562299166.77</v>
      </c>
      <c r="Z89" s="41">
        <f t="shared" si="18"/>
        <v>2174939208.5100002</v>
      </c>
      <c r="AA89" s="41">
        <f t="shared" si="18"/>
        <v>316308650</v>
      </c>
      <c r="AB89" s="41">
        <f t="shared" si="18"/>
        <v>314248650</v>
      </c>
      <c r="AC89" s="41">
        <f t="shared" si="18"/>
        <v>1859223451.5900002</v>
      </c>
      <c r="AD89" s="41">
        <f t="shared" si="18"/>
        <v>315752904.22000003</v>
      </c>
      <c r="AE89" s="41">
        <f t="shared" si="18"/>
        <v>385752904.22000003</v>
      </c>
      <c r="AF89" s="41">
        <f t="shared" si="18"/>
        <v>295752904.22000003</v>
      </c>
      <c r="AG89" s="41">
        <f t="shared" si="18"/>
        <v>300387440.22000003</v>
      </c>
      <c r="AH89" s="41">
        <f t="shared" si="18"/>
        <v>374819357.88999999</v>
      </c>
      <c r="AI89" s="41">
        <f t="shared" si="18"/>
        <v>452719970.88999999</v>
      </c>
      <c r="AJ89" s="41">
        <f t="shared" si="18"/>
        <v>593420805.53999996</v>
      </c>
      <c r="AK89" s="41">
        <f t="shared" si="18"/>
        <v>617423493.25</v>
      </c>
      <c r="AL89" s="41">
        <f t="shared" si="18"/>
        <v>629760898.69000006</v>
      </c>
      <c r="AM89" s="41">
        <f t="shared" si="18"/>
        <v>286821944.68000001</v>
      </c>
      <c r="AN89" s="41">
        <f t="shared" si="18"/>
        <v>342013926.11000001</v>
      </c>
      <c r="AO89" s="41">
        <f t="shared" si="18"/>
        <v>365346225.48000002</v>
      </c>
      <c r="AP89" s="41">
        <f t="shared" si="18"/>
        <v>335365866.88999999</v>
      </c>
      <c r="AQ89" s="41">
        <f t="shared" si="18"/>
        <v>406443215.20999998</v>
      </c>
      <c r="AR89" s="41">
        <f t="shared" si="18"/>
        <v>377425967.01999998</v>
      </c>
      <c r="AS89" s="41">
        <f t="shared" si="18"/>
        <v>380706261.81999999</v>
      </c>
      <c r="AT89" s="41">
        <f t="shared" si="18"/>
        <v>342510785.56999999</v>
      </c>
      <c r="AU89" s="41">
        <f t="shared" si="18"/>
        <v>366023464.18000001</v>
      </c>
      <c r="AV89" s="41">
        <f t="shared" si="18"/>
        <v>391539005.64999998</v>
      </c>
      <c r="AW89" s="41">
        <f t="shared" si="18"/>
        <v>385362176.37</v>
      </c>
      <c r="AX89" s="41">
        <f t="shared" si="18"/>
        <v>435614661.81999999</v>
      </c>
      <c r="AY89" s="41">
        <f t="shared" si="18"/>
        <v>493394538.74000001</v>
      </c>
      <c r="AZ89" s="41">
        <f t="shared" si="18"/>
        <v>567361146.20000005</v>
      </c>
      <c r="BA89" s="41">
        <f t="shared" si="18"/>
        <v>616732360.63999999</v>
      </c>
      <c r="BB89" s="41">
        <f t="shared" si="18"/>
        <v>609143307.26999998</v>
      </c>
      <c r="BC89" s="41">
        <f t="shared" si="18"/>
        <v>659428372.75</v>
      </c>
      <c r="BD89" s="41">
        <f t="shared" si="18"/>
        <v>750773905.14999998</v>
      </c>
      <c r="BE89" s="41">
        <f t="shared" si="18"/>
        <v>710106905.14999998</v>
      </c>
      <c r="BF89" s="41">
        <f t="shared" si="18"/>
        <v>665031007.26999998</v>
      </c>
      <c r="BG89" s="41">
        <f t="shared" si="18"/>
        <v>768350507.26999998</v>
      </c>
      <c r="BH89" s="41">
        <f t="shared" si="18"/>
        <v>834940507.26999998</v>
      </c>
      <c r="BI89" s="41">
        <f t="shared" si="18"/>
        <v>850551510.55999994</v>
      </c>
      <c r="BJ89" s="41">
        <f t="shared" si="18"/>
        <v>941107240.01999998</v>
      </c>
      <c r="BK89" s="41">
        <f t="shared" si="18"/>
        <v>1367206178.02</v>
      </c>
      <c r="BL89" s="41">
        <f t="shared" si="18"/>
        <v>1484442118.1400001</v>
      </c>
      <c r="BM89" s="41">
        <f t="shared" si="18"/>
        <v>1391249793.3599999</v>
      </c>
      <c r="BN89" s="41">
        <f t="shared" si="18"/>
        <v>1271278084.3199999</v>
      </c>
      <c r="BO89" s="41">
        <f t="shared" si="18"/>
        <v>1233828884.3199999</v>
      </c>
      <c r="BP89" s="41">
        <f t="shared" si="18"/>
        <v>1176927129.29</v>
      </c>
      <c r="BQ89" s="41">
        <f t="shared" si="18"/>
        <v>1069882819.12</v>
      </c>
      <c r="BR89" s="41">
        <f t="shared" ref="BR89:CK89" si="19">BR72+BR81</f>
        <v>1046702316.53</v>
      </c>
      <c r="BS89" s="41">
        <f t="shared" si="19"/>
        <v>857788711.19000006</v>
      </c>
      <c r="BT89" s="41">
        <f t="shared" si="19"/>
        <v>923631437.13</v>
      </c>
      <c r="BU89" s="41">
        <f t="shared" si="19"/>
        <v>870038027.13</v>
      </c>
      <c r="BV89" s="41">
        <f t="shared" si="19"/>
        <v>751885997.5999999</v>
      </c>
      <c r="BW89" s="41">
        <f t="shared" si="19"/>
        <v>734560845.66999996</v>
      </c>
      <c r="BX89" s="41">
        <f t="shared" si="19"/>
        <v>615201395</v>
      </c>
      <c r="BY89" s="41">
        <f t="shared" si="19"/>
        <v>644535028.77999997</v>
      </c>
      <c r="BZ89" s="41">
        <f t="shared" si="19"/>
        <v>0</v>
      </c>
      <c r="CA89" s="41">
        <f t="shared" si="19"/>
        <v>538812377.47000003</v>
      </c>
      <c r="CB89" s="41">
        <f t="shared" si="19"/>
        <v>0</v>
      </c>
      <c r="CC89" s="41">
        <f t="shared" si="19"/>
        <v>332097717.36000001</v>
      </c>
      <c r="CD89" s="41">
        <f t="shared" si="19"/>
        <v>0</v>
      </c>
      <c r="CE89" s="41">
        <f t="shared" si="19"/>
        <v>191204000</v>
      </c>
      <c r="CF89" s="41">
        <f t="shared" si="19"/>
        <v>0</v>
      </c>
      <c r="CG89" s="41">
        <f t="shared" si="19"/>
        <v>290360424.31</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1022739308</v>
      </c>
      <c r="C91" s="48">
        <v>1022739308</v>
      </c>
      <c r="D91" s="48">
        <v>1022739308</v>
      </c>
      <c r="E91" s="48">
        <v>1022739308</v>
      </c>
      <c r="F91" s="48">
        <v>1022739308</v>
      </c>
      <c r="G91" s="48">
        <v>1022739308</v>
      </c>
      <c r="H91" s="48">
        <v>1022739308</v>
      </c>
      <c r="I91" s="48">
        <v>1022739308</v>
      </c>
      <c r="J91" s="48">
        <v>1022739308</v>
      </c>
      <c r="K91" s="48">
        <v>1022739308</v>
      </c>
      <c r="L91" s="48">
        <v>1022739308</v>
      </c>
      <c r="M91" s="48">
        <v>1022739308</v>
      </c>
      <c r="N91" s="48">
        <v>1022739308</v>
      </c>
      <c r="O91" s="48">
        <v>1022739308</v>
      </c>
      <c r="P91" s="48">
        <v>1022739308</v>
      </c>
      <c r="Q91" s="48">
        <v>1022739308</v>
      </c>
      <c r="R91" s="48">
        <v>1022739308</v>
      </c>
      <c r="S91" s="48">
        <v>1022739308</v>
      </c>
      <c r="T91" s="48">
        <v>1022739308</v>
      </c>
      <c r="U91" s="48">
        <v>1022739308</v>
      </c>
      <c r="V91" s="48">
        <v>1022739308</v>
      </c>
      <c r="W91" s="48">
        <v>1022739308</v>
      </c>
      <c r="X91" s="48">
        <v>1022739308</v>
      </c>
      <c r="Y91" s="48">
        <v>1022739308</v>
      </c>
      <c r="Z91" s="48">
        <v>1022739308</v>
      </c>
      <c r="AA91" s="48">
        <v>1022739308</v>
      </c>
      <c r="AB91" s="48">
        <v>1022739308</v>
      </c>
      <c r="AC91" s="48">
        <v>1022739308</v>
      </c>
      <c r="AD91" s="48">
        <v>1022739308</v>
      </c>
      <c r="AE91" s="48">
        <v>1022739308</v>
      </c>
      <c r="AF91" s="48">
        <v>1022739308</v>
      </c>
      <c r="AG91" s="48">
        <v>1022739308</v>
      </c>
      <c r="AH91" s="48">
        <v>1022739308</v>
      </c>
      <c r="AI91" s="48">
        <v>1022739308</v>
      </c>
      <c r="AJ91" s="48">
        <v>1022739308</v>
      </c>
      <c r="AK91" s="48">
        <v>1022739308</v>
      </c>
      <c r="AL91" s="48">
        <v>1022739308</v>
      </c>
      <c r="AM91" s="48">
        <v>1022739308</v>
      </c>
      <c r="AN91" s="48">
        <v>1022739308</v>
      </c>
      <c r="AO91" s="48">
        <v>1022739308</v>
      </c>
      <c r="AP91" s="48">
        <v>1022739308</v>
      </c>
      <c r="AQ91" s="48">
        <v>852282757</v>
      </c>
      <c r="AR91" s="48">
        <v>852282757</v>
      </c>
      <c r="AS91" s="48">
        <v>852282757</v>
      </c>
      <c r="AT91" s="48">
        <v>852282757</v>
      </c>
      <c r="AU91" s="48">
        <v>852282757</v>
      </c>
      <c r="AV91" s="48">
        <v>852282757</v>
      </c>
      <c r="AW91" s="48">
        <v>852282757</v>
      </c>
      <c r="AX91" s="48">
        <v>852282757</v>
      </c>
      <c r="AY91" s="48">
        <v>852282757</v>
      </c>
      <c r="AZ91" s="48">
        <v>852282757</v>
      </c>
      <c r="BA91" s="48">
        <v>852282757</v>
      </c>
      <c r="BB91" s="48">
        <v>852282757</v>
      </c>
      <c r="BC91" s="48">
        <v>852282757</v>
      </c>
      <c r="BD91" s="48">
        <v>852282757</v>
      </c>
      <c r="BE91" s="48">
        <v>852282757</v>
      </c>
      <c r="BF91" s="48">
        <v>852282757</v>
      </c>
      <c r="BG91" s="48">
        <v>710235631</v>
      </c>
      <c r="BH91" s="48">
        <v>710235631</v>
      </c>
      <c r="BI91" s="48">
        <v>710235631</v>
      </c>
      <c r="BJ91" s="48">
        <v>710235631</v>
      </c>
      <c r="BK91" s="48">
        <v>710235631</v>
      </c>
      <c r="BL91" s="48">
        <v>591863026</v>
      </c>
      <c r="BM91" s="48">
        <v>591863026</v>
      </c>
      <c r="BN91" s="48">
        <v>591863026</v>
      </c>
      <c r="BO91" s="48">
        <v>538057296</v>
      </c>
      <c r="BP91" s="48">
        <v>538057296</v>
      </c>
      <c r="BQ91" s="48">
        <v>538057296</v>
      </c>
      <c r="BR91" s="48">
        <v>448381080</v>
      </c>
      <c r="BS91" s="48">
        <v>448381080</v>
      </c>
      <c r="BT91" s="48">
        <v>448381080</v>
      </c>
      <c r="BU91" s="48">
        <v>448381080</v>
      </c>
      <c r="BV91" s="48">
        <v>328381080</v>
      </c>
      <c r="BW91" s="48">
        <v>328381080</v>
      </c>
      <c r="BX91" s="48">
        <v>328381080</v>
      </c>
      <c r="BY91" s="48">
        <v>328381080</v>
      </c>
      <c r="BZ91" s="48">
        <v>328381080</v>
      </c>
      <c r="CA91" s="48">
        <v>328381080</v>
      </c>
      <c r="CB91" s="48">
        <v>328381080</v>
      </c>
      <c r="CC91" s="48">
        <v>273650900</v>
      </c>
      <c r="CD91" s="48">
        <v>273650900</v>
      </c>
      <c r="CE91" s="48">
        <v>273651000</v>
      </c>
      <c r="CF91" s="48">
        <v>273650900</v>
      </c>
      <c r="CG91" s="48">
        <v>203650900</v>
      </c>
      <c r="CH91" s="48">
        <v>0</v>
      </c>
      <c r="CI91" s="48">
        <v>0</v>
      </c>
      <c r="CJ91" s="48">
        <v>0</v>
      </c>
      <c r="CK91" s="48">
        <v>0</v>
      </c>
      <c r="CL91" s="48">
        <v>0</v>
      </c>
    </row>
    <row r="92" spans="1:90">
      <c r="A92" s="4" t="s">
        <v>63</v>
      </c>
      <c r="B92" s="48">
        <v>2039257706.1500001</v>
      </c>
      <c r="C92" s="48">
        <v>2039257706.1500001</v>
      </c>
      <c r="D92" s="48">
        <v>2039257706.1500001</v>
      </c>
      <c r="E92" s="48">
        <v>2039257706.1500001</v>
      </c>
      <c r="F92" s="48">
        <v>2040369939.8499999</v>
      </c>
      <c r="G92" s="48">
        <v>2040369939.8499999</v>
      </c>
      <c r="H92" s="48">
        <v>2040369939.8499999</v>
      </c>
      <c r="I92" s="48">
        <v>2040369939.8499999</v>
      </c>
      <c r="J92" s="48">
        <v>2040369939.8499999</v>
      </c>
      <c r="K92" s="48">
        <v>2040369939.8599999</v>
      </c>
      <c r="L92" s="48">
        <v>2044371070.28</v>
      </c>
      <c r="M92" s="48">
        <v>2044371070.28</v>
      </c>
      <c r="N92" s="48">
        <v>2045566883.75</v>
      </c>
      <c r="O92" s="48">
        <v>2044371070.28</v>
      </c>
      <c r="P92" s="48">
        <v>1639996070.28</v>
      </c>
      <c r="Q92" s="48">
        <v>1639996070.28</v>
      </c>
      <c r="R92" s="48">
        <v>1700880260.95</v>
      </c>
      <c r="S92" s="48">
        <v>1652552705.24</v>
      </c>
      <c r="T92" s="48">
        <v>1673759344.55</v>
      </c>
      <c r="U92" s="48">
        <v>1661771296.45</v>
      </c>
      <c r="V92" s="48">
        <v>1688174464.0699999</v>
      </c>
      <c r="W92" s="48">
        <v>1611037795.8099999</v>
      </c>
      <c r="X92" s="48">
        <v>1621549515.03</v>
      </c>
      <c r="Y92" s="48">
        <v>1601618149.1099999</v>
      </c>
      <c r="Z92" s="48">
        <v>1656058738.6700001</v>
      </c>
      <c r="AA92" s="48">
        <v>1477074053.1700001</v>
      </c>
      <c r="AB92" s="48">
        <v>1481439430.6199999</v>
      </c>
      <c r="AC92" s="48">
        <v>2234240676</v>
      </c>
      <c r="AD92" s="48">
        <v>1476301521.28</v>
      </c>
      <c r="AE92" s="48">
        <v>1471105574.99</v>
      </c>
      <c r="AF92" s="48">
        <v>1471231045.75</v>
      </c>
      <c r="AG92" s="48">
        <v>1471393540.9200001</v>
      </c>
      <c r="AH92" s="48">
        <v>1472527705.55</v>
      </c>
      <c r="AI92" s="48">
        <v>1471117696.6500001</v>
      </c>
      <c r="AJ92" s="48">
        <v>1474888519.6099999</v>
      </c>
      <c r="AK92" s="48">
        <v>1475955651.1400001</v>
      </c>
      <c r="AL92" s="48">
        <v>1475482718.0699999</v>
      </c>
      <c r="AM92" s="48">
        <v>1446570162.6400001</v>
      </c>
      <c r="AN92" s="48">
        <v>1436104816.1300001</v>
      </c>
      <c r="AO92" s="48">
        <v>1427446370.5599999</v>
      </c>
      <c r="AP92" s="48">
        <v>1434397466.53</v>
      </c>
      <c r="AQ92" s="48">
        <v>1606186187.6300001</v>
      </c>
      <c r="AR92" s="48">
        <v>1622763647.1600001</v>
      </c>
      <c r="AS92" s="48">
        <v>1625836133.4300001</v>
      </c>
      <c r="AT92" s="48">
        <v>1631986276.4200001</v>
      </c>
      <c r="AU92" s="48">
        <v>1619187502.77</v>
      </c>
      <c r="AV92" s="48">
        <v>1587234934.6600001</v>
      </c>
      <c r="AW92" s="48">
        <v>1585431086.6800001</v>
      </c>
      <c r="AX92" s="48">
        <v>1585589112.8299999</v>
      </c>
      <c r="AY92" s="48">
        <v>1585589112.8299999</v>
      </c>
      <c r="AZ92" s="48">
        <v>1585323490.8299999</v>
      </c>
      <c r="BA92" s="48">
        <v>1585319455.1700001</v>
      </c>
      <c r="BB92" s="48">
        <v>1583577566.8199999</v>
      </c>
      <c r="BC92" s="48">
        <v>1583555869.0799999</v>
      </c>
      <c r="BD92" s="48">
        <v>1583418930.3499999</v>
      </c>
      <c r="BE92" s="48">
        <v>1583418930.3499999</v>
      </c>
      <c r="BF92" s="48">
        <v>1571862177.3699999</v>
      </c>
      <c r="BG92" s="48">
        <v>1712502786.74</v>
      </c>
      <c r="BH92" s="48">
        <v>1711306590.52</v>
      </c>
      <c r="BI92" s="48">
        <v>1711306590.6199999</v>
      </c>
      <c r="BJ92" s="48">
        <v>1695205445.3499999</v>
      </c>
      <c r="BK92" s="48">
        <v>1695161344.1800001</v>
      </c>
      <c r="BL92" s="48">
        <v>1813483605.1800001</v>
      </c>
      <c r="BM92" s="48">
        <v>1810398617.79</v>
      </c>
      <c r="BN92" s="48">
        <v>1804848341.3</v>
      </c>
      <c r="BO92" s="48">
        <v>1858037220.9300001</v>
      </c>
      <c r="BP92" s="48">
        <v>1855704250.52</v>
      </c>
      <c r="BQ92" s="48">
        <v>1855135466.0899999</v>
      </c>
      <c r="BR92" s="48">
        <v>1938468355.0699999</v>
      </c>
      <c r="BS92" s="48">
        <v>1943307076.45</v>
      </c>
      <c r="BT92" s="48">
        <v>1935403531.1800001</v>
      </c>
      <c r="BU92" s="48">
        <v>1934771760.48</v>
      </c>
      <c r="BV92" s="48">
        <v>665586424.62</v>
      </c>
      <c r="BW92" s="48">
        <v>665566716.62</v>
      </c>
      <c r="BX92" s="48">
        <v>665134231.63</v>
      </c>
      <c r="BY92" s="48">
        <v>665053179.01999998</v>
      </c>
      <c r="BZ92" s="48">
        <v>662117383.08000004</v>
      </c>
      <c r="CA92" s="48">
        <v>659592080.08000004</v>
      </c>
      <c r="CB92" s="48">
        <v>641372232.88999999</v>
      </c>
      <c r="CC92" s="48">
        <v>641372232.88999999</v>
      </c>
      <c r="CD92" s="48">
        <v>641372232.88999999</v>
      </c>
      <c r="CE92" s="48">
        <v>641324000</v>
      </c>
      <c r="CF92" s="48">
        <v>638403784.88999999</v>
      </c>
      <c r="CG92" s="48">
        <v>274599680.88999999</v>
      </c>
      <c r="CH92" s="48">
        <v>0</v>
      </c>
      <c r="CI92" s="48">
        <v>0</v>
      </c>
      <c r="CJ92" s="48">
        <v>0</v>
      </c>
      <c r="CK92" s="48">
        <v>0</v>
      </c>
      <c r="CL92" s="48">
        <v>0</v>
      </c>
    </row>
    <row r="93" spans="1:90">
      <c r="A93" s="4" t="s">
        <v>64</v>
      </c>
      <c r="B93" s="48">
        <v>0</v>
      </c>
      <c r="C93" s="48">
        <v>0</v>
      </c>
      <c r="D93" s="48">
        <v>0</v>
      </c>
      <c r="E93" s="48">
        <v>0</v>
      </c>
      <c r="F93" s="48">
        <v>0</v>
      </c>
      <c r="G93" s="48">
        <v>0</v>
      </c>
      <c r="H93" s="48">
        <v>0</v>
      </c>
      <c r="I93" s="48">
        <v>0</v>
      </c>
      <c r="J93" s="48">
        <v>0</v>
      </c>
      <c r="K93" s="48">
        <v>0</v>
      </c>
      <c r="L93" s="48">
        <v>0</v>
      </c>
      <c r="M93" s="48">
        <v>0</v>
      </c>
      <c r="N93" s="48">
        <v>0</v>
      </c>
      <c r="O93" s="48">
        <v>0</v>
      </c>
      <c r="P93" s="48">
        <v>0</v>
      </c>
      <c r="Q93" s="48">
        <v>0</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379578.15</v>
      </c>
      <c r="C94" s="48">
        <v>379578.33</v>
      </c>
      <c r="D94" s="48">
        <v>173795.25</v>
      </c>
      <c r="E94" s="48">
        <v>66372390.090000004</v>
      </c>
      <c r="F94" s="48">
        <v>113293730.97</v>
      </c>
      <c r="G94" s="48">
        <v>121027404.41</v>
      </c>
      <c r="H94" s="48">
        <v>123267249.14</v>
      </c>
      <c r="I94" s="48">
        <v>114470980.94</v>
      </c>
      <c r="J94" s="48">
        <v>87087424.519999996</v>
      </c>
      <c r="K94" s="48">
        <v>88580627.120000005</v>
      </c>
      <c r="L94" s="48">
        <v>93899299.579999998</v>
      </c>
      <c r="M94" s="48">
        <v>115453768.95999999</v>
      </c>
      <c r="N94" s="48">
        <v>102599232.11</v>
      </c>
      <c r="O94" s="48">
        <v>44633232.530000001</v>
      </c>
      <c r="P94" s="48">
        <v>39963589.479999997</v>
      </c>
      <c r="Q94" s="48">
        <v>23472079.469999999</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9228506.5899999999</v>
      </c>
      <c r="C95" s="48">
        <v>10686138.02</v>
      </c>
      <c r="D95" s="48">
        <v>10518980.310000001</v>
      </c>
      <c r="E95" s="48">
        <v>9676689.0999999996</v>
      </c>
      <c r="F95" s="48">
        <v>10108157.33</v>
      </c>
      <c r="G95" s="48">
        <v>10313683.810000001</v>
      </c>
      <c r="H95" s="48">
        <v>9975294.5600000005</v>
      </c>
      <c r="I95" s="48">
        <v>9720622.4700000007</v>
      </c>
      <c r="J95" s="48">
        <v>10006355.1</v>
      </c>
      <c r="K95" s="48">
        <v>10447557.050000001</v>
      </c>
      <c r="L95" s="48">
        <v>9803979.8900000006</v>
      </c>
      <c r="M95" s="48">
        <v>9923266.0700000003</v>
      </c>
      <c r="N95" s="48">
        <v>7711188.0499999998</v>
      </c>
      <c r="O95" s="48">
        <v>9181367.3699999992</v>
      </c>
      <c r="P95" s="48">
        <v>8122985.5700000003</v>
      </c>
      <c r="Q95" s="48">
        <v>8122985.5700000003</v>
      </c>
      <c r="R95" s="48">
        <v>0</v>
      </c>
      <c r="S95" s="48">
        <v>7595223.2199999997</v>
      </c>
      <c r="T95" s="48">
        <v>0</v>
      </c>
      <c r="U95" s="48">
        <v>6102812.6600000001</v>
      </c>
      <c r="V95" s="48">
        <v>0</v>
      </c>
      <c r="W95" s="48">
        <v>6460515.2800000003</v>
      </c>
      <c r="X95" s="48">
        <v>5530696.96</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1320646920.6600001</v>
      </c>
      <c r="C96" s="48">
        <v>1320646920.6600001</v>
      </c>
      <c r="D96" s="48">
        <v>1320646920.6600001</v>
      </c>
      <c r="E96" s="48">
        <v>1320646920.6600001</v>
      </c>
      <c r="F96" s="48">
        <v>1320646920.6600001</v>
      </c>
      <c r="G96" s="48">
        <v>1320646920.6600001</v>
      </c>
      <c r="H96" s="48">
        <v>1320646920.6600001</v>
      </c>
      <c r="I96" s="48">
        <v>1320646920.6600001</v>
      </c>
      <c r="J96" s="48">
        <v>1320646920.6600001</v>
      </c>
      <c r="K96" s="48">
        <v>1320646920.6600001</v>
      </c>
      <c r="L96" s="48">
        <v>1320646920.6600001</v>
      </c>
      <c r="M96" s="48">
        <v>1320646920.6600001</v>
      </c>
      <c r="N96" s="48">
        <v>1320646920.6600001</v>
      </c>
      <c r="O96" s="48">
        <v>1320646920.6600001</v>
      </c>
      <c r="P96" s="48">
        <v>1320646920.6600001</v>
      </c>
      <c r="Q96" s="48">
        <v>1320646920.6600001</v>
      </c>
      <c r="R96" s="48">
        <v>1321118748.78</v>
      </c>
      <c r="S96" s="48">
        <v>1321118748.78</v>
      </c>
      <c r="T96" s="48">
        <v>1320646920.6600001</v>
      </c>
      <c r="U96" s="48">
        <v>1320646920.6600001</v>
      </c>
      <c r="V96" s="48">
        <v>1306295323.8699999</v>
      </c>
      <c r="W96" s="48">
        <v>1306295323.8699999</v>
      </c>
      <c r="X96" s="48">
        <v>1306295323.8699999</v>
      </c>
      <c r="Y96" s="48">
        <v>1306295323.8699999</v>
      </c>
      <c r="Z96" s="48">
        <v>1219623867.3599999</v>
      </c>
      <c r="AA96" s="48">
        <v>1219623867.3599999</v>
      </c>
      <c r="AB96" s="48">
        <v>1234599718.03</v>
      </c>
      <c r="AC96" s="48">
        <v>1234599718.03</v>
      </c>
      <c r="AD96" s="48">
        <v>1155823454.77</v>
      </c>
      <c r="AE96" s="48">
        <v>1155823454.77</v>
      </c>
      <c r="AF96" s="48">
        <v>1157766101.1500001</v>
      </c>
      <c r="AG96" s="48">
        <v>1157766101.1500001</v>
      </c>
      <c r="AH96" s="48">
        <v>1003506333.84</v>
      </c>
      <c r="AI96" s="48">
        <v>1003506333.84</v>
      </c>
      <c r="AJ96" s="48">
        <v>1003506333.84</v>
      </c>
      <c r="AK96" s="48">
        <v>1003506333.84</v>
      </c>
      <c r="AL96" s="48">
        <v>870530104.05999994</v>
      </c>
      <c r="AM96" s="48">
        <v>870530104.05999994</v>
      </c>
      <c r="AN96" s="48">
        <v>870313024.05999994</v>
      </c>
      <c r="AO96" s="48">
        <v>870313024.05999994</v>
      </c>
      <c r="AP96" s="48">
        <v>747142301.03999996</v>
      </c>
      <c r="AQ96" s="48">
        <v>747142301.03999996</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6268215598.3400002</v>
      </c>
      <c r="C98" s="48">
        <v>5868614909.8299999</v>
      </c>
      <c r="D98" s="48">
        <v>5965940979.4300003</v>
      </c>
      <c r="E98" s="48">
        <v>5577151227.1899996</v>
      </c>
      <c r="F98" s="48">
        <v>5311163331.9200001</v>
      </c>
      <c r="G98" s="48">
        <v>4896807682.0500002</v>
      </c>
      <c r="H98" s="48">
        <v>4945628537.3100004</v>
      </c>
      <c r="I98" s="48">
        <v>4706636692.1599998</v>
      </c>
      <c r="J98" s="48">
        <v>4482064685.4499998</v>
      </c>
      <c r="K98" s="48">
        <v>4081461765.5700002</v>
      </c>
      <c r="L98" s="48">
        <v>3825332919.0599999</v>
      </c>
      <c r="M98" s="48">
        <v>3605977097.1999998</v>
      </c>
      <c r="N98" s="48">
        <v>3472895693.0100002</v>
      </c>
      <c r="O98" s="48">
        <v>2449011020.0900002</v>
      </c>
      <c r="P98" s="48">
        <v>2387834552.3699999</v>
      </c>
      <c r="Q98" s="48">
        <v>2245638061.9099998</v>
      </c>
      <c r="R98" s="48">
        <v>2209874647.98</v>
      </c>
      <c r="S98" s="48">
        <v>1929639224.1600001</v>
      </c>
      <c r="T98" s="48">
        <v>1926794884.0599999</v>
      </c>
      <c r="U98" s="48">
        <v>1755367292.51</v>
      </c>
      <c r="V98" s="48">
        <v>1525522712.6099999</v>
      </c>
      <c r="W98" s="48">
        <v>1187407491.71</v>
      </c>
      <c r="X98" s="48">
        <v>1206017366.04</v>
      </c>
      <c r="Y98" s="48">
        <v>1118011764.1300001</v>
      </c>
      <c r="Z98" s="48">
        <v>1190436982.6500001</v>
      </c>
      <c r="AA98" s="48">
        <v>2458630791.4000001</v>
      </c>
      <c r="AB98" s="48">
        <v>2505863990.2399998</v>
      </c>
      <c r="AC98" s="48">
        <v>892086351.51999998</v>
      </c>
      <c r="AD98" s="48">
        <v>2262280196.29</v>
      </c>
      <c r="AE98" s="48">
        <v>2063057777.46</v>
      </c>
      <c r="AF98" s="48">
        <v>2025245485.3199999</v>
      </c>
      <c r="AG98" s="48">
        <v>1835178732.7</v>
      </c>
      <c r="AH98" s="48">
        <v>1888951064.6700001</v>
      </c>
      <c r="AI98" s="48">
        <v>1712125791.28</v>
      </c>
      <c r="AJ98" s="48">
        <v>1631238047.0899999</v>
      </c>
      <c r="AK98" s="48">
        <v>1461790072.1400001</v>
      </c>
      <c r="AL98" s="48">
        <v>1647612547.3800001</v>
      </c>
      <c r="AM98" s="48">
        <v>1489433745.72</v>
      </c>
      <c r="AN98" s="48">
        <v>1393782064.77</v>
      </c>
      <c r="AO98" s="48">
        <v>1257123188.75</v>
      </c>
      <c r="AP98" s="48">
        <v>1230328682.04</v>
      </c>
      <c r="AQ98" s="48">
        <v>1088674614.52</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321055.48</v>
      </c>
      <c r="C99" s="48">
        <v>732312430.88</v>
      </c>
      <c r="D99" s="48">
        <v>187956.68</v>
      </c>
      <c r="E99" s="48">
        <v>870410.19</v>
      </c>
      <c r="F99" s="48">
        <v>113743123.98999999</v>
      </c>
      <c r="G99" s="48">
        <v>764495069.66999996</v>
      </c>
      <c r="H99" s="48">
        <v>1289662.4099999999</v>
      </c>
      <c r="I99" s="48">
        <v>1289662.4099999999</v>
      </c>
      <c r="J99" s="48">
        <v>137726582.41</v>
      </c>
      <c r="K99" s="48">
        <v>787037342.40999997</v>
      </c>
      <c r="L99" s="48">
        <v>1289662.4099999999</v>
      </c>
      <c r="M99" s="48">
        <v>1289662.4099999999</v>
      </c>
      <c r="N99" s="48">
        <v>63204319.649999999</v>
      </c>
      <c r="O99" s="48">
        <v>831611565</v>
      </c>
      <c r="P99" s="48">
        <v>452685</v>
      </c>
      <c r="Q99" s="48">
        <v>692085.14</v>
      </c>
      <c r="R99" s="48">
        <v>52775274.240000002</v>
      </c>
      <c r="S99" s="48">
        <v>1052135840.48</v>
      </c>
      <c r="T99" s="48">
        <v>1176562.24</v>
      </c>
      <c r="U99" s="48">
        <v>2086462.24</v>
      </c>
      <c r="V99" s="48">
        <v>53741976.670000002</v>
      </c>
      <c r="W99" s="48">
        <v>732407882.01999998</v>
      </c>
      <c r="X99" s="48">
        <v>1774387.34</v>
      </c>
      <c r="Y99" s="48">
        <v>1774387.34</v>
      </c>
      <c r="Z99" s="48">
        <v>68820877.079999998</v>
      </c>
      <c r="AA99" s="48">
        <v>714449869.48000002</v>
      </c>
      <c r="AB99" s="48">
        <v>988096.67</v>
      </c>
      <c r="AC99" s="48">
        <v>1059437.08</v>
      </c>
      <c r="AD99" s="48">
        <v>6202112.1500000004</v>
      </c>
      <c r="AE99" s="48">
        <v>263132112.15000001</v>
      </c>
      <c r="AF99" s="48">
        <v>992882.86</v>
      </c>
      <c r="AG99" s="48">
        <v>1176637.77</v>
      </c>
      <c r="AH99" s="48">
        <v>69439313.459999993</v>
      </c>
      <c r="AI99" s="48">
        <v>281325447.45999998</v>
      </c>
      <c r="AJ99" s="48">
        <v>25184072.84</v>
      </c>
      <c r="AK99" s="48">
        <v>25306407.460000001</v>
      </c>
      <c r="AL99" s="48">
        <v>108325652.86</v>
      </c>
      <c r="AM99" s="48">
        <v>420451983.66000003</v>
      </c>
      <c r="AN99" s="48">
        <v>65010950.859999999</v>
      </c>
      <c r="AO99" s="48">
        <v>65010950.859999999</v>
      </c>
      <c r="AP99" s="48">
        <v>84632530.930000007</v>
      </c>
      <c r="AQ99" s="48">
        <v>372318905.47000003</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291</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10660467617.889999</v>
      </c>
      <c r="C102" s="48">
        <v>10262324560.99</v>
      </c>
      <c r="D102" s="48">
        <v>10359277689.799999</v>
      </c>
      <c r="E102" s="48">
        <v>10035844241.190001</v>
      </c>
      <c r="F102" s="48">
        <v>9818321388.7299995</v>
      </c>
      <c r="G102" s="48">
        <v>9411904938.7800007</v>
      </c>
      <c r="H102" s="48">
        <v>9462627249.5200005</v>
      </c>
      <c r="I102" s="48">
        <v>9214584464.0799999</v>
      </c>
      <c r="J102" s="48">
        <v>8962914633.5799999</v>
      </c>
      <c r="K102" s="48">
        <v>8564246118.2600002</v>
      </c>
      <c r="L102" s="48">
        <v>8316793497.4700003</v>
      </c>
      <c r="M102" s="48">
        <v>8119111431.1700001</v>
      </c>
      <c r="N102" s="48">
        <v>7972159225.5799999</v>
      </c>
      <c r="O102" s="48">
        <v>6890582918.9300003</v>
      </c>
      <c r="P102" s="48">
        <v>6419303426.3599997</v>
      </c>
      <c r="Q102" s="48">
        <v>6260615425.8900003</v>
      </c>
      <c r="R102" s="48">
        <v>6225947085.6499996</v>
      </c>
      <c r="S102" s="48">
        <v>5920010876.6199999</v>
      </c>
      <c r="T102" s="48">
        <v>5932471151.8199997</v>
      </c>
      <c r="U102" s="48">
        <v>5754430707.2799997</v>
      </c>
      <c r="V102" s="48">
        <v>5509307337.1700001</v>
      </c>
      <c r="W102" s="48">
        <v>5128803585.04</v>
      </c>
      <c r="X102" s="48">
        <v>5193939340.8599997</v>
      </c>
      <c r="Y102" s="48">
        <v>5104562436.54</v>
      </c>
      <c r="Z102" s="48">
        <v>5165480694.8100004</v>
      </c>
      <c r="AA102" s="48">
        <v>6178068019.9300003</v>
      </c>
      <c r="AB102" s="48">
        <v>6244642446.8900003</v>
      </c>
      <c r="AC102" s="48">
        <v>5486019637.04</v>
      </c>
      <c r="AD102" s="48">
        <v>5917144480.3400002</v>
      </c>
      <c r="AE102" s="48">
        <v>5712726115.2200003</v>
      </c>
      <c r="AF102" s="48">
        <v>5676981940.2200003</v>
      </c>
      <c r="AG102" s="48">
        <v>5487077682.7700005</v>
      </c>
      <c r="AH102" s="48">
        <v>5387724412.0600004</v>
      </c>
      <c r="AI102" s="48">
        <v>5209489129.7700005</v>
      </c>
      <c r="AJ102" s="48">
        <v>5118843967.54</v>
      </c>
      <c r="AK102" s="48">
        <v>4950057722.3900003</v>
      </c>
      <c r="AL102" s="48">
        <v>5001722265.6700001</v>
      </c>
      <c r="AM102" s="48">
        <v>4816975925.0699997</v>
      </c>
      <c r="AN102" s="48">
        <v>4708998614.4499998</v>
      </c>
      <c r="AO102" s="48">
        <v>4564542108.1999998</v>
      </c>
      <c r="AP102" s="48">
        <v>4422815579.9300003</v>
      </c>
      <c r="AQ102" s="48">
        <v>4280982623.73</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2244051146.8699999</v>
      </c>
      <c r="C103" s="48">
        <v>1959109894.6099999</v>
      </c>
      <c r="D103" s="48">
        <v>2553284588.4499998</v>
      </c>
      <c r="E103" s="48">
        <v>2394753281.9299998</v>
      </c>
      <c r="F103" s="48">
        <v>2211425925.4400001</v>
      </c>
      <c r="G103" s="48">
        <v>1922634220.1800001</v>
      </c>
      <c r="H103" s="48">
        <v>2528794110.1700001</v>
      </c>
      <c r="I103" s="48">
        <v>2375877753.6300001</v>
      </c>
      <c r="J103" s="48">
        <v>2191416637.96</v>
      </c>
      <c r="K103" s="48">
        <v>1909620092.4400001</v>
      </c>
      <c r="L103" s="48">
        <v>2519441588.1399999</v>
      </c>
      <c r="M103" s="48">
        <v>2367373968.4099998</v>
      </c>
      <c r="N103" s="48">
        <v>2177843076.8600001</v>
      </c>
      <c r="O103" s="48">
        <v>1903108664.8399999</v>
      </c>
      <c r="P103" s="48">
        <v>2501480299.1900001</v>
      </c>
      <c r="Q103" s="48">
        <v>2351289238.6700001</v>
      </c>
      <c r="R103" s="48">
        <v>2167148043.1599998</v>
      </c>
      <c r="S103" s="48">
        <v>1892340227.0999999</v>
      </c>
      <c r="T103" s="48">
        <v>2453439654.48</v>
      </c>
      <c r="U103" s="48">
        <v>2312404169.9200001</v>
      </c>
      <c r="V103" s="48">
        <v>2132506315.79</v>
      </c>
      <c r="W103" s="48">
        <v>1834841345.1400001</v>
      </c>
      <c r="X103" s="48">
        <v>2154003498.3499999</v>
      </c>
      <c r="Y103" s="48">
        <v>2025837953.23</v>
      </c>
      <c r="Z103" s="48">
        <v>1909507064.76</v>
      </c>
      <c r="AA103" s="48">
        <v>1734834229.3099999</v>
      </c>
      <c r="AB103" s="48">
        <v>1984471239.49</v>
      </c>
      <c r="AC103" s="48">
        <v>1892215724.51</v>
      </c>
      <c r="AD103" s="48">
        <v>1847976734.77</v>
      </c>
      <c r="AE103" s="48">
        <v>1711994607.6199999</v>
      </c>
      <c r="AF103" s="48">
        <v>2007564210.8399999</v>
      </c>
      <c r="AG103" s="48">
        <v>1907296357.9000001</v>
      </c>
      <c r="AH103" s="48">
        <v>1847687653.48</v>
      </c>
      <c r="AI103" s="48">
        <v>1762845301.25</v>
      </c>
      <c r="AJ103" s="48">
        <v>1901347610.3399999</v>
      </c>
      <c r="AK103" s="48">
        <v>1817967112.54</v>
      </c>
      <c r="AL103" s="48">
        <v>1795308549.03</v>
      </c>
      <c r="AM103" s="48">
        <v>1565552095.71</v>
      </c>
      <c r="AN103" s="48">
        <v>1716204343.9100001</v>
      </c>
      <c r="AO103" s="48">
        <v>1630200752.8099999</v>
      </c>
      <c r="AP103" s="48">
        <v>1595216201.5799999</v>
      </c>
      <c r="AQ103" s="48">
        <v>1508466195.24</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12904518764.759998</v>
      </c>
      <c r="C107" s="41">
        <f>C102+C103</f>
        <v>12221434455.6</v>
      </c>
      <c r="D107" s="41">
        <f>D102+D103</f>
        <v>12912562278.25</v>
      </c>
      <c r="E107" s="41">
        <f>E102+E103</f>
        <v>12430597523.120001</v>
      </c>
      <c r="F107" s="41">
        <f t="shared" ref="F107:BQ107" si="20">F102+F103</f>
        <v>12029747314.17</v>
      </c>
      <c r="G107" s="41">
        <f t="shared" si="20"/>
        <v>11334539158.960001</v>
      </c>
      <c r="H107" s="41">
        <f t="shared" si="20"/>
        <v>11991421359.690001</v>
      </c>
      <c r="I107" s="41">
        <f t="shared" si="20"/>
        <v>11590462217.709999</v>
      </c>
      <c r="J107" s="41">
        <f t="shared" si="20"/>
        <v>11154331271.540001</v>
      </c>
      <c r="K107" s="41">
        <f t="shared" si="20"/>
        <v>10473866210.700001</v>
      </c>
      <c r="L107" s="41">
        <f t="shared" si="20"/>
        <v>10836235085.610001</v>
      </c>
      <c r="M107" s="41">
        <f t="shared" si="20"/>
        <v>10486485399.58</v>
      </c>
      <c r="N107" s="41">
        <f t="shared" si="20"/>
        <v>10150002302.440001</v>
      </c>
      <c r="O107" s="41">
        <f t="shared" si="20"/>
        <v>8793691583.7700005</v>
      </c>
      <c r="P107" s="41">
        <f t="shared" si="20"/>
        <v>8920783725.5499992</v>
      </c>
      <c r="Q107" s="41">
        <f t="shared" si="20"/>
        <v>8611904664.5600014</v>
      </c>
      <c r="R107" s="41">
        <f t="shared" si="20"/>
        <v>8393095128.8099995</v>
      </c>
      <c r="S107" s="41">
        <f t="shared" si="20"/>
        <v>7812351103.7199993</v>
      </c>
      <c r="T107" s="41">
        <f t="shared" si="20"/>
        <v>8385910806.2999992</v>
      </c>
      <c r="U107" s="41">
        <f t="shared" si="20"/>
        <v>8066834877.1999998</v>
      </c>
      <c r="V107" s="41">
        <f t="shared" si="20"/>
        <v>7641813652.96</v>
      </c>
      <c r="W107" s="41">
        <f t="shared" si="20"/>
        <v>6963644930.1800003</v>
      </c>
      <c r="X107" s="41">
        <f t="shared" si="20"/>
        <v>7347942839.2099991</v>
      </c>
      <c r="Y107" s="41">
        <f t="shared" si="20"/>
        <v>7130400389.7700005</v>
      </c>
      <c r="Z107" s="41">
        <f t="shared" si="20"/>
        <v>7074987759.5700006</v>
      </c>
      <c r="AA107" s="41">
        <f t="shared" si="20"/>
        <v>7912902249.2399998</v>
      </c>
      <c r="AB107" s="41">
        <f t="shared" si="20"/>
        <v>8229113686.3800001</v>
      </c>
      <c r="AC107" s="41">
        <f t="shared" si="20"/>
        <v>7378235361.5500002</v>
      </c>
      <c r="AD107" s="41">
        <f t="shared" si="20"/>
        <v>7765121215.1100006</v>
      </c>
      <c r="AE107" s="41">
        <f t="shared" si="20"/>
        <v>7424720722.8400002</v>
      </c>
      <c r="AF107" s="41">
        <f t="shared" si="20"/>
        <v>7684546151.0600004</v>
      </c>
      <c r="AG107" s="41">
        <f t="shared" si="20"/>
        <v>7394374040.6700001</v>
      </c>
      <c r="AH107" s="41">
        <f t="shared" si="20"/>
        <v>7235412065.5400009</v>
      </c>
      <c r="AI107" s="41">
        <f t="shared" si="20"/>
        <v>6972334431.0200005</v>
      </c>
      <c r="AJ107" s="41">
        <f t="shared" si="20"/>
        <v>7020191577.8800001</v>
      </c>
      <c r="AK107" s="41">
        <f t="shared" si="20"/>
        <v>6768024834.9300003</v>
      </c>
      <c r="AL107" s="41">
        <f t="shared" si="20"/>
        <v>6797030814.6999998</v>
      </c>
      <c r="AM107" s="41">
        <f t="shared" si="20"/>
        <v>6382528020.7799997</v>
      </c>
      <c r="AN107" s="41">
        <f t="shared" si="20"/>
        <v>6425202958.3599997</v>
      </c>
      <c r="AO107" s="41">
        <f t="shared" si="20"/>
        <v>6194742861.0100002</v>
      </c>
      <c r="AP107" s="41">
        <f t="shared" si="20"/>
        <v>6018031781.5100002</v>
      </c>
      <c r="AQ107" s="41">
        <f t="shared" si="20"/>
        <v>5789448818.9700003</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12943765949.759998</v>
      </c>
      <c r="C108" s="46">
        <f t="shared" ref="C108:BN108" si="22">SUM(C89+C107)</f>
        <v>12260681640.6</v>
      </c>
      <c r="D108" s="46">
        <f t="shared" si="22"/>
        <v>12952558869.389999</v>
      </c>
      <c r="E108" s="46">
        <f>E107-E89</f>
        <v>12395100931.960001</v>
      </c>
      <c r="F108" s="46">
        <f t="shared" si="22"/>
        <v>12065854975.51</v>
      </c>
      <c r="G108" s="46">
        <f t="shared" si="22"/>
        <v>11365651268.970001</v>
      </c>
      <c r="H108" s="46">
        <f t="shared" si="22"/>
        <v>12022542267.25</v>
      </c>
      <c r="I108" s="46">
        <f t="shared" si="22"/>
        <v>11621855302.9</v>
      </c>
      <c r="J108" s="46">
        <f t="shared" si="22"/>
        <v>11203999200.67</v>
      </c>
      <c r="K108" s="46">
        <f t="shared" si="22"/>
        <v>10514398775.290001</v>
      </c>
      <c r="L108" s="46">
        <f t="shared" si="22"/>
        <v>10881290033.84</v>
      </c>
      <c r="M108" s="46">
        <f t="shared" si="22"/>
        <v>10537815509.24</v>
      </c>
      <c r="N108" s="46">
        <f t="shared" si="22"/>
        <v>10202767026.440001</v>
      </c>
      <c r="O108" s="46">
        <f t="shared" si="22"/>
        <v>8908668993.1599998</v>
      </c>
      <c r="P108" s="46">
        <f t="shared" si="22"/>
        <v>10553921873.019999</v>
      </c>
      <c r="Q108" s="46">
        <f t="shared" si="22"/>
        <v>10214512746.500002</v>
      </c>
      <c r="R108" s="46">
        <f t="shared" si="22"/>
        <v>10142375510.129999</v>
      </c>
      <c r="S108" s="46">
        <f t="shared" si="22"/>
        <v>9565011634.6199989</v>
      </c>
      <c r="T108" s="46">
        <f t="shared" si="22"/>
        <v>10151841978.24</v>
      </c>
      <c r="U108" s="46">
        <f t="shared" si="22"/>
        <v>9813133452.9200001</v>
      </c>
      <c r="V108" s="46">
        <f t="shared" si="22"/>
        <v>9710116798.7700005</v>
      </c>
      <c r="W108" s="46">
        <f t="shared" si="22"/>
        <v>9033063973.2000008</v>
      </c>
      <c r="X108" s="46">
        <f t="shared" si="22"/>
        <v>9480378291.5099983</v>
      </c>
      <c r="Y108" s="46">
        <f t="shared" si="22"/>
        <v>10692699556.540001</v>
      </c>
      <c r="Z108" s="46">
        <f t="shared" si="22"/>
        <v>9249926968.0800018</v>
      </c>
      <c r="AA108" s="46">
        <f t="shared" si="22"/>
        <v>8229210899.2399998</v>
      </c>
      <c r="AB108" s="46">
        <f t="shared" si="22"/>
        <v>8543362336.3800001</v>
      </c>
      <c r="AC108" s="46">
        <f t="shared" si="22"/>
        <v>9237458813.1399994</v>
      </c>
      <c r="AD108" s="46">
        <f t="shared" si="22"/>
        <v>8080874119.3300009</v>
      </c>
      <c r="AE108" s="46">
        <f t="shared" si="22"/>
        <v>7810473627.0600004</v>
      </c>
      <c r="AF108" s="46">
        <f t="shared" si="22"/>
        <v>7980299055.2800007</v>
      </c>
      <c r="AG108" s="46">
        <f t="shared" si="22"/>
        <v>7694761480.8900003</v>
      </c>
      <c r="AH108" s="46">
        <f t="shared" si="22"/>
        <v>7610231423.4300013</v>
      </c>
      <c r="AI108" s="46">
        <f t="shared" si="22"/>
        <v>7425054401.9100008</v>
      </c>
      <c r="AJ108" s="46">
        <f t="shared" si="22"/>
        <v>7613612383.4200001</v>
      </c>
      <c r="AK108" s="46">
        <f t="shared" si="22"/>
        <v>7385448328.1800003</v>
      </c>
      <c r="AL108" s="46">
        <f t="shared" si="22"/>
        <v>7426791713.3899994</v>
      </c>
      <c r="AM108" s="46">
        <f t="shared" si="22"/>
        <v>6669349965.46</v>
      </c>
      <c r="AN108" s="46">
        <f t="shared" si="22"/>
        <v>6767216884.4699993</v>
      </c>
      <c r="AO108" s="46">
        <f t="shared" si="22"/>
        <v>6560089086.4899998</v>
      </c>
      <c r="AP108" s="46">
        <f t="shared" si="22"/>
        <v>6353397648.4000006</v>
      </c>
      <c r="AQ108" s="46">
        <f t="shared" si="22"/>
        <v>6195892034.1800003</v>
      </c>
      <c r="AR108" s="46">
        <f t="shared" si="22"/>
        <v>6233831860.5200005</v>
      </c>
      <c r="AS108" s="46">
        <f t="shared" si="22"/>
        <v>6039459197.1299992</v>
      </c>
      <c r="AT108" s="46">
        <f t="shared" si="22"/>
        <v>5899907971.3699999</v>
      </c>
      <c r="AU108" s="46">
        <f t="shared" si="22"/>
        <v>5660208586.1400003</v>
      </c>
      <c r="AV108" s="46">
        <f t="shared" si="22"/>
        <v>5668339471.5699997</v>
      </c>
      <c r="AW108" s="46">
        <f t="shared" si="22"/>
        <v>5567215420.5299997</v>
      </c>
      <c r="AX108" s="46">
        <f t="shared" si="22"/>
        <v>5447526315.4899998</v>
      </c>
      <c r="AY108" s="46">
        <f t="shared" si="22"/>
        <v>5313670730.7200003</v>
      </c>
      <c r="AZ108" s="46">
        <f t="shared" si="22"/>
        <v>5577699249.5099993</v>
      </c>
      <c r="BA108" s="46">
        <f t="shared" si="22"/>
        <v>5512041941.1800003</v>
      </c>
      <c r="BB108" s="46">
        <f t="shared" si="22"/>
        <v>5497713635.6800003</v>
      </c>
      <c r="BC108" s="46">
        <f t="shared" si="22"/>
        <v>5467029835.3099995</v>
      </c>
      <c r="BD108" s="46">
        <f t="shared" si="22"/>
        <v>5819594932.5999994</v>
      </c>
      <c r="BE108" s="46">
        <f t="shared" si="22"/>
        <v>5636860455.2599993</v>
      </c>
      <c r="BF108" s="46">
        <f t="shared" si="22"/>
        <v>5473330550.2099991</v>
      </c>
      <c r="BG108" s="46">
        <f t="shared" si="22"/>
        <v>5519749285.2800007</v>
      </c>
      <c r="BH108" s="46">
        <f t="shared" si="22"/>
        <v>5640794163.1599998</v>
      </c>
      <c r="BI108" s="46">
        <f t="shared" si="22"/>
        <v>5498685182.8400002</v>
      </c>
      <c r="BJ108" s="46">
        <f t="shared" si="22"/>
        <v>5430049720.3999996</v>
      </c>
      <c r="BK108" s="46">
        <f t="shared" si="22"/>
        <v>5660119711.46</v>
      </c>
      <c r="BL108" s="46">
        <f t="shared" si="22"/>
        <v>5775031672.1999998</v>
      </c>
      <c r="BM108" s="46">
        <f t="shared" si="22"/>
        <v>5597030926.0799999</v>
      </c>
      <c r="BN108" s="46">
        <f t="shared" si="22"/>
        <v>5396598196.1199999</v>
      </c>
      <c r="BO108" s="46">
        <f t="shared" ref="BO108:CK108" si="23">SUM(BO89+BO107)</f>
        <v>5187856848.21</v>
      </c>
      <c r="BP108" s="46">
        <f t="shared" si="23"/>
        <v>5165404447.0799999</v>
      </c>
      <c r="BQ108" s="46">
        <f t="shared" si="23"/>
        <v>4945811987.2799997</v>
      </c>
      <c r="BR108" s="46">
        <f t="shared" si="23"/>
        <v>4842073770.79</v>
      </c>
      <c r="BS108" s="46">
        <f t="shared" si="23"/>
        <v>4457330331.7600002</v>
      </c>
      <c r="BT108" s="46">
        <f t="shared" si="23"/>
        <v>4654314198.9299994</v>
      </c>
      <c r="BU108" s="46">
        <f t="shared" si="23"/>
        <v>4468103121.7799997</v>
      </c>
      <c r="BV108" s="46">
        <f t="shared" si="23"/>
        <v>2943073357.0799999</v>
      </c>
      <c r="BW108" s="46">
        <f t="shared" si="23"/>
        <v>2843169630.9699998</v>
      </c>
      <c r="BX108" s="46">
        <f t="shared" si="23"/>
        <v>1844800534.29</v>
      </c>
      <c r="BY108" s="46">
        <f t="shared" si="23"/>
        <v>1887670982.0599999</v>
      </c>
      <c r="BZ108" s="46">
        <f t="shared" si="23"/>
        <v>1174616352.97</v>
      </c>
      <c r="CA108" s="46">
        <f t="shared" si="23"/>
        <v>1699946345.95</v>
      </c>
      <c r="CB108" s="46">
        <f t="shared" si="23"/>
        <v>1183711862.5699999</v>
      </c>
      <c r="CC108" s="46">
        <f t="shared" si="23"/>
        <v>1409915325.3899999</v>
      </c>
      <c r="CD108" s="46">
        <f t="shared" si="23"/>
        <v>1076597245.8300002</v>
      </c>
      <c r="CE108" s="46">
        <f t="shared" si="23"/>
        <v>1270942000</v>
      </c>
      <c r="CF108" s="46">
        <f t="shared" si="23"/>
        <v>1004228352.76</v>
      </c>
      <c r="CG108" s="46">
        <f t="shared" si="23"/>
        <v>783050324.68000007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31" workbookViewId="0">
      <selection activeCell="A53" sqref="A53"/>
    </sheetView>
  </sheetViews>
  <sheetFormatPr defaultRowHeight="13.5"/>
  <cols>
    <col min="1" max="1" width="56" style="23" bestFit="1" customWidth="1"/>
    <col min="2" max="3" width="22" hidden="1" customWidth="1"/>
    <col min="4" max="4" width="20.75"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5" width="22" hidden="1" customWidth="1"/>
    <col min="16" max="16" width="20.75" hidden="1" customWidth="1"/>
    <col min="17" max="17" width="22" bestFit="1" customWidth="1"/>
    <col min="18" max="19" width="22" hidden="1" customWidth="1"/>
    <col min="20" max="20" width="20.75" hidden="1" customWidth="1"/>
    <col min="21" max="21" width="22" bestFit="1" customWidth="1"/>
    <col min="22" max="22" width="22" hidden="1" customWidth="1"/>
    <col min="23" max="24" width="20.75" hidden="1" customWidth="1"/>
    <col min="25" max="25" width="22" bestFit="1" customWidth="1"/>
    <col min="26" max="26" width="22" hidden="1" customWidth="1"/>
    <col min="27" max="27" width="19.5"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19.5" hidden="1" customWidth="1"/>
    <col min="36" max="36" width="20.75" hidden="1" customWidth="1"/>
    <col min="37" max="37" width="19.5" bestFit="1" customWidth="1"/>
    <col min="38" max="39" width="19.5" hidden="1" customWidth="1"/>
    <col min="40" max="40" width="20.75" hidden="1" customWidth="1"/>
    <col min="41" max="41" width="22" bestFit="1" customWidth="1"/>
    <col min="42" max="43" width="19.5" hidden="1" customWidth="1"/>
    <col min="44" max="44" width="20.75" hidden="1" customWidth="1"/>
    <col min="45" max="45" width="22" bestFit="1" customWidth="1"/>
    <col min="46" max="47" width="19.5" hidden="1" customWidth="1"/>
    <col min="48" max="48" width="20.75" hidden="1" customWidth="1"/>
    <col min="49" max="49" width="19.5" bestFit="1" customWidth="1"/>
    <col min="50" max="50" width="19.5" hidden="1" customWidth="1"/>
    <col min="51" max="52" width="20.75" hidden="1" customWidth="1"/>
    <col min="53" max="53" width="19.5" bestFit="1" customWidth="1"/>
    <col min="54" max="54" width="19.5" hidden="1" customWidth="1"/>
    <col min="55" max="56" width="20.75" hidden="1" customWidth="1"/>
    <col min="57" max="57" width="19.5" bestFit="1" customWidth="1"/>
    <col min="58" max="59" width="19.5" hidden="1" customWidth="1"/>
    <col min="60" max="60" width="20.75" hidden="1" customWidth="1"/>
    <col min="61" max="61" width="19.5" bestFit="1" customWidth="1"/>
    <col min="62" max="63" width="19.5" hidden="1" customWidth="1"/>
    <col min="64" max="64" width="20.75" hidden="1" customWidth="1"/>
    <col min="65" max="65" width="19.5" bestFit="1" customWidth="1"/>
    <col min="66" max="67" width="19.5" hidden="1" customWidth="1"/>
    <col min="68" max="68" width="20.7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20.75" bestFit="1" customWidth="1"/>
    <col min="76" max="76" width="20.75" hidden="1" customWidth="1"/>
    <col min="77" max="77" width="19.5" bestFit="1" customWidth="1"/>
    <col min="78" max="78" width="19.5" hidden="1" customWidth="1"/>
    <col min="79" max="79" width="19.5" bestFit="1" customWidth="1"/>
    <col min="80" max="80" width="19.5" hidden="1" customWidth="1"/>
    <col min="81" max="81" width="19.5" bestFit="1" customWidth="1"/>
    <col min="82" max="82" width="22" hidden="1" customWidth="1"/>
    <col min="83" max="83" width="22" bestFit="1" customWidth="1"/>
    <col min="84" max="84" width="19.5" hidden="1" customWidth="1"/>
    <col min="85" max="85" width="18.25" hidden="1" customWidth="1"/>
    <col min="86" max="88" width="18.25" bestFit="1" customWidth="1"/>
    <col min="89" max="89" width="9.625" hidden="1" customWidth="1"/>
  </cols>
  <sheetData>
    <row r="1" spans="1:89">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c r="A2" s="23" t="s">
        <v>84</v>
      </c>
    </row>
    <row r="3" spans="1:89" s="7" customFormat="1">
      <c r="A3" s="24" t="s">
        <v>85</v>
      </c>
    </row>
    <row r="4" spans="1:89">
      <c r="A4" s="23" t="s">
        <v>391</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25" t="s">
        <v>392</v>
      </c>
      <c r="B5" s="48">
        <v>12769312772.200001</v>
      </c>
      <c r="C5" s="48">
        <v>8246400053.1499996</v>
      </c>
      <c r="D5" s="48">
        <v>3170883561.7199998</v>
      </c>
      <c r="E5" s="48">
        <v>15226925132.92</v>
      </c>
      <c r="F5" s="48">
        <v>11628814912.92</v>
      </c>
      <c r="G5" s="48">
        <v>7633692655.8699999</v>
      </c>
      <c r="H5" s="48">
        <v>2976584444.52</v>
      </c>
      <c r="I5" s="48">
        <v>14780967899.440001</v>
      </c>
      <c r="J5" s="48">
        <v>11180763428.889999</v>
      </c>
      <c r="K5" s="48">
        <v>7291362019.0100002</v>
      </c>
      <c r="L5" s="48">
        <v>2979672630.1999998</v>
      </c>
      <c r="M5" s="48">
        <v>15117878402.59</v>
      </c>
      <c r="N5" s="48">
        <v>11642318913.57</v>
      </c>
      <c r="O5" s="48">
        <v>7801959717</v>
      </c>
      <c r="P5" s="48">
        <v>3312008819.9899998</v>
      </c>
      <c r="Q5" s="48">
        <v>16242127953.23</v>
      </c>
      <c r="R5" s="48">
        <v>12274014787.58</v>
      </c>
      <c r="S5" s="48">
        <v>8038090291.4700003</v>
      </c>
      <c r="T5" s="48">
        <v>3269606314.1599998</v>
      </c>
      <c r="U5" s="48">
        <v>15670770649.25</v>
      </c>
      <c r="V5" s="48">
        <v>11611711540.879999</v>
      </c>
      <c r="W5" s="48">
        <v>7542876267.8199997</v>
      </c>
      <c r="X5" s="48">
        <v>3154730635.73</v>
      </c>
      <c r="Y5" s="48">
        <v>14295199209.41</v>
      </c>
      <c r="Z5" s="48">
        <v>10906926142.75</v>
      </c>
      <c r="AA5" s="48">
        <v>5793795568.4099998</v>
      </c>
      <c r="AB5" s="48">
        <v>2541452950.0500002</v>
      </c>
      <c r="AC5" s="48">
        <v>11654694217.540001</v>
      </c>
      <c r="AD5" s="48">
        <v>9194752912.6000004</v>
      </c>
      <c r="AE5" s="48">
        <v>5952172825.3299999</v>
      </c>
      <c r="AF5" s="48">
        <v>2595919278.0100002</v>
      </c>
      <c r="AG5" s="48">
        <v>10700275731.110001</v>
      </c>
      <c r="AH5" s="48">
        <v>7867784014.79</v>
      </c>
      <c r="AI5" s="48">
        <v>5088515339.8000002</v>
      </c>
      <c r="AJ5" s="48">
        <v>2199896810.4400001</v>
      </c>
      <c r="AK5" s="48">
        <v>8888158950.1800003</v>
      </c>
      <c r="AL5" s="48">
        <v>6534738603.1199999</v>
      </c>
      <c r="AM5" s="48">
        <v>4183817454.4899998</v>
      </c>
      <c r="AN5" s="48">
        <v>1873897756.1900001</v>
      </c>
      <c r="AO5" s="48">
        <v>8489100178.8299999</v>
      </c>
      <c r="AP5" s="48">
        <v>6394198410.4899998</v>
      </c>
      <c r="AQ5" s="48">
        <v>4175419382.9099998</v>
      </c>
      <c r="AR5" s="48">
        <v>1861863686.0699999</v>
      </c>
      <c r="AS5" s="48">
        <v>7277254140.21</v>
      </c>
      <c r="AT5" s="48">
        <v>5289137929.5200005</v>
      </c>
      <c r="AU5" s="48">
        <v>3333026643.5900002</v>
      </c>
      <c r="AV5" s="48">
        <v>1538991169.55</v>
      </c>
      <c r="AW5" s="48">
        <v>5756865497.54</v>
      </c>
      <c r="AX5" s="48">
        <v>4211090083.77</v>
      </c>
      <c r="AY5" s="48">
        <v>2765887880.8899999</v>
      </c>
      <c r="AZ5" s="48">
        <v>1249190096.8199999</v>
      </c>
      <c r="BA5" s="48">
        <v>5403366370.7799997</v>
      </c>
      <c r="BB5" s="48">
        <v>3924222586.1799998</v>
      </c>
      <c r="BC5" s="48">
        <v>2567321061.1799998</v>
      </c>
      <c r="BD5" s="48">
        <v>1175375812.9400001</v>
      </c>
      <c r="BE5" s="48">
        <v>4942282576.8999996</v>
      </c>
      <c r="BF5" s="48">
        <v>3660508261.8899999</v>
      </c>
      <c r="BG5" s="48">
        <v>2517586186.9499998</v>
      </c>
      <c r="BH5" s="48">
        <v>1226508689.25</v>
      </c>
      <c r="BI5" s="48">
        <v>4011958308.4299998</v>
      </c>
      <c r="BJ5" s="48">
        <v>2944267467</v>
      </c>
      <c r="BK5" s="48">
        <v>1952850787.5</v>
      </c>
      <c r="BL5" s="48">
        <v>915105404.87</v>
      </c>
      <c r="BM5" s="48">
        <v>2881983316.8499999</v>
      </c>
      <c r="BN5" s="48">
        <v>2314903460.3000002</v>
      </c>
      <c r="BO5" s="48">
        <v>1596717736.3499999</v>
      </c>
      <c r="BP5" s="48">
        <v>773737089.95000005</v>
      </c>
      <c r="BQ5" s="48">
        <v>2554268178.5100002</v>
      </c>
      <c r="BR5" s="48">
        <v>1304874733.9300001</v>
      </c>
      <c r="BS5" s="48">
        <v>2483197627.2600002</v>
      </c>
      <c r="BT5" s="48">
        <v>1254158982.9400001</v>
      </c>
      <c r="BU5" s="48">
        <v>2461372469.0999999</v>
      </c>
      <c r="BV5" s="48">
        <v>1156607381.01</v>
      </c>
      <c r="BW5" s="48">
        <v>405519122.69999999</v>
      </c>
      <c r="BX5" s="48">
        <v>157687789.38</v>
      </c>
      <c r="BY5" s="48">
        <v>738657178.74000001</v>
      </c>
      <c r="BZ5" s="48">
        <v>0</v>
      </c>
      <c r="CA5" s="48">
        <v>1121670089.03</v>
      </c>
      <c r="CB5" s="48">
        <v>0</v>
      </c>
      <c r="CC5" s="48">
        <v>1522442725.4100001</v>
      </c>
      <c r="CD5" s="48">
        <v>0</v>
      </c>
      <c r="CE5" s="48">
        <v>0</v>
      </c>
      <c r="CF5" s="48">
        <v>0</v>
      </c>
      <c r="CG5" s="48">
        <v>482620000</v>
      </c>
      <c r="CH5" s="48">
        <v>622550000</v>
      </c>
      <c r="CI5" s="48">
        <v>511020000</v>
      </c>
      <c r="CJ5" s="48">
        <v>438350000</v>
      </c>
      <c r="CK5" s="48">
        <v>0</v>
      </c>
    </row>
    <row r="6" spans="1:89" s="4" customFormat="1">
      <c r="A6" s="26" t="s">
        <v>393</v>
      </c>
      <c r="B6" s="34">
        <f>B4-B5</f>
        <v>3140510356.0999985</v>
      </c>
      <c r="C6" s="34">
        <f t="shared" ref="C6:BN6" si="0">C4-C5</f>
        <v>2062032810.1300011</v>
      </c>
      <c r="D6" s="34">
        <f t="shared" si="0"/>
        <v>810774603.64000034</v>
      </c>
      <c r="E6" s="34">
        <f t="shared" si="0"/>
        <v>4244221278.1299992</v>
      </c>
      <c r="F6" s="34">
        <f t="shared" si="0"/>
        <v>3064712693.5</v>
      </c>
      <c r="G6" s="34">
        <f t="shared" si="0"/>
        <v>1979526800.1999998</v>
      </c>
      <c r="H6" s="34">
        <f t="shared" si="0"/>
        <v>817963385.90999985</v>
      </c>
      <c r="I6" s="34">
        <f t="shared" si="0"/>
        <v>4157583994.2699986</v>
      </c>
      <c r="J6" s="34">
        <f t="shared" si="0"/>
        <v>3037687477.210001</v>
      </c>
      <c r="K6" s="34">
        <f t="shared" si="0"/>
        <v>1979953210.1399994</v>
      </c>
      <c r="L6" s="34">
        <f t="shared" si="0"/>
        <v>795687232.16000032</v>
      </c>
      <c r="M6" s="34">
        <f t="shared" si="0"/>
        <v>4177656264.2299995</v>
      </c>
      <c r="N6" s="34">
        <f t="shared" si="0"/>
        <v>3110974916.5900002</v>
      </c>
      <c r="O6" s="34">
        <f t="shared" si="0"/>
        <v>2027538081.7700005</v>
      </c>
      <c r="P6" s="34">
        <f t="shared" si="0"/>
        <v>839286845.31000042</v>
      </c>
      <c r="Q6" s="34">
        <f t="shared" si="0"/>
        <v>4536805267.2900009</v>
      </c>
      <c r="R6" s="34">
        <f t="shared" si="0"/>
        <v>3301168501.7900009</v>
      </c>
      <c r="S6" s="34">
        <f t="shared" si="0"/>
        <v>2098226345.96</v>
      </c>
      <c r="T6" s="34">
        <f t="shared" si="0"/>
        <v>863633942.03999996</v>
      </c>
      <c r="U6" s="34">
        <f t="shared" si="0"/>
        <v>4236306425.8600006</v>
      </c>
      <c r="V6" s="34">
        <f t="shared" si="0"/>
        <v>3007058082.7400017</v>
      </c>
      <c r="W6" s="34">
        <f t="shared" si="0"/>
        <v>1838663764.4400005</v>
      </c>
      <c r="X6" s="34">
        <f t="shared" si="0"/>
        <v>729132608.82999992</v>
      </c>
      <c r="Y6" s="34">
        <f t="shared" si="0"/>
        <v>3448051670.170002</v>
      </c>
      <c r="Z6" s="34">
        <f t="shared" si="0"/>
        <v>2547209217.4799995</v>
      </c>
      <c r="AA6" s="34">
        <f t="shared" si="0"/>
        <v>1402280894.0699997</v>
      </c>
      <c r="AB6" s="34">
        <f t="shared" si="0"/>
        <v>657397982.60999966</v>
      </c>
      <c r="AC6" s="34">
        <f t="shared" si="0"/>
        <v>2847684814.2099991</v>
      </c>
      <c r="AD6" s="34">
        <f t="shared" si="0"/>
        <v>2236824813.5100002</v>
      </c>
      <c r="AE6" s="34">
        <f t="shared" si="0"/>
        <v>1413853416.29</v>
      </c>
      <c r="AF6" s="34">
        <f t="shared" si="0"/>
        <v>632367522.89999962</v>
      </c>
      <c r="AG6" s="34">
        <f t="shared" si="0"/>
        <v>2559703099.9099998</v>
      </c>
      <c r="AH6" s="34">
        <f t="shared" si="0"/>
        <v>1876668390.2300005</v>
      </c>
      <c r="AI6" s="34">
        <f t="shared" si="0"/>
        <v>1222381165.1499996</v>
      </c>
      <c r="AJ6" s="34">
        <f t="shared" si="0"/>
        <v>539193415.01999998</v>
      </c>
      <c r="AK6" s="34">
        <f t="shared" si="0"/>
        <v>2098076367.6399994</v>
      </c>
      <c r="AL6" s="34">
        <f t="shared" si="0"/>
        <v>1531485508.5100002</v>
      </c>
      <c r="AM6" s="34">
        <f t="shared" si="0"/>
        <v>996882583.36999989</v>
      </c>
      <c r="AN6" s="34">
        <f t="shared" si="0"/>
        <v>470577173.71000004</v>
      </c>
      <c r="AO6" s="34">
        <f t="shared" si="0"/>
        <v>1958282911.6299992</v>
      </c>
      <c r="AP6" s="34">
        <f t="shared" si="0"/>
        <v>1524720171.96</v>
      </c>
      <c r="AQ6" s="34">
        <f t="shared" si="0"/>
        <v>1016300498.5900002</v>
      </c>
      <c r="AR6" s="34">
        <f t="shared" si="0"/>
        <v>454627726.27000022</v>
      </c>
      <c r="AS6" s="34">
        <f t="shared" si="0"/>
        <v>1908938363.9100008</v>
      </c>
      <c r="AT6" s="34">
        <f t="shared" si="0"/>
        <v>1378172712.2299995</v>
      </c>
      <c r="AU6" s="34">
        <f t="shared" si="0"/>
        <v>877723063.12999964</v>
      </c>
      <c r="AV6" s="34">
        <f t="shared" si="0"/>
        <v>354495095.78999996</v>
      </c>
      <c r="AW6" s="34">
        <f t="shared" si="0"/>
        <v>1529357816.8800001</v>
      </c>
      <c r="AX6" s="34">
        <f t="shared" si="0"/>
        <v>1034819892.4000001</v>
      </c>
      <c r="AY6" s="34">
        <f t="shared" si="0"/>
        <v>656615799.30999994</v>
      </c>
      <c r="AZ6" s="34">
        <f t="shared" si="0"/>
        <v>308194565.60000014</v>
      </c>
      <c r="BA6" s="34">
        <f t="shared" si="0"/>
        <v>1428166884.4099998</v>
      </c>
      <c r="BB6" s="34">
        <f t="shared" si="0"/>
        <v>1135100230.3200002</v>
      </c>
      <c r="BC6" s="34">
        <f t="shared" si="0"/>
        <v>789542699.05000019</v>
      </c>
      <c r="BD6" s="34">
        <f t="shared" si="0"/>
        <v>355580274.90999985</v>
      </c>
      <c r="BE6" s="34">
        <f t="shared" si="0"/>
        <v>1612994251.2200003</v>
      </c>
      <c r="BF6" s="34">
        <f t="shared" si="0"/>
        <v>1141879844.8899999</v>
      </c>
      <c r="BG6" s="34">
        <f t="shared" si="0"/>
        <v>782817404.26000023</v>
      </c>
      <c r="BH6" s="34">
        <f t="shared" si="0"/>
        <v>373119605.98000002</v>
      </c>
      <c r="BI6" s="34">
        <f t="shared" si="0"/>
        <v>1547776475.0400004</v>
      </c>
      <c r="BJ6" s="34">
        <f t="shared" si="0"/>
        <v>1129070917.8699999</v>
      </c>
      <c r="BK6" s="34">
        <f t="shared" si="0"/>
        <v>712704845.46999979</v>
      </c>
      <c r="BL6" s="34">
        <f t="shared" si="0"/>
        <v>338077629.28000009</v>
      </c>
      <c r="BM6" s="34">
        <f t="shared" si="0"/>
        <v>1586353617.8300004</v>
      </c>
      <c r="BN6" s="34">
        <f t="shared" si="0"/>
        <v>1104968360</v>
      </c>
      <c r="BO6" s="34">
        <f t="shared" ref="BO6:CK6" si="1">BO4-BO5</f>
        <v>692830620.57999992</v>
      </c>
      <c r="BP6" s="34">
        <f t="shared" si="1"/>
        <v>288997469.74000001</v>
      </c>
      <c r="BQ6" s="34">
        <f t="shared" si="1"/>
        <v>1290501331.4899998</v>
      </c>
      <c r="BR6" s="34">
        <f t="shared" si="1"/>
        <v>583802137.06999993</v>
      </c>
      <c r="BS6" s="34">
        <f t="shared" si="1"/>
        <v>1141237579.6299996</v>
      </c>
      <c r="BT6" s="34">
        <f t="shared" si="1"/>
        <v>505713965.48000002</v>
      </c>
      <c r="BU6" s="34">
        <f t="shared" si="1"/>
        <v>1041794059.04</v>
      </c>
      <c r="BV6" s="34">
        <f t="shared" si="1"/>
        <v>484361889.54999995</v>
      </c>
      <c r="BW6" s="34">
        <f t="shared" si="1"/>
        <v>38803922.220000029</v>
      </c>
      <c r="BX6" s="34">
        <f t="shared" si="1"/>
        <v>44403981.5</v>
      </c>
      <c r="BY6" s="34">
        <f t="shared" si="1"/>
        <v>180231119.26999998</v>
      </c>
      <c r="BZ6" s="34">
        <f t="shared" si="1"/>
        <v>393462052.19999999</v>
      </c>
      <c r="CA6" s="34">
        <f t="shared" si="1"/>
        <v>229126073.78999996</v>
      </c>
      <c r="CB6" s="34">
        <f t="shared" si="1"/>
        <v>953095812.62</v>
      </c>
      <c r="CC6" s="34">
        <f t="shared" si="1"/>
        <v>402127926.5</v>
      </c>
      <c r="CD6" s="34">
        <f t="shared" si="1"/>
        <v>1099680000</v>
      </c>
      <c r="CE6" s="34">
        <f t="shared" si="1"/>
        <v>1434156000</v>
      </c>
      <c r="CF6" s="34">
        <f t="shared" si="1"/>
        <v>767120945.70000005</v>
      </c>
      <c r="CG6" s="34">
        <f t="shared" si="1"/>
        <v>102600000</v>
      </c>
      <c r="CH6" s="34">
        <f t="shared" si="1"/>
        <v>150820000</v>
      </c>
      <c r="CI6" s="34">
        <f t="shared" si="1"/>
        <v>119820000</v>
      </c>
      <c r="CJ6" s="34">
        <f t="shared" si="1"/>
        <v>103700000</v>
      </c>
      <c r="CK6" s="34">
        <f t="shared" si="1"/>
        <v>0</v>
      </c>
    </row>
    <row r="7" spans="1:89" s="31" customFormat="1">
      <c r="A7" s="31" t="s">
        <v>394</v>
      </c>
      <c r="B7" s="35">
        <f>B6/B4*100</f>
        <v>19.739442297845137</v>
      </c>
      <c r="C7" s="35">
        <f t="shared" ref="C7:BN7" si="2">C6/C4*100</f>
        <v>20.003358778958869</v>
      </c>
      <c r="D7" s="35">
        <f t="shared" si="2"/>
        <v>20.36273758238848</v>
      </c>
      <c r="E7" s="35">
        <f t="shared" si="2"/>
        <v>21.797490443199464</v>
      </c>
      <c r="F7" s="35">
        <f t="shared" si="2"/>
        <v>20.857569234503934</v>
      </c>
      <c r="G7" s="35">
        <f t="shared" si="2"/>
        <v>20.591715493918976</v>
      </c>
      <c r="H7" s="35">
        <f t="shared" si="2"/>
        <v>21.556280812971277</v>
      </c>
      <c r="I7" s="35">
        <f t="shared" si="2"/>
        <v>21.953019521259403</v>
      </c>
      <c r="J7" s="35">
        <f t="shared" si="2"/>
        <v>21.364405287686946</v>
      </c>
      <c r="K7" s="35">
        <f t="shared" si="2"/>
        <v>21.35568860731664</v>
      </c>
      <c r="L7" s="35">
        <f t="shared" si="2"/>
        <v>21.07579836542023</v>
      </c>
      <c r="M7" s="35">
        <f t="shared" si="2"/>
        <v>21.650896626429155</v>
      </c>
      <c r="N7" s="35">
        <f t="shared" si="2"/>
        <v>21.08664649673192</v>
      </c>
      <c r="O7" s="35">
        <f t="shared" si="2"/>
        <v>20.627077021409104</v>
      </c>
      <c r="P7" s="35">
        <f t="shared" si="2"/>
        <v>20.217467339786506</v>
      </c>
      <c r="Q7" s="35">
        <f t="shared" si="2"/>
        <v>21.833677499910007</v>
      </c>
      <c r="R7" s="35">
        <f t="shared" si="2"/>
        <v>21.195053955114833</v>
      </c>
      <c r="S7" s="35">
        <f t="shared" si="2"/>
        <v>20.700086836395357</v>
      </c>
      <c r="T7" s="35">
        <f t="shared" si="2"/>
        <v>20.894840089310556</v>
      </c>
      <c r="U7" s="35">
        <f t="shared" si="2"/>
        <v>21.280403998418699</v>
      </c>
      <c r="V7" s="35">
        <f t="shared" si="2"/>
        <v>20.569843838850872</v>
      </c>
      <c r="W7" s="35">
        <f t="shared" si="2"/>
        <v>19.598741337962068</v>
      </c>
      <c r="X7" s="35">
        <f t="shared" si="2"/>
        <v>18.773385233150837</v>
      </c>
      <c r="Y7" s="35">
        <f t="shared" si="2"/>
        <v>19.43303227560304</v>
      </c>
      <c r="Z7" s="35">
        <f t="shared" si="2"/>
        <v>18.932537463607432</v>
      </c>
      <c r="AA7" s="35">
        <f t="shared" si="2"/>
        <v>19.486742551742267</v>
      </c>
      <c r="AB7" s="35">
        <f t="shared" si="2"/>
        <v>20.551066506351432</v>
      </c>
      <c r="AC7" s="35">
        <f t="shared" si="2"/>
        <v>19.635983916677215</v>
      </c>
      <c r="AD7" s="35">
        <f t="shared" si="2"/>
        <v>19.567069980209627</v>
      </c>
      <c r="AE7" s="35">
        <f t="shared" si="2"/>
        <v>19.194248973773046</v>
      </c>
      <c r="AF7" s="35">
        <f t="shared" si="2"/>
        <v>19.588331579515977</v>
      </c>
      <c r="AG7" s="35">
        <f t="shared" si="2"/>
        <v>19.303975764440185</v>
      </c>
      <c r="AH7" s="35">
        <f t="shared" si="2"/>
        <v>19.258838898563521</v>
      </c>
      <c r="AI7" s="35">
        <f t="shared" si="2"/>
        <v>19.369374290819312</v>
      </c>
      <c r="AJ7" s="35">
        <f t="shared" si="2"/>
        <v>19.685127930732854</v>
      </c>
      <c r="AK7" s="35">
        <f t="shared" si="2"/>
        <v>19.097318662352492</v>
      </c>
      <c r="AL7" s="35">
        <f t="shared" si="2"/>
        <v>18.986399179039445</v>
      </c>
      <c r="AM7" s="35">
        <f t="shared" si="2"/>
        <v>19.24223707384888</v>
      </c>
      <c r="AN7" s="35">
        <f t="shared" si="2"/>
        <v>20.071751150270213</v>
      </c>
      <c r="AO7" s="35">
        <f t="shared" si="2"/>
        <v>18.744243363854437</v>
      </c>
      <c r="AP7" s="35">
        <f t="shared" si="2"/>
        <v>19.254146334312651</v>
      </c>
      <c r="AQ7" s="35">
        <f t="shared" si="2"/>
        <v>19.575410880919272</v>
      </c>
      <c r="AR7" s="35">
        <f t="shared" si="2"/>
        <v>19.625703071817512</v>
      </c>
      <c r="AS7" s="35">
        <f t="shared" si="2"/>
        <v>20.780517750459108</v>
      </c>
      <c r="AT7" s="35">
        <f t="shared" si="2"/>
        <v>20.670593981327741</v>
      </c>
      <c r="AU7" s="35">
        <f t="shared" si="2"/>
        <v>20.844816820368781</v>
      </c>
      <c r="AV7" s="35">
        <f t="shared" si="2"/>
        <v>18.72182028879654</v>
      </c>
      <c r="AW7" s="35">
        <f t="shared" si="2"/>
        <v>20.989719239777934</v>
      </c>
      <c r="AX7" s="35">
        <f t="shared" si="2"/>
        <v>19.726222849815549</v>
      </c>
      <c r="AY7" s="35">
        <f t="shared" si="2"/>
        <v>19.185247428912319</v>
      </c>
      <c r="AZ7" s="35">
        <f t="shared" si="2"/>
        <v>19.789238525124585</v>
      </c>
      <c r="BA7" s="35">
        <f t="shared" si="2"/>
        <v>20.905510242887335</v>
      </c>
      <c r="BB7" s="35">
        <f t="shared" si="2"/>
        <v>22.435813477212623</v>
      </c>
      <c r="BC7" s="35">
        <f t="shared" si="2"/>
        <v>23.520248524947693</v>
      </c>
      <c r="BD7" s="35">
        <f t="shared" si="2"/>
        <v>23.226027038395298</v>
      </c>
      <c r="BE7" s="35">
        <f t="shared" si="2"/>
        <v>24.606043245966074</v>
      </c>
      <c r="BF7" s="35">
        <f t="shared" si="2"/>
        <v>23.777333682754559</v>
      </c>
      <c r="BG7" s="35">
        <f t="shared" si="2"/>
        <v>23.718838700360347</v>
      </c>
      <c r="BH7" s="35">
        <f t="shared" si="2"/>
        <v>23.325394223934481</v>
      </c>
      <c r="BI7" s="35">
        <f t="shared" si="2"/>
        <v>27.839034330230874</v>
      </c>
      <c r="BJ7" s="35">
        <f t="shared" si="2"/>
        <v>27.718564263254404</v>
      </c>
      <c r="BK7" s="35">
        <f t="shared" si="2"/>
        <v>26.737571583748714</v>
      </c>
      <c r="BL7" s="35">
        <f t="shared" si="2"/>
        <v>26.977514063562865</v>
      </c>
      <c r="BM7" s="35">
        <f t="shared" si="2"/>
        <v>35.502103825650899</v>
      </c>
      <c r="BN7" s="35">
        <f t="shared" si="2"/>
        <v>32.310227343639717</v>
      </c>
      <c r="BO7" s="35">
        <f t="shared" ref="BO7:CJ7" si="3">BO6/BO4*100</f>
        <v>30.260580366557527</v>
      </c>
      <c r="BP7" s="35">
        <f t="shared" si="3"/>
        <v>27.193758507703059</v>
      </c>
      <c r="BQ7" s="35">
        <f t="shared" si="3"/>
        <v>33.565115623537075</v>
      </c>
      <c r="BR7" s="35">
        <f t="shared" si="3"/>
        <v>30.910641520213755</v>
      </c>
      <c r="BS7" s="35">
        <f t="shared" si="3"/>
        <v>31.487321871847048</v>
      </c>
      <c r="BT7" s="35">
        <f t="shared" si="3"/>
        <v>28.735822431615077</v>
      </c>
      <c r="BU7" s="35">
        <f t="shared" si="3"/>
        <v>29.73863933305902</v>
      </c>
      <c r="BV7" s="35">
        <f t="shared" si="3"/>
        <v>29.516816569313679</v>
      </c>
      <c r="BW7" s="35">
        <f t="shared" si="3"/>
        <v>8.7332679823047759</v>
      </c>
      <c r="BX7" s="35">
        <f t="shared" si="3"/>
        <v>21.972186846918483</v>
      </c>
      <c r="BY7" s="35">
        <f t="shared" si="3"/>
        <v>19.614040102623939</v>
      </c>
      <c r="BZ7" s="35">
        <f t="shared" si="3"/>
        <v>100</v>
      </c>
      <c r="CA7" s="35">
        <f t="shared" si="3"/>
        <v>16.962298242812828</v>
      </c>
      <c r="CB7" s="35">
        <f t="shared" si="3"/>
        <v>100</v>
      </c>
      <c r="CC7" s="35">
        <f t="shared" si="3"/>
        <v>20.894422665175554</v>
      </c>
      <c r="CD7" s="35">
        <f t="shared" si="3"/>
        <v>100</v>
      </c>
      <c r="CE7" s="35">
        <f t="shared" si="3"/>
        <v>100</v>
      </c>
      <c r="CF7" s="35">
        <f t="shared" si="3"/>
        <v>100</v>
      </c>
      <c r="CG7" s="35">
        <f t="shared" si="3"/>
        <v>17.531868357199002</v>
      </c>
      <c r="CH7" s="35">
        <f t="shared" si="3"/>
        <v>19.501661559150214</v>
      </c>
      <c r="CI7" s="35">
        <f t="shared" si="3"/>
        <v>18.993722655506943</v>
      </c>
      <c r="CJ7" s="35">
        <f t="shared" si="3"/>
        <v>19.13107646896043</v>
      </c>
    </row>
    <row r="8" spans="1:89">
      <c r="A8" s="23" t="s">
        <v>395</v>
      </c>
      <c r="B8" s="48">
        <v>72077164.099999994</v>
      </c>
      <c r="C8" s="48">
        <v>53440398.829999998</v>
      </c>
      <c r="D8" s="48">
        <v>24680489.940000001</v>
      </c>
      <c r="E8" s="48">
        <v>118281818.69</v>
      </c>
      <c r="F8" s="48">
        <v>85319248.390000001</v>
      </c>
      <c r="G8" s="48">
        <v>65982482.200000003</v>
      </c>
      <c r="H8" s="48">
        <v>29384721.870000001</v>
      </c>
      <c r="I8" s="48">
        <v>148289534.94999999</v>
      </c>
      <c r="J8" s="48">
        <v>103667800.89</v>
      </c>
      <c r="K8" s="48">
        <v>82012392.040000007</v>
      </c>
      <c r="L8" s="48">
        <v>42992139.280000001</v>
      </c>
      <c r="M8" s="48">
        <v>151298695.34999999</v>
      </c>
      <c r="N8" s="48">
        <v>121435065.36</v>
      </c>
      <c r="O8" s="48">
        <v>77594340.980000004</v>
      </c>
      <c r="P8" s="48">
        <v>37283240.600000001</v>
      </c>
      <c r="Q8" s="48">
        <v>154535099.59</v>
      </c>
      <c r="R8" s="48">
        <v>129833994.84999999</v>
      </c>
      <c r="S8" s="48">
        <v>84670343.25</v>
      </c>
      <c r="T8" s="48">
        <v>40893605.850000001</v>
      </c>
      <c r="U8" s="48">
        <v>137698423</v>
      </c>
      <c r="V8" s="48">
        <v>108324837.53</v>
      </c>
      <c r="W8" s="48">
        <v>71322030.209999993</v>
      </c>
      <c r="X8" s="48">
        <v>30607092.649999999</v>
      </c>
      <c r="Y8" s="48">
        <v>151094119.47</v>
      </c>
      <c r="Z8" s="48">
        <v>108281857.06999999</v>
      </c>
      <c r="AA8" s="48">
        <v>66375802.159999996</v>
      </c>
      <c r="AB8" s="48">
        <v>24932592.219999999</v>
      </c>
      <c r="AC8" s="48">
        <v>94762721.609999999</v>
      </c>
      <c r="AD8" s="48">
        <v>81594878.359999999</v>
      </c>
      <c r="AE8" s="48">
        <v>50935124.369999997</v>
      </c>
      <c r="AF8" s="48">
        <v>14073529.74</v>
      </c>
      <c r="AG8" s="48">
        <v>47049591.960000001</v>
      </c>
      <c r="AH8" s="48">
        <v>36252827.310000002</v>
      </c>
      <c r="AI8" s="48">
        <v>23807994.210000001</v>
      </c>
      <c r="AJ8" s="48">
        <v>12045757.27</v>
      </c>
      <c r="AK8" s="48">
        <v>36433124.130000003</v>
      </c>
      <c r="AL8" s="48">
        <v>27332568.32</v>
      </c>
      <c r="AM8" s="48">
        <v>18394534.010000002</v>
      </c>
      <c r="AN8" s="48">
        <v>8894401.1799999997</v>
      </c>
      <c r="AO8" s="48">
        <v>30051094.940000001</v>
      </c>
      <c r="AP8" s="48">
        <v>21453805.739999998</v>
      </c>
      <c r="AQ8" s="48">
        <v>14258088.619999999</v>
      </c>
      <c r="AR8" s="48">
        <v>6704249.0499999998</v>
      </c>
      <c r="AS8" s="48">
        <v>29132541.030000001</v>
      </c>
      <c r="AT8" s="48">
        <v>21674399.34</v>
      </c>
      <c r="AU8" s="48">
        <v>14030629.800000001</v>
      </c>
      <c r="AV8" s="48">
        <v>6026209.2300000004</v>
      </c>
      <c r="AW8" s="48">
        <v>23752289.66</v>
      </c>
      <c r="AX8" s="48">
        <v>19284640.84</v>
      </c>
      <c r="AY8" s="48">
        <v>11539457.869999999</v>
      </c>
      <c r="AZ8" s="48">
        <v>5355209.1900000004</v>
      </c>
      <c r="BA8" s="48">
        <v>18167645.329999998</v>
      </c>
      <c r="BB8" s="48">
        <v>13000135.689999999</v>
      </c>
      <c r="BC8" s="48">
        <v>8146628.9400000004</v>
      </c>
      <c r="BD8" s="48">
        <v>3962995.23</v>
      </c>
      <c r="BE8" s="48">
        <v>16086266.32</v>
      </c>
      <c r="BF8" s="48">
        <v>11113213.24</v>
      </c>
      <c r="BG8" s="48">
        <v>7490047.04</v>
      </c>
      <c r="BH8" s="48">
        <v>3860914.82</v>
      </c>
      <c r="BI8" s="48">
        <v>13609027.49</v>
      </c>
      <c r="BJ8" s="48">
        <v>14003668.35</v>
      </c>
      <c r="BK8" s="48">
        <v>6332369.0800000001</v>
      </c>
      <c r="BL8" s="48">
        <v>3138194.45</v>
      </c>
      <c r="BM8" s="48">
        <v>13058660.060000001</v>
      </c>
      <c r="BN8" s="48">
        <v>9502722.4000000004</v>
      </c>
      <c r="BO8" s="48">
        <v>7358392.9500000002</v>
      </c>
      <c r="BP8" s="48">
        <v>3574226.91</v>
      </c>
      <c r="BQ8" s="48">
        <v>8993988.4600000009</v>
      </c>
      <c r="BR8" s="48">
        <v>4245879.2</v>
      </c>
      <c r="BS8" s="48">
        <v>8228819.0300000003</v>
      </c>
      <c r="BT8" s="48">
        <v>4186741.08</v>
      </c>
      <c r="BU8" s="48">
        <v>7988472.2599999998</v>
      </c>
      <c r="BV8" s="48">
        <v>3979167.01</v>
      </c>
      <c r="BW8" s="48">
        <v>4178453.65</v>
      </c>
      <c r="BX8" s="48">
        <v>706418.24</v>
      </c>
      <c r="BY8" s="48">
        <v>9634697.4700000007</v>
      </c>
      <c r="BZ8" s="48">
        <v>0</v>
      </c>
      <c r="CA8" s="48">
        <v>2962011.87</v>
      </c>
      <c r="CB8" s="48">
        <v>0</v>
      </c>
      <c r="CC8" s="48">
        <v>5920842.5199999996</v>
      </c>
      <c r="CD8" s="48">
        <v>0</v>
      </c>
      <c r="CE8" s="48">
        <v>0</v>
      </c>
      <c r="CF8" s="48">
        <v>0</v>
      </c>
      <c r="CG8" s="48">
        <v>45960000</v>
      </c>
      <c r="CH8" s="48">
        <v>71370000</v>
      </c>
      <c r="CI8" s="48">
        <v>52680000</v>
      </c>
      <c r="CJ8" s="48">
        <v>34650000</v>
      </c>
      <c r="CK8" s="48">
        <v>0</v>
      </c>
    </row>
    <row r="9" spans="1:89">
      <c r="A9" s="23" t="s">
        <v>396</v>
      </c>
      <c r="B9" s="48">
        <v>491311861.5</v>
      </c>
      <c r="C9" s="48">
        <v>339030182.24000001</v>
      </c>
      <c r="D9" s="48">
        <v>172332071.94999999</v>
      </c>
      <c r="E9" s="48">
        <v>706517294.04999995</v>
      </c>
      <c r="F9" s="48">
        <v>529202614.25</v>
      </c>
      <c r="G9" s="48">
        <v>373089927.08999997</v>
      </c>
      <c r="H9" s="48">
        <v>213695958.05000001</v>
      </c>
      <c r="I9" s="48">
        <v>689775545.35000002</v>
      </c>
      <c r="J9" s="48">
        <v>495531408.82999998</v>
      </c>
      <c r="K9" s="48">
        <v>347131879.60000002</v>
      </c>
      <c r="L9" s="48">
        <v>145371900.63999999</v>
      </c>
      <c r="M9" s="48">
        <v>772143600.40999997</v>
      </c>
      <c r="N9" s="48">
        <v>616311011.03999996</v>
      </c>
      <c r="O9" s="48">
        <v>438084366.19</v>
      </c>
      <c r="P9" s="48">
        <v>208163069.53999999</v>
      </c>
      <c r="Q9" s="48">
        <v>983815921.95000005</v>
      </c>
      <c r="R9" s="48">
        <v>759160445.75</v>
      </c>
      <c r="S9" s="48">
        <v>514231780.66000003</v>
      </c>
      <c r="T9" s="48">
        <v>247375429.66999999</v>
      </c>
      <c r="U9" s="48">
        <v>938233144.64999998</v>
      </c>
      <c r="V9" s="48">
        <v>705962389.58000004</v>
      </c>
      <c r="W9" s="48">
        <v>447350690.70999998</v>
      </c>
      <c r="X9" s="48">
        <v>192717975.55000001</v>
      </c>
      <c r="Y9" s="48">
        <v>858629127.98000002</v>
      </c>
      <c r="Z9" s="48">
        <v>626435048.36000001</v>
      </c>
      <c r="AA9" s="48">
        <v>311434096.91000003</v>
      </c>
      <c r="AB9" s="48">
        <v>174620991.75</v>
      </c>
      <c r="AC9" s="48">
        <v>648436356.85000002</v>
      </c>
      <c r="AD9" s="48">
        <v>507216885.31</v>
      </c>
      <c r="AE9" s="48">
        <v>339288086.79000002</v>
      </c>
      <c r="AF9" s="48">
        <v>199457623.34</v>
      </c>
      <c r="AG9" s="48">
        <v>572442492.40999997</v>
      </c>
      <c r="AH9" s="48">
        <v>433458555.19</v>
      </c>
      <c r="AI9" s="48">
        <v>284133934.61000001</v>
      </c>
      <c r="AJ9" s="48">
        <v>123275317.18000001</v>
      </c>
      <c r="AK9" s="48">
        <v>520564229.83999997</v>
      </c>
      <c r="AL9" s="48">
        <v>393129860.58999997</v>
      </c>
      <c r="AM9" s="48">
        <v>257251654.05000001</v>
      </c>
      <c r="AN9" s="48">
        <v>127798549.45</v>
      </c>
      <c r="AO9" s="48">
        <v>450800611.77999997</v>
      </c>
      <c r="AP9" s="48">
        <v>375411125.95999998</v>
      </c>
      <c r="AQ9" s="48">
        <v>213375019.44</v>
      </c>
      <c r="AR9" s="48">
        <v>131402491.89</v>
      </c>
      <c r="AS9" s="48">
        <v>492053156.49000001</v>
      </c>
      <c r="AT9" s="48">
        <v>355914981.87</v>
      </c>
      <c r="AU9" s="48">
        <v>228683868.50999999</v>
      </c>
      <c r="AV9" s="48">
        <v>94632357.790000007</v>
      </c>
      <c r="AW9" s="48">
        <v>360255683.31999999</v>
      </c>
      <c r="AX9" s="48">
        <v>267027956.16</v>
      </c>
      <c r="AY9" s="48">
        <v>170509771.09</v>
      </c>
      <c r="AZ9" s="48">
        <v>85898121.189999998</v>
      </c>
      <c r="BA9" s="48">
        <v>345423417.47000003</v>
      </c>
      <c r="BB9" s="48">
        <v>253245321.00999999</v>
      </c>
      <c r="BC9" s="48">
        <v>162518431.43000001</v>
      </c>
      <c r="BD9" s="48">
        <v>79442511.939999998</v>
      </c>
      <c r="BE9" s="48">
        <v>321429749.67000002</v>
      </c>
      <c r="BF9" s="48">
        <v>229591779.19</v>
      </c>
      <c r="BG9" s="48">
        <v>133740621.19</v>
      </c>
      <c r="BH9" s="48">
        <v>65436244.530000001</v>
      </c>
      <c r="BI9" s="48">
        <v>323599708.75</v>
      </c>
      <c r="BJ9" s="48">
        <v>239973112.84999999</v>
      </c>
      <c r="BK9" s="48">
        <v>157358942.06999999</v>
      </c>
      <c r="BL9" s="48">
        <v>82777207.959999993</v>
      </c>
      <c r="BM9" s="48">
        <v>317593510.41000003</v>
      </c>
      <c r="BN9" s="48">
        <v>228508007.62</v>
      </c>
      <c r="BO9" s="48">
        <v>148225737.93000001</v>
      </c>
      <c r="BP9" s="48">
        <v>72043847.859999999</v>
      </c>
      <c r="BQ9" s="48">
        <v>290137966.11000001</v>
      </c>
      <c r="BR9" s="48">
        <v>134119448.56</v>
      </c>
      <c r="BS9" s="48">
        <v>245249626.66</v>
      </c>
      <c r="BT9" s="48">
        <v>127462441.63</v>
      </c>
      <c r="BU9" s="48">
        <v>214680939.50999999</v>
      </c>
      <c r="BV9" s="48">
        <v>98544459.200000003</v>
      </c>
      <c r="BW9" s="48">
        <v>5778042.5199999996</v>
      </c>
      <c r="BX9" s="48">
        <v>14938744.029999999</v>
      </c>
      <c r="BY9" s="48">
        <v>24044238.5</v>
      </c>
      <c r="BZ9" s="48">
        <v>0</v>
      </c>
      <c r="CA9" s="48">
        <v>50761337.530000001</v>
      </c>
      <c r="CB9" s="48">
        <v>0</v>
      </c>
      <c r="CC9" s="48">
        <v>26810633.800000001</v>
      </c>
      <c r="CD9" s="48">
        <v>0</v>
      </c>
      <c r="CE9" s="48">
        <v>0</v>
      </c>
      <c r="CF9" s="48">
        <v>0</v>
      </c>
      <c r="CG9" s="48">
        <v>0</v>
      </c>
      <c r="CH9" s="48">
        <v>0</v>
      </c>
      <c r="CI9" s="48">
        <v>0</v>
      </c>
      <c r="CJ9" s="48">
        <v>0</v>
      </c>
      <c r="CK9" s="48">
        <v>0</v>
      </c>
    </row>
    <row r="10" spans="1:89">
      <c r="A10" s="23" t="s">
        <v>397</v>
      </c>
      <c r="B10" s="48">
        <v>490305615.76999998</v>
      </c>
      <c r="C10" s="48">
        <v>711397610.64999998</v>
      </c>
      <c r="D10" s="48">
        <v>256091440.58000001</v>
      </c>
      <c r="E10" s="48">
        <v>1297812456.3199999</v>
      </c>
      <c r="F10" s="48">
        <v>897288688.38</v>
      </c>
      <c r="G10" s="48">
        <v>651720570.57000005</v>
      </c>
      <c r="H10" s="48">
        <v>246324752.13</v>
      </c>
      <c r="I10" s="48">
        <v>1348474399.55</v>
      </c>
      <c r="J10" s="48">
        <v>953494349.96000004</v>
      </c>
      <c r="K10" s="48">
        <v>663893559.29999995</v>
      </c>
      <c r="L10" s="48">
        <v>288924674.19999999</v>
      </c>
      <c r="M10" s="48">
        <v>1782457942.6800001</v>
      </c>
      <c r="N10" s="48">
        <v>1246319073.75</v>
      </c>
      <c r="O10" s="48">
        <v>916950550.39999998</v>
      </c>
      <c r="P10" s="48">
        <v>382675273.56999999</v>
      </c>
      <c r="Q10" s="48">
        <v>1876778470.8299999</v>
      </c>
      <c r="R10" s="48">
        <v>1311561912.96</v>
      </c>
      <c r="S10" s="48">
        <v>887189511.44000006</v>
      </c>
      <c r="T10" s="48">
        <v>384622815.70999998</v>
      </c>
      <c r="U10" s="48">
        <v>1839728726</v>
      </c>
      <c r="V10" s="48">
        <v>1166382034.47</v>
      </c>
      <c r="W10" s="48">
        <v>776169353.77999997</v>
      </c>
      <c r="X10" s="48">
        <v>359530187.44999999</v>
      </c>
      <c r="Y10" s="48">
        <v>1482340908.6500001</v>
      </c>
      <c r="Z10" s="48">
        <v>1173732261.54</v>
      </c>
      <c r="AA10" s="48">
        <v>534231845.31</v>
      </c>
      <c r="AB10" s="48">
        <v>235862570.50999999</v>
      </c>
      <c r="AC10" s="48">
        <v>1217841360</v>
      </c>
      <c r="AD10" s="48">
        <v>853202817.29999995</v>
      </c>
      <c r="AE10" s="48">
        <v>521332474.60000002</v>
      </c>
      <c r="AF10" s="48">
        <v>238303364.31</v>
      </c>
      <c r="AG10" s="48">
        <v>1077062088.3699999</v>
      </c>
      <c r="AH10" s="48">
        <v>775436485.40999997</v>
      </c>
      <c r="AI10" s="48">
        <v>478880324.41000003</v>
      </c>
      <c r="AJ10" s="48">
        <v>217513666.13</v>
      </c>
      <c r="AK10" s="48">
        <v>899709500.05999994</v>
      </c>
      <c r="AL10" s="48">
        <v>554972324.38</v>
      </c>
      <c r="AM10" s="48">
        <v>340190388.22000003</v>
      </c>
      <c r="AN10" s="48">
        <v>163726144.58000001</v>
      </c>
      <c r="AO10" s="48">
        <v>759141352.00999999</v>
      </c>
      <c r="AP10" s="48">
        <v>528160805.45999998</v>
      </c>
      <c r="AQ10" s="48">
        <v>342386795.98000002</v>
      </c>
      <c r="AR10" s="48">
        <v>144957146.94999999</v>
      </c>
      <c r="AS10" s="48">
        <v>638911611.90999997</v>
      </c>
      <c r="AT10" s="48">
        <v>434563880.16000003</v>
      </c>
      <c r="AU10" s="48">
        <v>280669108.04000002</v>
      </c>
      <c r="AV10" s="48">
        <v>123108354.90000001</v>
      </c>
      <c r="AW10" s="48">
        <v>564132285.63</v>
      </c>
      <c r="AX10" s="48">
        <v>362108855.76999998</v>
      </c>
      <c r="AY10" s="48">
        <v>241592698</v>
      </c>
      <c r="AZ10" s="48">
        <v>100067356.54000001</v>
      </c>
      <c r="BA10" s="48">
        <v>516323877.29000002</v>
      </c>
      <c r="BB10" s="48">
        <v>363413451.38</v>
      </c>
      <c r="BC10" s="48">
        <v>265771022.94</v>
      </c>
      <c r="BD10" s="48">
        <v>117285447.89</v>
      </c>
      <c r="BE10" s="48">
        <v>584589106.21000004</v>
      </c>
      <c r="BF10" s="48">
        <v>387049001.74000001</v>
      </c>
      <c r="BG10" s="48">
        <v>266947677.38</v>
      </c>
      <c r="BH10" s="48">
        <v>128116416.59</v>
      </c>
      <c r="BI10" s="48">
        <v>450852411.87</v>
      </c>
      <c r="BJ10" s="48">
        <v>303466718.38999999</v>
      </c>
      <c r="BK10" s="48">
        <v>196504881.38999999</v>
      </c>
      <c r="BL10" s="48">
        <v>100897170.67</v>
      </c>
      <c r="BM10" s="48">
        <v>601321222.13999999</v>
      </c>
      <c r="BN10" s="48">
        <v>362501878.05000001</v>
      </c>
      <c r="BO10" s="48">
        <v>219744265.62</v>
      </c>
      <c r="BP10" s="48">
        <v>74400649.650000006</v>
      </c>
      <c r="BQ10" s="48">
        <v>438597820</v>
      </c>
      <c r="BR10" s="48">
        <v>164511244.80000001</v>
      </c>
      <c r="BS10" s="48">
        <v>434314834.51999998</v>
      </c>
      <c r="BT10" s="48">
        <v>131075063.06999999</v>
      </c>
      <c r="BU10" s="48">
        <v>377039988.44999999</v>
      </c>
      <c r="BV10" s="48">
        <v>118137266.47</v>
      </c>
      <c r="BW10" s="48">
        <v>67592013.680000007</v>
      </c>
      <c r="BX10" s="48">
        <v>33930334.380000003</v>
      </c>
      <c r="BY10" s="48">
        <v>79345908.530000001</v>
      </c>
      <c r="BZ10" s="48">
        <v>0</v>
      </c>
      <c r="CA10" s="48">
        <v>120362071.26000001</v>
      </c>
      <c r="CB10" s="48">
        <v>0</v>
      </c>
      <c r="CC10" s="48">
        <v>168183396.69999999</v>
      </c>
      <c r="CD10" s="48">
        <v>0</v>
      </c>
      <c r="CE10" s="48">
        <v>0</v>
      </c>
      <c r="CF10" s="48">
        <v>0</v>
      </c>
      <c r="CG10" s="48">
        <v>0</v>
      </c>
      <c r="CH10" s="48">
        <v>0</v>
      </c>
      <c r="CI10" s="48">
        <v>0</v>
      </c>
      <c r="CJ10" s="48">
        <v>0</v>
      </c>
      <c r="CK10" s="48">
        <v>0</v>
      </c>
    </row>
    <row r="11" spans="1:89">
      <c r="A11" s="23" t="s">
        <v>398</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s="9" customFormat="1">
      <c r="A12" s="27" t="s">
        <v>399</v>
      </c>
      <c r="B12" s="36">
        <f>B55</f>
        <v>463</v>
      </c>
      <c r="C12" s="36">
        <f t="shared" ref="C12:BN12" si="4">C55</f>
        <v>603</v>
      </c>
      <c r="D12" s="36">
        <f t="shared" si="4"/>
        <v>653</v>
      </c>
      <c r="E12" s="36">
        <f t="shared" si="4"/>
        <v>4634933.82</v>
      </c>
      <c r="F12" s="36">
        <f t="shared" si="4"/>
        <v>1204</v>
      </c>
      <c r="G12" s="36">
        <f t="shared" si="4"/>
        <v>868</v>
      </c>
      <c r="H12" s="36">
        <f t="shared" si="4"/>
        <v>644</v>
      </c>
      <c r="I12" s="36">
        <f t="shared" si="4"/>
        <v>6030893.5800000001</v>
      </c>
      <c r="J12" s="36">
        <f t="shared" si="4"/>
        <v>0</v>
      </c>
      <c r="K12" s="36">
        <f t="shared" si="4"/>
        <v>0</v>
      </c>
      <c r="L12" s="36">
        <f t="shared" si="4"/>
        <v>0</v>
      </c>
      <c r="M12" s="36">
        <f t="shared" si="4"/>
        <v>6535956.0700000003</v>
      </c>
      <c r="N12" s="36">
        <f t="shared" si="4"/>
        <v>0</v>
      </c>
      <c r="O12" s="36">
        <f t="shared" si="4"/>
        <v>0</v>
      </c>
      <c r="P12" s="36">
        <f t="shared" si="4"/>
        <v>0</v>
      </c>
      <c r="Q12" s="36">
        <f t="shared" si="4"/>
        <v>12144190.449999999</v>
      </c>
      <c r="R12" s="36">
        <f t="shared" si="4"/>
        <v>0</v>
      </c>
      <c r="S12" s="36">
        <f t="shared" si="4"/>
        <v>0</v>
      </c>
      <c r="T12" s="36">
        <f t="shared" si="4"/>
        <v>0</v>
      </c>
      <c r="U12" s="36">
        <f t="shared" si="4"/>
        <v>12047297.210000001</v>
      </c>
      <c r="V12" s="36">
        <f t="shared" si="4"/>
        <v>0</v>
      </c>
      <c r="W12" s="36">
        <f t="shared" si="4"/>
        <v>0</v>
      </c>
      <c r="X12" s="36">
        <f t="shared" si="4"/>
        <v>0</v>
      </c>
      <c r="Y12" s="36">
        <f t="shared" si="4"/>
        <v>8680170.4000000004</v>
      </c>
      <c r="Z12" s="36">
        <f t="shared" si="4"/>
        <v>0</v>
      </c>
      <c r="AA12" s="36">
        <f t="shared" si="4"/>
        <v>0</v>
      </c>
      <c r="AB12" s="36">
        <f t="shared" si="4"/>
        <v>0</v>
      </c>
      <c r="AC12" s="36">
        <f t="shared" si="4"/>
        <v>6443913</v>
      </c>
      <c r="AD12" s="36">
        <f t="shared" si="4"/>
        <v>0</v>
      </c>
      <c r="AE12" s="36">
        <f t="shared" si="4"/>
        <v>0</v>
      </c>
      <c r="AF12" s="36">
        <f t="shared" si="4"/>
        <v>0</v>
      </c>
      <c r="AG12" s="36">
        <f t="shared" si="4"/>
        <v>0</v>
      </c>
      <c r="AH12" s="36">
        <f t="shared" si="4"/>
        <v>0</v>
      </c>
      <c r="AI12" s="36">
        <f t="shared" si="4"/>
        <v>0</v>
      </c>
      <c r="AJ12" s="36">
        <f t="shared" si="4"/>
        <v>0</v>
      </c>
      <c r="AK12" s="36">
        <f t="shared" si="4"/>
        <v>0</v>
      </c>
      <c r="AL12" s="36">
        <f t="shared" si="4"/>
        <v>0</v>
      </c>
      <c r="AM12" s="36">
        <f t="shared" si="4"/>
        <v>0</v>
      </c>
      <c r="AN12" s="36">
        <f t="shared" si="4"/>
        <v>0</v>
      </c>
      <c r="AO12" s="36">
        <f t="shared" si="4"/>
        <v>0</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400</v>
      </c>
      <c r="B13" s="48">
        <v>3105809.44</v>
      </c>
      <c r="C13" s="48">
        <v>2198030.2200000002</v>
      </c>
      <c r="D13" s="48">
        <v>3095736.49</v>
      </c>
      <c r="E13" s="48">
        <v>75784142.760000005</v>
      </c>
      <c r="F13" s="48">
        <v>2350795.5</v>
      </c>
      <c r="G13" s="48">
        <v>2277869.4300000002</v>
      </c>
      <c r="H13" s="48">
        <v>2184879.2599999998</v>
      </c>
      <c r="I13" s="48">
        <v>139649188.27000001</v>
      </c>
      <c r="J13" s="48">
        <v>12798105.23</v>
      </c>
      <c r="K13" s="48">
        <v>9764258.7599999998</v>
      </c>
      <c r="L13" s="48">
        <v>6117942.0300000003</v>
      </c>
      <c r="M13" s="48">
        <v>521979291.27999997</v>
      </c>
      <c r="N13" s="48">
        <v>177972519.06999999</v>
      </c>
      <c r="O13" s="48">
        <v>169167409.21000001</v>
      </c>
      <c r="P13" s="48">
        <v>29058164.510000002</v>
      </c>
      <c r="Q13" s="48">
        <v>201808816.63</v>
      </c>
      <c r="R13" s="48">
        <v>91903690.239999995</v>
      </c>
      <c r="S13" s="48">
        <v>46909124.68</v>
      </c>
      <c r="T13" s="48">
        <v>24371840.620000001</v>
      </c>
      <c r="U13" s="48">
        <v>362666621.55000001</v>
      </c>
      <c r="V13" s="48">
        <v>98242502.209999993</v>
      </c>
      <c r="W13" s="48">
        <v>19174584.199999999</v>
      </c>
      <c r="X13" s="48">
        <v>10118244.640000001</v>
      </c>
      <c r="Y13" s="48">
        <v>192673637.22999999</v>
      </c>
      <c r="Z13" s="48">
        <v>92056767.439999998</v>
      </c>
      <c r="AA13" s="48">
        <v>18947273.460000001</v>
      </c>
      <c r="AB13" s="48">
        <v>8176435.25</v>
      </c>
      <c r="AC13" s="48">
        <v>80151438.879999995</v>
      </c>
      <c r="AD13" s="48">
        <v>31589007.170000002</v>
      </c>
      <c r="AE13" s="48">
        <v>15536528.57</v>
      </c>
      <c r="AF13" s="48">
        <v>13408910.380000001</v>
      </c>
      <c r="AG13" s="48">
        <v>127993009.16</v>
      </c>
      <c r="AH13" s="48">
        <v>38574102.659999996</v>
      </c>
      <c r="AI13" s="48">
        <v>12726212.710000001</v>
      </c>
      <c r="AJ13" s="48">
        <v>5580313.0499999998</v>
      </c>
      <c r="AK13" s="48">
        <v>86850035.859999999</v>
      </c>
      <c r="AL13" s="48">
        <v>37492688.969999999</v>
      </c>
      <c r="AM13" s="48">
        <v>22757448.739999998</v>
      </c>
      <c r="AN13" s="48">
        <v>7468249.1100000003</v>
      </c>
      <c r="AO13" s="48">
        <v>51388300.159999996</v>
      </c>
      <c r="AP13" s="48">
        <v>28336316.5</v>
      </c>
      <c r="AQ13" s="48">
        <v>18177502.109999999</v>
      </c>
      <c r="AR13" s="48">
        <v>3090159.25</v>
      </c>
      <c r="AS13" s="48">
        <v>48660223.009999998</v>
      </c>
      <c r="AT13" s="48">
        <v>12381006.789999999</v>
      </c>
      <c r="AU13" s="48">
        <v>5637303.6399999997</v>
      </c>
      <c r="AV13" s="48">
        <v>2129932.0699999998</v>
      </c>
      <c r="AW13" s="48">
        <v>15491563.83</v>
      </c>
      <c r="AX13" s="48">
        <v>9534264.9399999995</v>
      </c>
      <c r="AY13" s="48">
        <v>7664168.3700000001</v>
      </c>
      <c r="AZ13" s="48">
        <v>3366617.27</v>
      </c>
      <c r="BA13" s="48">
        <v>23617149.719999999</v>
      </c>
      <c r="BB13" s="48">
        <v>10395023.369999999</v>
      </c>
      <c r="BC13" s="48">
        <v>3173845.6</v>
      </c>
      <c r="BD13" s="48">
        <v>3600168.2</v>
      </c>
      <c r="BE13" s="48">
        <v>20826106.280000001</v>
      </c>
      <c r="BF13" s="48">
        <v>9893568.7799999993</v>
      </c>
      <c r="BG13" s="48">
        <v>6688522.2000000002</v>
      </c>
      <c r="BH13" s="48">
        <v>2456710.35</v>
      </c>
      <c r="BI13" s="48">
        <v>98100545.469999999</v>
      </c>
      <c r="BJ13" s="48">
        <v>9567937.5899999999</v>
      </c>
      <c r="BK13" s="48">
        <v>4272892.42</v>
      </c>
      <c r="BL13" s="48">
        <v>1214075.9099999999</v>
      </c>
      <c r="BM13" s="48">
        <v>9515790.7400000002</v>
      </c>
      <c r="BN13" s="48">
        <v>5760858.5599999996</v>
      </c>
      <c r="BO13" s="48">
        <v>3321180.24</v>
      </c>
      <c r="BP13" s="48">
        <v>2460654.1</v>
      </c>
      <c r="BQ13" s="48">
        <v>23022268.890000001</v>
      </c>
      <c r="BR13" s="48">
        <v>1334574.96</v>
      </c>
      <c r="BS13" s="48">
        <v>5601648.5300000003</v>
      </c>
      <c r="BT13" s="48">
        <v>1886648.34</v>
      </c>
      <c r="BU13" s="48">
        <v>6357306.6100000003</v>
      </c>
      <c r="BV13" s="48">
        <v>307361.53000000003</v>
      </c>
      <c r="BW13" s="48">
        <v>8109854.0499999998</v>
      </c>
      <c r="BX13" s="48">
        <v>441262.35</v>
      </c>
      <c r="BY13" s="48">
        <v>237833.84</v>
      </c>
      <c r="BZ13" s="48">
        <v>0</v>
      </c>
      <c r="CA13" s="48">
        <v>1274108.6000000001</v>
      </c>
      <c r="CB13" s="48">
        <v>0</v>
      </c>
      <c r="CC13" s="48">
        <v>6279436.8899999997</v>
      </c>
      <c r="CD13" s="48">
        <v>0</v>
      </c>
      <c r="CE13" s="48">
        <v>0</v>
      </c>
      <c r="CF13" s="48">
        <v>1977985.59</v>
      </c>
      <c r="CG13" s="48">
        <v>0</v>
      </c>
      <c r="CH13" s="48">
        <v>0</v>
      </c>
      <c r="CI13" s="48">
        <v>0</v>
      </c>
      <c r="CJ13" s="48">
        <v>0</v>
      </c>
      <c r="CK13" s="48">
        <v>0</v>
      </c>
    </row>
    <row r="14" spans="1:89">
      <c r="A14" s="23" t="s">
        <v>401</v>
      </c>
      <c r="B14" s="48">
        <v>14373448.109999999</v>
      </c>
      <c r="C14" s="48">
        <v>14250267.470000001</v>
      </c>
      <c r="D14" s="48">
        <v>3833044.71</v>
      </c>
      <c r="E14" s="48">
        <v>549308.51</v>
      </c>
      <c r="F14" s="48">
        <v>3733005.66</v>
      </c>
      <c r="G14" s="48">
        <v>857917.97</v>
      </c>
      <c r="H14" s="48">
        <v>276000.09999999998</v>
      </c>
      <c r="I14" s="48">
        <v>15064470.039999999</v>
      </c>
      <c r="J14" s="48">
        <v>9998188.6300000008</v>
      </c>
      <c r="K14" s="48">
        <v>9682131.8000000007</v>
      </c>
      <c r="L14" s="48">
        <v>663923.23</v>
      </c>
      <c r="M14" s="48">
        <v>24684135.059999999</v>
      </c>
      <c r="N14" s="48">
        <v>57799306.109999999</v>
      </c>
      <c r="O14" s="48">
        <v>10949979.810000001</v>
      </c>
      <c r="P14" s="48">
        <v>3026171.33</v>
      </c>
      <c r="Q14" s="48">
        <v>16909244.280000001</v>
      </c>
      <c r="R14" s="48">
        <v>4247524.62</v>
      </c>
      <c r="S14" s="48">
        <v>4031634.47</v>
      </c>
      <c r="T14" s="48">
        <v>1141529.33</v>
      </c>
      <c r="U14" s="48">
        <v>7624440.9100000001</v>
      </c>
      <c r="V14" s="48">
        <v>3228543.71</v>
      </c>
      <c r="W14" s="48">
        <v>2792955.05</v>
      </c>
      <c r="X14" s="48">
        <v>1099705.82</v>
      </c>
      <c r="Y14" s="48">
        <v>13071322.82</v>
      </c>
      <c r="Z14" s="48">
        <v>2316865.27</v>
      </c>
      <c r="AA14" s="48">
        <v>1720391.52</v>
      </c>
      <c r="AB14" s="48">
        <v>268699.33</v>
      </c>
      <c r="AC14" s="48">
        <v>6808784.1200000001</v>
      </c>
      <c r="AD14" s="48">
        <v>11910425.74</v>
      </c>
      <c r="AE14" s="48">
        <v>4492054.79</v>
      </c>
      <c r="AF14" s="48">
        <v>1395314.79</v>
      </c>
      <c r="AG14" s="48">
        <v>7170436.9199999999</v>
      </c>
      <c r="AH14" s="48">
        <v>4103621.35</v>
      </c>
      <c r="AI14" s="48">
        <v>1742479.98</v>
      </c>
      <c r="AJ14" s="48">
        <v>725776.18</v>
      </c>
      <c r="AK14" s="48">
        <v>8930671.6400000006</v>
      </c>
      <c r="AL14" s="48">
        <v>4062623.89</v>
      </c>
      <c r="AM14" s="48">
        <v>3092799.68</v>
      </c>
      <c r="AN14" s="48">
        <v>1012822.63</v>
      </c>
      <c r="AO14" s="48">
        <v>27081278.960000001</v>
      </c>
      <c r="AP14" s="48">
        <v>13648879.35</v>
      </c>
      <c r="AQ14" s="48">
        <v>7296709.0999999996</v>
      </c>
      <c r="AR14" s="48">
        <v>1233006.0800000001</v>
      </c>
      <c r="AS14" s="48">
        <v>10027439.890000001</v>
      </c>
      <c r="AT14" s="48">
        <v>5819916.1500000004</v>
      </c>
      <c r="AU14" s="48">
        <v>2744676.31</v>
      </c>
      <c r="AV14" s="48">
        <v>1020668.76</v>
      </c>
      <c r="AW14" s="48">
        <v>8818687.5099999998</v>
      </c>
      <c r="AX14" s="48">
        <v>5408324.4900000002</v>
      </c>
      <c r="AY14" s="48">
        <v>4572684.83</v>
      </c>
      <c r="AZ14" s="48">
        <v>402376.27</v>
      </c>
      <c r="BA14" s="48">
        <v>53805873.270000003</v>
      </c>
      <c r="BB14" s="48">
        <v>41598754.82</v>
      </c>
      <c r="BC14" s="48">
        <v>22003811.780000001</v>
      </c>
      <c r="BD14" s="48">
        <v>7547256.25</v>
      </c>
      <c r="BE14" s="48">
        <v>104276870.45999999</v>
      </c>
      <c r="BF14" s="48">
        <v>19046226.969999999</v>
      </c>
      <c r="BG14" s="48">
        <v>11698550.699999999</v>
      </c>
      <c r="BH14" s="48">
        <v>4970596.67</v>
      </c>
      <c r="BI14" s="48">
        <v>50026700.240000002</v>
      </c>
      <c r="BJ14" s="48">
        <v>34191043.439999998</v>
      </c>
      <c r="BK14" s="48">
        <v>6074649.96</v>
      </c>
      <c r="BL14" s="48">
        <v>1515391.71</v>
      </c>
      <c r="BM14" s="48">
        <v>20818857.329999998</v>
      </c>
      <c r="BN14" s="48">
        <v>8767398.9000000004</v>
      </c>
      <c r="BO14" s="48">
        <v>7355051.3399999999</v>
      </c>
      <c r="BP14" s="48">
        <v>4385698.42</v>
      </c>
      <c r="BQ14" s="48">
        <v>13003709.07</v>
      </c>
      <c r="BR14" s="48">
        <v>3714354.94</v>
      </c>
      <c r="BS14" s="48">
        <v>116829524.23999999</v>
      </c>
      <c r="BT14" s="48">
        <v>1600821.46</v>
      </c>
      <c r="BU14" s="48">
        <v>6018287.25</v>
      </c>
      <c r="BV14" s="48">
        <v>1688374.88</v>
      </c>
      <c r="BW14" s="48">
        <v>1187969.6599999999</v>
      </c>
      <c r="BX14" s="48">
        <v>524526.84</v>
      </c>
      <c r="BY14" s="48">
        <v>1877884.51</v>
      </c>
      <c r="BZ14" s="48">
        <v>0</v>
      </c>
      <c r="CA14" s="48">
        <v>1824215.68</v>
      </c>
      <c r="CB14" s="48">
        <v>0</v>
      </c>
      <c r="CC14" s="48">
        <v>3170951.5</v>
      </c>
      <c r="CD14" s="48">
        <v>0</v>
      </c>
      <c r="CE14" s="48">
        <v>0</v>
      </c>
      <c r="CF14" s="48">
        <v>12347969.720000001</v>
      </c>
      <c r="CG14" s="48">
        <v>0</v>
      </c>
      <c r="CH14" s="48">
        <v>0</v>
      </c>
      <c r="CI14" s="48">
        <v>0</v>
      </c>
      <c r="CJ14" s="48">
        <v>0</v>
      </c>
      <c r="CK14" s="48">
        <v>0</v>
      </c>
    </row>
    <row r="15" spans="1:89" s="2" customFormat="1">
      <c r="A15" s="26" t="s">
        <v>404</v>
      </c>
      <c r="B15" s="35">
        <f>B6-(B8+B9+B10+B11+B12)+B13-B14</f>
        <v>2075693962.6299987</v>
      </c>
      <c r="C15" s="35">
        <f t="shared" ref="C15:BN15" si="6">C6-(C8+C9+C10+C11+C12)+C13-C14</f>
        <v>950179957.07000113</v>
      </c>
      <c r="D15" s="35">
        <f t="shared" si="6"/>
        <v>367791074.14000034</v>
      </c>
      <c r="E15" s="35">
        <f t="shared" si="6"/>
        <v>2107315932.1699991</v>
      </c>
      <c r="F15" s="35">
        <f t="shared" si="6"/>
        <v>1567745317.8899999</v>
      </c>
      <c r="G15" s="35">
        <f t="shared" si="6"/>
        <v>899170478.30999959</v>
      </c>
      <c r="H15" s="35">
        <f t="shared" si="6"/>
        <v>334578995.05999982</v>
      </c>
      <c r="I15" s="35">
        <f t="shared" si="6"/>
        <v>1903363759.4799986</v>
      </c>
      <c r="J15" s="35">
        <f t="shared" si="6"/>
        <v>1423150204.4200008</v>
      </c>
      <c r="K15" s="35">
        <f t="shared" si="6"/>
        <v>811950773.78999949</v>
      </c>
      <c r="L15" s="35">
        <f t="shared" si="6"/>
        <v>308205012.15000027</v>
      </c>
      <c r="M15" s="35">
        <f t="shared" si="6"/>
        <v>1719032567.9099991</v>
      </c>
      <c r="N15" s="35">
        <f t="shared" si="6"/>
        <v>1181236609.22</v>
      </c>
      <c r="O15" s="35">
        <f t="shared" si="6"/>
        <v>738443711.01000071</v>
      </c>
      <c r="P15" s="35">
        <f t="shared" si="6"/>
        <v>223946903.73000041</v>
      </c>
      <c r="Q15" s="35">
        <f t="shared" si="6"/>
        <v>1570389454.2300012</v>
      </c>
      <c r="R15" s="35">
        <f t="shared" si="6"/>
        <v>1208532984.9600012</v>
      </c>
      <c r="S15" s="35">
        <f t="shared" si="6"/>
        <v>712599592.90999973</v>
      </c>
      <c r="T15" s="35">
        <f t="shared" si="6"/>
        <v>221032918.07999995</v>
      </c>
      <c r="U15" s="35">
        <f t="shared" si="6"/>
        <v>1567432458.7000003</v>
      </c>
      <c r="V15" s="35">
        <f t="shared" si="6"/>
        <v>1109726078.4900017</v>
      </c>
      <c r="W15" s="35">
        <f t="shared" si="6"/>
        <v>579029690.11000085</v>
      </c>
      <c r="X15" s="35">
        <f t="shared" si="6"/>
        <v>156858796.56999999</v>
      </c>
      <c r="Y15" s="35">
        <f t="shared" si="6"/>
        <v>1073879637.9100015</v>
      </c>
      <c r="Z15" s="35">
        <f t="shared" si="6"/>
        <v>671628571.74999952</v>
      </c>
      <c r="AA15" s="35">
        <f t="shared" si="6"/>
        <v>493361355.4799996</v>
      </c>
      <c r="AB15" s="35">
        <f t="shared" si="6"/>
        <v>222832853.0799996</v>
      </c>
      <c r="AC15" s="35">
        <f t="shared" si="6"/>
        <v>860276959.99999905</v>
      </c>
      <c r="AD15" s="35">
        <f t="shared" si="6"/>
        <v>840338889.49000037</v>
      </c>
      <c r="AE15" s="35">
        <f t="shared" si="6"/>
        <v>521919219.04999995</v>
      </c>
      <c r="AF15" s="35">
        <f t="shared" si="6"/>
        <v>223959546.05999961</v>
      </c>
      <c r="AG15" s="35">
        <f t="shared" si="6"/>
        <v>802060352.46000004</v>
      </c>
      <c r="AH15" s="35">
        <f t="shared" si="6"/>
        <v>652794510.32000065</v>
      </c>
      <c r="AI15" s="35">
        <f t="shared" si="6"/>
        <v>439059863.30999953</v>
      </c>
      <c r="AJ15" s="35">
        <f t="shared" si="6"/>
        <v>203885751.67999995</v>
      </c>
      <c r="AK15" s="35">
        <f t="shared" si="6"/>
        <v>604602794.20999932</v>
      </c>
      <c r="AL15" s="35">
        <f t="shared" si="6"/>
        <v>609012277.73000026</v>
      </c>
      <c r="AM15" s="35">
        <f t="shared" si="6"/>
        <v>431347722.46999997</v>
      </c>
      <c r="AN15" s="35">
        <f t="shared" si="6"/>
        <v>197444943.15000004</v>
      </c>
      <c r="AO15" s="35">
        <f t="shared" si="6"/>
        <v>627295547.37999904</v>
      </c>
      <c r="AP15" s="35">
        <f t="shared" si="6"/>
        <v>615559457.4000001</v>
      </c>
      <c r="AQ15" s="35">
        <f t="shared" si="6"/>
        <v>420244686.5400002</v>
      </c>
      <c r="AR15" s="35">
        <f t="shared" si="6"/>
        <v>193487756.00000021</v>
      </c>
      <c r="AS15" s="35">
        <f t="shared" si="6"/>
        <v>744065654.49000108</v>
      </c>
      <c r="AT15" s="35">
        <f t="shared" si="6"/>
        <v>591267930.27999949</v>
      </c>
      <c r="AU15" s="35">
        <f t="shared" si="6"/>
        <v>369599554.2899996</v>
      </c>
      <c r="AV15" s="35">
        <f t="shared" si="6"/>
        <v>145705417.52999994</v>
      </c>
      <c r="AW15" s="35">
        <f t="shared" si="6"/>
        <v>587890434.59000015</v>
      </c>
      <c r="AX15" s="35">
        <f t="shared" si="6"/>
        <v>390524380.0800001</v>
      </c>
      <c r="AY15" s="35">
        <f t="shared" si="6"/>
        <v>236065355.8899999</v>
      </c>
      <c r="AZ15" s="35">
        <f t="shared" si="6"/>
        <v>119838119.68000013</v>
      </c>
      <c r="BA15" s="35">
        <f t="shared" si="6"/>
        <v>518063220.76999986</v>
      </c>
      <c r="BB15" s="35">
        <f t="shared" si="6"/>
        <v>474237590.79000026</v>
      </c>
      <c r="BC15" s="35">
        <f t="shared" si="6"/>
        <v>334276649.56000018</v>
      </c>
      <c r="BD15" s="35">
        <f t="shared" si="6"/>
        <v>150942231.79999983</v>
      </c>
      <c r="BE15" s="35">
        <f t="shared" si="6"/>
        <v>607438364.84000015</v>
      </c>
      <c r="BF15" s="35">
        <f t="shared" si="6"/>
        <v>504973192.52999973</v>
      </c>
      <c r="BG15" s="35">
        <f t="shared" si="6"/>
        <v>369629030.15000021</v>
      </c>
      <c r="BH15" s="35">
        <f t="shared" si="6"/>
        <v>173192143.72000003</v>
      </c>
      <c r="BI15" s="35">
        <f t="shared" si="6"/>
        <v>807789172.16000044</v>
      </c>
      <c r="BJ15" s="35">
        <f t="shared" si="6"/>
        <v>547004312.43000007</v>
      </c>
      <c r="BK15" s="35">
        <f t="shared" si="6"/>
        <v>350706895.38999987</v>
      </c>
      <c r="BL15" s="35">
        <f t="shared" si="6"/>
        <v>150963740.4000001</v>
      </c>
      <c r="BM15" s="35">
        <f t="shared" si="6"/>
        <v>643077158.63000035</v>
      </c>
      <c r="BN15" s="35">
        <f t="shared" si="6"/>
        <v>501449211.58999997</v>
      </c>
      <c r="BO15" s="35">
        <f t="shared" ref="BO15:CJ15" si="7">BO6-(BO8+BO9+BO10+BO11+BO12)+BO13-BO14</f>
        <v>313468352.97999996</v>
      </c>
      <c r="BP15" s="35">
        <f t="shared" si="7"/>
        <v>137053701</v>
      </c>
      <c r="BQ15" s="35">
        <f t="shared" si="7"/>
        <v>562790116.73999977</v>
      </c>
      <c r="BR15" s="35">
        <f t="shared" si="7"/>
        <v>278545784.52999991</v>
      </c>
      <c r="BS15" s="35">
        <f t="shared" si="7"/>
        <v>340756097.44999957</v>
      </c>
      <c r="BT15" s="35">
        <f t="shared" si="7"/>
        <v>242872255.96000004</v>
      </c>
      <c r="BU15" s="35">
        <f t="shared" si="7"/>
        <v>437043440.07999992</v>
      </c>
      <c r="BV15" s="35">
        <f t="shared" si="7"/>
        <v>262319983.51999995</v>
      </c>
      <c r="BW15" s="35">
        <f t="shared" si="7"/>
        <v>-34841401.719999984</v>
      </c>
      <c r="BX15" s="35">
        <f t="shared" si="7"/>
        <v>-5254779.6400000062</v>
      </c>
      <c r="BY15" s="35">
        <f t="shared" si="7"/>
        <v>65566224.099999987</v>
      </c>
      <c r="BZ15" s="35">
        <f t="shared" si="7"/>
        <v>393462052.19999999</v>
      </c>
      <c r="CA15" s="35">
        <f t="shared" si="7"/>
        <v>54490546.049999967</v>
      </c>
      <c r="CB15" s="35">
        <f t="shared" si="7"/>
        <v>953095812.62</v>
      </c>
      <c r="CC15" s="35">
        <f t="shared" si="7"/>
        <v>204321538.87</v>
      </c>
      <c r="CD15" s="35">
        <f t="shared" si="7"/>
        <v>1099680000</v>
      </c>
      <c r="CE15" s="35">
        <f t="shared" si="7"/>
        <v>1434156000</v>
      </c>
      <c r="CF15" s="35">
        <f t="shared" si="7"/>
        <v>756750961.57000005</v>
      </c>
      <c r="CG15" s="35">
        <f t="shared" si="7"/>
        <v>56640000</v>
      </c>
      <c r="CH15" s="35">
        <f t="shared" si="7"/>
        <v>79450000</v>
      </c>
      <c r="CI15" s="35">
        <f t="shared" si="7"/>
        <v>67140000</v>
      </c>
      <c r="CJ15" s="35">
        <f t="shared" si="7"/>
        <v>69050000</v>
      </c>
    </row>
    <row r="16" spans="1:89" s="30" customFormat="1">
      <c r="A16" s="30" t="s">
        <v>402</v>
      </c>
      <c r="B16" s="33">
        <f>B15*B41</f>
        <v>188794452.51814556</v>
      </c>
      <c r="C16" s="33">
        <f t="shared" ref="C16:BN16" si="8">C15*C41</f>
        <v>99998992.855293781</v>
      </c>
      <c r="D16" s="33">
        <f t="shared" si="8"/>
        <v>48011300.603242248</v>
      </c>
      <c r="E16" s="33">
        <f t="shared" si="8"/>
        <v>277432322.28904164</v>
      </c>
      <c r="F16" s="33">
        <f t="shared" si="8"/>
        <v>189825783.82995316</v>
      </c>
      <c r="G16" s="33">
        <f t="shared" si="8"/>
        <v>100497172.56909353</v>
      </c>
      <c r="H16" s="33">
        <f t="shared" si="8"/>
        <v>41734100.787941657</v>
      </c>
      <c r="I16" s="33">
        <f t="shared" si="8"/>
        <v>236888402.92017746</v>
      </c>
      <c r="J16" s="33">
        <f t="shared" si="8"/>
        <v>163699885.49130899</v>
      </c>
      <c r="K16" s="33">
        <f t="shared" si="8"/>
        <v>84112794.469030768</v>
      </c>
      <c r="L16" s="33">
        <f t="shared" si="8"/>
        <v>43366003.14070721</v>
      </c>
      <c r="M16" s="33">
        <f t="shared" si="8"/>
        <v>212091013.48475069</v>
      </c>
      <c r="N16" s="33">
        <f t="shared" si="8"/>
        <v>106365109.41038354</v>
      </c>
      <c r="O16" s="33">
        <f t="shared" si="8"/>
        <v>93125680.576048374</v>
      </c>
      <c r="P16" s="33">
        <f t="shared" si="8"/>
        <v>36474650.325795949</v>
      </c>
      <c r="Q16" s="33">
        <f t="shared" si="8"/>
        <v>243470115.60612071</v>
      </c>
      <c r="R16" s="33">
        <f t="shared" si="8"/>
        <v>186870214.31067327</v>
      </c>
      <c r="S16" s="33">
        <f t="shared" si="8"/>
        <v>108141429.37769121</v>
      </c>
      <c r="T16" s="33">
        <f t="shared" si="8"/>
        <v>32134772.41098557</v>
      </c>
      <c r="U16" s="33">
        <f t="shared" si="8"/>
        <v>190038762.83648491</v>
      </c>
      <c r="V16" s="33">
        <f t="shared" si="8"/>
        <v>132742716.98827454</v>
      </c>
      <c r="W16" s="33">
        <f t="shared" si="8"/>
        <v>72991980.916223839</v>
      </c>
      <c r="X16" s="33">
        <f t="shared" si="8"/>
        <v>27687359.240266081</v>
      </c>
      <c r="Y16" s="33">
        <f t="shared" si="8"/>
        <v>239620765.98764056</v>
      </c>
      <c r="Z16" s="33">
        <f t="shared" si="8"/>
        <v>94379180.699747503</v>
      </c>
      <c r="AA16" s="33">
        <f t="shared" si="8"/>
        <v>49954712.740027122</v>
      </c>
      <c r="AB16" s="33">
        <f t="shared" si="8"/>
        <v>19927481.077977113</v>
      </c>
      <c r="AC16" s="33">
        <f t="shared" si="8"/>
        <v>111474483.6005799</v>
      </c>
      <c r="AD16" s="33">
        <f t="shared" si="8"/>
        <v>106752115.29701041</v>
      </c>
      <c r="AE16" s="33">
        <f t="shared" si="8"/>
        <v>62411510.343785614</v>
      </c>
      <c r="AF16" s="33">
        <f t="shared" si="8"/>
        <v>30644170.558352787</v>
      </c>
      <c r="AG16" s="33">
        <f t="shared" si="8"/>
        <v>103514707.71140756</v>
      </c>
      <c r="AH16" s="33">
        <f t="shared" si="8"/>
        <v>81652378.34441328</v>
      </c>
      <c r="AI16" s="33">
        <f t="shared" si="8"/>
        <v>55172170.807883233</v>
      </c>
      <c r="AJ16" s="33">
        <f t="shared" si="8"/>
        <v>24940750.703136638</v>
      </c>
      <c r="AK16" s="33">
        <f t="shared" si="8"/>
        <v>82097254.280255944</v>
      </c>
      <c r="AL16" s="33">
        <f t="shared" si="8"/>
        <v>71237983.748603046</v>
      </c>
      <c r="AM16" s="33">
        <f t="shared" si="8"/>
        <v>48473669.152767129</v>
      </c>
      <c r="AN16" s="33">
        <f t="shared" si="8"/>
        <v>25088566.469376892</v>
      </c>
      <c r="AO16" s="33">
        <f t="shared" si="8"/>
        <v>85837228.241578847</v>
      </c>
      <c r="AP16" s="33">
        <f t="shared" si="8"/>
        <v>100418489.5479244</v>
      </c>
      <c r="AQ16" s="33">
        <f t="shared" si="8"/>
        <v>69981567.163246155</v>
      </c>
      <c r="AR16" s="33">
        <f t="shared" si="8"/>
        <v>33280666.321038228</v>
      </c>
      <c r="AS16" s="33">
        <f t="shared" si="8"/>
        <v>100403929.80930528</v>
      </c>
      <c r="AT16" s="33">
        <f t="shared" si="8"/>
        <v>94160383.704468772</v>
      </c>
      <c r="AU16" s="33">
        <f t="shared" si="8"/>
        <v>59145405.919328667</v>
      </c>
      <c r="AV16" s="33">
        <f t="shared" si="8"/>
        <v>23989602.097844601</v>
      </c>
      <c r="AW16" s="33">
        <f t="shared" si="8"/>
        <v>92021836.767067283</v>
      </c>
      <c r="AX16" s="33">
        <f t="shared" si="8"/>
        <v>55196570.613609836</v>
      </c>
      <c r="AY16" s="33">
        <f t="shared" si="8"/>
        <v>35419675.812538959</v>
      </c>
      <c r="AZ16" s="33">
        <f t="shared" si="8"/>
        <v>19571943.375794865</v>
      </c>
      <c r="BA16" s="33">
        <f t="shared" si="8"/>
        <v>118710980.54172449</v>
      </c>
      <c r="BB16" s="33">
        <f t="shared" si="8"/>
        <v>104246565.91288154</v>
      </c>
      <c r="BC16" s="33">
        <f t="shared" si="8"/>
        <v>68354305.583972082</v>
      </c>
      <c r="BD16" s="33">
        <f t="shared" si="8"/>
        <v>25985496.124766622</v>
      </c>
      <c r="BE16" s="33">
        <f t="shared" si="8"/>
        <v>115930302.46490365</v>
      </c>
      <c r="BF16" s="33">
        <f t="shared" si="8"/>
        <v>83579353.914591685</v>
      </c>
      <c r="BG16" s="33">
        <f t="shared" si="8"/>
        <v>58344751.55746378</v>
      </c>
      <c r="BH16" s="33">
        <f t="shared" si="8"/>
        <v>30243323.297156952</v>
      </c>
      <c r="BI16" s="33">
        <f t="shared" si="8"/>
        <v>135687605.27663985</v>
      </c>
      <c r="BJ16" s="33">
        <f t="shared" si="8"/>
        <v>90006153.101851955</v>
      </c>
      <c r="BK16" s="33">
        <f t="shared" si="8"/>
        <v>55660866.58076746</v>
      </c>
      <c r="BL16" s="33">
        <f t="shared" si="8"/>
        <v>25527016.848513104</v>
      </c>
      <c r="BM16" s="33">
        <f t="shared" si="8"/>
        <v>128982752.99276711</v>
      </c>
      <c r="BN16" s="33">
        <f t="shared" si="8"/>
        <v>88254800.011434555</v>
      </c>
      <c r="BO16" s="33">
        <f t="shared" ref="BO16:CK16" si="9">BO15*BO41</f>
        <v>56475239.969283991</v>
      </c>
      <c r="BP16" s="33">
        <f t="shared" si="9"/>
        <v>22793954.505921595</v>
      </c>
      <c r="BQ16" s="33">
        <f t="shared" si="9"/>
        <v>105649940.52114496</v>
      </c>
      <c r="BR16" s="33">
        <f t="shared" si="9"/>
        <v>45939579.835345335</v>
      </c>
      <c r="BS16" s="33">
        <f t="shared" si="9"/>
        <v>76666882.346952409</v>
      </c>
      <c r="BT16" s="33">
        <f t="shared" si="9"/>
        <v>38434520.731558904</v>
      </c>
      <c r="BU16" s="33">
        <f t="shared" si="9"/>
        <v>87663005.898878857</v>
      </c>
      <c r="BV16" s="33">
        <f t="shared" si="9"/>
        <v>41511629.314878032</v>
      </c>
      <c r="BW16" s="33">
        <f t="shared" si="9"/>
        <v>-11183528.986912968</v>
      </c>
      <c r="BX16" s="33">
        <f t="shared" si="9"/>
        <v>0</v>
      </c>
      <c r="BY16" s="33">
        <f t="shared" si="9"/>
        <v>6214327.1530278716</v>
      </c>
      <c r="BZ16" s="33">
        <f t="shared" si="9"/>
        <v>1615990.5762212272</v>
      </c>
      <c r="CA16" s="33">
        <f t="shared" si="9"/>
        <v>9947807.1646377724</v>
      </c>
      <c r="CB16" s="33">
        <f t="shared" si="9"/>
        <v>9667240.7980011981</v>
      </c>
      <c r="CC16" s="33">
        <f t="shared" si="9"/>
        <v>30330687.525756516</v>
      </c>
      <c r="CD16" s="33">
        <f t="shared" si="9"/>
        <v>19626662.324622106</v>
      </c>
      <c r="CE16" s="33">
        <f t="shared" si="9"/>
        <v>27660928.825807884</v>
      </c>
      <c r="CF16" s="33">
        <f t="shared" si="9"/>
        <v>16401790.75169052</v>
      </c>
      <c r="CG16" s="33">
        <f t="shared" si="9"/>
        <v>4330000</v>
      </c>
      <c r="CH16" s="33">
        <f t="shared" si="9"/>
        <v>4220000</v>
      </c>
      <c r="CI16" s="33">
        <f t="shared" si="9"/>
        <v>12510000</v>
      </c>
      <c r="CJ16" s="33">
        <f t="shared" si="9"/>
        <v>3630000</v>
      </c>
      <c r="CK16" s="33">
        <f t="shared" si="9"/>
        <v>0</v>
      </c>
    </row>
    <row r="17" spans="1:89" s="32" customFormat="1">
      <c r="A17" s="31" t="s">
        <v>403</v>
      </c>
      <c r="B17" s="34">
        <f>B15-B16</f>
        <v>1886899510.1118531</v>
      </c>
      <c r="C17" s="34">
        <f t="shared" ref="C17:BN17" si="10">C15-C16</f>
        <v>850180964.21470737</v>
      </c>
      <c r="D17" s="34">
        <f t="shared" si="10"/>
        <v>319779773.53675807</v>
      </c>
      <c r="E17" s="34">
        <f t="shared" si="10"/>
        <v>1829883609.8809576</v>
      </c>
      <c r="F17" s="34">
        <f t="shared" si="10"/>
        <v>1377919534.0600467</v>
      </c>
      <c r="G17" s="34">
        <f t="shared" si="10"/>
        <v>798673305.740906</v>
      </c>
      <c r="H17" s="34">
        <f t="shared" si="10"/>
        <v>292844894.27205819</v>
      </c>
      <c r="I17" s="34">
        <f t="shared" si="10"/>
        <v>1666475356.5598211</v>
      </c>
      <c r="J17" s="34">
        <f t="shared" si="10"/>
        <v>1259450318.9286919</v>
      </c>
      <c r="K17" s="34">
        <f t="shared" si="10"/>
        <v>727837979.32096875</v>
      </c>
      <c r="L17" s="34">
        <f t="shared" si="10"/>
        <v>264839009.00929308</v>
      </c>
      <c r="M17" s="34">
        <f t="shared" si="10"/>
        <v>1506941554.4252484</v>
      </c>
      <c r="N17" s="34">
        <f t="shared" si="10"/>
        <v>1074871499.8096166</v>
      </c>
      <c r="O17" s="34">
        <f t="shared" si="10"/>
        <v>645318030.43395233</v>
      </c>
      <c r="P17" s="34">
        <f t="shared" si="10"/>
        <v>187472253.40420446</v>
      </c>
      <c r="Q17" s="34">
        <f t="shared" si="10"/>
        <v>1326919338.6238804</v>
      </c>
      <c r="R17" s="34">
        <f t="shared" si="10"/>
        <v>1021662770.649328</v>
      </c>
      <c r="S17" s="34">
        <f t="shared" si="10"/>
        <v>604458163.53230858</v>
      </c>
      <c r="T17" s="34">
        <f t="shared" si="10"/>
        <v>188898145.66901439</v>
      </c>
      <c r="U17" s="34">
        <f t="shared" si="10"/>
        <v>1377393695.8635154</v>
      </c>
      <c r="V17" s="34">
        <f t="shared" si="10"/>
        <v>976983361.5017271</v>
      </c>
      <c r="W17" s="34">
        <f t="shared" si="10"/>
        <v>506037709.19377702</v>
      </c>
      <c r="X17" s="34">
        <f t="shared" si="10"/>
        <v>129171437.32973391</v>
      </c>
      <c r="Y17" s="34">
        <f t="shared" si="10"/>
        <v>834258871.9223609</v>
      </c>
      <c r="Z17" s="34">
        <f t="shared" si="10"/>
        <v>577249391.05025196</v>
      </c>
      <c r="AA17" s="34">
        <f t="shared" si="10"/>
        <v>443406642.73997247</v>
      </c>
      <c r="AB17" s="34">
        <f t="shared" si="10"/>
        <v>202905372.00202248</v>
      </c>
      <c r="AC17" s="34">
        <f t="shared" si="10"/>
        <v>748802476.39941919</v>
      </c>
      <c r="AD17" s="34">
        <f t="shared" si="10"/>
        <v>733586774.19298995</v>
      </c>
      <c r="AE17" s="34">
        <f t="shared" si="10"/>
        <v>459507708.70621431</v>
      </c>
      <c r="AF17" s="34">
        <f t="shared" si="10"/>
        <v>193315375.50164682</v>
      </c>
      <c r="AG17" s="34">
        <f t="shared" si="10"/>
        <v>698545644.7485925</v>
      </c>
      <c r="AH17" s="34">
        <f t="shared" si="10"/>
        <v>571142131.97558737</v>
      </c>
      <c r="AI17" s="34">
        <f t="shared" si="10"/>
        <v>383887692.50211632</v>
      </c>
      <c r="AJ17" s="34">
        <f t="shared" si="10"/>
        <v>178945000.97686332</v>
      </c>
      <c r="AK17" s="34">
        <f t="shared" si="10"/>
        <v>522505539.92974341</v>
      </c>
      <c r="AL17" s="34">
        <f t="shared" si="10"/>
        <v>537774293.98139715</v>
      </c>
      <c r="AM17" s="34">
        <f t="shared" si="10"/>
        <v>382874053.31723285</v>
      </c>
      <c r="AN17" s="34">
        <f t="shared" si="10"/>
        <v>172356376.68062314</v>
      </c>
      <c r="AO17" s="34">
        <f t="shared" si="10"/>
        <v>541458319.13842022</v>
      </c>
      <c r="AP17" s="34">
        <f t="shared" si="10"/>
        <v>515140967.8520757</v>
      </c>
      <c r="AQ17" s="34">
        <f t="shared" si="10"/>
        <v>350263119.37675405</v>
      </c>
      <c r="AR17" s="34">
        <f t="shared" si="10"/>
        <v>160207089.67896199</v>
      </c>
      <c r="AS17" s="34">
        <f t="shared" si="10"/>
        <v>643661724.68069577</v>
      </c>
      <c r="AT17" s="34">
        <f t="shared" si="10"/>
        <v>497107546.57553071</v>
      </c>
      <c r="AU17" s="34">
        <f t="shared" si="10"/>
        <v>310454148.37067091</v>
      </c>
      <c r="AV17" s="34">
        <f t="shared" si="10"/>
        <v>121715815.43215534</v>
      </c>
      <c r="AW17" s="34">
        <f t="shared" si="10"/>
        <v>495868597.82293284</v>
      </c>
      <c r="AX17" s="34">
        <f t="shared" si="10"/>
        <v>335327809.46639025</v>
      </c>
      <c r="AY17" s="34">
        <f t="shared" si="10"/>
        <v>200645680.07746094</v>
      </c>
      <c r="AZ17" s="34">
        <f t="shared" si="10"/>
        <v>100266176.30420527</v>
      </c>
      <c r="BA17" s="34">
        <f t="shared" si="10"/>
        <v>399352240.22827536</v>
      </c>
      <c r="BB17" s="34">
        <f t="shared" si="10"/>
        <v>369991024.87711871</v>
      </c>
      <c r="BC17" s="34">
        <f t="shared" si="10"/>
        <v>265922343.97602808</v>
      </c>
      <c r="BD17" s="34">
        <f t="shared" si="10"/>
        <v>124956735.67523322</v>
      </c>
      <c r="BE17" s="34">
        <f t="shared" si="10"/>
        <v>491508062.3750965</v>
      </c>
      <c r="BF17" s="34">
        <f t="shared" si="10"/>
        <v>421393838.61540806</v>
      </c>
      <c r="BG17" s="34">
        <f t="shared" si="10"/>
        <v>311284278.59253645</v>
      </c>
      <c r="BH17" s="34">
        <f t="shared" si="10"/>
        <v>142948820.42284307</v>
      </c>
      <c r="BI17" s="34">
        <f t="shared" si="10"/>
        <v>672101566.88336062</v>
      </c>
      <c r="BJ17" s="34">
        <f t="shared" si="10"/>
        <v>456998159.32814813</v>
      </c>
      <c r="BK17" s="34">
        <f t="shared" si="10"/>
        <v>295046028.80923241</v>
      </c>
      <c r="BL17" s="34">
        <f t="shared" si="10"/>
        <v>125436723.551487</v>
      </c>
      <c r="BM17" s="34">
        <f t="shared" si="10"/>
        <v>514094405.63723326</v>
      </c>
      <c r="BN17" s="34">
        <f t="shared" si="10"/>
        <v>413194411.57856542</v>
      </c>
      <c r="BO17" s="34">
        <f t="shared" ref="BO17:CJ17" si="11">BO15-BO16</f>
        <v>256993113.01071596</v>
      </c>
      <c r="BP17" s="34">
        <f t="shared" si="11"/>
        <v>114259746.4940784</v>
      </c>
      <c r="BQ17" s="34">
        <f t="shared" si="11"/>
        <v>457140176.21885478</v>
      </c>
      <c r="BR17" s="34">
        <f t="shared" si="11"/>
        <v>232606204.69465458</v>
      </c>
      <c r="BS17" s="34">
        <f t="shared" si="11"/>
        <v>264089215.10304716</v>
      </c>
      <c r="BT17" s="34">
        <f t="shared" si="11"/>
        <v>204437735.22844112</v>
      </c>
      <c r="BU17" s="34">
        <f t="shared" si="11"/>
        <v>349380434.18112105</v>
      </c>
      <c r="BV17" s="34">
        <f t="shared" si="11"/>
        <v>220808354.20512193</v>
      </c>
      <c r="BW17" s="34">
        <f t="shared" si="11"/>
        <v>-23657872.733087018</v>
      </c>
      <c r="BX17" s="34">
        <f t="shared" si="11"/>
        <v>-5254779.6400000062</v>
      </c>
      <c r="BY17" s="34">
        <f t="shared" si="11"/>
        <v>59351896.946972117</v>
      </c>
      <c r="BZ17" s="34">
        <f t="shared" si="11"/>
        <v>391846061.62377876</v>
      </c>
      <c r="CA17" s="34">
        <f t="shared" si="11"/>
        <v>44542738.885362193</v>
      </c>
      <c r="CB17" s="34">
        <f t="shared" si="11"/>
        <v>943428571.82199883</v>
      </c>
      <c r="CC17" s="34">
        <f t="shared" si="11"/>
        <v>173990851.3442435</v>
      </c>
      <c r="CD17" s="34">
        <f t="shared" si="11"/>
        <v>1080053337.6753778</v>
      </c>
      <c r="CE17" s="34">
        <f t="shared" si="11"/>
        <v>1406495071.1741922</v>
      </c>
      <c r="CF17" s="34">
        <f t="shared" si="11"/>
        <v>740349170.81830955</v>
      </c>
      <c r="CG17" s="34">
        <f t="shared" si="11"/>
        <v>52310000</v>
      </c>
      <c r="CH17" s="34">
        <f t="shared" si="11"/>
        <v>75230000</v>
      </c>
      <c r="CI17" s="34">
        <f t="shared" si="11"/>
        <v>54630000</v>
      </c>
      <c r="CJ17" s="34">
        <f t="shared" si="11"/>
        <v>65420000</v>
      </c>
    </row>
    <row r="18" spans="1:89" s="31" customFormat="1">
      <c r="A18" s="31" t="s">
        <v>405</v>
      </c>
      <c r="B18" s="35">
        <f>B17/B4*100</f>
        <v>11.859965349052077</v>
      </c>
      <c r="C18" s="35">
        <f t="shared" ref="C18:BN18" si="12">C17/C4*100</f>
        <v>8.2474317434143085</v>
      </c>
      <c r="D18" s="35">
        <f t="shared" si="12"/>
        <v>8.0313216317464882</v>
      </c>
      <c r="E18" s="35">
        <f t="shared" si="12"/>
        <v>9.3979243504762877</v>
      </c>
      <c r="F18" s="35">
        <f t="shared" si="12"/>
        <v>9.3777312771236527</v>
      </c>
      <c r="G18" s="35">
        <f t="shared" si="12"/>
        <v>8.308073163112967</v>
      </c>
      <c r="H18" s="35">
        <f t="shared" si="12"/>
        <v>7.7175175372311191</v>
      </c>
      <c r="I18" s="35">
        <f t="shared" si="12"/>
        <v>8.799381103226283</v>
      </c>
      <c r="J18" s="35">
        <f t="shared" si="12"/>
        <v>8.8578588993007834</v>
      </c>
      <c r="K18" s="35">
        <f t="shared" si="12"/>
        <v>7.850428567379188</v>
      </c>
      <c r="L18" s="35">
        <f t="shared" si="12"/>
        <v>7.0149341695798144</v>
      </c>
      <c r="M18" s="35">
        <f t="shared" si="12"/>
        <v>7.8097942370912277</v>
      </c>
      <c r="N18" s="35">
        <f t="shared" si="12"/>
        <v>7.2856374460072661</v>
      </c>
      <c r="O18" s="35">
        <f t="shared" si="12"/>
        <v>6.5651169942242955</v>
      </c>
      <c r="P18" s="35">
        <f t="shared" si="12"/>
        <v>4.5159937648203252</v>
      </c>
      <c r="Q18" s="35">
        <f t="shared" si="12"/>
        <v>6.3858876899103567</v>
      </c>
      <c r="R18" s="35">
        <f t="shared" si="12"/>
        <v>6.5595553623218592</v>
      </c>
      <c r="S18" s="35">
        <f t="shared" si="12"/>
        <v>5.9632920433863355</v>
      </c>
      <c r="T18" s="35">
        <f t="shared" si="12"/>
        <v>4.5702193426975555</v>
      </c>
      <c r="U18" s="35">
        <f t="shared" si="12"/>
        <v>6.9191157027551933</v>
      </c>
      <c r="V18" s="35">
        <f t="shared" si="12"/>
        <v>6.6830751606016463</v>
      </c>
      <c r="W18" s="35">
        <f t="shared" si="12"/>
        <v>5.3939727108095408</v>
      </c>
      <c r="X18" s="35">
        <f t="shared" si="12"/>
        <v>3.3258492690405643</v>
      </c>
      <c r="Y18" s="35">
        <f t="shared" si="12"/>
        <v>4.7018377724821336</v>
      </c>
      <c r="Z18" s="35">
        <f t="shared" si="12"/>
        <v>4.2904978699454963</v>
      </c>
      <c r="AA18" s="35">
        <f t="shared" si="12"/>
        <v>6.1617833697553612</v>
      </c>
      <c r="AB18" s="35">
        <f t="shared" si="12"/>
        <v>6.3430705673207726</v>
      </c>
      <c r="AC18" s="35">
        <f t="shared" si="12"/>
        <v>5.1633078597661042</v>
      </c>
      <c r="AD18" s="35">
        <f t="shared" si="12"/>
        <v>6.4171962240825247</v>
      </c>
      <c r="AE18" s="35">
        <f t="shared" si="12"/>
        <v>6.2382035256659005</v>
      </c>
      <c r="AF18" s="35">
        <f t="shared" si="12"/>
        <v>5.9881722852862538</v>
      </c>
      <c r="AG18" s="35">
        <f t="shared" si="12"/>
        <v>5.2680751127176437</v>
      </c>
      <c r="AH18" s="35">
        <f t="shared" si="12"/>
        <v>5.8612029515517454</v>
      </c>
      <c r="AI18" s="35">
        <f t="shared" si="12"/>
        <v>6.0829343691662681</v>
      </c>
      <c r="AJ18" s="35">
        <f t="shared" si="12"/>
        <v>6.5330086359901296</v>
      </c>
      <c r="AK18" s="35">
        <f t="shared" si="12"/>
        <v>4.7560017131821661</v>
      </c>
      <c r="AL18" s="35">
        <f t="shared" si="12"/>
        <v>6.6669892447697592</v>
      </c>
      <c r="AM18" s="35">
        <f t="shared" si="12"/>
        <v>7.3903922350112987</v>
      </c>
      <c r="AN18" s="35">
        <f t="shared" si="12"/>
        <v>7.3515981972123168</v>
      </c>
      <c r="AO18" s="35">
        <f t="shared" si="12"/>
        <v>5.1827171881238998</v>
      </c>
      <c r="AP18" s="35">
        <f t="shared" si="12"/>
        <v>6.5051933857955948</v>
      </c>
      <c r="AQ18" s="35">
        <f t="shared" si="12"/>
        <v>6.7465719910057134</v>
      </c>
      <c r="AR18" s="35">
        <f t="shared" si="12"/>
        <v>6.9159371291227467</v>
      </c>
      <c r="AS18" s="35">
        <f t="shared" si="12"/>
        <v>7.0068390619074661</v>
      </c>
      <c r="AT18" s="35">
        <f t="shared" si="12"/>
        <v>7.4558929872367941</v>
      </c>
      <c r="AU18" s="35">
        <f t="shared" si="12"/>
        <v>7.3728948523160236</v>
      </c>
      <c r="AV18" s="35">
        <f t="shared" si="12"/>
        <v>6.4281329978540773</v>
      </c>
      <c r="AW18" s="35">
        <f t="shared" si="12"/>
        <v>6.8055640957582302</v>
      </c>
      <c r="AX18" s="35">
        <f t="shared" si="12"/>
        <v>6.39217620945929</v>
      </c>
      <c r="AY18" s="35">
        <f t="shared" si="12"/>
        <v>5.8625409590716897</v>
      </c>
      <c r="AZ18" s="35">
        <f t="shared" si="12"/>
        <v>6.4381124794437712</v>
      </c>
      <c r="BA18" s="35">
        <f t="shared" si="12"/>
        <v>5.8457190400834618</v>
      </c>
      <c r="BB18" s="35">
        <f t="shared" si="12"/>
        <v>7.3130543018616008</v>
      </c>
      <c r="BC18" s="35">
        <f t="shared" si="12"/>
        <v>7.9217496738029096</v>
      </c>
      <c r="BD18" s="35">
        <f t="shared" si="12"/>
        <v>8.1620065178170034</v>
      </c>
      <c r="BE18" s="35">
        <f t="shared" si="12"/>
        <v>7.4978994062720155</v>
      </c>
      <c r="BF18" s="35">
        <f t="shared" si="12"/>
        <v>8.7746727096147286</v>
      </c>
      <c r="BG18" s="35">
        <f t="shared" si="12"/>
        <v>9.4317034262592365</v>
      </c>
      <c r="BH18" s="35">
        <f t="shared" si="12"/>
        <v>8.9363773352289559</v>
      </c>
      <c r="BI18" s="35">
        <f t="shared" si="12"/>
        <v>12.088734320234634</v>
      </c>
      <c r="BJ18" s="35">
        <f t="shared" si="12"/>
        <v>11.219253500411879</v>
      </c>
      <c r="BK18" s="35">
        <f t="shared" si="12"/>
        <v>11.068837774752724</v>
      </c>
      <c r="BL18" s="35">
        <f t="shared" si="12"/>
        <v>10.009449548330927</v>
      </c>
      <c r="BM18" s="35">
        <f t="shared" si="12"/>
        <v>11.505273956563217</v>
      </c>
      <c r="BN18" s="35">
        <f t="shared" si="12"/>
        <v>12.082160773567207</v>
      </c>
      <c r="BO18" s="35">
        <f t="shared" ref="BO18:CK18" si="13">BO17/BO4*100</f>
        <v>11.224620446772821</v>
      </c>
      <c r="BP18" s="35">
        <f t="shared" si="13"/>
        <v>10.751484973576844</v>
      </c>
      <c r="BQ18" s="35">
        <f t="shared" si="13"/>
        <v>11.889924091154551</v>
      </c>
      <c r="BR18" s="35">
        <f t="shared" si="13"/>
        <v>12.315828518167658</v>
      </c>
      <c r="BS18" s="35">
        <f t="shared" si="13"/>
        <v>7.2863549774877283</v>
      </c>
      <c r="BT18" s="35">
        <f t="shared" si="13"/>
        <v>11.616618995819197</v>
      </c>
      <c r="BU18" s="35">
        <f t="shared" si="13"/>
        <v>9.9732750748399042</v>
      </c>
      <c r="BV18" s="35">
        <f t="shared" si="13"/>
        <v>13.455971307114636</v>
      </c>
      <c r="BW18" s="35">
        <f t="shared" si="13"/>
        <v>-5.324475739795715</v>
      </c>
      <c r="BX18" s="35">
        <f t="shared" si="13"/>
        <v>-2.600194761577026</v>
      </c>
      <c r="BY18" s="35">
        <f t="shared" si="13"/>
        <v>6.459098137990023</v>
      </c>
      <c r="BZ18" s="35">
        <f t="shared" si="13"/>
        <v>99.589289343867961</v>
      </c>
      <c r="CA18" s="35">
        <f t="shared" si="13"/>
        <v>3.2975174279716786</v>
      </c>
      <c r="CB18" s="35">
        <f t="shared" si="13"/>
        <v>98.9857010522975</v>
      </c>
      <c r="CC18" s="35">
        <f t="shared" si="13"/>
        <v>9.0405021593553823</v>
      </c>
      <c r="CD18" s="35">
        <f t="shared" si="13"/>
        <v>98.21523876722118</v>
      </c>
      <c r="CE18" s="35">
        <f t="shared" si="13"/>
        <v>98.071274754921518</v>
      </c>
      <c r="CF18" s="35">
        <f t="shared" si="13"/>
        <v>96.510097262790666</v>
      </c>
      <c r="CG18" s="35">
        <f t="shared" si="13"/>
        <v>8.9385188476128636</v>
      </c>
      <c r="CH18" s="35">
        <f t="shared" si="13"/>
        <v>9.7275560210507255</v>
      </c>
      <c r="CI18" s="35">
        <f t="shared" si="13"/>
        <v>8.6598820620125547</v>
      </c>
      <c r="CJ18" s="35">
        <f t="shared" si="13"/>
        <v>12.06899732497002</v>
      </c>
      <c r="CK18" s="35" t="e">
        <f t="shared" si="13"/>
        <v>#DIV/0!</v>
      </c>
    </row>
    <row r="19" spans="1:89" s="22" customFormat="1">
      <c r="A19" s="24" t="s">
        <v>86</v>
      </c>
      <c r="B19" s="37"/>
      <c r="C19" s="37"/>
      <c r="D19" s="37"/>
      <c r="E19" s="37"/>
      <c r="F19" s="37"/>
      <c r="G19" s="37"/>
      <c r="H19" s="37"/>
      <c r="I19" s="37"/>
      <c r="J19" s="37"/>
      <c r="K19" s="37"/>
    </row>
    <row r="20" spans="1:89">
      <c r="A20" s="23" t="s">
        <v>406</v>
      </c>
      <c r="B20" s="48">
        <v>212373726.52000001</v>
      </c>
      <c r="C20" s="48">
        <v>141509882.56</v>
      </c>
      <c r="D20" s="48">
        <v>56228697.509999998</v>
      </c>
      <c r="E20" s="48">
        <v>280139998.44999999</v>
      </c>
      <c r="F20" s="48">
        <v>234266318.96000001</v>
      </c>
      <c r="G20" s="48">
        <v>154141558.41</v>
      </c>
      <c r="H20" s="48">
        <v>66598248.350000001</v>
      </c>
      <c r="I20" s="48">
        <v>275673512.30000001</v>
      </c>
      <c r="J20" s="48">
        <v>212366929.50999999</v>
      </c>
      <c r="K20" s="48">
        <v>135412552.55000001</v>
      </c>
      <c r="L20" s="48">
        <v>51533212.600000001</v>
      </c>
      <c r="M20" s="48">
        <v>216718386.62</v>
      </c>
      <c r="N20" s="48">
        <v>215475533.71000001</v>
      </c>
      <c r="O20" s="48">
        <v>160132633.30000001</v>
      </c>
      <c r="P20" s="48">
        <v>69799508.150000006</v>
      </c>
      <c r="Q20" s="48">
        <v>308344285.94</v>
      </c>
      <c r="R20" s="48">
        <v>267878359.22999999</v>
      </c>
      <c r="S20" s="48">
        <v>181016731.13</v>
      </c>
      <c r="T20" s="48">
        <v>90165233.569999993</v>
      </c>
      <c r="U20" s="48">
        <v>367880015.48000002</v>
      </c>
      <c r="V20" s="48">
        <v>300622194.08999997</v>
      </c>
      <c r="W20" s="48">
        <v>210398153.75999999</v>
      </c>
      <c r="X20" s="48">
        <v>90435164.069999993</v>
      </c>
      <c r="Y20" s="48">
        <v>280633741.67000002</v>
      </c>
      <c r="Z20" s="48">
        <v>228566939.72999999</v>
      </c>
      <c r="AA20" s="48">
        <v>164164241.12</v>
      </c>
      <c r="AB20" s="48">
        <v>78989878.340000004</v>
      </c>
      <c r="AC20" s="48">
        <v>342563567.56999999</v>
      </c>
      <c r="AD20" s="48">
        <v>279997039.87</v>
      </c>
      <c r="AE20" s="48">
        <v>202217265.75999999</v>
      </c>
      <c r="AF20" s="48">
        <v>95149442.810000002</v>
      </c>
      <c r="AG20" s="48">
        <v>366534973.06</v>
      </c>
      <c r="AH20" s="48">
        <v>273398414.92000002</v>
      </c>
      <c r="AI20" s="48">
        <v>178068309.30000001</v>
      </c>
      <c r="AJ20" s="48">
        <v>80554286.239999995</v>
      </c>
      <c r="AK20" s="48">
        <v>247042330.38</v>
      </c>
      <c r="AL20" s="48">
        <v>197074394.38</v>
      </c>
      <c r="AM20" s="48">
        <v>126588071.23999999</v>
      </c>
      <c r="AN20" s="48">
        <v>48014654.869999997</v>
      </c>
      <c r="AO20" s="48">
        <v>236135104.5</v>
      </c>
      <c r="AP20" s="48">
        <v>197168703.81</v>
      </c>
      <c r="AQ20" s="48">
        <v>142283418.91</v>
      </c>
      <c r="AR20" s="48">
        <v>47837272.439999998</v>
      </c>
      <c r="AS20" s="48">
        <v>250408277.59</v>
      </c>
      <c r="AT20" s="48">
        <v>214420749.16999999</v>
      </c>
      <c r="AU20" s="48">
        <v>145953407.36000001</v>
      </c>
      <c r="AV20" s="48">
        <v>28092424.260000002</v>
      </c>
      <c r="AW20" s="48">
        <v>0</v>
      </c>
      <c r="AX20" s="48">
        <v>0</v>
      </c>
      <c r="AY20" s="48">
        <v>0</v>
      </c>
      <c r="AZ20" s="48">
        <v>0</v>
      </c>
      <c r="BA20" s="48">
        <v>0</v>
      </c>
      <c r="BB20" s="48">
        <v>0</v>
      </c>
      <c r="BC20" s="48">
        <v>0</v>
      </c>
      <c r="BD20" s="48">
        <v>0</v>
      </c>
      <c r="BE20" s="48">
        <v>0</v>
      </c>
      <c r="BF20" s="48">
        <v>0</v>
      </c>
      <c r="BG20" s="48">
        <v>0</v>
      </c>
      <c r="BH20" s="48">
        <v>0</v>
      </c>
      <c r="BI20" s="48">
        <v>0</v>
      </c>
      <c r="BJ20" s="48">
        <v>0</v>
      </c>
      <c r="BK20" s="48">
        <v>0</v>
      </c>
      <c r="BL20" s="48">
        <v>0</v>
      </c>
      <c r="BM20" s="48">
        <v>0</v>
      </c>
      <c r="BN20" s="48">
        <v>0</v>
      </c>
      <c r="BO20" s="48">
        <v>0</v>
      </c>
      <c r="BP20" s="48">
        <v>0</v>
      </c>
      <c r="BQ20" s="48">
        <v>0</v>
      </c>
      <c r="BR20" s="48">
        <v>0</v>
      </c>
      <c r="BS20" s="48">
        <v>0</v>
      </c>
      <c r="BT20" s="48">
        <v>0</v>
      </c>
      <c r="BU20" s="48">
        <v>0</v>
      </c>
      <c r="BV20" s="48">
        <v>0</v>
      </c>
      <c r="BW20" s="48">
        <v>0</v>
      </c>
      <c r="BX20" s="48">
        <v>0</v>
      </c>
      <c r="BY20" s="48">
        <v>0</v>
      </c>
      <c r="BZ20" s="48">
        <v>0</v>
      </c>
      <c r="CA20" s="48">
        <v>0</v>
      </c>
      <c r="CB20" s="48">
        <v>0</v>
      </c>
      <c r="CC20" s="48">
        <v>0</v>
      </c>
      <c r="CD20" s="48">
        <v>0</v>
      </c>
      <c r="CE20" s="48">
        <v>0</v>
      </c>
      <c r="CF20" s="48">
        <v>0</v>
      </c>
      <c r="CG20" s="48">
        <v>0</v>
      </c>
      <c r="CH20" s="48">
        <v>0</v>
      </c>
      <c r="CI20" s="48">
        <v>0</v>
      </c>
      <c r="CJ20" s="48">
        <v>0</v>
      </c>
      <c r="CK20" s="48">
        <v>0</v>
      </c>
    </row>
    <row r="21" spans="1:89" s="22" customFormat="1">
      <c r="A21" s="24" t="s">
        <v>87</v>
      </c>
      <c r="B21" s="37"/>
      <c r="C21" s="37"/>
      <c r="D21" s="37"/>
      <c r="E21" s="37"/>
      <c r="F21" s="37"/>
      <c r="G21" s="37"/>
      <c r="H21" s="37"/>
      <c r="I21" s="37"/>
      <c r="J21" s="37"/>
      <c r="K21" s="37"/>
    </row>
    <row r="22" spans="1:89">
      <c r="A22" s="23" t="s">
        <v>407</v>
      </c>
      <c r="B22" s="48">
        <v>-10127393.300000001</v>
      </c>
      <c r="C22" s="48">
        <v>-18242348.899999999</v>
      </c>
      <c r="D22" s="48">
        <v>-340582.65</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row>
    <row r="23" spans="1:89" s="9" customFormat="1">
      <c r="A23" s="27" t="s">
        <v>408</v>
      </c>
      <c r="B23" s="36">
        <f>-B52</f>
        <v>25636</v>
      </c>
      <c r="C23" s="36">
        <f t="shared" ref="C23:BN23" si="14">-C52</f>
        <v>27718</v>
      </c>
      <c r="D23" s="36">
        <f t="shared" si="14"/>
        <v>35317</v>
      </c>
      <c r="E23" s="36">
        <f t="shared" si="14"/>
        <v>256369789.46000001</v>
      </c>
      <c r="F23" s="36">
        <f t="shared" si="14"/>
        <v>34414</v>
      </c>
      <c r="G23" s="36">
        <f t="shared" si="14"/>
        <v>23309</v>
      </c>
      <c r="H23" s="36">
        <f t="shared" si="14"/>
        <v>16814</v>
      </c>
      <c r="I23" s="36">
        <f t="shared" si="14"/>
        <v>277179369.72000003</v>
      </c>
      <c r="J23" s="36">
        <f t="shared" si="14"/>
        <v>0</v>
      </c>
      <c r="K23" s="36">
        <f t="shared" si="14"/>
        <v>0</v>
      </c>
      <c r="L23" s="36">
        <f t="shared" si="14"/>
        <v>0</v>
      </c>
      <c r="M23" s="36">
        <f t="shared" si="14"/>
        <v>353174210</v>
      </c>
      <c r="N23" s="36">
        <f t="shared" si="14"/>
        <v>0</v>
      </c>
      <c r="O23" s="36">
        <f t="shared" si="14"/>
        <v>0</v>
      </c>
      <c r="P23" s="36">
        <f t="shared" si="14"/>
        <v>0</v>
      </c>
      <c r="Q23" s="36">
        <f t="shared" si="14"/>
        <v>304659067.94</v>
      </c>
      <c r="R23" s="36">
        <f t="shared" si="14"/>
        <v>0</v>
      </c>
      <c r="S23" s="36">
        <f t="shared" si="14"/>
        <v>0</v>
      </c>
      <c r="T23" s="36">
        <f t="shared" si="14"/>
        <v>0</v>
      </c>
      <c r="U23" s="36">
        <f t="shared" si="14"/>
        <v>344136591.41000003</v>
      </c>
      <c r="V23" s="36">
        <f t="shared" si="14"/>
        <v>0</v>
      </c>
      <c r="W23" s="36">
        <f t="shared" si="14"/>
        <v>0</v>
      </c>
      <c r="X23" s="36">
        <f t="shared" si="14"/>
        <v>0</v>
      </c>
      <c r="Y23" s="36">
        <f t="shared" si="14"/>
        <v>-68654410.609999999</v>
      </c>
      <c r="Z23" s="36">
        <f t="shared" si="14"/>
        <v>0</v>
      </c>
      <c r="AA23" s="36">
        <f t="shared" si="14"/>
        <v>0</v>
      </c>
      <c r="AB23" s="36">
        <f t="shared" si="14"/>
        <v>0</v>
      </c>
      <c r="AC23" s="36">
        <f t="shared" si="14"/>
        <v>-59148990.890000001</v>
      </c>
      <c r="AD23" s="36">
        <f t="shared" si="14"/>
        <v>0</v>
      </c>
      <c r="AE23" s="36">
        <f t="shared" si="14"/>
        <v>0</v>
      </c>
      <c r="AF23" s="36">
        <f t="shared" si="14"/>
        <v>0</v>
      </c>
      <c r="AG23" s="36">
        <f t="shared" si="14"/>
        <v>0</v>
      </c>
      <c r="AH23" s="36">
        <f t="shared" si="14"/>
        <v>0</v>
      </c>
      <c r="AI23" s="36">
        <f t="shared" si="14"/>
        <v>0</v>
      </c>
      <c r="AJ23" s="36">
        <f t="shared" si="14"/>
        <v>0</v>
      </c>
      <c r="AK23" s="36">
        <f t="shared" si="14"/>
        <v>0</v>
      </c>
      <c r="AL23" s="36">
        <f t="shared" si="14"/>
        <v>0</v>
      </c>
      <c r="AM23" s="36">
        <f t="shared" si="14"/>
        <v>0</v>
      </c>
      <c r="AN23" s="36">
        <f t="shared" si="14"/>
        <v>0</v>
      </c>
      <c r="AO23" s="36">
        <f t="shared" si="14"/>
        <v>0</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409</v>
      </c>
      <c r="B24" s="33">
        <f>B67</f>
        <v>1834389.2599999905</v>
      </c>
      <c r="C24" s="33">
        <f t="shared" ref="C24:BN24" si="16">C67</f>
        <v>925673.07999998331</v>
      </c>
      <c r="D24" s="33">
        <f t="shared" si="16"/>
        <v>0</v>
      </c>
      <c r="E24" s="33">
        <f>E67</f>
        <v>55020129.629999995</v>
      </c>
      <c r="F24" s="33">
        <f t="shared" si="16"/>
        <v>2234606.9099999964</v>
      </c>
      <c r="G24" s="33">
        <f t="shared" si="16"/>
        <v>1005519.3700000048</v>
      </c>
      <c r="H24" s="33">
        <f t="shared" si="16"/>
        <v>0</v>
      </c>
      <c r="I24" s="33">
        <f t="shared" si="16"/>
        <v>289157870.09999996</v>
      </c>
      <c r="J24" s="33">
        <f t="shared" si="16"/>
        <v>213180522.73000002</v>
      </c>
      <c r="K24" s="33">
        <f t="shared" si="16"/>
        <v>190825180.55000001</v>
      </c>
      <c r="L24" s="33">
        <f t="shared" si="16"/>
        <v>0</v>
      </c>
      <c r="M24" s="33">
        <f t="shared" si="16"/>
        <v>934487706.18999994</v>
      </c>
      <c r="N24" s="33">
        <f t="shared" si="16"/>
        <v>927982151.03999996</v>
      </c>
      <c r="O24" s="33">
        <f t="shared" si="16"/>
        <v>79983204.839999974</v>
      </c>
      <c r="P24" s="33">
        <f t="shared" si="16"/>
        <v>0</v>
      </c>
      <c r="Q24" s="33">
        <f t="shared" si="16"/>
        <v>7967386.7099999785</v>
      </c>
      <c r="R24" s="33">
        <f t="shared" si="16"/>
        <v>5952926.2199999988</v>
      </c>
      <c r="S24" s="33">
        <f t="shared" si="16"/>
        <v>1265414</v>
      </c>
      <c r="T24" s="33">
        <f t="shared" si="16"/>
        <v>0</v>
      </c>
      <c r="U24" s="33">
        <f t="shared" si="16"/>
        <v>-124623073.77000001</v>
      </c>
      <c r="V24" s="33">
        <f t="shared" si="16"/>
        <v>-165451603.54999998</v>
      </c>
      <c r="W24" s="33">
        <f t="shared" si="16"/>
        <v>-157412474.31</v>
      </c>
      <c r="X24" s="33">
        <f t="shared" si="16"/>
        <v>1489054.4200000018</v>
      </c>
      <c r="Y24" s="33">
        <f t="shared" si="16"/>
        <v>156426642.10999995</v>
      </c>
      <c r="Z24" s="33">
        <f t="shared" si="16"/>
        <v>152814403.46000001</v>
      </c>
      <c r="AA24" s="33">
        <f t="shared" si="16"/>
        <v>152614767.44999999</v>
      </c>
      <c r="AB24" s="33">
        <f t="shared" si="16"/>
        <v>151747645.91</v>
      </c>
      <c r="AC24" s="33">
        <f t="shared" si="16"/>
        <v>2884505.1999999881</v>
      </c>
      <c r="AD24" s="33">
        <f t="shared" si="16"/>
        <v>-13941498.210000008</v>
      </c>
      <c r="AE24" s="33">
        <f t="shared" si="16"/>
        <v>3937500</v>
      </c>
      <c r="AF24" s="33">
        <f t="shared" si="16"/>
        <v>37710</v>
      </c>
      <c r="AG24" s="33">
        <f t="shared" si="16"/>
        <v>-8047922.6299999952</v>
      </c>
      <c r="AH24" s="33">
        <f t="shared" si="16"/>
        <v>-8173224.6100000143</v>
      </c>
      <c r="AI24" s="33">
        <f t="shared" si="16"/>
        <v>-6583661.7199999988</v>
      </c>
      <c r="AJ24" s="33">
        <f t="shared" si="16"/>
        <v>-21430.629999995232</v>
      </c>
      <c r="AK24" s="33">
        <f t="shared" si="16"/>
        <v>4466039.2100000083</v>
      </c>
      <c r="AL24" s="33">
        <f t="shared" si="16"/>
        <v>3937500</v>
      </c>
      <c r="AM24" s="33">
        <f t="shared" si="16"/>
        <v>3937500</v>
      </c>
      <c r="AN24" s="33">
        <f t="shared" si="16"/>
        <v>0</v>
      </c>
      <c r="AO24" s="33">
        <f t="shared" si="16"/>
        <v>175967870.43000001</v>
      </c>
      <c r="AP24" s="33">
        <f t="shared" si="16"/>
        <v>5029496.2899999917</v>
      </c>
      <c r="AQ24" s="33">
        <f t="shared" si="16"/>
        <v>4736035.099999994</v>
      </c>
      <c r="AR24" s="33">
        <f t="shared" si="16"/>
        <v>4868227.6099999994</v>
      </c>
      <c r="AS24" s="33">
        <f t="shared" si="16"/>
        <v>1021045.0499999821</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410</v>
      </c>
      <c r="B25" s="36">
        <f>-B54</f>
        <v>-3104</v>
      </c>
      <c r="C25" s="36">
        <f t="shared" ref="C25:BN25" si="18">-C54</f>
        <v>1424</v>
      </c>
      <c r="D25" s="36">
        <f t="shared" si="18"/>
        <v>340</v>
      </c>
      <c r="E25" s="36">
        <f t="shared" si="18"/>
        <v>-31036899.960000001</v>
      </c>
      <c r="F25" s="36">
        <f t="shared" si="18"/>
        <v>-2684</v>
      </c>
      <c r="G25" s="36">
        <f t="shared" si="18"/>
        <v>377</v>
      </c>
      <c r="H25" s="36">
        <f t="shared" si="18"/>
        <v>-1008</v>
      </c>
      <c r="I25" s="36">
        <f t="shared" si="18"/>
        <v>14236468.01</v>
      </c>
      <c r="J25" s="36">
        <f t="shared" si="18"/>
        <v>0</v>
      </c>
      <c r="K25" s="36">
        <f t="shared" si="18"/>
        <v>0</v>
      </c>
      <c r="L25" s="36">
        <f t="shared" si="18"/>
        <v>0</v>
      </c>
      <c r="M25" s="36">
        <f t="shared" si="18"/>
        <v>3400402.08</v>
      </c>
      <c r="N25" s="36">
        <f t="shared" si="18"/>
        <v>0</v>
      </c>
      <c r="O25" s="36">
        <f t="shared" si="18"/>
        <v>0</v>
      </c>
      <c r="P25" s="36">
        <f t="shared" si="18"/>
        <v>0</v>
      </c>
      <c r="Q25" s="36">
        <f t="shared" si="18"/>
        <v>-18618231.559999999</v>
      </c>
      <c r="R25" s="36">
        <f t="shared" si="18"/>
        <v>0</v>
      </c>
      <c r="S25" s="36">
        <f t="shared" si="18"/>
        <v>0</v>
      </c>
      <c r="T25" s="36">
        <f t="shared" si="18"/>
        <v>0</v>
      </c>
      <c r="U25" s="36">
        <f t="shared" si="18"/>
        <v>-26841625.800000001</v>
      </c>
      <c r="V25" s="36">
        <f t="shared" si="18"/>
        <v>0</v>
      </c>
      <c r="W25" s="36">
        <f t="shared" si="18"/>
        <v>0</v>
      </c>
      <c r="X25" s="36">
        <f t="shared" si="18"/>
        <v>0</v>
      </c>
      <c r="Y25" s="36">
        <f t="shared" si="18"/>
        <v>-3767273.06</v>
      </c>
      <c r="Z25" s="36">
        <f t="shared" si="18"/>
        <v>0</v>
      </c>
      <c r="AA25" s="36">
        <f t="shared" si="18"/>
        <v>0</v>
      </c>
      <c r="AB25" s="36">
        <f t="shared" si="18"/>
        <v>0</v>
      </c>
      <c r="AC25" s="36">
        <f t="shared" si="18"/>
        <v>-10080052.24</v>
      </c>
      <c r="AD25" s="36">
        <f t="shared" si="18"/>
        <v>0</v>
      </c>
      <c r="AE25" s="36">
        <f t="shared" si="18"/>
        <v>0</v>
      </c>
      <c r="AF25" s="36">
        <f t="shared" si="18"/>
        <v>0</v>
      </c>
      <c r="AG25" s="36">
        <f t="shared" si="18"/>
        <v>0</v>
      </c>
      <c r="AH25" s="36">
        <f t="shared" si="18"/>
        <v>0</v>
      </c>
      <c r="AI25" s="36">
        <f t="shared" si="18"/>
        <v>0</v>
      </c>
      <c r="AJ25" s="36">
        <f t="shared" si="18"/>
        <v>0</v>
      </c>
      <c r="AK25" s="36">
        <f t="shared" si="18"/>
        <v>0</v>
      </c>
      <c r="AL25" s="36">
        <f t="shared" si="18"/>
        <v>0</v>
      </c>
      <c r="AM25" s="36">
        <f t="shared" si="18"/>
        <v>0</v>
      </c>
      <c r="AN25" s="36">
        <f t="shared" si="18"/>
        <v>0</v>
      </c>
      <c r="AO25" s="36">
        <f t="shared" si="18"/>
        <v>0</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411</v>
      </c>
      <c r="B26" s="48">
        <v>205783.08</v>
      </c>
      <c r="C26" s="48">
        <v>205783.08</v>
      </c>
      <c r="D26" s="48">
        <v>0</v>
      </c>
      <c r="E26" s="48">
        <v>-48098590.850000001</v>
      </c>
      <c r="F26" s="48">
        <v>-1177249.97</v>
      </c>
      <c r="G26" s="48">
        <v>6556423.4699999997</v>
      </c>
      <c r="H26" s="48">
        <v>8796268.1999999993</v>
      </c>
      <c r="I26" s="48">
        <v>-982788.02</v>
      </c>
      <c r="J26" s="48">
        <v>-28366344.449999999</v>
      </c>
      <c r="K26" s="48">
        <v>-26873141.84</v>
      </c>
      <c r="L26" s="48">
        <v>-21554469.379999999</v>
      </c>
      <c r="M26" s="48">
        <v>5618539.7599999998</v>
      </c>
      <c r="N26" s="48">
        <v>79127152.640000001</v>
      </c>
      <c r="O26" s="48">
        <v>21161153.059999999</v>
      </c>
      <c r="P26" s="48">
        <v>16491510.01</v>
      </c>
      <c r="Q26" s="48">
        <v>12678499.35</v>
      </c>
      <c r="R26" s="48">
        <v>7106429.5199999996</v>
      </c>
      <c r="S26" s="48">
        <v>-10656000.99</v>
      </c>
      <c r="T26" s="48">
        <v>-2020226.36</v>
      </c>
      <c r="U26" s="48">
        <v>-25554739.649999999</v>
      </c>
      <c r="V26" s="48">
        <v>36708517.380000003</v>
      </c>
      <c r="W26" s="48">
        <v>11909951.199999999</v>
      </c>
      <c r="X26" s="48">
        <v>-570456.94999999995</v>
      </c>
      <c r="Y26" s="48">
        <v>-33989737.82</v>
      </c>
      <c r="Z26" s="48">
        <v>-31340267.109999999</v>
      </c>
      <c r="AA26" s="48">
        <v>2509863.6</v>
      </c>
      <c r="AB26" s="48">
        <v>6875241.0499999998</v>
      </c>
      <c r="AC26" s="48">
        <v>5177803.7</v>
      </c>
      <c r="AD26" s="48">
        <v>4907980.3600000003</v>
      </c>
      <c r="AE26" s="48">
        <v>-287965.93</v>
      </c>
      <c r="AF26" s="48">
        <v>-162495.17000000001</v>
      </c>
      <c r="AG26" s="48">
        <v>4196643.5</v>
      </c>
      <c r="AH26" s="48">
        <v>5330808.12</v>
      </c>
      <c r="AI26" s="48">
        <v>3920799.22</v>
      </c>
      <c r="AJ26" s="48">
        <v>-661729.80000000005</v>
      </c>
      <c r="AK26" s="48">
        <v>57148842.609999999</v>
      </c>
      <c r="AL26" s="48">
        <v>0</v>
      </c>
      <c r="AM26" s="48">
        <v>0</v>
      </c>
      <c r="AN26" s="48">
        <v>0</v>
      </c>
      <c r="AO26" s="48">
        <v>0</v>
      </c>
      <c r="AP26" s="48">
        <v>0</v>
      </c>
      <c r="AQ26" s="48">
        <v>0</v>
      </c>
      <c r="AR26" s="48">
        <v>0</v>
      </c>
      <c r="AS26" s="48">
        <v>0</v>
      </c>
      <c r="AT26" s="48">
        <v>0</v>
      </c>
      <c r="AU26" s="48">
        <v>0</v>
      </c>
      <c r="AV26" s="48">
        <v>0</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23" t="s">
        <v>412</v>
      </c>
      <c r="B27" s="33">
        <f>SUM(B22:B26)</f>
        <v>-8064688.9600000102</v>
      </c>
      <c r="C27" s="33">
        <f t="shared" ref="C27:BN27" si="20">SUM(C22:C26)</f>
        <v>-17081750.740000017</v>
      </c>
      <c r="D27" s="33">
        <f t="shared" si="20"/>
        <v>-304925.65000000002</v>
      </c>
      <c r="E27" s="33">
        <f t="shared" si="20"/>
        <v>232254428.28000006</v>
      </c>
      <c r="F27" s="33">
        <f t="shared" si="20"/>
        <v>1089086.9399999965</v>
      </c>
      <c r="G27" s="33">
        <f t="shared" si="20"/>
        <v>7585628.8400000045</v>
      </c>
      <c r="H27" s="33">
        <f t="shared" si="20"/>
        <v>8812074.1999999993</v>
      </c>
      <c r="I27" s="33">
        <f t="shared" si="20"/>
        <v>579590919.80999994</v>
      </c>
      <c r="J27" s="33">
        <f t="shared" si="20"/>
        <v>184814178.28000003</v>
      </c>
      <c r="K27" s="33">
        <f t="shared" si="20"/>
        <v>163952038.71000001</v>
      </c>
      <c r="L27" s="33">
        <f t="shared" si="20"/>
        <v>-21554469.379999999</v>
      </c>
      <c r="M27" s="33">
        <f t="shared" si="20"/>
        <v>1296680858.03</v>
      </c>
      <c r="N27" s="33">
        <f t="shared" si="20"/>
        <v>1007109303.6799999</v>
      </c>
      <c r="O27" s="33">
        <f t="shared" si="20"/>
        <v>101144357.89999998</v>
      </c>
      <c r="P27" s="33">
        <f t="shared" si="20"/>
        <v>16491510.01</v>
      </c>
      <c r="Q27" s="33">
        <f t="shared" si="20"/>
        <v>306686722.44</v>
      </c>
      <c r="R27" s="33">
        <f t="shared" si="20"/>
        <v>13059355.739999998</v>
      </c>
      <c r="S27" s="33">
        <f t="shared" si="20"/>
        <v>-9390586.9900000002</v>
      </c>
      <c r="T27" s="33">
        <f t="shared" si="20"/>
        <v>-2020226.36</v>
      </c>
      <c r="U27" s="33">
        <f t="shared" si="20"/>
        <v>167117152.19</v>
      </c>
      <c r="V27" s="33">
        <f t="shared" si="20"/>
        <v>-128743086.16999999</v>
      </c>
      <c r="W27" s="33">
        <f t="shared" si="20"/>
        <v>-145502523.11000001</v>
      </c>
      <c r="X27" s="33">
        <f t="shared" si="20"/>
        <v>918597.47000000183</v>
      </c>
      <c r="Y27" s="33">
        <f t="shared" si="20"/>
        <v>50015220.619999953</v>
      </c>
      <c r="Z27" s="33">
        <f t="shared" si="20"/>
        <v>121474136.35000001</v>
      </c>
      <c r="AA27" s="33">
        <f t="shared" si="20"/>
        <v>155124631.04999998</v>
      </c>
      <c r="AB27" s="33">
        <f t="shared" si="20"/>
        <v>158622886.96000001</v>
      </c>
      <c r="AC27" s="33">
        <f t="shared" si="20"/>
        <v>-61166734.230000012</v>
      </c>
      <c r="AD27" s="33">
        <f t="shared" si="20"/>
        <v>-9033517.8500000089</v>
      </c>
      <c r="AE27" s="33">
        <f t="shared" si="20"/>
        <v>3649534.07</v>
      </c>
      <c r="AF27" s="33">
        <f t="shared" si="20"/>
        <v>-124785.17000000001</v>
      </c>
      <c r="AG27" s="33">
        <f t="shared" si="20"/>
        <v>-3851279.1299999952</v>
      </c>
      <c r="AH27" s="33">
        <f t="shared" si="20"/>
        <v>-2842416.4900000142</v>
      </c>
      <c r="AI27" s="33">
        <f t="shared" si="20"/>
        <v>-2662862.4999999986</v>
      </c>
      <c r="AJ27" s="33">
        <f t="shared" si="20"/>
        <v>-683160.42999999528</v>
      </c>
      <c r="AK27" s="33">
        <f t="shared" si="20"/>
        <v>61614881.820000008</v>
      </c>
      <c r="AL27" s="33">
        <f t="shared" si="20"/>
        <v>3937500</v>
      </c>
      <c r="AM27" s="33">
        <f t="shared" si="20"/>
        <v>3937500</v>
      </c>
      <c r="AN27" s="33">
        <f t="shared" si="20"/>
        <v>0</v>
      </c>
      <c r="AO27" s="33">
        <f t="shared" si="20"/>
        <v>175967870.43000001</v>
      </c>
      <c r="AP27" s="33">
        <f t="shared" si="20"/>
        <v>5029496.2899999917</v>
      </c>
      <c r="AQ27" s="33">
        <f t="shared" si="20"/>
        <v>4736035.099999994</v>
      </c>
      <c r="AR27" s="33">
        <f t="shared" si="20"/>
        <v>4868227.6099999994</v>
      </c>
      <c r="AS27" s="33">
        <f t="shared" si="20"/>
        <v>1021045.0499999821</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413</v>
      </c>
      <c r="B28" s="33">
        <f>SUM(B22:B25)*B41</f>
        <v>-752239.62152881315</v>
      </c>
      <c r="C28" s="33">
        <f t="shared" ref="C28:BN28" si="22">SUM(C22:C25)*C41</f>
        <v>-1819377.4327576905</v>
      </c>
      <c r="D28" s="33">
        <f t="shared" si="22"/>
        <v>-39804.873128096471</v>
      </c>
      <c r="E28" s="33">
        <f t="shared" si="22"/>
        <v>36909031.043051749</v>
      </c>
      <c r="F28" s="33">
        <f t="shared" si="22"/>
        <v>274412.67114898108</v>
      </c>
      <c r="G28" s="33">
        <f t="shared" si="22"/>
        <v>115030.72239685872</v>
      </c>
      <c r="H28" s="33">
        <f t="shared" si="22"/>
        <v>1971.579826569541</v>
      </c>
      <c r="I28" s="33">
        <f t="shared" si="22"/>
        <v>72256907.141527221</v>
      </c>
      <c r="J28" s="33">
        <f t="shared" si="22"/>
        <v>24521394.194016777</v>
      </c>
      <c r="K28" s="33">
        <f t="shared" si="22"/>
        <v>19768241.757066395</v>
      </c>
      <c r="L28" s="33">
        <f t="shared" si="22"/>
        <v>0</v>
      </c>
      <c r="M28" s="33">
        <f t="shared" si="22"/>
        <v>159288846.9162454</v>
      </c>
      <c r="N28" s="33">
        <f t="shared" si="22"/>
        <v>83560670.449783951</v>
      </c>
      <c r="O28" s="33">
        <f t="shared" si="22"/>
        <v>10086740.904314654</v>
      </c>
      <c r="P28" s="33">
        <f t="shared" si="22"/>
        <v>0</v>
      </c>
      <c r="Q28" s="33">
        <f t="shared" si="22"/>
        <v>45582461.00803756</v>
      </c>
      <c r="R28" s="33">
        <f t="shared" si="22"/>
        <v>920475.16480805352</v>
      </c>
      <c r="S28" s="33">
        <f t="shared" si="22"/>
        <v>192034.46097368861</v>
      </c>
      <c r="T28" s="33">
        <f t="shared" si="22"/>
        <v>0</v>
      </c>
      <c r="U28" s="33">
        <f t="shared" si="22"/>
        <v>23359939.852851171</v>
      </c>
      <c r="V28" s="33">
        <f t="shared" si="22"/>
        <v>-19790915.804356061</v>
      </c>
      <c r="W28" s="33">
        <f t="shared" si="22"/>
        <v>-19843280.089192521</v>
      </c>
      <c r="X28" s="33">
        <f t="shared" si="22"/>
        <v>262835.01822256844</v>
      </c>
      <c r="Y28" s="33">
        <f t="shared" si="22"/>
        <v>18744495.916999288</v>
      </c>
      <c r="Z28" s="33">
        <f t="shared" si="22"/>
        <v>21473919.967544131</v>
      </c>
      <c r="AA28" s="33">
        <f t="shared" si="22"/>
        <v>15452825.364551386</v>
      </c>
      <c r="AB28" s="33">
        <f t="shared" si="22"/>
        <v>13570478.054299576</v>
      </c>
      <c r="AC28" s="33">
        <f t="shared" si="22"/>
        <v>-8596909.4249203727</v>
      </c>
      <c r="AD28" s="33">
        <f t="shared" si="22"/>
        <v>-1771052.6585651906</v>
      </c>
      <c r="AE28" s="33">
        <f t="shared" si="22"/>
        <v>470849.34413023293</v>
      </c>
      <c r="AF28" s="33">
        <f t="shared" si="22"/>
        <v>5159.8232452475868</v>
      </c>
      <c r="AG28" s="33">
        <f t="shared" si="22"/>
        <v>-1038672.9080590213</v>
      </c>
      <c r="AH28" s="33">
        <f t="shared" si="22"/>
        <v>-1022317.463764284</v>
      </c>
      <c r="AI28" s="33">
        <f t="shared" si="22"/>
        <v>-827301.55796704919</v>
      </c>
      <c r="AJ28" s="33">
        <f t="shared" si="22"/>
        <v>-2621.5466055712282</v>
      </c>
      <c r="AK28" s="33">
        <f t="shared" si="22"/>
        <v>606430.46998822514</v>
      </c>
      <c r="AL28" s="33">
        <f t="shared" si="22"/>
        <v>460581.12663285463</v>
      </c>
      <c r="AM28" s="33">
        <f t="shared" si="22"/>
        <v>442485.4064282098</v>
      </c>
      <c r="AN28" s="33">
        <f t="shared" si="22"/>
        <v>0</v>
      </c>
      <c r="AO28" s="33">
        <f t="shared" si="22"/>
        <v>24078911.958440095</v>
      </c>
      <c r="AP28" s="33">
        <f t="shared" si="22"/>
        <v>820480.32006840967</v>
      </c>
      <c r="AQ28" s="33">
        <f t="shared" si="22"/>
        <v>788671.85964192729</v>
      </c>
      <c r="AR28" s="33">
        <f t="shared" si="22"/>
        <v>837354.58001422696</v>
      </c>
      <c r="AS28" s="33">
        <f t="shared" si="22"/>
        <v>137779.4216326302</v>
      </c>
      <c r="AT28" s="33">
        <f t="shared" si="22"/>
        <v>500997.50267189142</v>
      </c>
      <c r="AU28" s="33">
        <f t="shared" si="22"/>
        <v>515592.76060584537</v>
      </c>
      <c r="AV28" s="33">
        <f t="shared" si="22"/>
        <v>0</v>
      </c>
      <c r="AW28" s="33">
        <f t="shared" si="22"/>
        <v>16592388.74001574</v>
      </c>
      <c r="AX28" s="33">
        <f t="shared" si="22"/>
        <v>11045241.620367074</v>
      </c>
      <c r="AY28" s="33">
        <f t="shared" si="22"/>
        <v>4727559.0320554273</v>
      </c>
      <c r="AZ28" s="33">
        <f t="shared" si="22"/>
        <v>1113568.6355384854</v>
      </c>
      <c r="BA28" s="33">
        <f t="shared" si="22"/>
        <v>-12010465.925835192</v>
      </c>
      <c r="BB28" s="33">
        <f t="shared" si="22"/>
        <v>-10422894.654246602</v>
      </c>
      <c r="BC28" s="33">
        <f t="shared" si="22"/>
        <v>-915371.04434840416</v>
      </c>
      <c r="BD28" s="33">
        <f t="shared" si="22"/>
        <v>2363935.4237904483</v>
      </c>
      <c r="BE28" s="33">
        <f t="shared" si="22"/>
        <v>14138403.478847327</v>
      </c>
      <c r="BF28" s="33">
        <f t="shared" si="22"/>
        <v>8877204.059708342</v>
      </c>
      <c r="BG28" s="33">
        <f t="shared" si="22"/>
        <v>7058650.3237860659</v>
      </c>
      <c r="BH28" s="33">
        <f t="shared" si="22"/>
        <v>2272302.673989817</v>
      </c>
      <c r="BI28" s="33">
        <f t="shared" si="22"/>
        <v>21727648.284756243</v>
      </c>
      <c r="BJ28" s="33">
        <f t="shared" si="22"/>
        <v>20770615.250553567</v>
      </c>
      <c r="BK28" s="33">
        <f t="shared" si="22"/>
        <v>15734205.326597366</v>
      </c>
      <c r="BL28" s="33">
        <f t="shared" si="22"/>
        <v>3560900.1608305695</v>
      </c>
      <c r="BM28" s="33">
        <f t="shared" si="22"/>
        <v>16161875.041859224</v>
      </c>
      <c r="BN28" s="33">
        <f t="shared" si="22"/>
        <v>11970972.163829464</v>
      </c>
      <c r="BO28" s="33">
        <f t="shared" ref="BO28:CJ28" si="23">SUM(BO22:BO25)*BO41</f>
        <v>8564205.5403966401</v>
      </c>
      <c r="BP28" s="33">
        <f t="shared" si="23"/>
        <v>3914422.8390685623</v>
      </c>
      <c r="BQ28" s="33">
        <f t="shared" si="23"/>
        <v>8844094.28655429</v>
      </c>
      <c r="BR28" s="33">
        <f t="shared" si="23"/>
        <v>7113382.6817720942</v>
      </c>
      <c r="BS28" s="33">
        <f t="shared" si="23"/>
        <v>24892249.553191803</v>
      </c>
      <c r="BT28" s="33">
        <f t="shared" si="23"/>
        <v>8781621.3233745322</v>
      </c>
      <c r="BU28" s="33">
        <f t="shared" si="23"/>
        <v>8475146.9486558642</v>
      </c>
      <c r="BV28" s="33">
        <f t="shared" si="23"/>
        <v>-1340014.8337887842</v>
      </c>
      <c r="BW28" s="33">
        <f t="shared" si="23"/>
        <v>14259333.624059303</v>
      </c>
      <c r="BX28" s="33">
        <f t="shared" si="23"/>
        <v>0</v>
      </c>
      <c r="BY28" s="33">
        <f t="shared" si="23"/>
        <v>4131333.6750614163</v>
      </c>
      <c r="BZ28" s="33">
        <f t="shared" si="23"/>
        <v>8624.9237787729326</v>
      </c>
      <c r="CA28" s="33">
        <f t="shared" si="23"/>
        <v>967424.37393933302</v>
      </c>
      <c r="CB28" s="33">
        <f t="shared" si="23"/>
        <v>30772.171998803868</v>
      </c>
      <c r="CC28" s="33">
        <f t="shared" si="23"/>
        <v>1579664.0392248661</v>
      </c>
      <c r="CD28" s="33">
        <f t="shared" si="23"/>
        <v>103337.67537789357</v>
      </c>
      <c r="CE28" s="33">
        <f t="shared" si="23"/>
        <v>149071.17419211657</v>
      </c>
      <c r="CF28" s="33">
        <f t="shared" si="23"/>
        <v>45354.528309477952</v>
      </c>
      <c r="CG28" s="33">
        <f t="shared" si="23"/>
        <v>0</v>
      </c>
      <c r="CH28" s="33">
        <f t="shared" si="23"/>
        <v>0</v>
      </c>
      <c r="CI28" s="33">
        <f t="shared" si="23"/>
        <v>0</v>
      </c>
      <c r="CJ28" s="33">
        <f t="shared" si="23"/>
        <v>0</v>
      </c>
    </row>
    <row r="29" spans="1:89" s="2" customFormat="1">
      <c r="A29" s="26" t="s">
        <v>414</v>
      </c>
      <c r="B29" s="35">
        <f>B27-B28</f>
        <v>-7312449.3384711966</v>
      </c>
      <c r="C29" s="35">
        <f t="shared" ref="C29:BN29" si="24">C27-C28</f>
        <v>-15262373.307242326</v>
      </c>
      <c r="D29" s="35">
        <f t="shared" si="24"/>
        <v>-265120.77687190357</v>
      </c>
      <c r="E29" s="35">
        <f t="shared" si="24"/>
        <v>195345397.23694831</v>
      </c>
      <c r="F29" s="35">
        <f t="shared" si="24"/>
        <v>814674.26885101537</v>
      </c>
      <c r="G29" s="35">
        <f t="shared" si="24"/>
        <v>7470598.1176031455</v>
      </c>
      <c r="H29" s="35">
        <f t="shared" si="24"/>
        <v>8810102.6201734301</v>
      </c>
      <c r="I29" s="35">
        <f t="shared" si="24"/>
        <v>507334012.66847271</v>
      </c>
      <c r="J29" s="35">
        <f t="shared" si="24"/>
        <v>160292784.08598325</v>
      </c>
      <c r="K29" s="35">
        <f t="shared" si="24"/>
        <v>144183796.95293361</v>
      </c>
      <c r="L29" s="35">
        <f t="shared" si="24"/>
        <v>-21554469.379999999</v>
      </c>
      <c r="M29" s="35">
        <f t="shared" si="24"/>
        <v>1137392011.1137545</v>
      </c>
      <c r="N29" s="35">
        <f t="shared" si="24"/>
        <v>923548633.23021603</v>
      </c>
      <c r="O29" s="35">
        <f t="shared" si="24"/>
        <v>91057616.995685324</v>
      </c>
      <c r="P29" s="35">
        <f t="shared" si="24"/>
        <v>16491510.01</v>
      </c>
      <c r="Q29" s="35">
        <f t="shared" si="24"/>
        <v>261104261.43196243</v>
      </c>
      <c r="R29" s="35">
        <f t="shared" si="24"/>
        <v>12138880.575191945</v>
      </c>
      <c r="S29" s="35">
        <f t="shared" si="24"/>
        <v>-9582621.4509736896</v>
      </c>
      <c r="T29" s="35">
        <f t="shared" si="24"/>
        <v>-2020226.36</v>
      </c>
      <c r="U29" s="35">
        <f t="shared" si="24"/>
        <v>143757212.33714882</v>
      </c>
      <c r="V29" s="35">
        <f t="shared" si="24"/>
        <v>-108952170.36564392</v>
      </c>
      <c r="W29" s="35">
        <f t="shared" si="24"/>
        <v>-125659243.02080749</v>
      </c>
      <c r="X29" s="35">
        <f t="shared" si="24"/>
        <v>655762.45177743339</v>
      </c>
      <c r="Y29" s="35">
        <f t="shared" si="24"/>
        <v>31270724.703000665</v>
      </c>
      <c r="Z29" s="35">
        <f t="shared" si="24"/>
        <v>100000216.38245589</v>
      </c>
      <c r="AA29" s="35">
        <f t="shared" si="24"/>
        <v>139671805.68544859</v>
      </c>
      <c r="AB29" s="35">
        <f t="shared" si="24"/>
        <v>145052408.90570045</v>
      </c>
      <c r="AC29" s="35">
        <f t="shared" si="24"/>
        <v>-52569824.805079639</v>
      </c>
      <c r="AD29" s="35">
        <f t="shared" si="24"/>
        <v>-7262465.1914348183</v>
      </c>
      <c r="AE29" s="35">
        <f t="shared" si="24"/>
        <v>3178684.7258697669</v>
      </c>
      <c r="AF29" s="35">
        <f t="shared" si="24"/>
        <v>-129944.99324524761</v>
      </c>
      <c r="AG29" s="35">
        <f t="shared" si="24"/>
        <v>-2812606.2219409738</v>
      </c>
      <c r="AH29" s="35">
        <f t="shared" si="24"/>
        <v>-1820099.0262357302</v>
      </c>
      <c r="AI29" s="35">
        <f t="shared" si="24"/>
        <v>-1835560.9420329495</v>
      </c>
      <c r="AJ29" s="35">
        <f t="shared" si="24"/>
        <v>-680538.88339442411</v>
      </c>
      <c r="AK29" s="35">
        <f t="shared" si="24"/>
        <v>61008451.350011781</v>
      </c>
      <c r="AL29" s="35">
        <f t="shared" si="24"/>
        <v>3476918.8733671452</v>
      </c>
      <c r="AM29" s="35">
        <f t="shared" si="24"/>
        <v>3495014.59357179</v>
      </c>
      <c r="AN29" s="35">
        <f t="shared" si="24"/>
        <v>0</v>
      </c>
      <c r="AO29" s="35">
        <f t="shared" si="24"/>
        <v>151888958.47155991</v>
      </c>
      <c r="AP29" s="35">
        <f t="shared" si="24"/>
        <v>4209015.969931582</v>
      </c>
      <c r="AQ29" s="35">
        <f t="shared" si="24"/>
        <v>3947363.2403580667</v>
      </c>
      <c r="AR29" s="35">
        <f t="shared" si="24"/>
        <v>4030873.0299857724</v>
      </c>
      <c r="AS29" s="35">
        <f t="shared" si="24"/>
        <v>883265.62836735195</v>
      </c>
      <c r="AT29" s="35">
        <f t="shared" si="24"/>
        <v>2644951.4073281349</v>
      </c>
      <c r="AU29" s="35">
        <f t="shared" si="24"/>
        <v>2706345.6393941306</v>
      </c>
      <c r="AV29" s="35">
        <f t="shared" si="24"/>
        <v>0</v>
      </c>
      <c r="AW29" s="35">
        <f t="shared" si="24"/>
        <v>89409696.959984258</v>
      </c>
      <c r="AX29" s="35">
        <f t="shared" si="24"/>
        <v>67101572.369632922</v>
      </c>
      <c r="AY29" s="35">
        <f t="shared" si="24"/>
        <v>26780716.517944574</v>
      </c>
      <c r="AZ29" s="35">
        <f t="shared" si="24"/>
        <v>5704761.5044615138</v>
      </c>
      <c r="BA29" s="35">
        <f t="shared" si="24"/>
        <v>-40404067.524164811</v>
      </c>
      <c r="BB29" s="35">
        <f t="shared" si="24"/>
        <v>-36992849.035753399</v>
      </c>
      <c r="BC29" s="35">
        <f t="shared" si="24"/>
        <v>-3561116.0356515958</v>
      </c>
      <c r="BD29" s="35">
        <f t="shared" si="24"/>
        <v>11367481.786209553</v>
      </c>
      <c r="BE29" s="35">
        <f t="shared" si="24"/>
        <v>59942389.101152673</v>
      </c>
      <c r="BF29" s="35">
        <f t="shared" si="24"/>
        <v>44757454.080291659</v>
      </c>
      <c r="BG29" s="35">
        <f t="shared" si="24"/>
        <v>37659717.716213934</v>
      </c>
      <c r="BH29" s="35">
        <f t="shared" si="24"/>
        <v>10740320.556010183</v>
      </c>
      <c r="BI29" s="35">
        <f t="shared" si="24"/>
        <v>107623584.53524375</v>
      </c>
      <c r="BJ29" s="35">
        <f t="shared" si="24"/>
        <v>105460933.61944644</v>
      </c>
      <c r="BK29" s="35">
        <f t="shared" si="24"/>
        <v>83403566.693402633</v>
      </c>
      <c r="BL29" s="35">
        <f t="shared" si="24"/>
        <v>17497839.709169433</v>
      </c>
      <c r="BM29" s="35">
        <f t="shared" si="24"/>
        <v>64417368.608140782</v>
      </c>
      <c r="BN29" s="35">
        <f t="shared" si="24"/>
        <v>56046116.456170544</v>
      </c>
      <c r="BO29" s="35">
        <f t="shared" ref="BO29:CK29" si="25">BO27-BO28</f>
        <v>38971801.509603359</v>
      </c>
      <c r="BP29" s="35">
        <f t="shared" si="25"/>
        <v>19621911.640931439</v>
      </c>
      <c r="BQ29" s="35">
        <f t="shared" si="25"/>
        <v>38267800.253445707</v>
      </c>
      <c r="BR29" s="35">
        <f t="shared" si="25"/>
        <v>36017241.6482279</v>
      </c>
      <c r="BS29" s="35">
        <f t="shared" si="25"/>
        <v>85744645.47680819</v>
      </c>
      <c r="BT29" s="35">
        <f t="shared" si="25"/>
        <v>46710476.436625466</v>
      </c>
      <c r="BU29" s="35">
        <f t="shared" si="25"/>
        <v>33777652.161344133</v>
      </c>
      <c r="BV29" s="35">
        <f t="shared" si="25"/>
        <v>-7127797.0762112159</v>
      </c>
      <c r="BW29" s="35">
        <f t="shared" si="25"/>
        <v>30164494.635940693</v>
      </c>
      <c r="BX29" s="35">
        <f t="shared" si="25"/>
        <v>-2405395.41</v>
      </c>
      <c r="BY29" s="35">
        <f t="shared" si="25"/>
        <v>39457608.924938582</v>
      </c>
      <c r="BZ29" s="35">
        <f t="shared" si="25"/>
        <v>2091375.0762212272</v>
      </c>
      <c r="CA29" s="35">
        <f t="shared" si="25"/>
        <v>4331781.9260606673</v>
      </c>
      <c r="CB29" s="35">
        <f t="shared" si="25"/>
        <v>3003064.3580011958</v>
      </c>
      <c r="CC29" s="35">
        <f t="shared" si="25"/>
        <v>9061683.510775134</v>
      </c>
      <c r="CD29" s="35">
        <f t="shared" si="25"/>
        <v>5686662.3246221067</v>
      </c>
      <c r="CE29" s="35">
        <f t="shared" si="25"/>
        <v>7579928.8258078834</v>
      </c>
      <c r="CF29" s="35">
        <f t="shared" si="25"/>
        <v>2047226.911690522</v>
      </c>
      <c r="CG29" s="35">
        <f t="shared" si="25"/>
        <v>0</v>
      </c>
      <c r="CH29" s="35">
        <f t="shared" si="25"/>
        <v>0</v>
      </c>
      <c r="CI29" s="35">
        <f t="shared" si="25"/>
        <v>0</v>
      </c>
      <c r="CJ29" s="35">
        <f t="shared" si="25"/>
        <v>0</v>
      </c>
      <c r="CK29" s="35">
        <f t="shared" si="25"/>
        <v>0</v>
      </c>
    </row>
    <row r="30" spans="1:89" s="22" customFormat="1">
      <c r="A30" s="24" t="s">
        <v>88</v>
      </c>
      <c r="B30" s="37"/>
      <c r="C30" s="37"/>
      <c r="D30" s="37"/>
      <c r="E30" s="37"/>
      <c r="F30" s="37"/>
      <c r="G30" s="37"/>
      <c r="H30" s="37"/>
      <c r="I30" s="37"/>
      <c r="J30" s="37"/>
      <c r="K30" s="37"/>
    </row>
    <row r="31" spans="1:89">
      <c r="A31" s="23" t="s">
        <v>415</v>
      </c>
      <c r="B31" s="33">
        <f>B15+B20+B27</f>
        <v>2280003000.1899986</v>
      </c>
      <c r="C31" s="33">
        <f t="shared" ref="C31:BN31" si="26">C15+C20+C27</f>
        <v>1074608088.8900011</v>
      </c>
      <c r="D31" s="33">
        <f t="shared" si="26"/>
        <v>423714846.00000036</v>
      </c>
      <c r="E31" s="33">
        <f t="shared" si="26"/>
        <v>2619710358.8999991</v>
      </c>
      <c r="F31" s="33">
        <f t="shared" si="26"/>
        <v>1803100723.79</v>
      </c>
      <c r="G31" s="33">
        <f t="shared" si="26"/>
        <v>1060897665.5599996</v>
      </c>
      <c r="H31" s="33">
        <f t="shared" si="26"/>
        <v>409989317.60999984</v>
      </c>
      <c r="I31" s="33">
        <f t="shared" si="26"/>
        <v>2758628191.5899987</v>
      </c>
      <c r="J31" s="33">
        <f t="shared" si="26"/>
        <v>1820331312.2100008</v>
      </c>
      <c r="K31" s="33">
        <f t="shared" si="26"/>
        <v>1111315365.0499995</v>
      </c>
      <c r="L31" s="33">
        <f t="shared" si="26"/>
        <v>338183755.3700003</v>
      </c>
      <c r="M31" s="33">
        <f t="shared" si="26"/>
        <v>3232431812.5599995</v>
      </c>
      <c r="N31" s="33">
        <f t="shared" si="26"/>
        <v>2403821446.6100001</v>
      </c>
      <c r="O31" s="33">
        <f t="shared" si="26"/>
        <v>999720702.21000063</v>
      </c>
      <c r="P31" s="33">
        <f t="shared" si="26"/>
        <v>310237921.8900004</v>
      </c>
      <c r="Q31" s="33">
        <f t="shared" si="26"/>
        <v>2185420462.6100011</v>
      </c>
      <c r="R31" s="33">
        <f t="shared" si="26"/>
        <v>1489470699.9300013</v>
      </c>
      <c r="S31" s="33">
        <f t="shared" si="26"/>
        <v>884225737.04999971</v>
      </c>
      <c r="T31" s="33">
        <f t="shared" si="26"/>
        <v>309177925.28999996</v>
      </c>
      <c r="U31" s="33">
        <f t="shared" si="26"/>
        <v>2102429626.3700004</v>
      </c>
      <c r="V31" s="33">
        <f t="shared" si="26"/>
        <v>1281605186.4100015</v>
      </c>
      <c r="W31" s="33">
        <f t="shared" si="26"/>
        <v>643925320.76000082</v>
      </c>
      <c r="X31" s="33">
        <f t="shared" si="26"/>
        <v>248212558.10999998</v>
      </c>
      <c r="Y31" s="33">
        <f t="shared" si="26"/>
        <v>1404528600.2000015</v>
      </c>
      <c r="Z31" s="33">
        <f t="shared" si="26"/>
        <v>1021669647.8299996</v>
      </c>
      <c r="AA31" s="33">
        <f t="shared" si="26"/>
        <v>812650227.64999962</v>
      </c>
      <c r="AB31" s="33">
        <f t="shared" si="26"/>
        <v>460445618.37999964</v>
      </c>
      <c r="AC31" s="33">
        <f t="shared" si="26"/>
        <v>1141673793.339999</v>
      </c>
      <c r="AD31" s="33">
        <f t="shared" si="26"/>
        <v>1111302411.5100005</v>
      </c>
      <c r="AE31" s="33">
        <f t="shared" si="26"/>
        <v>727786018.88</v>
      </c>
      <c r="AF31" s="33">
        <f t="shared" si="26"/>
        <v>318984203.69999963</v>
      </c>
      <c r="AG31" s="33">
        <f t="shared" si="26"/>
        <v>1164744046.3899999</v>
      </c>
      <c r="AH31" s="33">
        <f t="shared" si="26"/>
        <v>923350508.75000072</v>
      </c>
      <c r="AI31" s="33">
        <f t="shared" si="26"/>
        <v>614465310.10999954</v>
      </c>
      <c r="AJ31" s="33">
        <f t="shared" si="26"/>
        <v>283756877.48999995</v>
      </c>
      <c r="AK31" s="33">
        <f t="shared" si="26"/>
        <v>913260006.40999937</v>
      </c>
      <c r="AL31" s="33">
        <f t="shared" si="26"/>
        <v>810024172.11000025</v>
      </c>
      <c r="AM31" s="33">
        <f t="shared" si="26"/>
        <v>561873293.70999992</v>
      </c>
      <c r="AN31" s="33">
        <f t="shared" si="26"/>
        <v>245459598.02000004</v>
      </c>
      <c r="AO31" s="33">
        <f t="shared" si="26"/>
        <v>1039398522.309999</v>
      </c>
      <c r="AP31" s="33">
        <f t="shared" si="26"/>
        <v>817757657.5</v>
      </c>
      <c r="AQ31" s="33">
        <f t="shared" si="26"/>
        <v>567264140.55000019</v>
      </c>
      <c r="AR31" s="33">
        <f t="shared" si="26"/>
        <v>246193256.05000019</v>
      </c>
      <c r="AS31" s="33">
        <f t="shared" si="26"/>
        <v>995494977.13000107</v>
      </c>
      <c r="AT31" s="33">
        <f t="shared" si="26"/>
        <v>808834628.35999942</v>
      </c>
      <c r="AU31" s="33">
        <f t="shared" si="26"/>
        <v>518774900.04999959</v>
      </c>
      <c r="AV31" s="33">
        <f t="shared" si="26"/>
        <v>173797841.78999993</v>
      </c>
      <c r="AW31" s="33">
        <f t="shared" si="26"/>
        <v>693892520.2900002</v>
      </c>
      <c r="AX31" s="33">
        <f t="shared" si="26"/>
        <v>468671194.07000011</v>
      </c>
      <c r="AY31" s="33">
        <f t="shared" si="26"/>
        <v>267573631.43999991</v>
      </c>
      <c r="AZ31" s="33">
        <f t="shared" si="26"/>
        <v>126656449.82000013</v>
      </c>
      <c r="BA31" s="33">
        <f t="shared" si="26"/>
        <v>465648687.31999987</v>
      </c>
      <c r="BB31" s="33">
        <f t="shared" si="26"/>
        <v>426821847.10000026</v>
      </c>
      <c r="BC31" s="33">
        <f t="shared" si="26"/>
        <v>329800162.4800002</v>
      </c>
      <c r="BD31" s="33">
        <f t="shared" si="26"/>
        <v>164673649.00999984</v>
      </c>
      <c r="BE31" s="33">
        <f t="shared" si="26"/>
        <v>681519157.4200002</v>
      </c>
      <c r="BF31" s="33">
        <f t="shared" si="26"/>
        <v>558607850.66999972</v>
      </c>
      <c r="BG31" s="33">
        <f t="shared" si="26"/>
        <v>414347398.19000024</v>
      </c>
      <c r="BH31" s="33">
        <f t="shared" si="26"/>
        <v>186204766.95000002</v>
      </c>
      <c r="BI31" s="33">
        <f t="shared" si="26"/>
        <v>937140404.9800005</v>
      </c>
      <c r="BJ31" s="33">
        <f t="shared" si="26"/>
        <v>673235861.30000007</v>
      </c>
      <c r="BK31" s="33">
        <f t="shared" si="26"/>
        <v>449844667.40999985</v>
      </c>
      <c r="BL31" s="33">
        <f t="shared" si="26"/>
        <v>172022480.2700001</v>
      </c>
      <c r="BM31" s="33">
        <f t="shared" si="26"/>
        <v>723656402.28000033</v>
      </c>
      <c r="BN31" s="33">
        <f t="shared" si="26"/>
        <v>569466300.21000004</v>
      </c>
      <c r="BO31" s="33">
        <f t="shared" ref="BO31:CJ31" si="27">BO15+BO20+BO27</f>
        <v>361004360.02999997</v>
      </c>
      <c r="BP31" s="33">
        <f t="shared" si="27"/>
        <v>160590035.47999999</v>
      </c>
      <c r="BQ31" s="33">
        <f t="shared" si="27"/>
        <v>609902011.27999973</v>
      </c>
      <c r="BR31" s="33">
        <f t="shared" si="27"/>
        <v>321676408.8599999</v>
      </c>
      <c r="BS31" s="33">
        <f t="shared" si="27"/>
        <v>451392992.47999954</v>
      </c>
      <c r="BT31" s="33">
        <f t="shared" si="27"/>
        <v>298364353.72000003</v>
      </c>
      <c r="BU31" s="33">
        <f t="shared" si="27"/>
        <v>479296239.18999994</v>
      </c>
      <c r="BV31" s="33">
        <f t="shared" si="27"/>
        <v>253852171.60999995</v>
      </c>
      <c r="BW31" s="33">
        <f t="shared" si="27"/>
        <v>9582426.540000014</v>
      </c>
      <c r="BX31" s="33">
        <f t="shared" si="27"/>
        <v>-7660175.0500000063</v>
      </c>
      <c r="BY31" s="33">
        <f t="shared" si="27"/>
        <v>109155166.69999999</v>
      </c>
      <c r="BZ31" s="33">
        <f t="shared" si="27"/>
        <v>395562052.19999999</v>
      </c>
      <c r="CA31" s="33">
        <f t="shared" si="27"/>
        <v>59789752.349999964</v>
      </c>
      <c r="CB31" s="33">
        <f t="shared" si="27"/>
        <v>956129649.14999998</v>
      </c>
      <c r="CC31" s="33">
        <f t="shared" si="27"/>
        <v>214962886.42000002</v>
      </c>
      <c r="CD31" s="33">
        <f t="shared" si="27"/>
        <v>1105470000</v>
      </c>
      <c r="CE31" s="33">
        <f t="shared" si="27"/>
        <v>1441885000</v>
      </c>
      <c r="CF31" s="33">
        <f t="shared" si="27"/>
        <v>758843543.01000011</v>
      </c>
      <c r="CG31" s="33">
        <f t="shared" si="27"/>
        <v>56640000</v>
      </c>
      <c r="CH31" s="33">
        <f t="shared" si="27"/>
        <v>79450000</v>
      </c>
      <c r="CI31" s="33">
        <f t="shared" si="27"/>
        <v>67140000</v>
      </c>
      <c r="CJ31" s="33">
        <f t="shared" si="27"/>
        <v>69050000</v>
      </c>
    </row>
    <row r="32" spans="1:89" s="31" customFormat="1">
      <c r="A32" s="31" t="s">
        <v>416</v>
      </c>
      <c r="B32" s="35">
        <f>B31/B4*100</f>
        <v>14.330787852282189</v>
      </c>
      <c r="C32" s="35">
        <f t="shared" ref="C32:BN32" si="28">C31/C4*100</f>
        <v>10.424553403436297</v>
      </c>
      <c r="D32" s="35">
        <f t="shared" si="28"/>
        <v>10.641668079049934</v>
      </c>
      <c r="E32" s="35">
        <f t="shared" si="28"/>
        <v>13.454320067221603</v>
      </c>
      <c r="F32" s="35">
        <f t="shared" si="28"/>
        <v>12.271394399546208</v>
      </c>
      <c r="G32" s="35">
        <f t="shared" si="28"/>
        <v>11.035820730069002</v>
      </c>
      <c r="H32" s="35">
        <f t="shared" si="28"/>
        <v>10.80469494473442</v>
      </c>
      <c r="I32" s="35">
        <f t="shared" si="28"/>
        <v>14.566204465222143</v>
      </c>
      <c r="J32" s="35">
        <f t="shared" si="28"/>
        <v>12.802599412774581</v>
      </c>
      <c r="K32" s="35">
        <f t="shared" si="28"/>
        <v>11.986598854452774</v>
      </c>
      <c r="L32" s="35">
        <f t="shared" si="28"/>
        <v>8.9576561625730591</v>
      </c>
      <c r="M32" s="35">
        <f t="shared" si="28"/>
        <v>16.752227229641832</v>
      </c>
      <c r="N32" s="35">
        <f t="shared" si="28"/>
        <v>16.293456053155356</v>
      </c>
      <c r="O32" s="35">
        <f t="shared" si="28"/>
        <v>10.170618302952356</v>
      </c>
      <c r="P32" s="35">
        <f t="shared" si="28"/>
        <v>7.4732793542803595</v>
      </c>
      <c r="Q32" s="35">
        <f t="shared" si="28"/>
        <v>10.517481525239294</v>
      </c>
      <c r="R32" s="35">
        <f t="shared" si="28"/>
        <v>9.5631022265179961</v>
      </c>
      <c r="S32" s="35">
        <f t="shared" si="28"/>
        <v>8.7233436827027688</v>
      </c>
      <c r="T32" s="35">
        <f t="shared" si="28"/>
        <v>7.4802795416071604</v>
      </c>
      <c r="U32" s="35">
        <f t="shared" si="28"/>
        <v>10.561217090974582</v>
      </c>
      <c r="V32" s="35">
        <f t="shared" si="28"/>
        <v>8.7668471383478952</v>
      </c>
      <c r="W32" s="35">
        <f t="shared" si="28"/>
        <v>6.8637485801452165</v>
      </c>
      <c r="X32" s="35">
        <f t="shared" si="28"/>
        <v>6.3908676099155448</v>
      </c>
      <c r="Y32" s="35">
        <f t="shared" si="28"/>
        <v>7.9158470436576946</v>
      </c>
      <c r="Z32" s="35">
        <f t="shared" si="28"/>
        <v>7.5937220822827669</v>
      </c>
      <c r="AA32" s="35">
        <f t="shared" si="28"/>
        <v>11.292962656624333</v>
      </c>
      <c r="AB32" s="35">
        <f t="shared" si="28"/>
        <v>14.394094256749776</v>
      </c>
      <c r="AC32" s="35">
        <f t="shared" si="28"/>
        <v>7.8723207471031964</v>
      </c>
      <c r="AD32" s="35">
        <f t="shared" si="28"/>
        <v>9.7213388924589008</v>
      </c>
      <c r="AE32" s="35">
        <f t="shared" si="28"/>
        <v>9.8803071697982308</v>
      </c>
      <c r="AF32" s="35">
        <f t="shared" si="28"/>
        <v>9.8809127990141192</v>
      </c>
      <c r="AG32" s="35">
        <f t="shared" si="28"/>
        <v>8.7839057756655858</v>
      </c>
      <c r="AH32" s="35">
        <f t="shared" si="28"/>
        <v>9.4756531241747659</v>
      </c>
      <c r="AI32" s="35">
        <f t="shared" si="28"/>
        <v>9.7365771983115081</v>
      </c>
      <c r="AJ32" s="35">
        <f t="shared" si="28"/>
        <v>10.359530140791405</v>
      </c>
      <c r="AK32" s="35">
        <f t="shared" si="28"/>
        <v>8.3127657472315786</v>
      </c>
      <c r="AL32" s="35">
        <f t="shared" si="28"/>
        <v>10.042172903950133</v>
      </c>
      <c r="AM32" s="35">
        <f t="shared" si="28"/>
        <v>10.845509093440851</v>
      </c>
      <c r="AN32" s="35">
        <f t="shared" si="28"/>
        <v>10.469704533392887</v>
      </c>
      <c r="AO32" s="35">
        <f t="shared" si="28"/>
        <v>9.948888762958477</v>
      </c>
      <c r="AP32" s="35">
        <f t="shared" si="28"/>
        <v>10.326632973753817</v>
      </c>
      <c r="AQ32" s="35">
        <f t="shared" si="28"/>
        <v>10.92632409871284</v>
      </c>
      <c r="AR32" s="35">
        <f t="shared" si="28"/>
        <v>10.62785101375828</v>
      </c>
      <c r="AS32" s="35">
        <f t="shared" si="28"/>
        <v>10.836861699594499</v>
      </c>
      <c r="AT32" s="35">
        <f t="shared" si="28"/>
        <v>12.131347582564427</v>
      </c>
      <c r="AU32" s="35">
        <f t="shared" si="28"/>
        <v>12.320250221049205</v>
      </c>
      <c r="AV32" s="35">
        <f t="shared" si="28"/>
        <v>9.1787220732119916</v>
      </c>
      <c r="AW32" s="35">
        <f t="shared" si="28"/>
        <v>9.5233496195036071</v>
      </c>
      <c r="AX32" s="35">
        <f t="shared" si="28"/>
        <v>8.9340304389320355</v>
      </c>
      <c r="AY32" s="35">
        <f t="shared" si="28"/>
        <v>7.81806701883119</v>
      </c>
      <c r="AZ32" s="35">
        <f t="shared" si="28"/>
        <v>8.1326375478226609</v>
      </c>
      <c r="BA32" s="35">
        <f t="shared" si="28"/>
        <v>6.816166589926806</v>
      </c>
      <c r="BB32" s="35">
        <f t="shared" si="28"/>
        <v>8.4363434115728602</v>
      </c>
      <c r="BC32" s="35">
        <f t="shared" si="28"/>
        <v>9.8246514019205691</v>
      </c>
      <c r="BD32" s="35">
        <f t="shared" si="28"/>
        <v>10.75626207158296</v>
      </c>
      <c r="BE32" s="35">
        <f t="shared" si="28"/>
        <v>10.396496979296209</v>
      </c>
      <c r="BF32" s="35">
        <f t="shared" si="28"/>
        <v>11.631876438336137</v>
      </c>
      <c r="BG32" s="35">
        <f t="shared" si="28"/>
        <v>12.554446349941445</v>
      </c>
      <c r="BH32" s="35">
        <f t="shared" si="28"/>
        <v>11.64050220324634</v>
      </c>
      <c r="BI32" s="35">
        <f t="shared" si="28"/>
        <v>16.855847292685112</v>
      </c>
      <c r="BJ32" s="35">
        <f t="shared" si="28"/>
        <v>16.527864804963567</v>
      </c>
      <c r="BK32" s="35">
        <f t="shared" si="28"/>
        <v>16.876206290572767</v>
      </c>
      <c r="BL32" s="35">
        <f t="shared" si="28"/>
        <v>13.726844010993036</v>
      </c>
      <c r="BM32" s="35">
        <f t="shared" si="28"/>
        <v>16.195206692304303</v>
      </c>
      <c r="BN32" s="35">
        <f t="shared" si="28"/>
        <v>16.651685505570935</v>
      </c>
      <c r="BO32" s="35">
        <f t="shared" ref="BO32:CJ32" si="29">BO31/BO4*100</f>
        <v>15.767492262712546</v>
      </c>
      <c r="BP32" s="35">
        <f t="shared" si="29"/>
        <v>15.111020340473743</v>
      </c>
      <c r="BQ32" s="35">
        <f t="shared" si="29"/>
        <v>15.863161879891202</v>
      </c>
      <c r="BR32" s="35">
        <f t="shared" si="29"/>
        <v>17.031839262672893</v>
      </c>
      <c r="BS32" s="35">
        <f t="shared" si="29"/>
        <v>12.454160902694793</v>
      </c>
      <c r="BT32" s="35">
        <f t="shared" si="29"/>
        <v>16.95374396133932</v>
      </c>
      <c r="BU32" s="35">
        <f t="shared" si="29"/>
        <v>13.681800032625951</v>
      </c>
      <c r="BV32" s="35">
        <f t="shared" si="29"/>
        <v>15.469648101537569</v>
      </c>
      <c r="BW32" s="35">
        <f t="shared" si="29"/>
        <v>2.1566350540574195</v>
      </c>
      <c r="BX32" s="35">
        <f t="shared" si="29"/>
        <v>-3.7904438249237469</v>
      </c>
      <c r="BY32" s="35">
        <f t="shared" si="29"/>
        <v>11.879046336360254</v>
      </c>
      <c r="BZ32" s="35">
        <f t="shared" si="29"/>
        <v>100.53372364329877</v>
      </c>
      <c r="CA32" s="35">
        <f t="shared" si="29"/>
        <v>4.4262601564679773</v>
      </c>
      <c r="CB32" s="35">
        <f t="shared" si="29"/>
        <v>100.31831390819568</v>
      </c>
      <c r="CC32" s="35">
        <f t="shared" si="29"/>
        <v>11.169394389687101</v>
      </c>
      <c r="CD32" s="35">
        <f t="shared" si="29"/>
        <v>100.52651680488869</v>
      </c>
      <c r="CE32" s="35">
        <f t="shared" si="29"/>
        <v>100.53892324126525</v>
      </c>
      <c r="CF32" s="35">
        <f t="shared" si="29"/>
        <v>98.920978140878844</v>
      </c>
      <c r="CG32" s="35">
        <f t="shared" si="29"/>
        <v>9.6784115375414377</v>
      </c>
      <c r="CH32" s="35">
        <f t="shared" si="29"/>
        <v>10.27321980423342</v>
      </c>
      <c r="CI32" s="35">
        <f t="shared" si="29"/>
        <v>10.64295225413734</v>
      </c>
      <c r="CJ32" s="35">
        <f t="shared" si="29"/>
        <v>12.738677243796698</v>
      </c>
    </row>
    <row r="33" spans="1:89">
      <c r="A33" s="23" t="s">
        <v>417</v>
      </c>
      <c r="B33" s="33">
        <f>B17+B20+B29</f>
        <v>2091960787.2933819</v>
      </c>
      <c r="C33" s="33">
        <f t="shared" ref="C33:BN33" si="30">C17+C20+C29</f>
        <v>976428473.46746504</v>
      </c>
      <c r="D33" s="33">
        <f t="shared" si="30"/>
        <v>375743350.26988614</v>
      </c>
      <c r="E33" s="33">
        <f t="shared" si="30"/>
        <v>2305369005.5679059</v>
      </c>
      <c r="F33" s="33">
        <f t="shared" si="30"/>
        <v>1613000527.2888978</v>
      </c>
      <c r="G33" s="33">
        <f t="shared" si="30"/>
        <v>960285462.26850915</v>
      </c>
      <c r="H33" s="33">
        <f t="shared" si="30"/>
        <v>368253245.24223167</v>
      </c>
      <c r="I33" s="33">
        <f t="shared" si="30"/>
        <v>2449482881.5282936</v>
      </c>
      <c r="J33" s="33">
        <f t="shared" si="30"/>
        <v>1632110032.5246751</v>
      </c>
      <c r="K33" s="33">
        <f t="shared" si="30"/>
        <v>1007434328.8239024</v>
      </c>
      <c r="L33" s="33">
        <f t="shared" si="30"/>
        <v>294817752.22929311</v>
      </c>
      <c r="M33" s="33">
        <f t="shared" si="30"/>
        <v>2861051952.1590033</v>
      </c>
      <c r="N33" s="33">
        <f t="shared" si="30"/>
        <v>2213895666.7498326</v>
      </c>
      <c r="O33" s="33">
        <f t="shared" si="30"/>
        <v>896508280.72963762</v>
      </c>
      <c r="P33" s="33">
        <f t="shared" si="30"/>
        <v>273763271.56420445</v>
      </c>
      <c r="Q33" s="33">
        <f t="shared" si="30"/>
        <v>1896367885.9958429</v>
      </c>
      <c r="R33" s="33">
        <f t="shared" si="30"/>
        <v>1301680010.45452</v>
      </c>
      <c r="S33" s="33">
        <f t="shared" si="30"/>
        <v>775892273.21133494</v>
      </c>
      <c r="T33" s="33">
        <f t="shared" si="30"/>
        <v>277043152.87901437</v>
      </c>
      <c r="U33" s="33">
        <f t="shared" si="30"/>
        <v>1889030923.6806643</v>
      </c>
      <c r="V33" s="33">
        <f t="shared" si="30"/>
        <v>1168653385.226083</v>
      </c>
      <c r="W33" s="33">
        <f t="shared" si="30"/>
        <v>590776619.93296957</v>
      </c>
      <c r="X33" s="33">
        <f t="shared" si="30"/>
        <v>220262363.85151133</v>
      </c>
      <c r="Y33" s="33">
        <f t="shared" si="30"/>
        <v>1146163338.2953615</v>
      </c>
      <c r="Z33" s="33">
        <f t="shared" si="30"/>
        <v>905816547.16270781</v>
      </c>
      <c r="AA33" s="33">
        <f t="shared" si="30"/>
        <v>747242689.54542112</v>
      </c>
      <c r="AB33" s="33">
        <f t="shared" si="30"/>
        <v>426947659.24772292</v>
      </c>
      <c r="AC33" s="33">
        <f t="shared" si="30"/>
        <v>1038796219.1643395</v>
      </c>
      <c r="AD33" s="33">
        <f t="shared" si="30"/>
        <v>1006321348.8715551</v>
      </c>
      <c r="AE33" s="33">
        <f t="shared" si="30"/>
        <v>664903659.19208407</v>
      </c>
      <c r="AF33" s="33">
        <f t="shared" si="30"/>
        <v>288334873.31840158</v>
      </c>
      <c r="AG33" s="33">
        <f t="shared" si="30"/>
        <v>1062268011.5866516</v>
      </c>
      <c r="AH33" s="33">
        <f t="shared" si="30"/>
        <v>842720447.86935174</v>
      </c>
      <c r="AI33" s="33">
        <f t="shared" si="30"/>
        <v>560120440.86008346</v>
      </c>
      <c r="AJ33" s="33">
        <f t="shared" si="30"/>
        <v>258818748.33346891</v>
      </c>
      <c r="AK33" s="33">
        <f t="shared" si="30"/>
        <v>830556321.65975523</v>
      </c>
      <c r="AL33" s="33">
        <f t="shared" si="30"/>
        <v>738325607.23476434</v>
      </c>
      <c r="AM33" s="33">
        <f t="shared" si="30"/>
        <v>512957139.15080464</v>
      </c>
      <c r="AN33" s="33">
        <f t="shared" si="30"/>
        <v>220371031.55062315</v>
      </c>
      <c r="AO33" s="33">
        <f t="shared" si="30"/>
        <v>929482382.10998011</v>
      </c>
      <c r="AP33" s="33">
        <f t="shared" si="30"/>
        <v>716518687.63200736</v>
      </c>
      <c r="AQ33" s="33">
        <f t="shared" si="30"/>
        <v>496493901.52711207</v>
      </c>
      <c r="AR33" s="33">
        <f t="shared" si="30"/>
        <v>212075235.14894778</v>
      </c>
      <c r="AS33" s="33">
        <f t="shared" si="30"/>
        <v>894953267.89906311</v>
      </c>
      <c r="AT33" s="33">
        <f t="shared" si="30"/>
        <v>714173247.15285885</v>
      </c>
      <c r="AU33" s="33">
        <f t="shared" si="30"/>
        <v>459113901.37006503</v>
      </c>
      <c r="AV33" s="33">
        <f t="shared" si="30"/>
        <v>149808239.69215533</v>
      </c>
      <c r="AW33" s="33">
        <f t="shared" si="30"/>
        <v>585278294.78291714</v>
      </c>
      <c r="AX33" s="33">
        <f t="shared" si="30"/>
        <v>402429381.83602315</v>
      </c>
      <c r="AY33" s="33">
        <f t="shared" si="30"/>
        <v>227426396.59540552</v>
      </c>
      <c r="AZ33" s="33">
        <f t="shared" si="30"/>
        <v>105970937.80866678</v>
      </c>
      <c r="BA33" s="33">
        <f t="shared" si="30"/>
        <v>358948172.70411056</v>
      </c>
      <c r="BB33" s="33">
        <f t="shared" si="30"/>
        <v>332998175.84136534</v>
      </c>
      <c r="BC33" s="33">
        <f t="shared" si="30"/>
        <v>262361227.94037649</v>
      </c>
      <c r="BD33" s="33">
        <f t="shared" si="30"/>
        <v>136324217.46144277</v>
      </c>
      <c r="BE33" s="33">
        <f t="shared" si="30"/>
        <v>551450451.47624922</v>
      </c>
      <c r="BF33" s="33">
        <f t="shared" si="30"/>
        <v>466151292.69569969</v>
      </c>
      <c r="BG33" s="33">
        <f t="shared" si="30"/>
        <v>348943996.30875039</v>
      </c>
      <c r="BH33" s="33">
        <f t="shared" si="30"/>
        <v>153689140.97885326</v>
      </c>
      <c r="BI33" s="33">
        <f t="shared" si="30"/>
        <v>779725151.41860437</v>
      </c>
      <c r="BJ33" s="33">
        <f t="shared" si="30"/>
        <v>562459092.94759452</v>
      </c>
      <c r="BK33" s="33">
        <f t="shared" si="30"/>
        <v>378449595.50263506</v>
      </c>
      <c r="BL33" s="33">
        <f t="shared" si="30"/>
        <v>142934563.26065642</v>
      </c>
      <c r="BM33" s="33">
        <f t="shared" si="30"/>
        <v>578511774.24537408</v>
      </c>
      <c r="BN33" s="33">
        <f t="shared" si="30"/>
        <v>469240528.03473598</v>
      </c>
      <c r="BO33" s="33">
        <f t="shared" ref="BO33:CJ33" si="31">BO17+BO20+BO29</f>
        <v>295964914.52031934</v>
      </c>
      <c r="BP33" s="33">
        <f t="shared" si="31"/>
        <v>133881658.13500984</v>
      </c>
      <c r="BQ33" s="33">
        <f t="shared" si="31"/>
        <v>495407976.47230047</v>
      </c>
      <c r="BR33" s="33">
        <f t="shared" si="31"/>
        <v>268623446.34288251</v>
      </c>
      <c r="BS33" s="33">
        <f t="shared" si="31"/>
        <v>349833860.57985532</v>
      </c>
      <c r="BT33" s="33">
        <f t="shared" si="31"/>
        <v>251148211.6650666</v>
      </c>
      <c r="BU33" s="33">
        <f t="shared" si="31"/>
        <v>383158086.34246516</v>
      </c>
      <c r="BV33" s="33">
        <f t="shared" si="31"/>
        <v>213680557.12891072</v>
      </c>
      <c r="BW33" s="33">
        <f t="shared" si="31"/>
        <v>6506621.9028536752</v>
      </c>
      <c r="BX33" s="33">
        <f t="shared" si="31"/>
        <v>-7660175.0500000063</v>
      </c>
      <c r="BY33" s="33">
        <f t="shared" si="31"/>
        <v>98809505.871910691</v>
      </c>
      <c r="BZ33" s="33">
        <f t="shared" si="31"/>
        <v>393937436.69999999</v>
      </c>
      <c r="CA33" s="33">
        <f t="shared" si="31"/>
        <v>48874520.811422862</v>
      </c>
      <c r="CB33" s="33">
        <f t="shared" si="31"/>
        <v>946431636.18000007</v>
      </c>
      <c r="CC33" s="33">
        <f t="shared" si="31"/>
        <v>183052534.85501862</v>
      </c>
      <c r="CD33" s="33">
        <f t="shared" si="31"/>
        <v>1085740000</v>
      </c>
      <c r="CE33" s="33">
        <f t="shared" si="31"/>
        <v>1414075000</v>
      </c>
      <c r="CF33" s="33">
        <f t="shared" si="31"/>
        <v>742396397.73000002</v>
      </c>
      <c r="CG33" s="33">
        <f t="shared" si="31"/>
        <v>52310000</v>
      </c>
      <c r="CH33" s="33">
        <f t="shared" si="31"/>
        <v>75230000</v>
      </c>
      <c r="CI33" s="33">
        <f t="shared" si="31"/>
        <v>54630000</v>
      </c>
      <c r="CJ33" s="33">
        <f t="shared" si="31"/>
        <v>65420000</v>
      </c>
    </row>
    <row r="34" spans="1:89" s="31" customFormat="1">
      <c r="A34" s="31" t="s">
        <v>418</v>
      </c>
      <c r="B34" s="35">
        <f>B33/B4*100</f>
        <v>13.148862626714273</v>
      </c>
      <c r="C34" s="35">
        <f t="shared" ref="C34:BN34" si="32">C33/C4*100</f>
        <v>9.4721330236881318</v>
      </c>
      <c r="D34" s="35">
        <f t="shared" si="32"/>
        <v>9.4368560701371376</v>
      </c>
      <c r="E34" s="35">
        <f t="shared" si="32"/>
        <v>11.839924352166518</v>
      </c>
      <c r="F34" s="35">
        <f t="shared" si="32"/>
        <v>10.977626139172557</v>
      </c>
      <c r="G34" s="35">
        <f t="shared" si="32"/>
        <v>9.9892181454586844</v>
      </c>
      <c r="H34" s="35">
        <f t="shared" si="32"/>
        <v>9.7047991407319021</v>
      </c>
      <c r="I34" s="35">
        <f t="shared" si="32"/>
        <v>12.933844653359333</v>
      </c>
      <c r="J34" s="35">
        <f t="shared" si="32"/>
        <v>11.478817511860361</v>
      </c>
      <c r="K34" s="35">
        <f t="shared" si="32"/>
        <v>10.866142547461031</v>
      </c>
      <c r="L34" s="35">
        <f t="shared" si="32"/>
        <v>7.8089973665450989</v>
      </c>
      <c r="M34" s="35">
        <f t="shared" si="32"/>
        <v>14.827533942756087</v>
      </c>
      <c r="N34" s="35">
        <f t="shared" si="32"/>
        <v>15.006111124988166</v>
      </c>
      <c r="O34" s="35">
        <f t="shared" si="32"/>
        <v>9.1205908896161585</v>
      </c>
      <c r="P34" s="35">
        <f t="shared" si="32"/>
        <v>6.5946464341855178</v>
      </c>
      <c r="Q34" s="35">
        <f t="shared" si="32"/>
        <v>9.1263967493918621</v>
      </c>
      <c r="R34" s="35">
        <f t="shared" si="32"/>
        <v>8.3573977029401068</v>
      </c>
      <c r="S34" s="35">
        <f t="shared" si="32"/>
        <v>7.6545780973951256</v>
      </c>
      <c r="T34" s="35">
        <f t="shared" si="32"/>
        <v>6.7028078627522385</v>
      </c>
      <c r="U34" s="35">
        <f t="shared" si="32"/>
        <v>9.4892430292668966</v>
      </c>
      <c r="V34" s="35">
        <f t="shared" si="32"/>
        <v>7.9941979750324093</v>
      </c>
      <c r="W34" s="35">
        <f t="shared" si="32"/>
        <v>6.2972243139344393</v>
      </c>
      <c r="X34" s="35">
        <f t="shared" si="32"/>
        <v>5.6712183200586583</v>
      </c>
      <c r="Y34" s="35">
        <f t="shared" si="32"/>
        <v>6.4597144349372577</v>
      </c>
      <c r="Z34" s="35">
        <f t="shared" si="32"/>
        <v>6.7326254932760152</v>
      </c>
      <c r="AA34" s="35">
        <f t="shared" si="32"/>
        <v>10.384029317107856</v>
      </c>
      <c r="AB34" s="35">
        <f t="shared" si="32"/>
        <v>13.346907006157217</v>
      </c>
      <c r="AC34" s="35">
        <f t="shared" si="32"/>
        <v>7.1629366250192961</v>
      </c>
      <c r="AD34" s="35">
        <f t="shared" si="32"/>
        <v>8.8029961653770048</v>
      </c>
      <c r="AE34" s="35">
        <f t="shared" si="32"/>
        <v>9.0266262620027362</v>
      </c>
      <c r="AF34" s="35">
        <f t="shared" si="32"/>
        <v>8.9315135581239193</v>
      </c>
      <c r="AG34" s="35">
        <f t="shared" si="32"/>
        <v>8.0110837666015975</v>
      </c>
      <c r="AH34" s="35">
        <f t="shared" si="32"/>
        <v>8.648207337286717</v>
      </c>
      <c r="AI34" s="35">
        <f t="shared" si="32"/>
        <v>8.875449635733192</v>
      </c>
      <c r="AJ34" s="35">
        <f t="shared" si="32"/>
        <v>9.4490771398376676</v>
      </c>
      <c r="AK34" s="35">
        <f t="shared" si="32"/>
        <v>7.5599720708017983</v>
      </c>
      <c r="AL34" s="35">
        <f t="shared" si="32"/>
        <v>9.1532989539707383</v>
      </c>
      <c r="AM34" s="35">
        <f t="shared" si="32"/>
        <v>9.9013093868042716</v>
      </c>
      <c r="AN34" s="35">
        <f t="shared" si="32"/>
        <v>9.3995900207822967</v>
      </c>
      <c r="AO34" s="35">
        <f t="shared" si="32"/>
        <v>8.8967962030485381</v>
      </c>
      <c r="AP34" s="35">
        <f t="shared" si="32"/>
        <v>9.048188590042642</v>
      </c>
      <c r="AQ34" s="35">
        <f t="shared" si="32"/>
        <v>9.5631873995417536</v>
      </c>
      <c r="AR34" s="35">
        <f t="shared" si="32"/>
        <v>9.1550192683304754</v>
      </c>
      <c r="AS34" s="35">
        <f t="shared" si="32"/>
        <v>9.7423744113535307</v>
      </c>
      <c r="AT34" s="35">
        <f t="shared" si="32"/>
        <v>10.711564010243963</v>
      </c>
      <c r="AU34" s="35">
        <f t="shared" si="32"/>
        <v>10.903376675116979</v>
      </c>
      <c r="AV34" s="35">
        <f t="shared" si="32"/>
        <v>7.9117679612666914</v>
      </c>
      <c r="AW34" s="35">
        <f t="shared" si="32"/>
        <v>8.0326702809754131</v>
      </c>
      <c r="AX34" s="35">
        <f t="shared" si="32"/>
        <v>7.6712978999657526</v>
      </c>
      <c r="AY34" s="35">
        <f t="shared" si="32"/>
        <v>6.6450300086197567</v>
      </c>
      <c r="AZ34" s="35">
        <f t="shared" si="32"/>
        <v>6.8044164274739876</v>
      </c>
      <c r="BA34" s="35">
        <f t="shared" si="32"/>
        <v>5.2542842037900241</v>
      </c>
      <c r="BB34" s="35">
        <f t="shared" si="32"/>
        <v>6.581872474224344</v>
      </c>
      <c r="BC34" s="35">
        <f t="shared" si="32"/>
        <v>7.815665057625111</v>
      </c>
      <c r="BD34" s="35">
        <f t="shared" si="32"/>
        <v>8.9045151943508625</v>
      </c>
      <c r="BE34" s="35">
        <f t="shared" si="32"/>
        <v>8.4123137120724873</v>
      </c>
      <c r="BF34" s="35">
        <f t="shared" si="32"/>
        <v>9.7066559872074585</v>
      </c>
      <c r="BG34" s="35">
        <f t="shared" si="32"/>
        <v>10.572767440869857</v>
      </c>
      <c r="BH34" s="35">
        <f t="shared" si="32"/>
        <v>9.6078033526379514</v>
      </c>
      <c r="BI34" s="35">
        <f t="shared" si="32"/>
        <v>14.024502638810302</v>
      </c>
      <c r="BJ34" s="35">
        <f t="shared" si="32"/>
        <v>13.808307579767776</v>
      </c>
      <c r="BK34" s="35">
        <f t="shared" si="32"/>
        <v>14.197775158831</v>
      </c>
      <c r="BL34" s="35">
        <f t="shared" si="32"/>
        <v>11.405721220731738</v>
      </c>
      <c r="BM34" s="35">
        <f t="shared" si="32"/>
        <v>12.946914762747278</v>
      </c>
      <c r="BN34" s="35">
        <f t="shared" si="32"/>
        <v>13.720997531234167</v>
      </c>
      <c r="BO34" s="35">
        <f t="shared" ref="BO34:CK34" si="33">BO33/BO4*100</f>
        <v>12.926781547307939</v>
      </c>
      <c r="BP34" s="35">
        <f t="shared" si="33"/>
        <v>12.597845521657181</v>
      </c>
      <c r="BQ34" s="35">
        <f t="shared" si="33"/>
        <v>12.885245141061796</v>
      </c>
      <c r="BR34" s="35">
        <f t="shared" si="33"/>
        <v>14.222837716049023</v>
      </c>
      <c r="BS34" s="35">
        <f t="shared" si="33"/>
        <v>9.6520931017010909</v>
      </c>
      <c r="BT34" s="35">
        <f t="shared" si="33"/>
        <v>14.270814940961815</v>
      </c>
      <c r="BU34" s="35">
        <f t="shared" si="33"/>
        <v>10.937478514499917</v>
      </c>
      <c r="BV34" s="35">
        <f t="shared" si="33"/>
        <v>13.021606252016513</v>
      </c>
      <c r="BW34" s="35">
        <f t="shared" si="33"/>
        <v>1.4643899246831067</v>
      </c>
      <c r="BX34" s="35">
        <f t="shared" si="33"/>
        <v>-3.7904438249237469</v>
      </c>
      <c r="BY34" s="35">
        <f t="shared" si="33"/>
        <v>10.753157493233784</v>
      </c>
      <c r="BZ34" s="35">
        <f t="shared" si="33"/>
        <v>100.12082092728943</v>
      </c>
      <c r="CA34" s="35">
        <f t="shared" si="33"/>
        <v>3.6182010399992248</v>
      </c>
      <c r="CB34" s="35">
        <f t="shared" si="33"/>
        <v>99.300786305871952</v>
      </c>
      <c r="CC34" s="35">
        <f t="shared" si="33"/>
        <v>9.5113439807134093</v>
      </c>
      <c r="CD34" s="35">
        <f t="shared" si="33"/>
        <v>98.732358504292165</v>
      </c>
      <c r="CE34" s="35">
        <f t="shared" si="33"/>
        <v>98.59980364758087</v>
      </c>
      <c r="CF34" s="35">
        <f t="shared" si="33"/>
        <v>96.776968728517915</v>
      </c>
      <c r="CG34" s="35">
        <f t="shared" si="33"/>
        <v>8.9385188476128636</v>
      </c>
      <c r="CH34" s="35">
        <f t="shared" si="33"/>
        <v>9.7275560210507255</v>
      </c>
      <c r="CI34" s="35">
        <f t="shared" si="33"/>
        <v>8.6598820620125547</v>
      </c>
      <c r="CJ34" s="35">
        <f t="shared" si="33"/>
        <v>12.06899732497002</v>
      </c>
      <c r="CK34" s="35" t="e">
        <f t="shared" si="33"/>
        <v>#DIV/0!</v>
      </c>
    </row>
    <row r="35" spans="1:89">
      <c r="A35" s="23" t="s">
        <v>419</v>
      </c>
      <c r="B35" s="33">
        <f>B23+B68</f>
        <v>-222977765.37</v>
      </c>
      <c r="C35" s="33">
        <f t="shared" ref="C35:BN35" si="34">C23+C68</f>
        <v>-139359825.87</v>
      </c>
      <c r="D35" s="33">
        <f t="shared" si="34"/>
        <v>-29986781.690000001</v>
      </c>
      <c r="E35" s="33">
        <f t="shared" si="34"/>
        <v>37844710.960000008</v>
      </c>
      <c r="F35" s="33">
        <f t="shared" si="34"/>
        <v>-185028643.88999999</v>
      </c>
      <c r="G35" s="33">
        <f t="shared" si="34"/>
        <v>-126157811.72</v>
      </c>
      <c r="H35" s="33">
        <f t="shared" si="34"/>
        <v>-47601533.409999996</v>
      </c>
      <c r="I35" s="33">
        <f t="shared" si="34"/>
        <v>-6320416.8199999928</v>
      </c>
      <c r="J35" s="33">
        <f t="shared" si="34"/>
        <v>-235356508.59</v>
      </c>
      <c r="K35" s="33">
        <f t="shared" si="34"/>
        <v>-158272204.97999999</v>
      </c>
      <c r="L35" s="33">
        <f t="shared" si="34"/>
        <v>-69286065.950000003</v>
      </c>
      <c r="M35" s="33">
        <f t="shared" si="34"/>
        <v>35091045.810000002</v>
      </c>
      <c r="N35" s="33">
        <f t="shared" si="34"/>
        <v>-232714382.28</v>
      </c>
      <c r="O35" s="33">
        <f t="shared" si="34"/>
        <v>-138132029.40000001</v>
      </c>
      <c r="P35" s="33">
        <f t="shared" si="34"/>
        <v>-58736729.450000003</v>
      </c>
      <c r="Q35" s="33">
        <f t="shared" si="34"/>
        <v>76795287.389999986</v>
      </c>
      <c r="R35" s="33">
        <f t="shared" si="34"/>
        <v>-190844994.93000001</v>
      </c>
      <c r="S35" s="33">
        <f t="shared" si="34"/>
        <v>-119308104.13</v>
      </c>
      <c r="T35" s="33">
        <f t="shared" si="34"/>
        <v>-54076508.649999999</v>
      </c>
      <c r="U35" s="33">
        <f t="shared" si="34"/>
        <v>85301773.430000037</v>
      </c>
      <c r="V35" s="33">
        <f t="shared" si="34"/>
        <v>-194751671.66999999</v>
      </c>
      <c r="W35" s="33">
        <f t="shared" si="34"/>
        <v>-111189186.41</v>
      </c>
      <c r="X35" s="33">
        <f t="shared" si="34"/>
        <v>-13005963.01</v>
      </c>
      <c r="Y35" s="33">
        <f t="shared" si="34"/>
        <v>-228172658.94</v>
      </c>
      <c r="Z35" s="33">
        <f t="shared" si="34"/>
        <v>-147003306.55000001</v>
      </c>
      <c r="AA35" s="33">
        <f t="shared" si="34"/>
        <v>-103599118.69</v>
      </c>
      <c r="AB35" s="33">
        <f t="shared" si="34"/>
        <v>-7717898.0800000001</v>
      </c>
      <c r="AC35" s="33">
        <f t="shared" si="34"/>
        <v>-198999906.63999999</v>
      </c>
      <c r="AD35" s="33">
        <f t="shared" si="34"/>
        <v>-86436407.409999996</v>
      </c>
      <c r="AE35" s="33">
        <f t="shared" si="34"/>
        <v>-60403988.409999996</v>
      </c>
      <c r="AF35" s="33">
        <f t="shared" si="34"/>
        <v>-17185715.280000001</v>
      </c>
      <c r="AG35" s="33">
        <f t="shared" si="34"/>
        <v>-87600537.700000003</v>
      </c>
      <c r="AH35" s="33">
        <f t="shared" si="34"/>
        <v>-52935929.310000002</v>
      </c>
      <c r="AI35" s="33">
        <f t="shared" si="34"/>
        <v>-28857004.609999999</v>
      </c>
      <c r="AJ35" s="33">
        <f t="shared" si="34"/>
        <v>-7999584.46</v>
      </c>
      <c r="AK35" s="33">
        <f t="shared" si="34"/>
        <v>-86387668.629999995</v>
      </c>
      <c r="AL35" s="33">
        <f t="shared" si="34"/>
        <v>-63976100.18</v>
      </c>
      <c r="AM35" s="33">
        <f t="shared" si="34"/>
        <v>-31004034.359999999</v>
      </c>
      <c r="AN35" s="33">
        <f t="shared" si="34"/>
        <v>-10473263.51</v>
      </c>
      <c r="AO35" s="33">
        <f t="shared" si="34"/>
        <v>-81025713.319999993</v>
      </c>
      <c r="AP35" s="33">
        <f t="shared" si="34"/>
        <v>-50001404.32</v>
      </c>
      <c r="AQ35" s="33">
        <f t="shared" si="34"/>
        <v>-29987967.289999999</v>
      </c>
      <c r="AR35" s="33">
        <f t="shared" si="34"/>
        <v>-9773908.9499999993</v>
      </c>
      <c r="AS35" s="33">
        <f t="shared" si="34"/>
        <v>-36694705.93</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420</v>
      </c>
      <c r="B36" s="33">
        <f>B35*B41</f>
        <v>-20280911.297448639</v>
      </c>
      <c r="C36" s="33">
        <f t="shared" ref="C36:BN36" si="36">C35*C41</f>
        <v>-14666529.353515338</v>
      </c>
      <c r="D36" s="33">
        <f t="shared" si="36"/>
        <v>-3914462.5605959226</v>
      </c>
      <c r="E36" s="33">
        <f t="shared" si="36"/>
        <v>4982331.2621087125</v>
      </c>
      <c r="F36" s="33">
        <f t="shared" si="36"/>
        <v>-22403643.599895556</v>
      </c>
      <c r="G36" s="33">
        <f t="shared" si="36"/>
        <v>-14100222.017067811</v>
      </c>
      <c r="H36" s="33">
        <f t="shared" si="36"/>
        <v>-5937632.7334513478</v>
      </c>
      <c r="I36" s="33">
        <f t="shared" si="36"/>
        <v>-786624.9626864132</v>
      </c>
      <c r="J36" s="33">
        <f t="shared" si="36"/>
        <v>-27072218.649976689</v>
      </c>
      <c r="K36" s="33">
        <f t="shared" si="36"/>
        <v>-16395966.20556483</v>
      </c>
      <c r="L36" s="33">
        <f t="shared" si="36"/>
        <v>-9748899.7100819685</v>
      </c>
      <c r="M36" s="33">
        <f t="shared" si="36"/>
        <v>4329467.4045246886</v>
      </c>
      <c r="N36" s="33">
        <f t="shared" si="36"/>
        <v>-20954896.368244834</v>
      </c>
      <c r="O36" s="33">
        <f t="shared" si="36"/>
        <v>-17419932.021130737</v>
      </c>
      <c r="P36" s="33">
        <f t="shared" si="36"/>
        <v>-9566560.7886796184</v>
      </c>
      <c r="Q36" s="33">
        <f t="shared" si="36"/>
        <v>11906191.453645689</v>
      </c>
      <c r="R36" s="33">
        <f t="shared" si="36"/>
        <v>-29509533.91137173</v>
      </c>
      <c r="S36" s="33">
        <f t="shared" si="36"/>
        <v>-18105748.368832067</v>
      </c>
      <c r="T36" s="33">
        <f t="shared" si="36"/>
        <v>-7861889.1400578246</v>
      </c>
      <c r="U36" s="33">
        <f t="shared" si="36"/>
        <v>10342163.964015495</v>
      </c>
      <c r="V36" s="33">
        <f t="shared" si="36"/>
        <v>-23295718.228646722</v>
      </c>
      <c r="W36" s="33">
        <f t="shared" si="36"/>
        <v>-14016412.476167427</v>
      </c>
      <c r="X36" s="33">
        <f t="shared" si="36"/>
        <v>-2295700.1965954988</v>
      </c>
      <c r="Y36" s="33">
        <f t="shared" si="36"/>
        <v>-50913440.745602064</v>
      </c>
      <c r="Z36" s="33">
        <f t="shared" si="36"/>
        <v>-20657327.898056082</v>
      </c>
      <c r="AA36" s="33">
        <f t="shared" si="36"/>
        <v>-10489804.596154116</v>
      </c>
      <c r="AB36" s="33">
        <f t="shared" si="36"/>
        <v>-690195.65932560468</v>
      </c>
      <c r="AC36" s="33">
        <f t="shared" si="36"/>
        <v>-25786360.510291517</v>
      </c>
      <c r="AD36" s="33">
        <f t="shared" si="36"/>
        <v>-10980414.503119916</v>
      </c>
      <c r="AE36" s="33">
        <f t="shared" si="36"/>
        <v>-7223156.4001774453</v>
      </c>
      <c r="AF36" s="33">
        <f t="shared" si="36"/>
        <v>-2351504.9903991157</v>
      </c>
      <c r="AG36" s="33">
        <f t="shared" si="36"/>
        <v>-11305812.620665438</v>
      </c>
      <c r="AH36" s="33">
        <f t="shared" si="36"/>
        <v>-6621294.2353244023</v>
      </c>
      <c r="AI36" s="33">
        <f t="shared" si="36"/>
        <v>-3626165.1778966743</v>
      </c>
      <c r="AJ36" s="33">
        <f t="shared" si="36"/>
        <v>-978565.88850155193</v>
      </c>
      <c r="AK36" s="33">
        <f t="shared" si="36"/>
        <v>-11730330.170674399</v>
      </c>
      <c r="AL36" s="33">
        <f t="shared" si="36"/>
        <v>-7483475.3773919428</v>
      </c>
      <c r="AM36" s="33">
        <f t="shared" si="36"/>
        <v>-3484147.9986536587</v>
      </c>
      <c r="AN36" s="33">
        <f t="shared" si="36"/>
        <v>-1330797.1504862239</v>
      </c>
      <c r="AO36" s="33">
        <f t="shared" si="36"/>
        <v>-11087313.9092639</v>
      </c>
      <c r="AP36" s="33">
        <f t="shared" si="36"/>
        <v>-8156913.9044625144</v>
      </c>
      <c r="AQ36" s="33">
        <f t="shared" si="36"/>
        <v>-4993769.1402425664</v>
      </c>
      <c r="AR36" s="33">
        <f t="shared" si="36"/>
        <v>-1681151.3510816607</v>
      </c>
      <c r="AS36" s="33">
        <f t="shared" si="36"/>
        <v>-4951569.3357652873</v>
      </c>
      <c r="AT36" s="33">
        <f t="shared" si="36"/>
        <v>-3606954.1616819431</v>
      </c>
      <c r="AU36" s="33">
        <f t="shared" si="36"/>
        <v>-1335447.1805326652</v>
      </c>
      <c r="AV36" s="33">
        <f t="shared" si="36"/>
        <v>-1035442.6564614028</v>
      </c>
      <c r="AW36" s="33">
        <f t="shared" si="36"/>
        <v>-3545511.5129169649</v>
      </c>
      <c r="AX36" s="33">
        <f t="shared" si="36"/>
        <v>-1889698.776023092</v>
      </c>
      <c r="AY36" s="33">
        <f t="shared" si="36"/>
        <v>-1209531.5354056132</v>
      </c>
      <c r="AZ36" s="33">
        <f t="shared" si="36"/>
        <v>-576027.23866665002</v>
      </c>
      <c r="BA36" s="33">
        <f t="shared" si="36"/>
        <v>-1909481.2441106958</v>
      </c>
      <c r="BB36" s="33">
        <f t="shared" si="36"/>
        <v>-180656.0113650618</v>
      </c>
      <c r="BC36" s="33">
        <f t="shared" si="36"/>
        <v>-423619.91037632839</v>
      </c>
      <c r="BD36" s="33">
        <f t="shared" si="36"/>
        <v>-625524.41144292674</v>
      </c>
      <c r="BE36" s="33">
        <f t="shared" si="36"/>
        <v>-2400176.0662490255</v>
      </c>
      <c r="BF36" s="33">
        <f t="shared" si="36"/>
        <v>-1180642.3956999744</v>
      </c>
      <c r="BG36" s="33">
        <f t="shared" si="36"/>
        <v>-464198.90875014657</v>
      </c>
      <c r="BH36" s="33">
        <f t="shared" si="36"/>
        <v>-439504.93885323539</v>
      </c>
      <c r="BI36" s="33">
        <f t="shared" si="36"/>
        <v>1468924.6313961069</v>
      </c>
      <c r="BJ36" s="33">
        <f t="shared" si="36"/>
        <v>2410631.012405518</v>
      </c>
      <c r="BK36" s="33">
        <f t="shared" si="36"/>
        <v>2527788.0073648202</v>
      </c>
      <c r="BL36" s="33">
        <f t="shared" si="36"/>
        <v>1081050.1293436743</v>
      </c>
      <c r="BM36" s="33">
        <f t="shared" si="36"/>
        <v>1476370.7946263088</v>
      </c>
      <c r="BN36" s="33">
        <f t="shared" si="36"/>
        <v>1459794.575264036</v>
      </c>
      <c r="BO36" s="33">
        <f t="shared" ref="BO36:CJ36" si="37">BO35*BO41</f>
        <v>874658.58968062955</v>
      </c>
      <c r="BP36" s="33">
        <f t="shared" si="37"/>
        <v>1386757.7849901596</v>
      </c>
      <c r="BQ36" s="33">
        <f t="shared" si="37"/>
        <v>1034012.8776992258</v>
      </c>
      <c r="BR36" s="33">
        <f t="shared" si="37"/>
        <v>621560.67711741873</v>
      </c>
      <c r="BS36" s="33">
        <f t="shared" si="37"/>
        <v>767398.03014420508</v>
      </c>
      <c r="BT36" s="33">
        <f t="shared" si="37"/>
        <v>-13835.745066564561</v>
      </c>
      <c r="BU36" s="33">
        <f t="shared" si="37"/>
        <v>-1317555.2224652574</v>
      </c>
      <c r="BV36" s="33">
        <f t="shared" si="37"/>
        <v>938799.65108924417</v>
      </c>
      <c r="BW36" s="33">
        <f t="shared" si="37"/>
        <v>278808.98714633635</v>
      </c>
      <c r="BX36" s="33">
        <f t="shared" si="37"/>
        <v>0</v>
      </c>
      <c r="BY36" s="33">
        <f t="shared" si="37"/>
        <v>2168963.5380892875</v>
      </c>
      <c r="BZ36" s="33">
        <f t="shared" si="37"/>
        <v>0</v>
      </c>
      <c r="CA36" s="33">
        <f t="shared" si="37"/>
        <v>9115345.9285771046</v>
      </c>
      <c r="CB36" s="33">
        <f t="shared" si="37"/>
        <v>0</v>
      </c>
      <c r="CC36" s="33">
        <f t="shared" si="37"/>
        <v>3574224.7149813799</v>
      </c>
      <c r="CD36" s="33">
        <f t="shared" si="37"/>
        <v>0</v>
      </c>
      <c r="CE36" s="33">
        <f t="shared" si="37"/>
        <v>0</v>
      </c>
      <c r="CF36" s="33">
        <f t="shared" si="37"/>
        <v>0</v>
      </c>
      <c r="CG36" s="33">
        <f t="shared" si="37"/>
        <v>0</v>
      </c>
      <c r="CH36" s="33">
        <f t="shared" si="37"/>
        <v>0</v>
      </c>
      <c r="CI36" s="33">
        <f t="shared" si="37"/>
        <v>0</v>
      </c>
      <c r="CJ36" s="33">
        <f t="shared" si="37"/>
        <v>0</v>
      </c>
    </row>
    <row r="37" spans="1:89" s="30" customFormat="1">
      <c r="A37" s="30" t="s">
        <v>421</v>
      </c>
      <c r="B37" s="33">
        <f>B35-B36</f>
        <v>-202696854.07255137</v>
      </c>
      <c r="C37" s="33">
        <f t="shared" ref="C37:BN37" si="38">C35-C36</f>
        <v>-124693296.51648466</v>
      </c>
      <c r="D37" s="33">
        <f t="shared" si="38"/>
        <v>-26072319.129404079</v>
      </c>
      <c r="E37" s="33">
        <f t="shared" si="38"/>
        <v>32862379.697891295</v>
      </c>
      <c r="F37" s="33">
        <f t="shared" si="38"/>
        <v>-162625000.29010442</v>
      </c>
      <c r="G37" s="33">
        <f t="shared" si="38"/>
        <v>-112057589.70293219</v>
      </c>
      <c r="H37" s="33">
        <f t="shared" si="38"/>
        <v>-41663900.676548645</v>
      </c>
      <c r="I37" s="33">
        <f t="shared" si="38"/>
        <v>-5533791.8573135799</v>
      </c>
      <c r="J37" s="33">
        <f t="shared" si="38"/>
        <v>-208284289.9400233</v>
      </c>
      <c r="K37" s="33">
        <f t="shared" si="38"/>
        <v>-141876238.77443516</v>
      </c>
      <c r="L37" s="33">
        <f t="shared" si="38"/>
        <v>-59537166.239918038</v>
      </c>
      <c r="M37" s="33">
        <f t="shared" si="38"/>
        <v>30761578.405475315</v>
      </c>
      <c r="N37" s="33">
        <f t="shared" si="38"/>
        <v>-211759485.91175517</v>
      </c>
      <c r="O37" s="33">
        <f t="shared" si="38"/>
        <v>-120712097.37886927</v>
      </c>
      <c r="P37" s="33">
        <f t="shared" si="38"/>
        <v>-49170168.661320388</v>
      </c>
      <c r="Q37" s="33">
        <f t="shared" si="38"/>
        <v>64889095.936354294</v>
      </c>
      <c r="R37" s="33">
        <f t="shared" si="38"/>
        <v>-161335461.01862827</v>
      </c>
      <c r="S37" s="33">
        <f t="shared" si="38"/>
        <v>-101202355.76116793</v>
      </c>
      <c r="T37" s="33">
        <f t="shared" si="38"/>
        <v>-46214619.509942174</v>
      </c>
      <c r="U37" s="33">
        <f t="shared" si="38"/>
        <v>74959609.465984538</v>
      </c>
      <c r="V37" s="33">
        <f t="shared" si="38"/>
        <v>-171455953.44135326</v>
      </c>
      <c r="W37" s="33">
        <f t="shared" si="38"/>
        <v>-97172773.933832571</v>
      </c>
      <c r="X37" s="33">
        <f t="shared" si="38"/>
        <v>-10710262.8134045</v>
      </c>
      <c r="Y37" s="33">
        <f t="shared" si="38"/>
        <v>-177259218.19439793</v>
      </c>
      <c r="Z37" s="33">
        <f t="shared" si="38"/>
        <v>-126345978.65194392</v>
      </c>
      <c r="AA37" s="33">
        <f t="shared" si="38"/>
        <v>-93109314.093845874</v>
      </c>
      <c r="AB37" s="33">
        <f t="shared" si="38"/>
        <v>-7027702.4206743957</v>
      </c>
      <c r="AC37" s="33">
        <f t="shared" si="38"/>
        <v>-173213546.12970847</v>
      </c>
      <c r="AD37" s="33">
        <f t="shared" si="38"/>
        <v>-75455992.906880081</v>
      </c>
      <c r="AE37" s="33">
        <f t="shared" si="38"/>
        <v>-53180832.009822547</v>
      </c>
      <c r="AF37" s="33">
        <f t="shared" si="38"/>
        <v>-14834210.289600886</v>
      </c>
      <c r="AG37" s="33">
        <f t="shared" si="38"/>
        <v>-76294725.079334557</v>
      </c>
      <c r="AH37" s="33">
        <f t="shared" si="38"/>
        <v>-46314635.074675597</v>
      </c>
      <c r="AI37" s="33">
        <f t="shared" si="38"/>
        <v>-25230839.432103325</v>
      </c>
      <c r="AJ37" s="33">
        <f t="shared" si="38"/>
        <v>-7021018.571498448</v>
      </c>
      <c r="AK37" s="33">
        <f t="shared" si="38"/>
        <v>-74657338.459325597</v>
      </c>
      <c r="AL37" s="33">
        <f t="shared" si="38"/>
        <v>-56492624.802608058</v>
      </c>
      <c r="AM37" s="33">
        <f t="shared" si="38"/>
        <v>-27519886.361346342</v>
      </c>
      <c r="AN37" s="33">
        <f t="shared" si="38"/>
        <v>-9142466.3595137764</v>
      </c>
      <c r="AO37" s="33">
        <f t="shared" si="38"/>
        <v>-69938399.410736099</v>
      </c>
      <c r="AP37" s="33">
        <f t="shared" si="38"/>
        <v>-41844490.415537484</v>
      </c>
      <c r="AQ37" s="33">
        <f t="shared" si="38"/>
        <v>-24994198.149757434</v>
      </c>
      <c r="AR37" s="33">
        <f t="shared" si="38"/>
        <v>-8092757.5989183383</v>
      </c>
      <c r="AS37" s="33">
        <f t="shared" si="38"/>
        <v>-31743136.594234712</v>
      </c>
      <c r="AT37" s="33">
        <f t="shared" si="38"/>
        <v>-19042447.188318059</v>
      </c>
      <c r="AU37" s="33">
        <f t="shared" si="38"/>
        <v>-7009760.279467335</v>
      </c>
      <c r="AV37" s="33">
        <f t="shared" si="38"/>
        <v>-5253515.5335385976</v>
      </c>
      <c r="AW37" s="33">
        <f t="shared" si="38"/>
        <v>-19105332.867083035</v>
      </c>
      <c r="AX37" s="33">
        <f t="shared" si="38"/>
        <v>-11480215.963976908</v>
      </c>
      <c r="AY37" s="33">
        <f t="shared" si="38"/>
        <v>-6851764.5045943866</v>
      </c>
      <c r="AZ37" s="33">
        <f t="shared" si="38"/>
        <v>-2950961.3613333502</v>
      </c>
      <c r="BA37" s="33">
        <f t="shared" si="38"/>
        <v>-6423631.6558893044</v>
      </c>
      <c r="BB37" s="33">
        <f t="shared" si="38"/>
        <v>-641182.77863493818</v>
      </c>
      <c r="BC37" s="33">
        <f t="shared" si="38"/>
        <v>-1648030.7796236714</v>
      </c>
      <c r="BD37" s="33">
        <f t="shared" si="38"/>
        <v>-3007965.9885570733</v>
      </c>
      <c r="BE37" s="33">
        <f t="shared" si="38"/>
        <v>-10175992.493750975</v>
      </c>
      <c r="BF37" s="33">
        <f t="shared" si="38"/>
        <v>-5952611.5943000261</v>
      </c>
      <c r="BG37" s="33">
        <f t="shared" si="38"/>
        <v>-2476620.7512498535</v>
      </c>
      <c r="BH37" s="33">
        <f t="shared" si="38"/>
        <v>-2077374.6311467644</v>
      </c>
      <c r="BI37" s="33">
        <f t="shared" si="38"/>
        <v>7276026.018603893</v>
      </c>
      <c r="BJ37" s="33">
        <f t="shared" si="38"/>
        <v>12239762.477594482</v>
      </c>
      <c r="BK37" s="33">
        <f t="shared" si="38"/>
        <v>13399249.04263518</v>
      </c>
      <c r="BL37" s="33">
        <f t="shared" si="38"/>
        <v>5312151.7106563253</v>
      </c>
      <c r="BM37" s="33">
        <f t="shared" si="38"/>
        <v>5884460.8953736918</v>
      </c>
      <c r="BN37" s="33">
        <f t="shared" si="38"/>
        <v>6834517.3347359644</v>
      </c>
      <c r="BO37" s="33">
        <f t="shared" ref="BO37:CJ37" si="39">BO35-BO36</f>
        <v>3980173.1503193704</v>
      </c>
      <c r="BP37" s="33">
        <f t="shared" si="39"/>
        <v>6951430.6050098399</v>
      </c>
      <c r="BQ37" s="33">
        <f t="shared" si="39"/>
        <v>4474104.072300774</v>
      </c>
      <c r="BR37" s="33">
        <f t="shared" si="39"/>
        <v>3147152.6428825809</v>
      </c>
      <c r="BS37" s="33">
        <f t="shared" si="39"/>
        <v>2643403.9998557949</v>
      </c>
      <c r="BT37" s="33">
        <f t="shared" si="39"/>
        <v>-73593.954933435438</v>
      </c>
      <c r="BU37" s="33">
        <f t="shared" si="39"/>
        <v>-5251109.187534743</v>
      </c>
      <c r="BV37" s="33">
        <f t="shared" si="39"/>
        <v>4993656.2189107556</v>
      </c>
      <c r="BW37" s="33">
        <f t="shared" si="39"/>
        <v>589798.40285366366</v>
      </c>
      <c r="BX37" s="33">
        <f t="shared" si="39"/>
        <v>17436730.539999999</v>
      </c>
      <c r="BY37" s="33">
        <f t="shared" si="39"/>
        <v>20715372.271910712</v>
      </c>
      <c r="BZ37" s="33">
        <f t="shared" si="39"/>
        <v>0</v>
      </c>
      <c r="CA37" s="33">
        <f t="shared" si="39"/>
        <v>40815273.841422901</v>
      </c>
      <c r="CB37" s="33">
        <f t="shared" si="39"/>
        <v>0</v>
      </c>
      <c r="CC37" s="33">
        <f t="shared" si="39"/>
        <v>20503406.01501862</v>
      </c>
      <c r="CD37" s="33">
        <f t="shared" si="39"/>
        <v>0</v>
      </c>
      <c r="CE37" s="33">
        <f t="shared" si="39"/>
        <v>0</v>
      </c>
      <c r="CF37" s="33">
        <f t="shared" si="39"/>
        <v>0</v>
      </c>
      <c r="CG37" s="33">
        <f t="shared" si="39"/>
        <v>0</v>
      </c>
      <c r="CH37" s="33">
        <f t="shared" si="39"/>
        <v>0</v>
      </c>
      <c r="CI37" s="33">
        <f t="shared" si="39"/>
        <v>0</v>
      </c>
      <c r="CJ37" s="33">
        <f t="shared" si="39"/>
        <v>0</v>
      </c>
    </row>
    <row r="38" spans="1:89" s="2" customFormat="1">
      <c r="A38" s="26" t="s">
        <v>422</v>
      </c>
      <c r="B38" s="35">
        <f>B31-B35</f>
        <v>2502980765.5599985</v>
      </c>
      <c r="C38" s="35">
        <f t="shared" ref="C38:BN38" si="40">C31-C35</f>
        <v>1213967914.7600012</v>
      </c>
      <c r="D38" s="35">
        <f t="shared" si="40"/>
        <v>453701627.69000036</v>
      </c>
      <c r="E38" s="35">
        <f t="shared" si="40"/>
        <v>2581865647.9399991</v>
      </c>
      <c r="F38" s="35">
        <f t="shared" si="40"/>
        <v>1988129367.6799998</v>
      </c>
      <c r="G38" s="35">
        <f t="shared" si="40"/>
        <v>1187055477.2799995</v>
      </c>
      <c r="H38" s="35">
        <f t="shared" si="40"/>
        <v>457590851.01999986</v>
      </c>
      <c r="I38" s="35">
        <f t="shared" si="40"/>
        <v>2764948608.4099989</v>
      </c>
      <c r="J38" s="35">
        <f t="shared" si="40"/>
        <v>2055687820.8000007</v>
      </c>
      <c r="K38" s="35">
        <f t="shared" si="40"/>
        <v>1269587570.0299995</v>
      </c>
      <c r="L38" s="35">
        <f t="shared" si="40"/>
        <v>407469821.32000029</v>
      </c>
      <c r="M38" s="35">
        <f t="shared" si="40"/>
        <v>3197340766.7499995</v>
      </c>
      <c r="N38" s="35">
        <f t="shared" si="40"/>
        <v>2636535828.8900003</v>
      </c>
      <c r="O38" s="35">
        <f t="shared" si="40"/>
        <v>1137852731.6100006</v>
      </c>
      <c r="P38" s="35">
        <f t="shared" si="40"/>
        <v>368974651.34000039</v>
      </c>
      <c r="Q38" s="35">
        <f t="shared" si="40"/>
        <v>2108625175.2200012</v>
      </c>
      <c r="R38" s="35">
        <f t="shared" si="40"/>
        <v>1680315694.8600013</v>
      </c>
      <c r="S38" s="35">
        <f t="shared" si="40"/>
        <v>1003533841.1799997</v>
      </c>
      <c r="T38" s="35">
        <f t="shared" si="40"/>
        <v>363254433.93999994</v>
      </c>
      <c r="U38" s="35">
        <f t="shared" si="40"/>
        <v>2017127852.9400003</v>
      </c>
      <c r="V38" s="35">
        <f t="shared" si="40"/>
        <v>1476356858.0800016</v>
      </c>
      <c r="W38" s="35">
        <f t="shared" si="40"/>
        <v>755114507.17000079</v>
      </c>
      <c r="X38" s="35">
        <f t="shared" si="40"/>
        <v>261218521.11999997</v>
      </c>
      <c r="Y38" s="35">
        <f t="shared" si="40"/>
        <v>1632701259.1400015</v>
      </c>
      <c r="Z38" s="35">
        <f t="shared" si="40"/>
        <v>1168672954.3799996</v>
      </c>
      <c r="AA38" s="35">
        <f t="shared" si="40"/>
        <v>916249346.33999968</v>
      </c>
      <c r="AB38" s="35">
        <f t="shared" si="40"/>
        <v>468163516.45999962</v>
      </c>
      <c r="AC38" s="35">
        <f t="shared" si="40"/>
        <v>1340673699.9799991</v>
      </c>
      <c r="AD38" s="35">
        <f t="shared" si="40"/>
        <v>1197738818.9200006</v>
      </c>
      <c r="AE38" s="35">
        <f t="shared" si="40"/>
        <v>788190007.28999996</v>
      </c>
      <c r="AF38" s="35">
        <f t="shared" si="40"/>
        <v>336169918.97999966</v>
      </c>
      <c r="AG38" s="35">
        <f t="shared" si="40"/>
        <v>1252344584.0899999</v>
      </c>
      <c r="AH38" s="35">
        <f t="shared" si="40"/>
        <v>976286438.06000066</v>
      </c>
      <c r="AI38" s="35">
        <f t="shared" si="40"/>
        <v>643322314.71999955</v>
      </c>
      <c r="AJ38" s="35">
        <f t="shared" si="40"/>
        <v>291756461.94999993</v>
      </c>
      <c r="AK38" s="35">
        <f t="shared" si="40"/>
        <v>999647675.03999937</v>
      </c>
      <c r="AL38" s="35">
        <f t="shared" si="40"/>
        <v>874000272.2900002</v>
      </c>
      <c r="AM38" s="35">
        <f t="shared" si="40"/>
        <v>592877328.06999993</v>
      </c>
      <c r="AN38" s="35">
        <f t="shared" si="40"/>
        <v>255932861.53000003</v>
      </c>
      <c r="AO38" s="35">
        <f t="shared" si="40"/>
        <v>1120424235.6299989</v>
      </c>
      <c r="AP38" s="35">
        <f t="shared" si="40"/>
        <v>867759061.82000005</v>
      </c>
      <c r="AQ38" s="35">
        <f t="shared" si="40"/>
        <v>597252107.84000015</v>
      </c>
      <c r="AR38" s="35">
        <f t="shared" si="40"/>
        <v>255967165.00000018</v>
      </c>
      <c r="AS38" s="35">
        <f t="shared" si="40"/>
        <v>1032189683.060001</v>
      </c>
      <c r="AT38" s="35">
        <f t="shared" si="40"/>
        <v>831484029.70999944</v>
      </c>
      <c r="AU38" s="35">
        <f t="shared" si="40"/>
        <v>527120107.50999957</v>
      </c>
      <c r="AV38" s="35">
        <f t="shared" si="40"/>
        <v>180086799.97999993</v>
      </c>
      <c r="AW38" s="35">
        <f t="shared" si="40"/>
        <v>716543364.6700002</v>
      </c>
      <c r="AX38" s="35">
        <f t="shared" si="40"/>
        <v>482041108.81000012</v>
      </c>
      <c r="AY38" s="35">
        <f t="shared" si="40"/>
        <v>275634927.4799999</v>
      </c>
      <c r="AZ38" s="35">
        <f t="shared" si="40"/>
        <v>130183438.42000012</v>
      </c>
      <c r="BA38" s="35">
        <f t="shared" si="40"/>
        <v>473981800.21999985</v>
      </c>
      <c r="BB38" s="35">
        <f t="shared" si="40"/>
        <v>427643685.89000028</v>
      </c>
      <c r="BC38" s="35">
        <f t="shared" si="40"/>
        <v>331871813.1700002</v>
      </c>
      <c r="BD38" s="35">
        <f t="shared" si="40"/>
        <v>168307139.40999985</v>
      </c>
      <c r="BE38" s="35">
        <f t="shared" si="40"/>
        <v>694095325.98000014</v>
      </c>
      <c r="BF38" s="35">
        <f t="shared" si="40"/>
        <v>565741104.65999973</v>
      </c>
      <c r="BG38" s="35">
        <f t="shared" si="40"/>
        <v>417288217.85000026</v>
      </c>
      <c r="BH38" s="35">
        <f t="shared" si="40"/>
        <v>188721646.52000001</v>
      </c>
      <c r="BI38" s="35">
        <f t="shared" si="40"/>
        <v>928395454.33000052</v>
      </c>
      <c r="BJ38" s="35">
        <f t="shared" si="40"/>
        <v>658585467.81000006</v>
      </c>
      <c r="BK38" s="35">
        <f t="shared" si="40"/>
        <v>433917630.35999984</v>
      </c>
      <c r="BL38" s="35">
        <f t="shared" si="40"/>
        <v>165629278.4300001</v>
      </c>
      <c r="BM38" s="35">
        <f t="shared" si="40"/>
        <v>716295570.59000027</v>
      </c>
      <c r="BN38" s="35">
        <f t="shared" si="40"/>
        <v>561171988.30000007</v>
      </c>
      <c r="BO38" s="35">
        <f t="shared" ref="BO38:CJ38" si="41">BO31-BO35</f>
        <v>356149528.28999996</v>
      </c>
      <c r="BP38" s="35">
        <f t="shared" si="41"/>
        <v>152251847.09</v>
      </c>
      <c r="BQ38" s="35">
        <f t="shared" si="41"/>
        <v>604393894.32999969</v>
      </c>
      <c r="BR38" s="35">
        <f t="shared" si="41"/>
        <v>317907695.5399999</v>
      </c>
      <c r="BS38" s="35">
        <f t="shared" si="41"/>
        <v>447982190.44999957</v>
      </c>
      <c r="BT38" s="35">
        <f t="shared" si="41"/>
        <v>298451783.42000002</v>
      </c>
      <c r="BU38" s="35">
        <f t="shared" si="41"/>
        <v>485864903.59999996</v>
      </c>
      <c r="BV38" s="35">
        <f t="shared" si="41"/>
        <v>247919715.73999995</v>
      </c>
      <c r="BW38" s="35">
        <f t="shared" si="41"/>
        <v>8713819.1500000134</v>
      </c>
      <c r="BX38" s="35">
        <f t="shared" si="41"/>
        <v>-25096905.590000004</v>
      </c>
      <c r="BY38" s="35">
        <f t="shared" si="41"/>
        <v>86270830.889999986</v>
      </c>
      <c r="BZ38" s="35">
        <f t="shared" si="41"/>
        <v>395562052.19999999</v>
      </c>
      <c r="CA38" s="35">
        <f t="shared" si="41"/>
        <v>9859132.579999961</v>
      </c>
      <c r="CB38" s="35">
        <f t="shared" si="41"/>
        <v>956129649.14999998</v>
      </c>
      <c r="CC38" s="35">
        <f t="shared" si="41"/>
        <v>190885255.69000003</v>
      </c>
      <c r="CD38" s="35">
        <f t="shared" si="41"/>
        <v>1105470000</v>
      </c>
      <c r="CE38" s="35">
        <f t="shared" si="41"/>
        <v>1441885000</v>
      </c>
      <c r="CF38" s="35">
        <f t="shared" si="41"/>
        <v>758843543.01000011</v>
      </c>
      <c r="CG38" s="35">
        <f t="shared" si="41"/>
        <v>56640000</v>
      </c>
      <c r="CH38" s="35">
        <f t="shared" si="41"/>
        <v>79450000</v>
      </c>
      <c r="CI38" s="35">
        <f t="shared" si="41"/>
        <v>67140000</v>
      </c>
      <c r="CJ38" s="35">
        <f t="shared" si="41"/>
        <v>69050000</v>
      </c>
    </row>
    <row r="39" spans="1:89" s="32" customFormat="1">
      <c r="A39" s="31" t="s">
        <v>423</v>
      </c>
      <c r="B39" s="34">
        <f>B38/B4*100</f>
        <v>15.732297872675643</v>
      </c>
      <c r="C39" s="34">
        <f t="shared" ref="C39:BN39" si="42">C38/C4*100</f>
        <v>11.776454586849134</v>
      </c>
      <c r="D39" s="34">
        <f t="shared" si="42"/>
        <v>11.394791035482553</v>
      </c>
      <c r="E39" s="34">
        <f t="shared" si="42"/>
        <v>13.259957033011544</v>
      </c>
      <c r="F39" s="34">
        <f t="shared" si="42"/>
        <v>13.530647104860865</v>
      </c>
      <c r="G39" s="34">
        <f t="shared" si="42"/>
        <v>12.34815747944323</v>
      </c>
      <c r="H39" s="34">
        <f t="shared" si="42"/>
        <v>12.059166769500056</v>
      </c>
      <c r="I39" s="34">
        <f t="shared" si="42"/>
        <v>14.599577749808383</v>
      </c>
      <c r="J39" s="34">
        <f t="shared" si="42"/>
        <v>14.457888797984802</v>
      </c>
      <c r="K39" s="34">
        <f t="shared" si="42"/>
        <v>13.693715925419959</v>
      </c>
      <c r="L39" s="34">
        <f t="shared" si="42"/>
        <v>10.792873690861576</v>
      </c>
      <c r="M39" s="34">
        <f t="shared" si="42"/>
        <v>16.570366263278764</v>
      </c>
      <c r="N39" s="34">
        <f t="shared" si="42"/>
        <v>17.870828434936737</v>
      </c>
      <c r="O39" s="34">
        <f t="shared" si="42"/>
        <v>11.575898941168532</v>
      </c>
      <c r="P39" s="34">
        <f t="shared" si="42"/>
        <v>8.88818048842435</v>
      </c>
      <c r="Q39" s="34">
        <f t="shared" si="42"/>
        <v>10.147899090111384</v>
      </c>
      <c r="R39" s="34">
        <f t="shared" si="42"/>
        <v>10.788416827215189</v>
      </c>
      <c r="S39" s="34">
        <f t="shared" si="42"/>
        <v>9.9003797639301006</v>
      </c>
      <c r="T39" s="34">
        <f t="shared" si="42"/>
        <v>8.7886116321233949</v>
      </c>
      <c r="U39" s="34">
        <f t="shared" si="42"/>
        <v>10.132717351368642</v>
      </c>
      <c r="V39" s="34">
        <f t="shared" si="42"/>
        <v>10.099050030138008</v>
      </c>
      <c r="W39" s="34">
        <f t="shared" si="42"/>
        <v>8.048939775062653</v>
      </c>
      <c r="X39" s="34">
        <f t="shared" si="42"/>
        <v>6.7257394164400672</v>
      </c>
      <c r="Y39" s="34">
        <f t="shared" si="42"/>
        <v>9.2018157789732431</v>
      </c>
      <c r="Z39" s="34">
        <f t="shared" si="42"/>
        <v>8.686347528764724</v>
      </c>
      <c r="AA39" s="34">
        <f t="shared" si="42"/>
        <v>12.732623827960698</v>
      </c>
      <c r="AB39" s="34">
        <f t="shared" si="42"/>
        <v>14.635365208178017</v>
      </c>
      <c r="AC39" s="34">
        <f t="shared" si="42"/>
        <v>9.2445087598722075</v>
      </c>
      <c r="AD39" s="34">
        <f t="shared" si="42"/>
        <v>10.477458559235757</v>
      </c>
      <c r="AE39" s="34">
        <f t="shared" si="42"/>
        <v>10.700342103541766</v>
      </c>
      <c r="AF39" s="34">
        <f t="shared" si="42"/>
        <v>10.413260646025595</v>
      </c>
      <c r="AG39" s="34">
        <f t="shared" si="42"/>
        <v>9.444544369560397</v>
      </c>
      <c r="AH39" s="34">
        <f t="shared" si="42"/>
        <v>10.018894828374881</v>
      </c>
      <c r="AI39" s="34">
        <f t="shared" si="42"/>
        <v>10.193834017328676</v>
      </c>
      <c r="AJ39" s="34">
        <f t="shared" si="42"/>
        <v>10.651582749560674</v>
      </c>
      <c r="AK39" s="34">
        <f t="shared" si="42"/>
        <v>9.0990921468661909</v>
      </c>
      <c r="AL39" s="34">
        <f t="shared" si="42"/>
        <v>10.835308568105042</v>
      </c>
      <c r="AM39" s="34">
        <f t="shared" si="42"/>
        <v>11.443961698946399</v>
      </c>
      <c r="AN39" s="34">
        <f t="shared" si="42"/>
        <v>10.916425604129468</v>
      </c>
      <c r="AO39" s="34">
        <f t="shared" si="42"/>
        <v>10.724448657895119</v>
      </c>
      <c r="AP39" s="34">
        <f t="shared" si="42"/>
        <v>10.958050051722186</v>
      </c>
      <c r="AQ39" s="34">
        <f t="shared" si="42"/>
        <v>11.503935525647835</v>
      </c>
      <c r="AR39" s="34">
        <f t="shared" si="42"/>
        <v>11.049778282641478</v>
      </c>
      <c r="AS39" s="34">
        <f t="shared" si="42"/>
        <v>11.23631670680823</v>
      </c>
      <c r="AT39" s="34">
        <f t="shared" si="42"/>
        <v>12.471055788271416</v>
      </c>
      <c r="AU39" s="34">
        <f t="shared" si="42"/>
        <v>12.518438383282685</v>
      </c>
      <c r="AV39" s="34">
        <f t="shared" si="42"/>
        <v>9.5108585299224764</v>
      </c>
      <c r="AW39" s="34">
        <f t="shared" si="42"/>
        <v>9.8342218423624956</v>
      </c>
      <c r="AX39" s="34">
        <f t="shared" si="42"/>
        <v>9.1888940336321738</v>
      </c>
      <c r="AY39" s="34">
        <f t="shared" si="42"/>
        <v>8.0536049990132579</v>
      </c>
      <c r="AZ39" s="34">
        <f t="shared" si="42"/>
        <v>8.3591062350459868</v>
      </c>
      <c r="BA39" s="34">
        <f t="shared" si="42"/>
        <v>6.9381467163306283</v>
      </c>
      <c r="BB39" s="34">
        <f t="shared" si="42"/>
        <v>8.452587458845743</v>
      </c>
      <c r="BC39" s="34">
        <f t="shared" si="42"/>
        <v>9.8863652764764449</v>
      </c>
      <c r="BD39" s="34">
        <f t="shared" si="42"/>
        <v>10.993596795213257</v>
      </c>
      <c r="BE39" s="34">
        <f t="shared" si="42"/>
        <v>10.588344995630964</v>
      </c>
      <c r="BF39" s="34">
        <f t="shared" si="42"/>
        <v>11.780411996716547</v>
      </c>
      <c r="BG39" s="34">
        <f t="shared" si="42"/>
        <v>12.643551199658381</v>
      </c>
      <c r="BH39" s="34">
        <f t="shared" si="42"/>
        <v>11.797843729243672</v>
      </c>
      <c r="BI39" s="34">
        <f t="shared" si="42"/>
        <v>16.698556504714432</v>
      </c>
      <c r="BJ39" s="34">
        <f t="shared" si="42"/>
        <v>16.168199289709115</v>
      </c>
      <c r="BK39" s="34">
        <f t="shared" si="42"/>
        <v>16.278693454862267</v>
      </c>
      <c r="BL39" s="34">
        <f t="shared" si="42"/>
        <v>13.216686941691796</v>
      </c>
      <c r="BM39" s="34">
        <f t="shared" si="42"/>
        <v>16.030473553384748</v>
      </c>
      <c r="BN39" s="34">
        <f t="shared" si="42"/>
        <v>16.409152675516729</v>
      </c>
      <c r="BO39" s="34">
        <f t="shared" ref="BO39:CJ39" si="43">BO38/BO4*100</f>
        <v>15.555449056666893</v>
      </c>
      <c r="BP39" s="34">
        <f t="shared" si="43"/>
        <v>14.326422877826793</v>
      </c>
      <c r="BQ39" s="34">
        <f t="shared" si="43"/>
        <v>15.719899275054324</v>
      </c>
      <c r="BR39" s="34">
        <f t="shared" si="43"/>
        <v>16.832296748129124</v>
      </c>
      <c r="BS39" s="34">
        <f t="shared" si="43"/>
        <v>12.360055150065637</v>
      </c>
      <c r="BT39" s="34">
        <f t="shared" si="43"/>
        <v>16.958711916558958</v>
      </c>
      <c r="BU39" s="34">
        <f t="shared" si="43"/>
        <v>13.869306517323032</v>
      </c>
      <c r="BV39" s="34">
        <f t="shared" si="43"/>
        <v>15.108126653425657</v>
      </c>
      <c r="BW39" s="34">
        <f t="shared" si="43"/>
        <v>1.9611449934065268</v>
      </c>
      <c r="BX39" s="34">
        <f t="shared" si="43"/>
        <v>-12.418568792146557</v>
      </c>
      <c r="BY39" s="34">
        <f t="shared" si="43"/>
        <v>9.3886091570469787</v>
      </c>
      <c r="BZ39" s="34">
        <f t="shared" si="43"/>
        <v>100.53372364329877</v>
      </c>
      <c r="CA39" s="34">
        <f t="shared" si="43"/>
        <v>0.72987567268606002</v>
      </c>
      <c r="CB39" s="34">
        <f t="shared" si="43"/>
        <v>100.31831390819568</v>
      </c>
      <c r="CC39" s="34">
        <f t="shared" si="43"/>
        <v>9.9183293427321022</v>
      </c>
      <c r="CD39" s="34">
        <f t="shared" si="43"/>
        <v>100.52651680488869</v>
      </c>
      <c r="CE39" s="34">
        <f t="shared" si="43"/>
        <v>100.53892324126525</v>
      </c>
      <c r="CF39" s="34">
        <f t="shared" si="43"/>
        <v>98.920978140878844</v>
      </c>
      <c r="CG39" s="34">
        <f t="shared" si="43"/>
        <v>9.6784115375414377</v>
      </c>
      <c r="CH39" s="34">
        <f t="shared" si="43"/>
        <v>10.27321980423342</v>
      </c>
      <c r="CI39" s="34">
        <f t="shared" si="43"/>
        <v>10.64295225413734</v>
      </c>
      <c r="CJ39" s="34">
        <f t="shared" si="43"/>
        <v>12.738677243796698</v>
      </c>
    </row>
    <row r="40" spans="1:89">
      <c r="A40" s="23" t="s">
        <v>424</v>
      </c>
      <c r="B40" s="33">
        <f>B60</f>
        <v>227658263.59999999</v>
      </c>
      <c r="C40" s="33">
        <f t="shared" ref="C40:BN40" si="44">C60</f>
        <v>127760607.8</v>
      </c>
      <c r="D40" s="33">
        <f t="shared" si="44"/>
        <v>59226030.109999999</v>
      </c>
      <c r="E40" s="33">
        <f t="shared" si="44"/>
        <v>339907733.63</v>
      </c>
      <c r="F40" s="33">
        <f t="shared" si="44"/>
        <v>240726737.47999999</v>
      </c>
      <c r="G40" s="33">
        <f t="shared" si="44"/>
        <v>132673082.61</v>
      </c>
      <c r="H40" s="33">
        <f t="shared" si="44"/>
        <v>57078127.969999999</v>
      </c>
      <c r="I40" s="33">
        <f t="shared" si="44"/>
        <v>344119329.13</v>
      </c>
      <c r="J40" s="33">
        <f t="shared" si="44"/>
        <v>236458428.50999999</v>
      </c>
      <c r="K40" s="33">
        <f t="shared" si="44"/>
        <v>131520976.13</v>
      </c>
      <c r="L40" s="33">
        <f t="shared" si="44"/>
        <v>57333063.560000002</v>
      </c>
      <c r="M40" s="33">
        <f t="shared" si="44"/>
        <v>394481905.88999999</v>
      </c>
      <c r="N40" s="33">
        <f t="shared" si="44"/>
        <v>237408339.46000001</v>
      </c>
      <c r="O40" s="33">
        <f t="shared" si="44"/>
        <v>143495446.5</v>
      </c>
      <c r="P40" s="33">
        <f t="shared" si="44"/>
        <v>60095590.350000001</v>
      </c>
      <c r="Q40" s="33">
        <f t="shared" si="44"/>
        <v>326917131.16000003</v>
      </c>
      <c r="R40" s="33">
        <f t="shared" si="44"/>
        <v>259819928.72</v>
      </c>
      <c r="S40" s="33">
        <f t="shared" si="44"/>
        <v>152292514.75</v>
      </c>
      <c r="T40" s="33">
        <f t="shared" si="44"/>
        <v>52811584.189999998</v>
      </c>
      <c r="U40" s="33">
        <f t="shared" si="44"/>
        <v>244560765.30000001</v>
      </c>
      <c r="V40" s="33">
        <f t="shared" si="44"/>
        <v>176598193.36000001</v>
      </c>
      <c r="W40" s="33">
        <f t="shared" si="44"/>
        <v>95189080.349999994</v>
      </c>
      <c r="X40" s="33">
        <f t="shared" si="44"/>
        <v>46108035.969999999</v>
      </c>
      <c r="Y40" s="33">
        <f t="shared" si="44"/>
        <v>364313757.82999998</v>
      </c>
      <c r="Z40" s="33">
        <f t="shared" si="44"/>
        <v>164225288.47</v>
      </c>
      <c r="AA40" s="33">
        <f t="shared" si="44"/>
        <v>92773729.409999996</v>
      </c>
      <c r="AB40" s="33">
        <f t="shared" si="44"/>
        <v>41866894.789999999</v>
      </c>
      <c r="AC40" s="33">
        <f t="shared" si="44"/>
        <v>173724178.75999999</v>
      </c>
      <c r="AD40" s="33">
        <f t="shared" si="44"/>
        <v>152154272.63</v>
      </c>
      <c r="AE40" s="33">
        <f t="shared" si="44"/>
        <v>94252380.439999998</v>
      </c>
      <c r="AF40" s="33">
        <f t="shared" si="44"/>
        <v>45997808.600000001</v>
      </c>
      <c r="AG40" s="33">
        <f t="shared" si="44"/>
        <v>161628839</v>
      </c>
      <c r="AH40" s="33">
        <f t="shared" si="44"/>
        <v>122115165.42</v>
      </c>
      <c r="AI40" s="33">
        <f t="shared" si="44"/>
        <v>80839747.829999998</v>
      </c>
      <c r="AJ40" s="33">
        <f t="shared" si="44"/>
        <v>35689718.990000002</v>
      </c>
      <c r="AK40" s="33">
        <f t="shared" si="44"/>
        <v>135739249.22999999</v>
      </c>
      <c r="AL40" s="33">
        <f t="shared" si="44"/>
        <v>102234420.34</v>
      </c>
      <c r="AM40" s="33">
        <f t="shared" si="44"/>
        <v>66625921.390000001</v>
      </c>
      <c r="AN40" s="33">
        <f t="shared" si="44"/>
        <v>32520400.399999999</v>
      </c>
      <c r="AO40" s="33">
        <f t="shared" si="44"/>
        <v>153315468.66999999</v>
      </c>
      <c r="AP40" s="33">
        <f t="shared" si="44"/>
        <v>141560743.21000001</v>
      </c>
      <c r="AQ40" s="33">
        <f t="shared" si="44"/>
        <v>99457863.090000004</v>
      </c>
      <c r="AR40" s="33">
        <f t="shared" si="44"/>
        <v>44027374.049999997</v>
      </c>
      <c r="AS40" s="33">
        <f t="shared" si="44"/>
        <v>139283274.08000001</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425</v>
      </c>
      <c r="B41" s="39">
        <f>B40/B38</f>
        <v>9.0954859395040305E-2</v>
      </c>
      <c r="C41" s="39">
        <f t="shared" ref="C41:BN41" si="46">C40/C38</f>
        <v>0.10524216187810696</v>
      </c>
      <c r="D41" s="39">
        <f t="shared" si="46"/>
        <v>0.13053960245094653</v>
      </c>
      <c r="E41" s="39">
        <f t="shared" si="46"/>
        <v>0.13165198347993173</v>
      </c>
      <c r="F41" s="39">
        <f t="shared" si="46"/>
        <v>0.12108202886259374</v>
      </c>
      <c r="G41" s="39">
        <f t="shared" si="46"/>
        <v>0.11176653926403259</v>
      </c>
      <c r="H41" s="39">
        <f t="shared" si="46"/>
        <v>0.12473616516320012</v>
      </c>
      <c r="I41" s="39">
        <f t="shared" si="46"/>
        <v>0.12445776680380616</v>
      </c>
      <c r="J41" s="39">
        <f t="shared" si="46"/>
        <v>0.11502642868116948</v>
      </c>
      <c r="K41" s="39">
        <f t="shared" si="46"/>
        <v>0.10359346549595806</v>
      </c>
      <c r="L41" s="39">
        <f t="shared" si="46"/>
        <v>0.14070505485355772</v>
      </c>
      <c r="M41" s="39">
        <f t="shared" si="46"/>
        <v>0.12337812409372272</v>
      </c>
      <c r="N41" s="39">
        <f t="shared" si="46"/>
        <v>9.0045557833344725E-2</v>
      </c>
      <c r="O41" s="39">
        <f t="shared" si="46"/>
        <v>0.12611073692898872</v>
      </c>
      <c r="P41" s="39">
        <f t="shared" si="46"/>
        <v>0.16287186702867429</v>
      </c>
      <c r="Q41" s="39">
        <f t="shared" si="46"/>
        <v>0.15503804801433782</v>
      </c>
      <c r="R41" s="39">
        <f t="shared" si="46"/>
        <v>0.15462566321005969</v>
      </c>
      <c r="S41" s="39">
        <f t="shared" si="46"/>
        <v>0.15175623232688165</v>
      </c>
      <c r="T41" s="39">
        <f t="shared" si="46"/>
        <v>0.14538455488948851</v>
      </c>
      <c r="U41" s="39">
        <f t="shared" si="46"/>
        <v>0.12124207443943044</v>
      </c>
      <c r="V41" s="39">
        <f t="shared" si="46"/>
        <v>0.1196175520799663</v>
      </c>
      <c r="W41" s="39">
        <f t="shared" si="46"/>
        <v>0.12605913334488467</v>
      </c>
      <c r="X41" s="39">
        <f t="shared" si="46"/>
        <v>0.17651135827699843</v>
      </c>
      <c r="Y41" s="39">
        <f t="shared" si="46"/>
        <v>0.22313558943532405</v>
      </c>
      <c r="Z41" s="39">
        <f t="shared" si="46"/>
        <v>0.14052287926618806</v>
      </c>
      <c r="AA41" s="39">
        <f t="shared" si="46"/>
        <v>0.10125380146855105</v>
      </c>
      <c r="AB41" s="39">
        <f t="shared" si="46"/>
        <v>8.942793130608491E-2</v>
      </c>
      <c r="AC41" s="39">
        <f t="shared" si="46"/>
        <v>0.12957976184853309</v>
      </c>
      <c r="AD41" s="39">
        <f t="shared" si="46"/>
        <v>0.1270346007213804</v>
      </c>
      <c r="AE41" s="39">
        <f t="shared" si="46"/>
        <v>0.11958078581085281</v>
      </c>
      <c r="AF41" s="39">
        <f t="shared" si="46"/>
        <v>0.13682904389412853</v>
      </c>
      <c r="AG41" s="39">
        <f t="shared" si="46"/>
        <v>0.12906099571424706</v>
      </c>
      <c r="AH41" s="39">
        <f t="shared" si="46"/>
        <v>0.12508128829757956</v>
      </c>
      <c r="AI41" s="39">
        <f t="shared" si="46"/>
        <v>0.1256597913367653</v>
      </c>
      <c r="AJ41" s="39">
        <f t="shared" si="46"/>
        <v>0.12232709003756827</v>
      </c>
      <c r="AK41" s="39">
        <f t="shared" si="46"/>
        <v>0.13578709041119771</v>
      </c>
      <c r="AL41" s="39">
        <f t="shared" si="46"/>
        <v>0.11697298454167737</v>
      </c>
      <c r="AM41" s="39">
        <f t="shared" si="46"/>
        <v>0.11237724607700567</v>
      </c>
      <c r="AN41" s="39">
        <f t="shared" si="46"/>
        <v>0.12706613838328068</v>
      </c>
      <c r="AO41" s="39">
        <f t="shared" si="46"/>
        <v>0.13683697995321642</v>
      </c>
      <c r="AP41" s="39">
        <f t="shared" si="46"/>
        <v>0.16313369625100391</v>
      </c>
      <c r="AQ41" s="39">
        <f t="shared" si="46"/>
        <v>0.1665257632152955</v>
      </c>
      <c r="AR41" s="39">
        <f t="shared" si="46"/>
        <v>0.17200399141038253</v>
      </c>
      <c r="AS41" s="39">
        <f t="shared" si="46"/>
        <v>0.13493961077685321</v>
      </c>
      <c r="AT41" s="39">
        <f t="shared" si="46"/>
        <v>0.15925163345131604</v>
      </c>
      <c r="AU41" s="39">
        <f t="shared" si="46"/>
        <v>0.16002564189490687</v>
      </c>
      <c r="AV41" s="39">
        <f t="shared" si="46"/>
        <v>0.16464454448239904</v>
      </c>
      <c r="AW41" s="39">
        <f t="shared" si="46"/>
        <v>0.15652888931803102</v>
      </c>
      <c r="AX41" s="39">
        <f t="shared" si="46"/>
        <v>0.14133962802092573</v>
      </c>
      <c r="AY41" s="39">
        <f t="shared" si="46"/>
        <v>0.15004182074494479</v>
      </c>
      <c r="AZ41" s="39">
        <f t="shared" si="46"/>
        <v>0.16331984704080132</v>
      </c>
      <c r="BA41" s="39">
        <f t="shared" si="46"/>
        <v>0.22914381060536163</v>
      </c>
      <c r="BB41" s="39">
        <f t="shared" si="46"/>
        <v>0.21981928032998027</v>
      </c>
      <c r="BC41" s="39">
        <f t="shared" si="46"/>
        <v>0.2044842368557454</v>
      </c>
      <c r="BD41" s="39">
        <f t="shared" si="46"/>
        <v>0.17215523988805001</v>
      </c>
      <c r="BE41" s="39">
        <f t="shared" si="46"/>
        <v>0.19085113679877597</v>
      </c>
      <c r="BF41" s="39">
        <f t="shared" si="46"/>
        <v>0.16551245719766869</v>
      </c>
      <c r="BG41" s="39">
        <f t="shared" si="46"/>
        <v>0.15784677825166149</v>
      </c>
      <c r="BH41" s="39">
        <f t="shared" si="46"/>
        <v>0.1746229514085314</v>
      </c>
      <c r="BI41" s="39">
        <f t="shared" si="46"/>
        <v>0.16797403326639779</v>
      </c>
      <c r="BJ41" s="39">
        <f t="shared" si="46"/>
        <v>0.16454377242843038</v>
      </c>
      <c r="BK41" s="39">
        <f t="shared" si="46"/>
        <v>0.15871049960072894</v>
      </c>
      <c r="BL41" s="39">
        <f t="shared" si="46"/>
        <v>0.16909369614766837</v>
      </c>
      <c r="BM41" s="39">
        <f t="shared" si="46"/>
        <v>0.20057119314819014</v>
      </c>
      <c r="BN41" s="39">
        <f t="shared" si="46"/>
        <v>0.17599947905311364</v>
      </c>
      <c r="BO41" s="39">
        <f t="shared" ref="BO41:CJ41" si="47">BO40/BO38</f>
        <v>0.18016249306317453</v>
      </c>
      <c r="BP41" s="39">
        <f t="shared" si="47"/>
        <v>0.16631403850904833</v>
      </c>
      <c r="BQ41" s="39">
        <f t="shared" si="47"/>
        <v>0.18772529470334245</v>
      </c>
      <c r="BR41" s="39">
        <f t="shared" si="47"/>
        <v>0.16492649462586842</v>
      </c>
      <c r="BS41" s="39">
        <f t="shared" si="47"/>
        <v>0.22499049296748691</v>
      </c>
      <c r="BT41" s="39">
        <f t="shared" si="47"/>
        <v>0.15824994328660125</v>
      </c>
      <c r="BU41" s="39">
        <f t="shared" si="47"/>
        <v>0.20058190527429567</v>
      </c>
      <c r="BV41" s="39">
        <f t="shared" si="47"/>
        <v>0.15824806313970005</v>
      </c>
      <c r="BW41" s="39">
        <f t="shared" si="47"/>
        <v>0.32098389946502337</v>
      </c>
      <c r="BX41" s="39">
        <f t="shared" si="47"/>
        <v>0</v>
      </c>
      <c r="BY41" s="39">
        <f t="shared" si="47"/>
        <v>9.4779396531206886E-2</v>
      </c>
      <c r="BZ41" s="39">
        <f t="shared" si="47"/>
        <v>4.1071065613204442E-3</v>
      </c>
      <c r="CA41" s="39">
        <f t="shared" si="47"/>
        <v>0.18256024000034365</v>
      </c>
      <c r="CB41" s="39">
        <f t="shared" si="47"/>
        <v>1.0142989477024944E-2</v>
      </c>
      <c r="CC41" s="39">
        <f t="shared" si="47"/>
        <v>0.14844586475562166</v>
      </c>
      <c r="CD41" s="39">
        <f t="shared" si="47"/>
        <v>1.7847612327788181E-2</v>
      </c>
      <c r="CE41" s="39">
        <f t="shared" si="47"/>
        <v>1.9287252450784911E-2</v>
      </c>
      <c r="CF41" s="39">
        <f t="shared" si="47"/>
        <v>2.1673960899451519E-2</v>
      </c>
      <c r="CG41" s="39">
        <f t="shared" si="47"/>
        <v>7.644774011299435E-2</v>
      </c>
      <c r="CH41" s="39">
        <f t="shared" si="47"/>
        <v>5.3115166771554437E-2</v>
      </c>
      <c r="CI41" s="39">
        <f t="shared" si="47"/>
        <v>0.18632707774798929</v>
      </c>
      <c r="CJ41" s="39">
        <f t="shared" si="47"/>
        <v>5.2570601013758149E-2</v>
      </c>
    </row>
    <row r="42" spans="1:89" s="2" customFormat="1">
      <c r="A42" s="26" t="s">
        <v>427</v>
      </c>
      <c r="B42" s="35">
        <f>B38-B40</f>
        <v>2275322501.9599986</v>
      </c>
      <c r="C42" s="35">
        <f t="shared" ref="C42:BN42" si="48">C38-C40</f>
        <v>1086207306.9600012</v>
      </c>
      <c r="D42" s="35">
        <f t="shared" si="48"/>
        <v>394475597.58000034</v>
      </c>
      <c r="E42" s="35">
        <f t="shared" si="48"/>
        <v>2241957914.309999</v>
      </c>
      <c r="F42" s="35">
        <f t="shared" si="48"/>
        <v>1747402630.1999998</v>
      </c>
      <c r="G42" s="35">
        <f t="shared" si="48"/>
        <v>1054382394.6699995</v>
      </c>
      <c r="H42" s="35">
        <f t="shared" si="48"/>
        <v>400512723.04999983</v>
      </c>
      <c r="I42" s="35">
        <f t="shared" si="48"/>
        <v>2420829279.2799988</v>
      </c>
      <c r="J42" s="35">
        <f t="shared" si="48"/>
        <v>1819229392.2900007</v>
      </c>
      <c r="K42" s="35">
        <f t="shared" si="48"/>
        <v>1138066593.8999996</v>
      </c>
      <c r="L42" s="35">
        <f t="shared" si="48"/>
        <v>350136757.76000029</v>
      </c>
      <c r="M42" s="35">
        <f t="shared" si="48"/>
        <v>2802858860.8599997</v>
      </c>
      <c r="N42" s="35">
        <f t="shared" si="48"/>
        <v>2399127489.4300003</v>
      </c>
      <c r="O42" s="35">
        <f t="shared" si="48"/>
        <v>994357285.11000061</v>
      </c>
      <c r="P42" s="35">
        <f t="shared" si="48"/>
        <v>308879060.99000037</v>
      </c>
      <c r="Q42" s="35">
        <f t="shared" si="48"/>
        <v>1781708044.0600011</v>
      </c>
      <c r="R42" s="35">
        <f t="shared" si="48"/>
        <v>1420495766.1400013</v>
      </c>
      <c r="S42" s="35">
        <f t="shared" si="48"/>
        <v>851241326.42999971</v>
      </c>
      <c r="T42" s="35">
        <f t="shared" si="48"/>
        <v>310442849.74999994</v>
      </c>
      <c r="U42" s="35">
        <f t="shared" si="48"/>
        <v>1772567087.6400003</v>
      </c>
      <c r="V42" s="35">
        <f t="shared" si="48"/>
        <v>1299758664.7200017</v>
      </c>
      <c r="W42" s="35">
        <f t="shared" si="48"/>
        <v>659925426.82000077</v>
      </c>
      <c r="X42" s="35">
        <f t="shared" si="48"/>
        <v>215110485.14999998</v>
      </c>
      <c r="Y42" s="35">
        <f t="shared" si="48"/>
        <v>1268387501.3100016</v>
      </c>
      <c r="Z42" s="35">
        <f t="shared" si="48"/>
        <v>1004447665.9099996</v>
      </c>
      <c r="AA42" s="35">
        <f t="shared" si="48"/>
        <v>823475616.92999971</v>
      </c>
      <c r="AB42" s="35">
        <f t="shared" si="48"/>
        <v>426296621.6699996</v>
      </c>
      <c r="AC42" s="35">
        <f t="shared" si="48"/>
        <v>1166949521.2199991</v>
      </c>
      <c r="AD42" s="35">
        <f t="shared" si="48"/>
        <v>1045584546.2900006</v>
      </c>
      <c r="AE42" s="35">
        <f t="shared" si="48"/>
        <v>693937626.8499999</v>
      </c>
      <c r="AF42" s="35">
        <f t="shared" si="48"/>
        <v>290172110.37999964</v>
      </c>
      <c r="AG42" s="35">
        <f t="shared" si="48"/>
        <v>1090715745.0899999</v>
      </c>
      <c r="AH42" s="35">
        <f t="shared" si="48"/>
        <v>854171272.6400007</v>
      </c>
      <c r="AI42" s="35">
        <f t="shared" si="48"/>
        <v>562482566.88999951</v>
      </c>
      <c r="AJ42" s="35">
        <f t="shared" si="48"/>
        <v>256066742.95999992</v>
      </c>
      <c r="AK42" s="35">
        <f t="shared" si="48"/>
        <v>863908425.80999935</v>
      </c>
      <c r="AL42" s="35">
        <f t="shared" si="48"/>
        <v>771765851.95000017</v>
      </c>
      <c r="AM42" s="35">
        <f t="shared" si="48"/>
        <v>526251406.67999995</v>
      </c>
      <c r="AN42" s="35">
        <f t="shared" si="48"/>
        <v>223412461.13000003</v>
      </c>
      <c r="AO42" s="35">
        <f t="shared" si="48"/>
        <v>967108766.95999897</v>
      </c>
      <c r="AP42" s="35">
        <f t="shared" si="48"/>
        <v>726198318.61000001</v>
      </c>
      <c r="AQ42" s="35">
        <f t="shared" si="48"/>
        <v>497794244.75000012</v>
      </c>
      <c r="AR42" s="35">
        <f t="shared" si="48"/>
        <v>211939790.95000017</v>
      </c>
      <c r="AS42" s="35">
        <f t="shared" si="48"/>
        <v>892906408.98000097</v>
      </c>
      <c r="AT42" s="35">
        <f t="shared" si="48"/>
        <v>699068839.78999949</v>
      </c>
      <c r="AU42" s="35">
        <f t="shared" si="48"/>
        <v>442767373.94999957</v>
      </c>
      <c r="AV42" s="35">
        <f t="shared" si="48"/>
        <v>150436490.82999992</v>
      </c>
      <c r="AW42" s="35">
        <f t="shared" si="48"/>
        <v>604383627.65000021</v>
      </c>
      <c r="AX42" s="35">
        <f t="shared" si="48"/>
        <v>413909597.80000013</v>
      </c>
      <c r="AY42" s="35">
        <f t="shared" si="48"/>
        <v>234278161.0999999</v>
      </c>
      <c r="AZ42" s="35">
        <f t="shared" si="48"/>
        <v>108921899.17000012</v>
      </c>
      <c r="BA42" s="35">
        <f t="shared" si="48"/>
        <v>365371804.35999984</v>
      </c>
      <c r="BB42" s="35">
        <f t="shared" si="48"/>
        <v>333639358.6200003</v>
      </c>
      <c r="BC42" s="35">
        <f t="shared" si="48"/>
        <v>264009258.72000021</v>
      </c>
      <c r="BD42" s="35">
        <f t="shared" si="48"/>
        <v>139332183.44999984</v>
      </c>
      <c r="BE42" s="35">
        <f t="shared" si="48"/>
        <v>561626443.97000015</v>
      </c>
      <c r="BF42" s="35">
        <f t="shared" si="48"/>
        <v>472103904.28999972</v>
      </c>
      <c r="BG42" s="35">
        <f t="shared" si="48"/>
        <v>351420617.06000024</v>
      </c>
      <c r="BH42" s="35">
        <f t="shared" si="48"/>
        <v>155766515.61000001</v>
      </c>
      <c r="BI42" s="35">
        <f t="shared" si="48"/>
        <v>772449125.40000057</v>
      </c>
      <c r="BJ42" s="35">
        <f t="shared" si="48"/>
        <v>550219330.47000003</v>
      </c>
      <c r="BK42" s="35">
        <f t="shared" si="48"/>
        <v>365050346.4599998</v>
      </c>
      <c r="BL42" s="35">
        <f t="shared" si="48"/>
        <v>137622411.5500001</v>
      </c>
      <c r="BM42" s="35">
        <f t="shared" si="48"/>
        <v>572627313.35000026</v>
      </c>
      <c r="BN42" s="35">
        <f t="shared" si="48"/>
        <v>462406010.70000005</v>
      </c>
      <c r="BO42" s="35">
        <f t="shared" ref="BO42:CK42" si="49">BO38-BO40</f>
        <v>291984741.36999995</v>
      </c>
      <c r="BP42" s="35">
        <f t="shared" si="49"/>
        <v>126930227.53</v>
      </c>
      <c r="BQ42" s="35">
        <f t="shared" si="49"/>
        <v>490933872.39999968</v>
      </c>
      <c r="BR42" s="35">
        <f t="shared" si="49"/>
        <v>265476293.6999999</v>
      </c>
      <c r="BS42" s="35">
        <f t="shared" si="49"/>
        <v>347190456.57999957</v>
      </c>
      <c r="BT42" s="35">
        <f t="shared" si="49"/>
        <v>251221805.62</v>
      </c>
      <c r="BU42" s="35">
        <f t="shared" si="49"/>
        <v>388409195.52999997</v>
      </c>
      <c r="BV42" s="35">
        <f t="shared" si="49"/>
        <v>208686900.90999997</v>
      </c>
      <c r="BW42" s="35">
        <f t="shared" si="49"/>
        <v>5916823.500000013</v>
      </c>
      <c r="BX42" s="35">
        <f t="shared" si="49"/>
        <v>-25096905.590000004</v>
      </c>
      <c r="BY42" s="35">
        <f t="shared" si="49"/>
        <v>78094133.599999979</v>
      </c>
      <c r="BZ42" s="35">
        <f t="shared" si="49"/>
        <v>393937436.69999999</v>
      </c>
      <c r="CA42" s="35">
        <f t="shared" si="49"/>
        <v>8059246.9699999606</v>
      </c>
      <c r="CB42" s="35">
        <f t="shared" si="49"/>
        <v>946431636.17999995</v>
      </c>
      <c r="CC42" s="35">
        <f t="shared" si="49"/>
        <v>162549128.84000003</v>
      </c>
      <c r="CD42" s="35">
        <f t="shared" si="49"/>
        <v>1085740000</v>
      </c>
      <c r="CE42" s="35">
        <f t="shared" si="49"/>
        <v>1414075000</v>
      </c>
      <c r="CF42" s="35">
        <f t="shared" si="49"/>
        <v>742396397.73000014</v>
      </c>
      <c r="CG42" s="35">
        <f t="shared" si="49"/>
        <v>52310000</v>
      </c>
      <c r="CH42" s="35">
        <f t="shared" si="49"/>
        <v>75230000</v>
      </c>
      <c r="CI42" s="35">
        <f t="shared" si="49"/>
        <v>54630000</v>
      </c>
      <c r="CJ42" s="35">
        <f t="shared" si="49"/>
        <v>65420000</v>
      </c>
      <c r="CK42" s="35">
        <f t="shared" si="49"/>
        <v>0</v>
      </c>
    </row>
    <row r="43" spans="1:89" s="4" customFormat="1">
      <c r="A43" s="26" t="s">
        <v>426</v>
      </c>
      <c r="B43" s="34">
        <f>B42/B4*100</f>
        <v>14.301368931705541</v>
      </c>
      <c r="C43" s="34">
        <f t="shared" ref="C43:BN43" si="50">C42/C4*100</f>
        <v>10.537075046869782</v>
      </c>
      <c r="D43" s="34">
        <f t="shared" si="50"/>
        <v>9.9073195436990495</v>
      </c>
      <c r="E43" s="34">
        <f t="shared" si="50"/>
        <v>11.514257388756903</v>
      </c>
      <c r="F43" s="34">
        <f t="shared" si="50"/>
        <v>11.892328901580532</v>
      </c>
      <c r="G43" s="34">
        <f t="shared" si="50"/>
        <v>10.968046651678581</v>
      </c>
      <c r="H43" s="34">
        <f t="shared" si="50"/>
        <v>10.554952551609121</v>
      </c>
      <c r="I43" s="34">
        <f t="shared" si="50"/>
        <v>12.782546906788692</v>
      </c>
      <c r="J43" s="34">
        <f t="shared" si="50"/>
        <v>12.794849483283125</v>
      </c>
      <c r="K43" s="34">
        <f t="shared" si="50"/>
        <v>12.275136437188516</v>
      </c>
      <c r="L43" s="34">
        <f t="shared" si="50"/>
        <v>9.2742618061613786</v>
      </c>
      <c r="M43" s="34">
        <f t="shared" si="50"/>
        <v>14.52594555816952</v>
      </c>
      <c r="N43" s="34">
        <f t="shared" si="50"/>
        <v>16.261639719568858</v>
      </c>
      <c r="O43" s="34">
        <f t="shared" si="50"/>
        <v>10.116053795082268</v>
      </c>
      <c r="P43" s="34">
        <f t="shared" si="50"/>
        <v>7.4405459377868413</v>
      </c>
      <c r="Q43" s="34">
        <f t="shared" si="50"/>
        <v>8.5745886237340407</v>
      </c>
      <c r="R43" s="34">
        <f t="shared" si="50"/>
        <v>9.1202507203204721</v>
      </c>
      <c r="S43" s="34">
        <f t="shared" si="50"/>
        <v>8.3979354323507653</v>
      </c>
      <c r="T43" s="34">
        <f t="shared" si="50"/>
        <v>7.5108832418905536</v>
      </c>
      <c r="U43" s="34">
        <f t="shared" si="50"/>
        <v>8.9042056799802971</v>
      </c>
      <c r="V43" s="34">
        <f t="shared" si="50"/>
        <v>8.8910263871997888</v>
      </c>
      <c r="W43" s="34">
        <f t="shared" si="50"/>
        <v>7.0342974026730847</v>
      </c>
      <c r="X43" s="34">
        <f t="shared" si="50"/>
        <v>5.5385700166270837</v>
      </c>
      <c r="Y43" s="34">
        <f t="shared" si="50"/>
        <v>7.1485631912567849</v>
      </c>
      <c r="Z43" s="34">
        <f t="shared" si="50"/>
        <v>7.4657169637159679</v>
      </c>
      <c r="AA43" s="34">
        <f t="shared" si="50"/>
        <v>11.443397262710624</v>
      </c>
      <c r="AB43" s="34">
        <f t="shared" si="50"/>
        <v>13.326554773701607</v>
      </c>
      <c r="AC43" s="34">
        <f t="shared" si="50"/>
        <v>8.0466075163612896</v>
      </c>
      <c r="AD43" s="34">
        <f t="shared" si="50"/>
        <v>9.1464587945884332</v>
      </c>
      <c r="AE43" s="34">
        <f t="shared" si="50"/>
        <v>9.4207867863552863</v>
      </c>
      <c r="AF43" s="34">
        <f t="shared" si="50"/>
        <v>8.9884241480095568</v>
      </c>
      <c r="AG43" s="34">
        <f t="shared" si="50"/>
        <v>8.225622069157545</v>
      </c>
      <c r="AH43" s="34">
        <f t="shared" si="50"/>
        <v>8.7657185559237938</v>
      </c>
      <c r="AI43" s="34">
        <f t="shared" si="50"/>
        <v>8.9128789617895325</v>
      </c>
      <c r="AJ43" s="34">
        <f t="shared" si="50"/>
        <v>9.3486056275125566</v>
      </c>
      <c r="AK43" s="34">
        <f t="shared" si="50"/>
        <v>7.8635528988598509</v>
      </c>
      <c r="AL43" s="34">
        <f t="shared" si="50"/>
        <v>9.5678701864637858</v>
      </c>
      <c r="AM43" s="34">
        <f t="shared" si="50"/>
        <v>10.157920799008071</v>
      </c>
      <c r="AN43" s="34">
        <f t="shared" si="50"/>
        <v>9.5293175576643652</v>
      </c>
      <c r="AO43" s="34">
        <f t="shared" si="50"/>
        <v>9.2569474918854251</v>
      </c>
      <c r="AP43" s="34">
        <f t="shared" si="50"/>
        <v>9.1704228430812407</v>
      </c>
      <c r="AQ43" s="34">
        <f t="shared" si="50"/>
        <v>9.588233882259777</v>
      </c>
      <c r="AR43" s="34">
        <f t="shared" si="50"/>
        <v>9.1491723138273802</v>
      </c>
      <c r="AS43" s="34">
        <f t="shared" si="50"/>
        <v>9.7200925038260753</v>
      </c>
      <c r="AT43" s="34">
        <f t="shared" si="50"/>
        <v>10.485019783126702</v>
      </c>
      <c r="AU43" s="34">
        <f t="shared" si="50"/>
        <v>10.515167245476034</v>
      </c>
      <c r="AV43" s="34">
        <f t="shared" si="50"/>
        <v>7.9449475596268515</v>
      </c>
      <c r="AW43" s="34">
        <f t="shared" si="50"/>
        <v>8.2948820200703732</v>
      </c>
      <c r="AX43" s="34">
        <f t="shared" si="50"/>
        <v>7.8901391689948985</v>
      </c>
      <c r="AY43" s="34">
        <f t="shared" si="50"/>
        <v>6.8452274414007199</v>
      </c>
      <c r="AZ43" s="34">
        <f t="shared" si="50"/>
        <v>6.9938982833404673</v>
      </c>
      <c r="BA43" s="34">
        <f t="shared" si="50"/>
        <v>5.3483133392115505</v>
      </c>
      <c r="BB43" s="34">
        <f t="shared" si="50"/>
        <v>6.5945457667160561</v>
      </c>
      <c r="BC43" s="34">
        <f t="shared" si="50"/>
        <v>7.8647594176390179</v>
      </c>
      <c r="BD43" s="34">
        <f t="shared" si="50"/>
        <v>9.1009915017008218</v>
      </c>
      <c r="BE43" s="34">
        <f t="shared" si="50"/>
        <v>8.5675473163971638</v>
      </c>
      <c r="BF43" s="34">
        <f t="shared" si="50"/>
        <v>9.8306070603390978</v>
      </c>
      <c r="BG43" s="34">
        <f t="shared" si="50"/>
        <v>10.647807377132375</v>
      </c>
      <c r="BH43" s="34">
        <f t="shared" si="50"/>
        <v>9.7376694369865078</v>
      </c>
      <c r="BI43" s="34">
        <f t="shared" si="50"/>
        <v>13.893632618890706</v>
      </c>
      <c r="BJ43" s="34">
        <f t="shared" si="50"/>
        <v>13.507822785205709</v>
      </c>
      <c r="BK43" s="34">
        <f t="shared" si="50"/>
        <v>13.695093883793961</v>
      </c>
      <c r="BL43" s="34">
        <f t="shared" si="50"/>
        <v>10.981828495894506</v>
      </c>
      <c r="BM43" s="34">
        <f t="shared" si="50"/>
        <v>12.815222346051863</v>
      </c>
      <c r="BN43" s="34">
        <f t="shared" si="50"/>
        <v>13.521150352922776</v>
      </c>
      <c r="BO43" s="34">
        <f t="shared" ref="BO43:CK43" si="51">BO42/BO4*100</f>
        <v>12.752940573900576</v>
      </c>
      <c r="BP43" s="34">
        <f t="shared" si="51"/>
        <v>11.943737631626997</v>
      </c>
      <c r="BQ43" s="34">
        <f t="shared" si="51"/>
        <v>12.768876550937891</v>
      </c>
      <c r="BR43" s="34">
        <f t="shared" si="51"/>
        <v>14.056205048957784</v>
      </c>
      <c r="BS43" s="34">
        <f t="shared" si="51"/>
        <v>9.5791602487470442</v>
      </c>
      <c r="BT43" s="34">
        <f t="shared" si="51"/>
        <v>14.274996717549692</v>
      </c>
      <c r="BU43" s="34">
        <f t="shared" si="51"/>
        <v>11.087374591245171</v>
      </c>
      <c r="BV43" s="34">
        <f t="shared" si="51"/>
        <v>12.71729487285177</v>
      </c>
      <c r="BW43" s="34">
        <f t="shared" si="51"/>
        <v>1.3316490260065921</v>
      </c>
      <c r="BX43" s="34">
        <f t="shared" si="51"/>
        <v>-12.418568792146557</v>
      </c>
      <c r="BY43" s="34">
        <f t="shared" si="51"/>
        <v>8.4987624468747018</v>
      </c>
      <c r="BZ43" s="34">
        <f t="shared" si="51"/>
        <v>100.12082092728943</v>
      </c>
      <c r="CA43" s="34">
        <f t="shared" si="51"/>
        <v>0.59662939471008059</v>
      </c>
      <c r="CB43" s="34">
        <f t="shared" si="51"/>
        <v>99.300786305871952</v>
      </c>
      <c r="CC43" s="34">
        <f t="shared" si="51"/>
        <v>8.4459943665191783</v>
      </c>
      <c r="CD43" s="34">
        <f t="shared" si="51"/>
        <v>98.732358504292165</v>
      </c>
      <c r="CE43" s="34">
        <f t="shared" si="51"/>
        <v>98.59980364758087</v>
      </c>
      <c r="CF43" s="34">
        <f t="shared" si="51"/>
        <v>96.776968728517943</v>
      </c>
      <c r="CG43" s="34">
        <f t="shared" si="51"/>
        <v>8.9385188476128636</v>
      </c>
      <c r="CH43" s="34">
        <f t="shared" si="51"/>
        <v>9.7275560210507255</v>
      </c>
      <c r="CI43" s="34">
        <f t="shared" si="51"/>
        <v>8.6598820620125547</v>
      </c>
      <c r="CJ43" s="34">
        <f t="shared" si="51"/>
        <v>12.06899732497002</v>
      </c>
      <c r="CK43" s="34" t="e">
        <f t="shared" si="51"/>
        <v>#DIV/0!</v>
      </c>
    </row>
    <row r="44" spans="1:89" s="22" customFormat="1">
      <c r="A44" s="24" t="s">
        <v>89</v>
      </c>
      <c r="B44" s="37"/>
      <c r="C44" s="37"/>
      <c r="D44" s="37"/>
      <c r="E44" s="37"/>
      <c r="F44" s="37"/>
      <c r="G44" s="37"/>
      <c r="H44" s="37"/>
      <c r="I44" s="37"/>
      <c r="J44" s="37"/>
      <c r="K44" s="37"/>
    </row>
    <row r="45" spans="1:89">
      <c r="A45" s="23" t="s">
        <v>428</v>
      </c>
      <c r="B45" s="33">
        <f>B70*B69</f>
        <v>1032361501.1808001</v>
      </c>
      <c r="C45" s="33">
        <f t="shared" ref="C45:BN45" si="52">C70*C69</f>
        <v>977714756.44800007</v>
      </c>
      <c r="D45" s="33">
        <f t="shared" si="52"/>
        <v>1033004982.26</v>
      </c>
      <c r="E45" s="33">
        <f t="shared" si="52"/>
        <v>994447801.84960008</v>
      </c>
      <c r="F45" s="33">
        <f t="shared" si="52"/>
        <v>962379785.1336</v>
      </c>
      <c r="G45" s="33">
        <f t="shared" si="52"/>
        <v>906763132.71679997</v>
      </c>
      <c r="H45" s="33">
        <f t="shared" si="52"/>
        <v>959313708.77520001</v>
      </c>
      <c r="I45" s="33">
        <f t="shared" si="52"/>
        <v>927236977.4167999</v>
      </c>
      <c r="J45" s="33">
        <f t="shared" si="52"/>
        <v>892346501.72320008</v>
      </c>
      <c r="K45" s="33">
        <f t="shared" si="52"/>
        <v>837909296.85600007</v>
      </c>
      <c r="L45" s="33">
        <f t="shared" si="52"/>
        <v>866898806.84880006</v>
      </c>
      <c r="M45" s="33">
        <f t="shared" si="52"/>
        <v>838918831.96640003</v>
      </c>
      <c r="N45" s="33">
        <f t="shared" si="52"/>
        <v>812000184.19520009</v>
      </c>
      <c r="O45" s="33">
        <f t="shared" si="52"/>
        <v>703495326.70160007</v>
      </c>
      <c r="P45" s="33">
        <f t="shared" si="52"/>
        <v>713662698.04399991</v>
      </c>
      <c r="Q45" s="33">
        <f t="shared" si="52"/>
        <v>688952373.16479993</v>
      </c>
      <c r="R45" s="33">
        <f t="shared" si="52"/>
        <v>671447610.30480003</v>
      </c>
      <c r="S45" s="33">
        <f t="shared" si="52"/>
        <v>624988088.29760003</v>
      </c>
      <c r="T45" s="33">
        <f t="shared" si="52"/>
        <v>670872864.50400007</v>
      </c>
      <c r="U45" s="33">
        <f t="shared" si="52"/>
        <v>645346790.176</v>
      </c>
      <c r="V45" s="33">
        <f t="shared" si="52"/>
        <v>611345092.23680007</v>
      </c>
      <c r="W45" s="33">
        <f t="shared" si="52"/>
        <v>557091594.41439998</v>
      </c>
      <c r="X45" s="33">
        <f t="shared" si="52"/>
        <v>587835427.13680005</v>
      </c>
      <c r="Y45" s="33">
        <f t="shared" si="52"/>
        <v>570432031.18160009</v>
      </c>
      <c r="Z45" s="33">
        <f t="shared" si="52"/>
        <v>565999020.76559997</v>
      </c>
      <c r="AA45" s="33">
        <f t="shared" si="52"/>
        <v>633032179.93920004</v>
      </c>
      <c r="AB45" s="33">
        <f t="shared" si="52"/>
        <v>658329094.91040003</v>
      </c>
      <c r="AC45" s="33">
        <f t="shared" si="52"/>
        <v>590258828.92400002</v>
      </c>
      <c r="AD45" s="33">
        <f t="shared" si="52"/>
        <v>621209697.20879996</v>
      </c>
      <c r="AE45" s="33">
        <f t="shared" si="52"/>
        <v>593977657.82720006</v>
      </c>
      <c r="AF45" s="33">
        <f t="shared" si="52"/>
        <v>614763692.0848</v>
      </c>
      <c r="AG45" s="33">
        <f t="shared" si="52"/>
        <v>591549923.2536</v>
      </c>
      <c r="AH45" s="33">
        <f t="shared" si="52"/>
        <v>578832965.24320006</v>
      </c>
      <c r="AI45" s="33">
        <f t="shared" si="52"/>
        <v>557786754.48160005</v>
      </c>
      <c r="AJ45" s="33">
        <f t="shared" si="52"/>
        <v>561615326.23039997</v>
      </c>
      <c r="AK45" s="33">
        <f t="shared" si="52"/>
        <v>541441986.79439998</v>
      </c>
      <c r="AL45" s="33">
        <f t="shared" si="52"/>
        <v>543762465.176</v>
      </c>
      <c r="AM45" s="33">
        <f t="shared" si="52"/>
        <v>510602241.66240001</v>
      </c>
      <c r="AN45" s="33">
        <f t="shared" si="52"/>
        <v>514016236.6688</v>
      </c>
      <c r="AO45" s="33">
        <f t="shared" si="52"/>
        <v>495579428.88080001</v>
      </c>
      <c r="AP45" s="33">
        <f t="shared" si="52"/>
        <v>481442542.52080005</v>
      </c>
      <c r="AQ45" s="33">
        <f t="shared" si="52"/>
        <v>463155905.51760006</v>
      </c>
      <c r="AR45" s="33">
        <f t="shared" si="52"/>
        <v>468512471.48000002</v>
      </c>
      <c r="AS45" s="33">
        <f t="shared" si="52"/>
        <v>452700234.82480001</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429</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430</v>
      </c>
      <c r="B47" s="35">
        <f>B42-B45</f>
        <v>1242961000.7791986</v>
      </c>
      <c r="C47" s="35">
        <f t="shared" ref="C47:BN47" si="56">C42-C45</f>
        <v>108492550.51200116</v>
      </c>
      <c r="D47" s="35">
        <f t="shared" si="56"/>
        <v>-638529384.67999959</v>
      </c>
      <c r="E47" s="35">
        <f t="shared" si="56"/>
        <v>1247510112.4603989</v>
      </c>
      <c r="F47" s="35">
        <f t="shared" si="56"/>
        <v>785022845.06639981</v>
      </c>
      <c r="G47" s="35">
        <f t="shared" si="56"/>
        <v>147619261.95319951</v>
      </c>
      <c r="H47" s="35">
        <f t="shared" si="56"/>
        <v>-558800985.72520018</v>
      </c>
      <c r="I47" s="35">
        <f t="shared" si="56"/>
        <v>1493592301.8631988</v>
      </c>
      <c r="J47" s="35">
        <f t="shared" si="56"/>
        <v>926882890.56680059</v>
      </c>
      <c r="K47" s="35">
        <f t="shared" si="56"/>
        <v>300157297.04399955</v>
      </c>
      <c r="L47" s="35">
        <f t="shared" si="56"/>
        <v>-516762049.08879977</v>
      </c>
      <c r="M47" s="35">
        <f t="shared" si="56"/>
        <v>1963940028.8935995</v>
      </c>
      <c r="N47" s="35">
        <f t="shared" si="56"/>
        <v>1587127305.2348003</v>
      </c>
      <c r="O47" s="35">
        <f t="shared" si="56"/>
        <v>290861958.40840054</v>
      </c>
      <c r="P47" s="35">
        <f t="shared" si="56"/>
        <v>-404783637.05399954</v>
      </c>
      <c r="Q47" s="35">
        <f t="shared" si="56"/>
        <v>1092755670.8952012</v>
      </c>
      <c r="R47" s="35">
        <f t="shared" si="56"/>
        <v>749048155.83520126</v>
      </c>
      <c r="S47" s="35">
        <f t="shared" si="56"/>
        <v>226253238.13239968</v>
      </c>
      <c r="T47" s="35">
        <f t="shared" si="56"/>
        <v>-360430014.75400013</v>
      </c>
      <c r="U47" s="35">
        <f t="shared" si="56"/>
        <v>1127220297.4640002</v>
      </c>
      <c r="V47" s="35">
        <f t="shared" si="56"/>
        <v>688413572.48320162</v>
      </c>
      <c r="W47" s="35">
        <f t="shared" si="56"/>
        <v>102833832.40560079</v>
      </c>
      <c r="X47" s="35">
        <f t="shared" si="56"/>
        <v>-372724941.98680007</v>
      </c>
      <c r="Y47" s="35">
        <f t="shared" si="56"/>
        <v>697955470.12840152</v>
      </c>
      <c r="Z47" s="35">
        <f t="shared" si="56"/>
        <v>438448645.14439964</v>
      </c>
      <c r="AA47" s="35">
        <f t="shared" si="56"/>
        <v>190443436.99079967</v>
      </c>
      <c r="AB47" s="35">
        <f t="shared" si="56"/>
        <v>-232032473.24040043</v>
      </c>
      <c r="AC47" s="35">
        <f t="shared" si="56"/>
        <v>576690692.29599905</v>
      </c>
      <c r="AD47" s="35">
        <f t="shared" si="56"/>
        <v>424374849.0812006</v>
      </c>
      <c r="AE47" s="35">
        <f t="shared" si="56"/>
        <v>99959969.02279985</v>
      </c>
      <c r="AF47" s="35">
        <f t="shared" si="56"/>
        <v>-324591581.70480037</v>
      </c>
      <c r="AG47" s="35">
        <f t="shared" si="56"/>
        <v>499165821.83639991</v>
      </c>
      <c r="AH47" s="35">
        <f t="shared" si="56"/>
        <v>275338307.39680064</v>
      </c>
      <c r="AI47" s="35">
        <f t="shared" si="56"/>
        <v>4695812.4083994627</v>
      </c>
      <c r="AJ47" s="35">
        <f t="shared" si="56"/>
        <v>-305548583.27040005</v>
      </c>
      <c r="AK47" s="35">
        <f t="shared" si="56"/>
        <v>322466439.01559937</v>
      </c>
      <c r="AL47" s="35">
        <f t="shared" si="56"/>
        <v>228003386.77400017</v>
      </c>
      <c r="AM47" s="35">
        <f t="shared" si="56"/>
        <v>15649165.01759994</v>
      </c>
      <c r="AN47" s="35">
        <f t="shared" si="56"/>
        <v>-290603775.5388</v>
      </c>
      <c r="AO47" s="35">
        <f t="shared" si="56"/>
        <v>471529338.07919896</v>
      </c>
      <c r="AP47" s="35">
        <f t="shared" si="56"/>
        <v>244755776.08919996</v>
      </c>
      <c r="AQ47" s="35">
        <f t="shared" si="56"/>
        <v>34638339.23240006</v>
      </c>
      <c r="AR47" s="35">
        <f t="shared" si="56"/>
        <v>-256572680.52999985</v>
      </c>
      <c r="AS47" s="35">
        <f t="shared" si="56"/>
        <v>440206174.15520096</v>
      </c>
      <c r="AT47" s="35">
        <f t="shared" si="56"/>
        <v>254477064.92599946</v>
      </c>
      <c r="AU47" s="35">
        <f t="shared" si="56"/>
        <v>19232564.193199575</v>
      </c>
      <c r="AV47" s="35">
        <f t="shared" si="56"/>
        <v>-271707546.44360012</v>
      </c>
      <c r="AW47" s="35">
        <f t="shared" si="56"/>
        <v>189835368.1172002</v>
      </c>
      <c r="AX47" s="35">
        <f t="shared" si="56"/>
        <v>12956665.506400108</v>
      </c>
      <c r="AY47" s="35">
        <f t="shared" si="56"/>
        <v>-151343934.25840008</v>
      </c>
      <c r="AZ47" s="35">
        <f t="shared" si="56"/>
        <v>-291905149.09479994</v>
      </c>
      <c r="BA47" s="35">
        <f t="shared" si="56"/>
        <v>-26252962.083200157</v>
      </c>
      <c r="BB47" s="35">
        <f t="shared" si="56"/>
        <v>-57446267.652799666</v>
      </c>
      <c r="BC47" s="35">
        <f t="shared" si="56"/>
        <v>-120598858.28479981</v>
      </c>
      <c r="BD47" s="35">
        <f t="shared" si="56"/>
        <v>-266173498.74600014</v>
      </c>
      <c r="BE47" s="35">
        <f t="shared" si="56"/>
        <v>167486159.96120018</v>
      </c>
      <c r="BF47" s="35">
        <f t="shared" si="56"/>
        <v>87439940.854799747</v>
      </c>
      <c r="BG47" s="35">
        <f t="shared" si="56"/>
        <v>-28691285.180799782</v>
      </c>
      <c r="BH47" s="35">
        <f t="shared" si="56"/>
        <v>-228701776.86120003</v>
      </c>
      <c r="BI47" s="35">
        <f t="shared" si="56"/>
        <v>400598431.61760056</v>
      </c>
      <c r="BJ47" s="35">
        <f t="shared" si="56"/>
        <v>191103932.03960001</v>
      </c>
      <c r="BK47" s="35">
        <f t="shared" si="56"/>
        <v>21617263.784799814</v>
      </c>
      <c r="BL47" s="35">
        <f t="shared" si="56"/>
        <v>-205624752.77479991</v>
      </c>
      <c r="BM47" s="35">
        <f t="shared" si="56"/>
        <v>236164822.7324003</v>
      </c>
      <c r="BN47" s="35">
        <f t="shared" si="56"/>
        <v>132380401.75600004</v>
      </c>
      <c r="BO47" s="35">
        <f t="shared" ref="BO47:CJ47" si="57">BO42-BO45</f>
        <v>-24337495.74120003</v>
      </c>
      <c r="BP47" s="35">
        <f t="shared" si="57"/>
        <v>-192147957.89320001</v>
      </c>
      <c r="BQ47" s="35">
        <f t="shared" si="57"/>
        <v>180859538.9471997</v>
      </c>
      <c r="BR47" s="35">
        <f t="shared" si="57"/>
        <v>-38153422.640800148</v>
      </c>
      <c r="BS47" s="35">
        <f t="shared" si="57"/>
        <v>59227126.934399545</v>
      </c>
      <c r="BT47" s="35">
        <f t="shared" si="57"/>
        <v>-47232815.324000001</v>
      </c>
      <c r="BU47" s="35">
        <f t="shared" si="57"/>
        <v>100563987.95799994</v>
      </c>
      <c r="BV47" s="35">
        <f t="shared" si="57"/>
        <v>33391912.151599973</v>
      </c>
      <c r="BW47" s="35">
        <f t="shared" si="57"/>
        <v>-162771879.324</v>
      </c>
      <c r="BX47" s="35">
        <f t="shared" si="57"/>
        <v>-123464836.7332</v>
      </c>
      <c r="BY47" s="35">
        <f t="shared" si="57"/>
        <v>-21356742.662400022</v>
      </c>
      <c r="BZ47" s="35">
        <f t="shared" si="57"/>
        <v>299968128.46239996</v>
      </c>
      <c r="CA47" s="35">
        <f t="shared" si="57"/>
        <v>-84831470.508400053</v>
      </c>
      <c r="CB47" s="35">
        <f t="shared" si="57"/>
        <v>851734687.17439997</v>
      </c>
      <c r="CC47" s="35">
        <f t="shared" si="57"/>
        <v>76323720.197600037</v>
      </c>
      <c r="CD47" s="35">
        <f t="shared" si="57"/>
        <v>999612220.33360004</v>
      </c>
      <c r="CE47" s="35">
        <f t="shared" si="57"/>
        <v>1327695960</v>
      </c>
      <c r="CF47" s="35">
        <f t="shared" si="57"/>
        <v>662058129.5092001</v>
      </c>
      <c r="CG47" s="35">
        <f t="shared" si="57"/>
        <v>12894807.970399998</v>
      </c>
      <c r="CH47" s="35">
        <f t="shared" si="57"/>
        <v>75230000</v>
      </c>
      <c r="CI47" s="35">
        <f t="shared" si="57"/>
        <v>54630000</v>
      </c>
      <c r="CJ47" s="35">
        <f t="shared" si="57"/>
        <v>65420000</v>
      </c>
    </row>
    <row r="49" spans="1:89" ht="14.25" customHeight="1"/>
    <row r="50" spans="1:89" s="2" customFormat="1" ht="14.25" thickBot="1">
      <c r="A50"/>
      <c r="B50" s="1"/>
      <c r="C50" s="1"/>
      <c r="D50" s="1"/>
      <c r="E50" s="1"/>
      <c r="F50" s="1"/>
      <c r="G50" s="1"/>
      <c r="H50" s="1"/>
      <c r="I50" s="1"/>
      <c r="J50" s="1"/>
      <c r="K50"/>
    </row>
    <row r="51" spans="1:89" s="66" customFormat="1">
      <c r="A51" s="65" t="s">
        <v>104</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20080630</v>
      </c>
      <c r="AR51" s="48">
        <v>20080331</v>
      </c>
      <c r="AS51" s="48">
        <v>20071231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2" customFormat="1">
      <c r="A52" s="50" t="s">
        <v>598</v>
      </c>
      <c r="B52" s="50">
        <v>-25636</v>
      </c>
      <c r="C52" s="50">
        <v>-27718</v>
      </c>
      <c r="D52" s="50">
        <v>-35317</v>
      </c>
      <c r="E52" s="50">
        <v>-256369789.46000001</v>
      </c>
      <c r="F52" s="50">
        <v>-34414</v>
      </c>
      <c r="G52" s="50">
        <v>-23309</v>
      </c>
      <c r="H52" s="50">
        <v>-16814</v>
      </c>
      <c r="I52" s="50">
        <v>-277179369.72000003</v>
      </c>
      <c r="J52" s="50"/>
      <c r="K52" s="50"/>
      <c r="M52" s="52">
        <v>-353174210</v>
      </c>
      <c r="Q52" s="52">
        <v>-304659067.94</v>
      </c>
      <c r="U52" s="52">
        <v>-344136591.41000003</v>
      </c>
      <c r="Y52" s="52">
        <v>68654410.609999999</v>
      </c>
      <c r="AC52" s="52">
        <v>59148990.890000001</v>
      </c>
    </row>
    <row r="53" spans="1:89" s="52" customFormat="1">
      <c r="A53" s="50" t="s">
        <v>90</v>
      </c>
      <c r="B53" s="50">
        <v>217</v>
      </c>
      <c r="C53" s="50">
        <v>189</v>
      </c>
      <c r="D53" s="50"/>
      <c r="E53" s="50">
        <v>2172877.1800000002</v>
      </c>
      <c r="F53" s="50"/>
      <c r="G53" s="50"/>
      <c r="H53" s="50"/>
      <c r="I53" s="50">
        <v>1885157.62</v>
      </c>
      <c r="J53" s="50"/>
      <c r="K53" s="50"/>
      <c r="M53" s="52">
        <v>31955491.82</v>
      </c>
      <c r="Q53" s="52">
        <v>46032865.380000003</v>
      </c>
      <c r="U53" s="52">
        <v>46412850.420000002</v>
      </c>
      <c r="Y53" s="52">
        <v>233085556.28</v>
      </c>
      <c r="AC53" s="52">
        <v>168144697.80000001</v>
      </c>
    </row>
    <row r="54" spans="1:89" s="52" customFormat="1">
      <c r="A54" s="50" t="s">
        <v>91</v>
      </c>
      <c r="B54" s="50">
        <v>3104</v>
      </c>
      <c r="C54" s="50">
        <v>-1424</v>
      </c>
      <c r="D54" s="50">
        <v>-340</v>
      </c>
      <c r="E54" s="50">
        <v>31036899.960000001</v>
      </c>
      <c r="F54" s="50">
        <v>2684</v>
      </c>
      <c r="G54" s="50">
        <v>-377</v>
      </c>
      <c r="H54" s="50">
        <v>1008</v>
      </c>
      <c r="I54" s="50">
        <v>-14236468.01</v>
      </c>
      <c r="J54" s="50"/>
      <c r="K54" s="50"/>
      <c r="M54" s="52">
        <v>-3400402.08</v>
      </c>
      <c r="Q54" s="52">
        <v>18618231.559999999</v>
      </c>
      <c r="U54" s="52">
        <v>26841625.800000001</v>
      </c>
      <c r="Y54" s="52">
        <v>3767273.06</v>
      </c>
      <c r="AC54" s="52">
        <v>10080052.24</v>
      </c>
    </row>
    <row r="55" spans="1:89" s="52" customFormat="1">
      <c r="A55" s="50" t="s">
        <v>92</v>
      </c>
      <c r="B55" s="50">
        <v>463</v>
      </c>
      <c r="C55" s="50">
        <v>603</v>
      </c>
      <c r="D55" s="50">
        <v>653</v>
      </c>
      <c r="E55" s="50">
        <v>4634933.82</v>
      </c>
      <c r="F55" s="50">
        <v>1204</v>
      </c>
      <c r="G55" s="50">
        <v>868</v>
      </c>
      <c r="H55" s="50">
        <v>644</v>
      </c>
      <c r="I55" s="50">
        <v>6030893.5800000001</v>
      </c>
      <c r="J55" s="50"/>
      <c r="K55" s="50"/>
      <c r="M55" s="52">
        <v>6535956.0700000003</v>
      </c>
      <c r="Q55" s="52">
        <v>12144190.449999999</v>
      </c>
      <c r="U55" s="52">
        <v>12047297.210000001</v>
      </c>
      <c r="Y55" s="52">
        <v>8680170.4000000004</v>
      </c>
      <c r="AC55" s="52">
        <v>6443913</v>
      </c>
    </row>
    <row r="56" spans="1:89" s="33" customFormat="1">
      <c r="A56" s="53" t="s">
        <v>93</v>
      </c>
      <c r="B56" s="53">
        <f>SUM(B52:B55)</f>
        <v>-21852</v>
      </c>
      <c r="C56" s="53">
        <f t="shared" ref="C56:K56" si="58">SUM(C52:C55)</f>
        <v>-28350</v>
      </c>
      <c r="D56" s="53">
        <f t="shared" si="58"/>
        <v>-35004</v>
      </c>
      <c r="E56" s="53">
        <f t="shared" si="58"/>
        <v>-218525078.5</v>
      </c>
      <c r="F56" s="53">
        <f t="shared" si="58"/>
        <v>-30526</v>
      </c>
      <c r="G56" s="53">
        <f t="shared" si="58"/>
        <v>-22818</v>
      </c>
      <c r="H56" s="53">
        <f t="shared" si="58"/>
        <v>-15162</v>
      </c>
      <c r="I56" s="53">
        <f t="shared" si="58"/>
        <v>-283499786.53000003</v>
      </c>
      <c r="J56" s="53">
        <f t="shared" si="58"/>
        <v>0</v>
      </c>
      <c r="K56" s="53">
        <f t="shared" si="58"/>
        <v>0</v>
      </c>
      <c r="L56" s="51"/>
      <c r="M56" s="51">
        <v>-318083164.19</v>
      </c>
      <c r="N56" s="51"/>
      <c r="O56" s="51"/>
      <c r="P56" s="51"/>
      <c r="Q56" s="51">
        <v>-227863780.55000001</v>
      </c>
      <c r="R56" s="51"/>
      <c r="S56" s="51"/>
      <c r="T56" s="51"/>
      <c r="U56" s="51">
        <v>-258834817.97999999</v>
      </c>
      <c r="V56" s="51"/>
      <c r="W56" s="51"/>
      <c r="X56" s="51"/>
      <c r="Y56" s="51">
        <v>159518248.33000001</v>
      </c>
      <c r="Z56" s="51"/>
      <c r="AA56" s="51"/>
      <c r="AB56" s="51"/>
      <c r="AC56" s="51">
        <v>92471741.670000002</v>
      </c>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row>
    <row r="57" spans="1:89" ht="12" customHeight="1"/>
    <row r="58" spans="1:89" ht="27">
      <c r="A58" s="29" t="s">
        <v>97</v>
      </c>
    </row>
    <row r="59" spans="1:89">
      <c r="A59" s="28" t="s">
        <v>96</v>
      </c>
      <c r="B59" s="48">
        <v>1736056863.8199999</v>
      </c>
      <c r="C59" s="48">
        <v>1090083643.6700001</v>
      </c>
      <c r="D59" s="48">
        <v>394993455.75</v>
      </c>
      <c r="E59" s="48">
        <v>2361167577.8600001</v>
      </c>
      <c r="F59" s="48">
        <v>1759077461.28</v>
      </c>
      <c r="G59" s="48">
        <v>1055685539.9400001</v>
      </c>
      <c r="H59" s="48">
        <v>391718106.85000002</v>
      </c>
      <c r="I59" s="48">
        <v>2413606492.8699999</v>
      </c>
      <c r="J59" s="48">
        <v>1847595736.74</v>
      </c>
      <c r="K59" s="48">
        <v>1164939735.74</v>
      </c>
      <c r="L59" s="48">
        <v>371691227.13999999</v>
      </c>
      <c r="M59" s="48">
        <v>2800375875.0900002</v>
      </c>
      <c r="N59" s="48">
        <v>2320000336.79</v>
      </c>
      <c r="O59" s="48">
        <v>973196132.04999995</v>
      </c>
      <c r="P59" s="48">
        <v>292387550.98000002</v>
      </c>
      <c r="Q59" s="48">
        <v>1799791966.72</v>
      </c>
      <c r="R59" s="48">
        <v>1413389336.6199999</v>
      </c>
      <c r="S59" s="48">
        <v>861897327.41999996</v>
      </c>
      <c r="T59" s="48">
        <v>312463076.11000001</v>
      </c>
      <c r="U59" s="48">
        <v>1837010750.3</v>
      </c>
      <c r="V59" s="48">
        <v>1263050147.3399999</v>
      </c>
      <c r="W59" s="48">
        <v>648015475.62</v>
      </c>
      <c r="X59" s="48">
        <v>215680942.09999999</v>
      </c>
      <c r="Y59" s="48">
        <v>1314824682.5899999</v>
      </c>
      <c r="Z59" s="48">
        <v>1035787933.02</v>
      </c>
      <c r="AA59" s="48">
        <v>820965753.33000004</v>
      </c>
      <c r="AB59" s="48">
        <v>419421380.62</v>
      </c>
      <c r="AC59" s="48">
        <v>1178295682.76</v>
      </c>
      <c r="AD59" s="48">
        <v>1040676565.9299999</v>
      </c>
      <c r="AE59" s="48">
        <v>694225592.77999997</v>
      </c>
      <c r="AF59" s="48">
        <v>290334605.55000001</v>
      </c>
      <c r="AG59" s="48">
        <v>1086519101.5899999</v>
      </c>
      <c r="AH59" s="48">
        <v>848840464.51999998</v>
      </c>
      <c r="AI59" s="48">
        <v>558561767.66999996</v>
      </c>
      <c r="AJ59" s="48">
        <v>256728472.75999999</v>
      </c>
      <c r="AK59" s="48">
        <v>806759583.20000005</v>
      </c>
      <c r="AL59" s="48">
        <v>771765851.95000005</v>
      </c>
      <c r="AM59" s="48">
        <v>526251406.68000001</v>
      </c>
      <c r="AN59" s="48">
        <v>223412461.13</v>
      </c>
      <c r="AO59" s="48">
        <v>967108766.96000004</v>
      </c>
      <c r="AP59" s="48">
        <v>726198318.61000001</v>
      </c>
      <c r="AQ59" s="48">
        <v>497794244.75</v>
      </c>
      <c r="AR59" s="48">
        <v>211939790.94999999</v>
      </c>
      <c r="AS59" s="48">
        <v>892906408.98000002</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95</v>
      </c>
      <c r="B60" s="48">
        <v>227658263.59999999</v>
      </c>
      <c r="C60" s="48">
        <v>127760607.8</v>
      </c>
      <c r="D60" s="48">
        <v>59226030.109999999</v>
      </c>
      <c r="E60" s="48">
        <v>339907733.63</v>
      </c>
      <c r="F60" s="48">
        <v>240726737.47999999</v>
      </c>
      <c r="G60" s="48">
        <v>132673082.61</v>
      </c>
      <c r="H60" s="48">
        <v>57078127.969999999</v>
      </c>
      <c r="I60" s="48">
        <v>344119329.13</v>
      </c>
      <c r="J60" s="48">
        <v>236458428.50999999</v>
      </c>
      <c r="K60" s="48">
        <v>131520976.13</v>
      </c>
      <c r="L60" s="48">
        <v>57333063.560000002</v>
      </c>
      <c r="M60" s="48">
        <v>394481905.88999999</v>
      </c>
      <c r="N60" s="48">
        <v>237408339.46000001</v>
      </c>
      <c r="O60" s="48">
        <v>143495446.5</v>
      </c>
      <c r="P60" s="48">
        <v>60095590.350000001</v>
      </c>
      <c r="Q60" s="48">
        <v>326917131.16000003</v>
      </c>
      <c r="R60" s="48">
        <v>259819928.72</v>
      </c>
      <c r="S60" s="48">
        <v>152292514.75</v>
      </c>
      <c r="T60" s="48">
        <v>52811584.189999998</v>
      </c>
      <c r="U60" s="48">
        <v>244560765.30000001</v>
      </c>
      <c r="V60" s="48">
        <v>176598193.36000001</v>
      </c>
      <c r="W60" s="48">
        <v>95189080.349999994</v>
      </c>
      <c r="X60" s="48">
        <v>46108035.969999999</v>
      </c>
      <c r="Y60" s="48">
        <v>364313757.82999998</v>
      </c>
      <c r="Z60" s="48">
        <v>164225288.47</v>
      </c>
      <c r="AA60" s="48">
        <v>92773729.409999996</v>
      </c>
      <c r="AB60" s="48">
        <v>41866894.789999999</v>
      </c>
      <c r="AC60" s="48">
        <v>173724178.75999999</v>
      </c>
      <c r="AD60" s="48">
        <v>152154272.63</v>
      </c>
      <c r="AE60" s="48">
        <v>94252380.439999998</v>
      </c>
      <c r="AF60" s="48">
        <v>45997808.600000001</v>
      </c>
      <c r="AG60" s="48">
        <v>161628839</v>
      </c>
      <c r="AH60" s="48">
        <v>122115165.42</v>
      </c>
      <c r="AI60" s="48">
        <v>80839747.829999998</v>
      </c>
      <c r="AJ60" s="48">
        <v>35689718.990000002</v>
      </c>
      <c r="AK60" s="48">
        <v>135739249.22999999</v>
      </c>
      <c r="AL60" s="48">
        <v>102234420.34</v>
      </c>
      <c r="AM60" s="48">
        <v>66625921.390000001</v>
      </c>
      <c r="AN60" s="48">
        <v>32520400.399999999</v>
      </c>
      <c r="AO60" s="48">
        <v>153315468.66999999</v>
      </c>
      <c r="AP60" s="48">
        <v>141560743.21000001</v>
      </c>
      <c r="AQ60" s="48">
        <v>99457863.090000004</v>
      </c>
      <c r="AR60" s="48">
        <v>44027374.049999997</v>
      </c>
      <c r="AS60" s="48">
        <v>139283274.08000001</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94</v>
      </c>
      <c r="B61" s="48">
        <v>1963715127.4200001</v>
      </c>
      <c r="C61" s="48">
        <v>1217844251.47</v>
      </c>
      <c r="D61" s="48">
        <v>454219485.86000001</v>
      </c>
      <c r="E61" s="48">
        <v>2701075311.4899998</v>
      </c>
      <c r="F61" s="48">
        <v>1999804198.76</v>
      </c>
      <c r="G61" s="48">
        <v>1188358622.55</v>
      </c>
      <c r="H61" s="48">
        <v>448796234.81999999</v>
      </c>
      <c r="I61" s="48">
        <v>2757725822</v>
      </c>
      <c r="J61" s="48">
        <v>2084054165.25</v>
      </c>
      <c r="K61" s="48">
        <v>1296460711.8699999</v>
      </c>
      <c r="L61" s="48">
        <v>429024290.69999999</v>
      </c>
      <c r="M61" s="48">
        <v>3194857780.98</v>
      </c>
      <c r="N61" s="48">
        <v>2557408676.25</v>
      </c>
      <c r="O61" s="48">
        <v>1116691578.55</v>
      </c>
      <c r="P61" s="48">
        <v>352483141.32999998</v>
      </c>
      <c r="Q61" s="48">
        <v>2126709097.8800001</v>
      </c>
      <c r="R61" s="48">
        <v>1673209265.3399999</v>
      </c>
      <c r="S61" s="48">
        <v>1014189842.17</v>
      </c>
      <c r="T61" s="48">
        <v>365274660.30000001</v>
      </c>
      <c r="U61" s="48">
        <v>2081571515.5999999</v>
      </c>
      <c r="V61" s="48">
        <v>1439648340.7</v>
      </c>
      <c r="W61" s="48">
        <v>743204555.97000003</v>
      </c>
      <c r="X61" s="48">
        <v>261788978.06999999</v>
      </c>
      <c r="Y61" s="48">
        <v>1679138440.4200001</v>
      </c>
      <c r="Z61" s="48">
        <v>1200013221.49</v>
      </c>
      <c r="AA61" s="48">
        <v>913739482.74000001</v>
      </c>
      <c r="AB61" s="48">
        <v>461288275.41000003</v>
      </c>
      <c r="AC61" s="48">
        <v>1352019861.52</v>
      </c>
      <c r="AD61" s="48">
        <v>1192830838.5599999</v>
      </c>
      <c r="AE61" s="48">
        <v>788477973.22000003</v>
      </c>
      <c r="AF61" s="48">
        <v>336332414.14999998</v>
      </c>
      <c r="AG61" s="48">
        <v>1248147940.5899999</v>
      </c>
      <c r="AH61" s="48">
        <v>970955629.94000006</v>
      </c>
      <c r="AI61" s="48">
        <v>639401515.5</v>
      </c>
      <c r="AJ61" s="48">
        <v>292418191.75</v>
      </c>
      <c r="AK61" s="48">
        <v>942498832.42999995</v>
      </c>
      <c r="AL61" s="48">
        <v>874000272.28999996</v>
      </c>
      <c r="AM61" s="48">
        <v>592877328.07000005</v>
      </c>
      <c r="AN61" s="48">
        <v>255932861.53</v>
      </c>
      <c r="AO61" s="48">
        <v>1120424235.6300001</v>
      </c>
      <c r="AP61" s="48">
        <v>867759061.82000005</v>
      </c>
      <c r="AQ61" s="48">
        <v>597252107.84000003</v>
      </c>
      <c r="AR61" s="48">
        <v>255967165</v>
      </c>
      <c r="AS61" s="48">
        <v>1032189683.0599999</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98</v>
      </c>
      <c r="B65" s="48">
        <v>214208115.78</v>
      </c>
      <c r="C65" s="48">
        <v>142435555.63999999</v>
      </c>
      <c r="D65" s="48">
        <v>56228697.509999998</v>
      </c>
      <c r="E65" s="48">
        <v>335160128.07999998</v>
      </c>
      <c r="F65" s="48">
        <v>236500925.87</v>
      </c>
      <c r="G65" s="48">
        <v>155147077.78</v>
      </c>
      <c r="H65" s="48">
        <v>66598248.350000001</v>
      </c>
      <c r="I65" s="48">
        <v>564831382.39999998</v>
      </c>
      <c r="J65" s="48">
        <v>425547452.24000001</v>
      </c>
      <c r="K65" s="48">
        <v>326237733.10000002</v>
      </c>
      <c r="L65" s="48">
        <v>51533212.600000001</v>
      </c>
      <c r="M65" s="48">
        <v>1151206092.8099999</v>
      </c>
      <c r="N65" s="48">
        <v>1143457684.75</v>
      </c>
      <c r="O65" s="48">
        <v>240115838.13999999</v>
      </c>
      <c r="P65" s="48">
        <v>69799508.150000006</v>
      </c>
      <c r="Q65" s="48">
        <v>316311672.64999998</v>
      </c>
      <c r="R65" s="48">
        <v>273831285.44999999</v>
      </c>
      <c r="S65" s="48">
        <v>182282145.13</v>
      </c>
      <c r="T65" s="48">
        <v>90165233.569999993</v>
      </c>
      <c r="U65" s="48">
        <v>243256941.71000001</v>
      </c>
      <c r="V65" s="48">
        <v>135170590.53999999</v>
      </c>
      <c r="W65" s="48">
        <v>52985679.450000003</v>
      </c>
      <c r="X65" s="48">
        <v>91924218.489999995</v>
      </c>
      <c r="Y65" s="48">
        <v>437060383.77999997</v>
      </c>
      <c r="Z65" s="48">
        <v>381381343.19</v>
      </c>
      <c r="AA65" s="48">
        <v>316779008.56999999</v>
      </c>
      <c r="AB65" s="48">
        <v>230737524.25</v>
      </c>
      <c r="AC65" s="48">
        <v>345448072.76999998</v>
      </c>
      <c r="AD65" s="48">
        <v>266055541.66</v>
      </c>
      <c r="AE65" s="48">
        <v>206154765.75999999</v>
      </c>
      <c r="AF65" s="48">
        <v>95187152.810000002</v>
      </c>
      <c r="AG65" s="48">
        <v>358487050.43000001</v>
      </c>
      <c r="AH65" s="48">
        <v>265225190.31</v>
      </c>
      <c r="AI65" s="48">
        <v>171484647.58000001</v>
      </c>
      <c r="AJ65" s="48">
        <v>80532855.609999999</v>
      </c>
      <c r="AK65" s="48">
        <v>251508369.59</v>
      </c>
      <c r="AL65" s="48">
        <v>201011894.38</v>
      </c>
      <c r="AM65" s="48">
        <v>130525571.23999999</v>
      </c>
      <c r="AN65" s="48">
        <v>48014654.869999997</v>
      </c>
      <c r="AO65" s="48">
        <v>412102974.93000001</v>
      </c>
      <c r="AP65" s="48">
        <v>202198200.09999999</v>
      </c>
      <c r="AQ65" s="48">
        <v>147019454.00999999</v>
      </c>
      <c r="AR65" s="48">
        <v>52705500.049999997</v>
      </c>
      <c r="AS65" s="48">
        <v>251429322.63999999</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99</v>
      </c>
      <c r="B66" s="48">
        <v>212373726.52000001</v>
      </c>
      <c r="C66" s="48">
        <v>141509882.56</v>
      </c>
      <c r="D66" s="48">
        <v>56228697.509999998</v>
      </c>
      <c r="E66" s="48">
        <v>280139998.44999999</v>
      </c>
      <c r="F66" s="48">
        <v>234266318.96000001</v>
      </c>
      <c r="G66" s="48">
        <v>154141558.41</v>
      </c>
      <c r="H66" s="48">
        <v>66598248.350000001</v>
      </c>
      <c r="I66" s="48">
        <v>275673512.30000001</v>
      </c>
      <c r="J66" s="48">
        <v>212366929.50999999</v>
      </c>
      <c r="K66" s="48">
        <v>135412552.55000001</v>
      </c>
      <c r="L66" s="48">
        <v>51533212.600000001</v>
      </c>
      <c r="M66" s="48">
        <v>216718386.62</v>
      </c>
      <c r="N66" s="48">
        <v>215475533.71000001</v>
      </c>
      <c r="O66" s="48">
        <v>160132633.30000001</v>
      </c>
      <c r="P66" s="48">
        <v>69799508.150000006</v>
      </c>
      <c r="Q66" s="48">
        <v>308344285.94</v>
      </c>
      <c r="R66" s="48">
        <v>267878359.22999999</v>
      </c>
      <c r="S66" s="48">
        <v>181016731.13</v>
      </c>
      <c r="T66" s="48">
        <v>90165233.569999993</v>
      </c>
      <c r="U66" s="48">
        <v>367880015.48000002</v>
      </c>
      <c r="V66" s="48">
        <v>300622194.08999997</v>
      </c>
      <c r="W66" s="48">
        <v>210398153.75999999</v>
      </c>
      <c r="X66" s="48">
        <v>90435164.069999993</v>
      </c>
      <c r="Y66" s="48">
        <v>280633741.67000002</v>
      </c>
      <c r="Z66" s="48">
        <v>228566939.72999999</v>
      </c>
      <c r="AA66" s="48">
        <v>164164241.12</v>
      </c>
      <c r="AB66" s="48">
        <v>78989878.340000004</v>
      </c>
      <c r="AC66" s="48">
        <v>342563567.56999999</v>
      </c>
      <c r="AD66" s="48">
        <v>279997039.87</v>
      </c>
      <c r="AE66" s="48">
        <v>202217265.75999999</v>
      </c>
      <c r="AF66" s="48">
        <v>95149442.810000002</v>
      </c>
      <c r="AG66" s="48">
        <v>366534973.06</v>
      </c>
      <c r="AH66" s="48">
        <v>273398414.92000002</v>
      </c>
      <c r="AI66" s="48">
        <v>178068309.30000001</v>
      </c>
      <c r="AJ66" s="48">
        <v>80554286.239999995</v>
      </c>
      <c r="AK66" s="48">
        <v>247042330.38</v>
      </c>
      <c r="AL66" s="48">
        <v>197074394.38</v>
      </c>
      <c r="AM66" s="48">
        <v>126588071.23999999</v>
      </c>
      <c r="AN66" s="48">
        <v>48014654.869999997</v>
      </c>
      <c r="AO66" s="48">
        <v>236135104.5</v>
      </c>
      <c r="AP66" s="48">
        <v>197168703.81</v>
      </c>
      <c r="AQ66" s="48">
        <v>142283418.91</v>
      </c>
      <c r="AR66" s="48">
        <v>47837272.439999998</v>
      </c>
      <c r="AS66" s="48">
        <v>250408277.59</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100</v>
      </c>
      <c r="B67" s="5">
        <f>B65-B66</f>
        <v>1834389.2599999905</v>
      </c>
      <c r="C67" s="5">
        <f t="shared" ref="C67:BN67" si="59">C65-C66</f>
        <v>925673.07999998331</v>
      </c>
      <c r="D67" s="5">
        <f t="shared" si="59"/>
        <v>0</v>
      </c>
      <c r="E67" s="5">
        <f t="shared" si="59"/>
        <v>55020129.629999995</v>
      </c>
      <c r="F67" s="5">
        <f t="shared" si="59"/>
        <v>2234606.9099999964</v>
      </c>
      <c r="G67" s="5">
        <f t="shared" si="59"/>
        <v>1005519.3700000048</v>
      </c>
      <c r="H67" s="5">
        <f t="shared" si="59"/>
        <v>0</v>
      </c>
      <c r="I67" s="5">
        <f t="shared" si="59"/>
        <v>289157870.09999996</v>
      </c>
      <c r="J67" s="5">
        <f t="shared" si="59"/>
        <v>213180522.73000002</v>
      </c>
      <c r="K67" s="5">
        <f t="shared" si="59"/>
        <v>190825180.55000001</v>
      </c>
      <c r="L67" s="5">
        <f t="shared" si="59"/>
        <v>0</v>
      </c>
      <c r="M67" s="5">
        <f t="shared" si="59"/>
        <v>934487706.18999994</v>
      </c>
      <c r="N67" s="5">
        <f t="shared" si="59"/>
        <v>927982151.03999996</v>
      </c>
      <c r="O67" s="5">
        <f t="shared" si="59"/>
        <v>79983204.839999974</v>
      </c>
      <c r="P67" s="5">
        <f t="shared" si="59"/>
        <v>0</v>
      </c>
      <c r="Q67" s="5">
        <f t="shared" si="59"/>
        <v>7967386.7099999785</v>
      </c>
      <c r="R67" s="5">
        <f t="shared" si="59"/>
        <v>5952926.2199999988</v>
      </c>
      <c r="S67" s="5">
        <f t="shared" si="59"/>
        <v>1265414</v>
      </c>
      <c r="T67" s="5">
        <f t="shared" si="59"/>
        <v>0</v>
      </c>
      <c r="U67" s="5">
        <f t="shared" si="59"/>
        <v>-124623073.77000001</v>
      </c>
      <c r="V67" s="5">
        <f t="shared" si="59"/>
        <v>-165451603.54999998</v>
      </c>
      <c r="W67" s="5">
        <f t="shared" si="59"/>
        <v>-157412474.31</v>
      </c>
      <c r="X67" s="5">
        <f t="shared" si="59"/>
        <v>1489054.4200000018</v>
      </c>
      <c r="Y67" s="5">
        <f t="shared" si="59"/>
        <v>156426642.10999995</v>
      </c>
      <c r="Z67" s="5">
        <f t="shared" si="59"/>
        <v>152814403.46000001</v>
      </c>
      <c r="AA67" s="5">
        <f t="shared" si="59"/>
        <v>152614767.44999999</v>
      </c>
      <c r="AB67" s="5">
        <f t="shared" si="59"/>
        <v>151747645.91</v>
      </c>
      <c r="AC67" s="5">
        <f t="shared" si="59"/>
        <v>2884505.1999999881</v>
      </c>
      <c r="AD67" s="5">
        <f t="shared" si="59"/>
        <v>-13941498.210000008</v>
      </c>
      <c r="AE67" s="5">
        <f t="shared" si="59"/>
        <v>3937500</v>
      </c>
      <c r="AF67" s="5">
        <f t="shared" si="59"/>
        <v>37710</v>
      </c>
      <c r="AG67" s="5">
        <f t="shared" si="59"/>
        <v>-8047922.6299999952</v>
      </c>
      <c r="AH67" s="5">
        <f t="shared" si="59"/>
        <v>-8173224.6100000143</v>
      </c>
      <c r="AI67" s="5">
        <f t="shared" si="59"/>
        <v>-6583661.7199999988</v>
      </c>
      <c r="AJ67" s="5">
        <f t="shared" si="59"/>
        <v>-21430.629999995232</v>
      </c>
      <c r="AK67" s="5">
        <f t="shared" si="59"/>
        <v>4466039.2100000083</v>
      </c>
      <c r="AL67" s="5">
        <f t="shared" si="59"/>
        <v>3937500</v>
      </c>
      <c r="AM67" s="5">
        <f t="shared" si="59"/>
        <v>3937500</v>
      </c>
      <c r="AN67" s="5">
        <f t="shared" si="59"/>
        <v>0</v>
      </c>
      <c r="AO67" s="5">
        <f t="shared" si="59"/>
        <v>175967870.43000001</v>
      </c>
      <c r="AP67" s="5">
        <f t="shared" si="59"/>
        <v>5029496.2899999917</v>
      </c>
      <c r="AQ67" s="5">
        <f t="shared" si="59"/>
        <v>4736035.099999994</v>
      </c>
      <c r="AR67" s="5">
        <f t="shared" si="59"/>
        <v>4868227.6099999994</v>
      </c>
      <c r="AS67" s="5">
        <f t="shared" si="59"/>
        <v>1021045.0499999821</v>
      </c>
      <c r="AT67" s="5">
        <f t="shared" si="59"/>
        <v>3145948.9100000262</v>
      </c>
      <c r="AU67" s="5">
        <f t="shared" si="59"/>
        <v>3221938.3999999762</v>
      </c>
      <c r="AV67" s="5">
        <f t="shared" si="59"/>
        <v>0</v>
      </c>
      <c r="AW67" s="5">
        <f t="shared" si="59"/>
        <v>106002085.7</v>
      </c>
      <c r="AX67" s="5">
        <f t="shared" si="59"/>
        <v>78146813.989999995</v>
      </c>
      <c r="AY67" s="5">
        <f t="shared" si="59"/>
        <v>31508275.550000001</v>
      </c>
      <c r="AZ67" s="5">
        <f t="shared" si="59"/>
        <v>6818330.1399999997</v>
      </c>
      <c r="BA67" s="5">
        <f t="shared" si="59"/>
        <v>-52414533.450000003</v>
      </c>
      <c r="BB67" s="5">
        <f t="shared" si="59"/>
        <v>-47415743.689999998</v>
      </c>
      <c r="BC67" s="5">
        <f t="shared" si="59"/>
        <v>-4476487.08</v>
      </c>
      <c r="BD67" s="5">
        <f t="shared" si="59"/>
        <v>13731417.210000001</v>
      </c>
      <c r="BE67" s="5">
        <f t="shared" si="59"/>
        <v>74080792.579999998</v>
      </c>
      <c r="BF67" s="5">
        <f t="shared" si="59"/>
        <v>53634658.140000001</v>
      </c>
      <c r="BG67" s="5">
        <f t="shared" si="59"/>
        <v>44718368.039999999</v>
      </c>
      <c r="BH67" s="5">
        <f t="shared" si="59"/>
        <v>13012623.23</v>
      </c>
      <c r="BI67" s="5">
        <f t="shared" si="59"/>
        <v>129351232.81999999</v>
      </c>
      <c r="BJ67" s="5">
        <f t="shared" si="59"/>
        <v>126231548.87</v>
      </c>
      <c r="BK67" s="5">
        <f t="shared" si="59"/>
        <v>99137772.019999996</v>
      </c>
      <c r="BL67" s="5">
        <f t="shared" si="59"/>
        <v>21058739.870000001</v>
      </c>
      <c r="BM67" s="5">
        <f t="shared" si="59"/>
        <v>80579243.650000006</v>
      </c>
      <c r="BN67" s="5">
        <f t="shared" si="59"/>
        <v>68017088.620000005</v>
      </c>
      <c r="BO67" s="5">
        <f t="shared" ref="BO67:CJ67" si="60">BO65-BO66</f>
        <v>47536007.049999997</v>
      </c>
      <c r="BP67" s="5">
        <f t="shared" si="60"/>
        <v>23536334.48</v>
      </c>
      <c r="BQ67" s="5">
        <f t="shared" si="60"/>
        <v>47111894.539999999</v>
      </c>
      <c r="BR67" s="5">
        <f t="shared" si="60"/>
        <v>43130624.329999998</v>
      </c>
      <c r="BS67" s="5">
        <f t="shared" si="60"/>
        <v>110636895.03</v>
      </c>
      <c r="BT67" s="5">
        <f t="shared" si="60"/>
        <v>55492097.759999998</v>
      </c>
      <c r="BU67" s="5">
        <f t="shared" si="60"/>
        <v>42252799.109999999</v>
      </c>
      <c r="BV67" s="5">
        <f t="shared" si="60"/>
        <v>-8467811.9100000001</v>
      </c>
      <c r="BW67" s="5">
        <f t="shared" si="60"/>
        <v>44423828.259999998</v>
      </c>
      <c r="BX67" s="5">
        <f t="shared" si="60"/>
        <v>-2405395.41</v>
      </c>
      <c r="BY67" s="5">
        <f t="shared" si="60"/>
        <v>43588942.600000001</v>
      </c>
      <c r="BZ67" s="5">
        <f t="shared" si="60"/>
        <v>2100000</v>
      </c>
      <c r="CA67" s="5">
        <f t="shared" si="60"/>
        <v>5299206.3</v>
      </c>
      <c r="CB67" s="5">
        <f t="shared" si="60"/>
        <v>3033836.53</v>
      </c>
      <c r="CC67" s="5">
        <f t="shared" si="60"/>
        <v>10641347.550000001</v>
      </c>
      <c r="CD67" s="5">
        <f t="shared" si="60"/>
        <v>5790000</v>
      </c>
      <c r="CE67" s="5">
        <f t="shared" si="60"/>
        <v>7729000</v>
      </c>
      <c r="CF67" s="5">
        <f t="shared" si="60"/>
        <v>2092581.44</v>
      </c>
      <c r="CG67" s="5">
        <f t="shared" si="60"/>
        <v>0</v>
      </c>
      <c r="CH67" s="5">
        <f t="shared" si="60"/>
        <v>0</v>
      </c>
      <c r="CI67" s="5">
        <f t="shared" si="60"/>
        <v>0</v>
      </c>
      <c r="CJ67" s="5">
        <f t="shared" si="60"/>
        <v>0</v>
      </c>
      <c r="CK67" s="5"/>
    </row>
    <row r="68" spans="1:89">
      <c r="A68" s="28" t="s">
        <v>101</v>
      </c>
      <c r="B68" s="48">
        <v>-223003401.37</v>
      </c>
      <c r="C68" s="48">
        <v>-139387543.87</v>
      </c>
      <c r="D68" s="48">
        <v>-30022098.690000001</v>
      </c>
      <c r="E68" s="48">
        <v>-218525078.5</v>
      </c>
      <c r="F68" s="48">
        <v>-185063057.88999999</v>
      </c>
      <c r="G68" s="48">
        <v>-126181120.72</v>
      </c>
      <c r="H68" s="48">
        <v>-47618347.409999996</v>
      </c>
      <c r="I68" s="48">
        <v>-283499786.54000002</v>
      </c>
      <c r="J68" s="48">
        <v>-235356508.59</v>
      </c>
      <c r="K68" s="48">
        <v>-158272204.97999999</v>
      </c>
      <c r="L68" s="48">
        <v>-69286065.950000003</v>
      </c>
      <c r="M68" s="48">
        <v>-318083164.19</v>
      </c>
      <c r="N68" s="48">
        <v>-232714382.28</v>
      </c>
      <c r="O68" s="48">
        <v>-138132029.40000001</v>
      </c>
      <c r="P68" s="48">
        <v>-58736729.450000003</v>
      </c>
      <c r="Q68" s="48">
        <v>-227863780.55000001</v>
      </c>
      <c r="R68" s="48">
        <v>-190844994.93000001</v>
      </c>
      <c r="S68" s="48">
        <v>-119308104.13</v>
      </c>
      <c r="T68" s="48">
        <v>-54076508.649999999</v>
      </c>
      <c r="U68" s="48">
        <v>-258834817.97999999</v>
      </c>
      <c r="V68" s="48">
        <v>-194751671.66999999</v>
      </c>
      <c r="W68" s="48">
        <v>-111189186.41</v>
      </c>
      <c r="X68" s="48">
        <v>-13005963.01</v>
      </c>
      <c r="Y68" s="48">
        <v>-159518248.33000001</v>
      </c>
      <c r="Z68" s="48">
        <v>-147003306.55000001</v>
      </c>
      <c r="AA68" s="48">
        <v>-103599118.69</v>
      </c>
      <c r="AB68" s="48">
        <v>-7717898.0800000001</v>
      </c>
      <c r="AC68" s="48">
        <v>-139850915.75</v>
      </c>
      <c r="AD68" s="48">
        <v>-86436407.409999996</v>
      </c>
      <c r="AE68" s="48">
        <v>-60403988.409999996</v>
      </c>
      <c r="AF68" s="48">
        <v>-17185715.280000001</v>
      </c>
      <c r="AG68" s="48">
        <v>-87600537.700000003</v>
      </c>
      <c r="AH68" s="48">
        <v>-52935929.310000002</v>
      </c>
      <c r="AI68" s="48">
        <v>-28857004.609999999</v>
      </c>
      <c r="AJ68" s="48">
        <v>-7999584.46</v>
      </c>
      <c r="AK68" s="48">
        <v>-86387668.629999995</v>
      </c>
      <c r="AL68" s="48">
        <v>-63976100.18</v>
      </c>
      <c r="AM68" s="48">
        <v>-31004034.359999999</v>
      </c>
      <c r="AN68" s="48">
        <v>-10473263.51</v>
      </c>
      <c r="AO68" s="48">
        <v>-81025713.319999993</v>
      </c>
      <c r="AP68" s="48">
        <v>-50001404.32</v>
      </c>
      <c r="AQ68" s="48">
        <v>-29987967.289999999</v>
      </c>
      <c r="AR68" s="48">
        <v>-9773908.9499999993</v>
      </c>
      <c r="AS68" s="48">
        <v>-36694705.93</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102</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103</v>
      </c>
      <c r="B70" s="48">
        <v>12904518764.76</v>
      </c>
      <c r="C70" s="48">
        <v>12221434455.6</v>
      </c>
      <c r="D70" s="48">
        <v>12912562278.25</v>
      </c>
      <c r="E70" s="48">
        <v>12430597523.120001</v>
      </c>
      <c r="F70" s="48">
        <v>12029747314.17</v>
      </c>
      <c r="G70" s="48">
        <v>11334539158.959999</v>
      </c>
      <c r="H70" s="48">
        <v>11991421359.690001</v>
      </c>
      <c r="I70" s="48">
        <v>11590462217.709999</v>
      </c>
      <c r="J70" s="48">
        <v>11154331271.540001</v>
      </c>
      <c r="K70" s="48">
        <v>10473866210.700001</v>
      </c>
      <c r="L70" s="48">
        <v>10836235085.610001</v>
      </c>
      <c r="M70" s="48">
        <v>10486485399.58</v>
      </c>
      <c r="N70" s="48">
        <v>10150002302.440001</v>
      </c>
      <c r="O70" s="48">
        <v>8793691583.7700005</v>
      </c>
      <c r="P70" s="48">
        <v>8920783725.5499992</v>
      </c>
      <c r="Q70" s="48">
        <v>8611904664.5599995</v>
      </c>
      <c r="R70" s="48">
        <v>8393095128.8100004</v>
      </c>
      <c r="S70" s="48">
        <v>7812351103.7200003</v>
      </c>
      <c r="T70" s="48">
        <v>8385910806.3000002</v>
      </c>
      <c r="U70" s="48">
        <v>8066834877.1999998</v>
      </c>
      <c r="V70" s="48">
        <v>7641813652.96</v>
      </c>
      <c r="W70" s="48">
        <v>6963644930.1800003</v>
      </c>
      <c r="X70" s="48">
        <v>7347942839.21</v>
      </c>
      <c r="Y70" s="48">
        <v>7130400389.7700005</v>
      </c>
      <c r="Z70" s="48">
        <v>7074987759.5699997</v>
      </c>
      <c r="AA70" s="48">
        <v>7912902249.2399998</v>
      </c>
      <c r="AB70" s="48">
        <v>8229113686.3800001</v>
      </c>
      <c r="AC70" s="48">
        <v>7378235361.5500002</v>
      </c>
      <c r="AD70" s="48">
        <v>7765121215.1099997</v>
      </c>
      <c r="AE70" s="48">
        <v>7424720722.8400002</v>
      </c>
      <c r="AF70" s="48">
        <v>7684546151.0600004</v>
      </c>
      <c r="AG70" s="48">
        <v>7394374040.6700001</v>
      </c>
      <c r="AH70" s="48">
        <v>7235412065.54</v>
      </c>
      <c r="AI70" s="48">
        <v>6972334431.0200005</v>
      </c>
      <c r="AJ70" s="48">
        <v>7020191577.8800001</v>
      </c>
      <c r="AK70" s="48">
        <v>6768024834.9300003</v>
      </c>
      <c r="AL70" s="48">
        <v>6797030814.6999998</v>
      </c>
      <c r="AM70" s="48">
        <v>6382528020.7799997</v>
      </c>
      <c r="AN70" s="48">
        <v>6425202958.3599997</v>
      </c>
      <c r="AO70" s="48">
        <v>6194742861.0100002</v>
      </c>
      <c r="AP70" s="48">
        <v>6018031781.5100002</v>
      </c>
      <c r="AQ70" s="48">
        <v>5789448818.9700003</v>
      </c>
      <c r="AR70" s="48">
        <v>5856405893.5</v>
      </c>
      <c r="AS70" s="48">
        <v>5658752935.3100004</v>
      </c>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29" workbookViewId="0">
      <selection activeCell="I55" sqref="I55"/>
    </sheetView>
  </sheetViews>
  <sheetFormatPr defaultRowHeight="13.5"/>
  <cols>
    <col min="1" max="1" width="55.875" style="23" bestFit="1" customWidth="1"/>
    <col min="2" max="2" width="22" hidden="1" customWidth="1"/>
    <col min="3" max="3" width="19.5" hidden="1" customWidth="1"/>
    <col min="4" max="4" width="19.37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19.375" hidden="1" customWidth="1"/>
    <col min="29" max="29" width="19.375" bestFit="1" customWidth="1"/>
    <col min="30" max="32" width="19.375" hidden="1" customWidth="1"/>
    <col min="33" max="33" width="19.375" bestFit="1" customWidth="1"/>
    <col min="34" max="35" width="19.5" hidden="1" customWidth="1"/>
    <col min="36"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s>
  <sheetData>
    <row r="1" spans="1:74" s="7" customFormat="1">
      <c r="A1" s="128">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4" customFormat="1">
      <c r="A2" s="55" t="s">
        <v>292</v>
      </c>
    </row>
    <row r="3" spans="1:74" s="33" customFormat="1">
      <c r="A3" s="33" t="s">
        <v>320</v>
      </c>
      <c r="B3" s="48">
        <v>107022.23</v>
      </c>
      <c r="C3" s="48">
        <v>106722.23</v>
      </c>
      <c r="D3" s="48">
        <v>18705.3</v>
      </c>
      <c r="E3" s="48">
        <v>3295447.09</v>
      </c>
      <c r="F3" s="48">
        <v>2467600</v>
      </c>
      <c r="G3" s="48">
        <v>2457600</v>
      </c>
      <c r="H3" s="48">
        <v>1351100</v>
      </c>
      <c r="I3" s="48">
        <v>5600043.7300000004</v>
      </c>
      <c r="J3" s="48">
        <v>5251465.7300000004</v>
      </c>
      <c r="K3" s="48">
        <v>4927285.6399999997</v>
      </c>
      <c r="L3" s="48">
        <v>4716285.6399999997</v>
      </c>
      <c r="M3" s="48">
        <v>96734648.75</v>
      </c>
      <c r="N3" s="48">
        <v>86174108.109999999</v>
      </c>
      <c r="O3" s="48">
        <v>82772701.129999995</v>
      </c>
      <c r="P3" s="48">
        <v>802433.81</v>
      </c>
      <c r="Q3" s="48">
        <v>94986586.040000007</v>
      </c>
      <c r="R3" s="48">
        <v>11811362.74</v>
      </c>
      <c r="S3" s="48">
        <v>8770246.2100000009</v>
      </c>
      <c r="T3" s="48">
        <v>1405004.24</v>
      </c>
      <c r="U3" s="48">
        <v>23413496.690000001</v>
      </c>
      <c r="V3" s="48">
        <v>6178017.9100000001</v>
      </c>
      <c r="W3" s="48">
        <v>5842778.5899999999</v>
      </c>
      <c r="X3" s="48">
        <v>846571.14</v>
      </c>
      <c r="Y3" s="48">
        <v>22232931.359999999</v>
      </c>
      <c r="Z3" s="48">
        <v>77109303.209999993</v>
      </c>
      <c r="AA3" s="48">
        <v>32523194.649999999</v>
      </c>
      <c r="AB3" s="48">
        <v>28588075</v>
      </c>
      <c r="AC3" s="48">
        <v>15598358.300000001</v>
      </c>
      <c r="AD3" s="48">
        <v>9670513.25</v>
      </c>
      <c r="AE3" s="48">
        <v>4023185.12</v>
      </c>
      <c r="AF3" s="48">
        <v>957559.99</v>
      </c>
      <c r="AG3" s="48">
        <v>91689355.269999996</v>
      </c>
      <c r="AH3" s="48">
        <v>21816753.629999999</v>
      </c>
      <c r="AI3" s="48">
        <v>14575555.6</v>
      </c>
      <c r="AJ3" s="48">
        <v>40392350</v>
      </c>
      <c r="AK3" s="48">
        <v>43380552.960000001</v>
      </c>
      <c r="AL3" s="48">
        <v>15083092.1</v>
      </c>
      <c r="AM3" s="48">
        <v>14785914.1</v>
      </c>
      <c r="AN3" s="48">
        <v>551779</v>
      </c>
      <c r="AO3" s="48">
        <v>17318218.550000001</v>
      </c>
      <c r="AP3" s="48">
        <v>4778366.91</v>
      </c>
      <c r="AQ3" s="48">
        <v>617627.93000000005</v>
      </c>
      <c r="AR3" s="48">
        <v>121437</v>
      </c>
      <c r="AS3" s="48">
        <v>4960461.82</v>
      </c>
      <c r="AT3" s="48">
        <v>543776</v>
      </c>
      <c r="AU3" s="48">
        <v>557603.34</v>
      </c>
      <c r="AV3" s="48">
        <v>309913</v>
      </c>
      <c r="AW3" s="48">
        <v>61630536.399999999</v>
      </c>
      <c r="AX3" s="48">
        <v>63966253.140000001</v>
      </c>
      <c r="AY3" s="48">
        <v>63791840.140000001</v>
      </c>
      <c r="AZ3" s="48">
        <v>1842210</v>
      </c>
      <c r="BA3" s="48">
        <v>40651686.079999998</v>
      </c>
      <c r="BB3" s="48">
        <v>10256240</v>
      </c>
      <c r="BC3" s="48">
        <v>517921</v>
      </c>
      <c r="BD3" s="48">
        <v>88000</v>
      </c>
      <c r="BE3" s="48">
        <v>71474742.049999997</v>
      </c>
      <c r="BF3" s="48">
        <v>38868434.75</v>
      </c>
      <c r="BG3" s="48">
        <v>38416702</v>
      </c>
      <c r="BH3" s="48">
        <v>274402</v>
      </c>
      <c r="BI3" s="48">
        <v>41365363.460000001</v>
      </c>
      <c r="BJ3" s="48">
        <v>2491931.35</v>
      </c>
      <c r="BK3" s="48">
        <v>1992514.85</v>
      </c>
      <c r="BL3" s="48">
        <v>1162020.5</v>
      </c>
      <c r="BM3" s="48">
        <v>2987939.02</v>
      </c>
      <c r="BN3" s="48">
        <v>1058594</v>
      </c>
      <c r="BO3" s="48">
        <v>6827460.8499999996</v>
      </c>
      <c r="BP3" s="48">
        <v>261643</v>
      </c>
      <c r="BQ3" s="48">
        <v>1346419</v>
      </c>
      <c r="BR3" s="48">
        <v>481330</v>
      </c>
      <c r="BS3" s="48">
        <v>1785585.16</v>
      </c>
      <c r="BT3" s="48">
        <v>121328</v>
      </c>
      <c r="BU3" s="48">
        <v>1920433.63</v>
      </c>
      <c r="BV3" s="48">
        <v>0</v>
      </c>
    </row>
    <row r="4" spans="1:74" s="33" customFormat="1">
      <c r="A4" s="33" t="s">
        <v>304</v>
      </c>
      <c r="B4" s="48">
        <v>194787493.34</v>
      </c>
      <c r="C4" s="48">
        <v>124779699.81999999</v>
      </c>
      <c r="D4" s="48">
        <v>69487989.120000005</v>
      </c>
      <c r="E4" s="48">
        <v>170487002.40000001</v>
      </c>
      <c r="F4" s="48">
        <v>106370490.7</v>
      </c>
      <c r="G4" s="48">
        <v>75033359.260000005</v>
      </c>
      <c r="H4" s="48">
        <v>26341863.579999998</v>
      </c>
      <c r="I4" s="48">
        <v>500609308.82999998</v>
      </c>
      <c r="J4" s="48">
        <v>506053651.13</v>
      </c>
      <c r="K4" s="48">
        <v>467892105.51999998</v>
      </c>
      <c r="L4" s="48">
        <v>331928681.10000002</v>
      </c>
      <c r="M4" s="48">
        <v>382726741.54000002</v>
      </c>
      <c r="N4" s="48">
        <v>235688552.78</v>
      </c>
      <c r="O4" s="48">
        <v>175824016.66999999</v>
      </c>
      <c r="P4" s="48">
        <v>91439220.260000005</v>
      </c>
      <c r="Q4" s="48">
        <v>478732141.14999998</v>
      </c>
      <c r="R4" s="48">
        <v>301442605.58999997</v>
      </c>
      <c r="S4" s="48">
        <v>141598042.44</v>
      </c>
      <c r="T4" s="48">
        <v>73014905.510000005</v>
      </c>
      <c r="U4" s="48">
        <v>338010590.17000002</v>
      </c>
      <c r="V4" s="48">
        <v>204949931.97999999</v>
      </c>
      <c r="W4" s="48">
        <v>144699280.11000001</v>
      </c>
      <c r="X4" s="48">
        <v>65920338.539999999</v>
      </c>
      <c r="Y4" s="48">
        <v>509898004.13999999</v>
      </c>
      <c r="Z4" s="48">
        <v>176057238.34</v>
      </c>
      <c r="AA4" s="48">
        <v>154938344.13999999</v>
      </c>
      <c r="AB4" s="48">
        <v>56666351.909999996</v>
      </c>
      <c r="AC4" s="48">
        <v>186359526.97999999</v>
      </c>
      <c r="AD4" s="48">
        <v>123961273.81</v>
      </c>
      <c r="AE4" s="48">
        <v>93124807.310000002</v>
      </c>
      <c r="AF4" s="48">
        <v>55242032.75</v>
      </c>
      <c r="AG4" s="48">
        <v>291699748.41000003</v>
      </c>
      <c r="AH4" s="48">
        <v>231005153.43000001</v>
      </c>
      <c r="AI4" s="48">
        <v>143855996.90000001</v>
      </c>
      <c r="AJ4" s="48">
        <v>72247652.370000005</v>
      </c>
      <c r="AK4" s="48">
        <v>204457321.28999999</v>
      </c>
      <c r="AL4" s="48">
        <v>151200628.47</v>
      </c>
      <c r="AM4" s="48">
        <v>111639208</v>
      </c>
      <c r="AN4" s="48">
        <v>62593595.009999998</v>
      </c>
      <c r="AO4" s="48">
        <v>345652483.20999998</v>
      </c>
      <c r="AP4" s="48">
        <v>199681821.16999999</v>
      </c>
      <c r="AQ4" s="48">
        <v>139663042.84999999</v>
      </c>
      <c r="AR4" s="48">
        <v>88049770.170000002</v>
      </c>
      <c r="AS4" s="48">
        <v>203188800.21000001</v>
      </c>
      <c r="AT4" s="48">
        <v>136073823.53999999</v>
      </c>
      <c r="AU4" s="48">
        <v>69585030.430000007</v>
      </c>
      <c r="AV4" s="48">
        <v>30403694.079999998</v>
      </c>
      <c r="AW4" s="48">
        <v>160167896.80000001</v>
      </c>
      <c r="AX4" s="48">
        <v>123603970.64</v>
      </c>
      <c r="AY4" s="48">
        <v>79998360.459999993</v>
      </c>
      <c r="AZ4" s="48">
        <v>41913112.189999998</v>
      </c>
      <c r="BA4" s="48">
        <v>195376724.21000001</v>
      </c>
      <c r="BB4" s="48">
        <v>136856093.28999999</v>
      </c>
      <c r="BC4" s="48">
        <v>109754391.25</v>
      </c>
      <c r="BD4" s="48">
        <v>11621109.43</v>
      </c>
      <c r="BE4" s="48">
        <v>179871623.03999999</v>
      </c>
      <c r="BF4" s="48">
        <v>60186089.049999997</v>
      </c>
      <c r="BG4" s="48">
        <v>35360561.850000001</v>
      </c>
      <c r="BH4" s="48">
        <v>22426882.170000002</v>
      </c>
      <c r="BI4" s="48">
        <v>238481768.24000001</v>
      </c>
      <c r="BJ4" s="48">
        <v>76763229.650000006</v>
      </c>
      <c r="BK4" s="48">
        <v>62749809.329999998</v>
      </c>
      <c r="BL4" s="48">
        <v>15069822.77</v>
      </c>
      <c r="BM4" s="48">
        <v>104045321.84</v>
      </c>
      <c r="BN4" s="48">
        <v>21510169.949999999</v>
      </c>
      <c r="BO4" s="48">
        <v>58085745.119999997</v>
      </c>
      <c r="BP4" s="48">
        <v>18871331.609999999</v>
      </c>
      <c r="BQ4" s="48">
        <v>107928539.29000001</v>
      </c>
      <c r="BR4" s="48">
        <v>41474775.710000001</v>
      </c>
      <c r="BS4" s="48">
        <v>77554299.430000007</v>
      </c>
      <c r="BT4" s="48">
        <v>5948169.1900000004</v>
      </c>
      <c r="BU4" s="48">
        <v>1672351.66</v>
      </c>
      <c r="BV4" s="48">
        <v>0</v>
      </c>
    </row>
    <row r="5" spans="1:74" s="56" customFormat="1">
      <c r="A5" s="56" t="s">
        <v>295</v>
      </c>
      <c r="E5" s="56">
        <f>E4-E3</f>
        <v>167191555.31</v>
      </c>
      <c r="F5" s="56">
        <f t="shared" ref="F5:BQ5" si="0">F4-F3</f>
        <v>103902890.7</v>
      </c>
      <c r="G5" s="56">
        <f t="shared" si="0"/>
        <v>72575759.260000005</v>
      </c>
      <c r="H5" s="56">
        <f t="shared" si="0"/>
        <v>24990763.579999998</v>
      </c>
      <c r="I5" s="56">
        <f t="shared" si="0"/>
        <v>495009265.09999996</v>
      </c>
      <c r="J5" s="56">
        <f t="shared" si="0"/>
        <v>500802185.39999998</v>
      </c>
      <c r="K5" s="56">
        <f t="shared" si="0"/>
        <v>462964819.88</v>
      </c>
      <c r="L5" s="56">
        <f t="shared" si="0"/>
        <v>327212395.46000004</v>
      </c>
      <c r="M5" s="56">
        <f t="shared" si="0"/>
        <v>285992092.79000002</v>
      </c>
      <c r="N5" s="56">
        <f t="shared" si="0"/>
        <v>149514444.67000002</v>
      </c>
      <c r="O5" s="56">
        <f t="shared" si="0"/>
        <v>93051315.539999992</v>
      </c>
      <c r="P5" s="56">
        <f t="shared" si="0"/>
        <v>90636786.450000003</v>
      </c>
      <c r="Q5" s="56">
        <f t="shared" si="0"/>
        <v>383745555.10999995</v>
      </c>
      <c r="R5" s="56">
        <f t="shared" si="0"/>
        <v>289631242.84999996</v>
      </c>
      <c r="S5" s="56">
        <f t="shared" si="0"/>
        <v>132827796.22999999</v>
      </c>
      <c r="T5" s="56">
        <f t="shared" si="0"/>
        <v>71609901.270000011</v>
      </c>
      <c r="U5" s="56">
        <f t="shared" si="0"/>
        <v>314597093.48000002</v>
      </c>
      <c r="V5" s="56">
        <f t="shared" si="0"/>
        <v>198771914.06999999</v>
      </c>
      <c r="W5" s="56">
        <f t="shared" si="0"/>
        <v>138856501.52000001</v>
      </c>
      <c r="X5" s="56">
        <f t="shared" si="0"/>
        <v>65073767.399999999</v>
      </c>
      <c r="Y5" s="56">
        <f t="shared" si="0"/>
        <v>487665072.77999997</v>
      </c>
      <c r="Z5" s="56">
        <f t="shared" si="0"/>
        <v>98947935.13000001</v>
      </c>
      <c r="AA5" s="56">
        <f t="shared" si="0"/>
        <v>122415149.48999998</v>
      </c>
      <c r="AB5" s="56">
        <f t="shared" si="0"/>
        <v>28078276.909999996</v>
      </c>
      <c r="AC5" s="56">
        <f t="shared" si="0"/>
        <v>170761168.67999998</v>
      </c>
      <c r="AD5" s="56">
        <f t="shared" si="0"/>
        <v>114290760.56</v>
      </c>
      <c r="AE5" s="56">
        <f t="shared" si="0"/>
        <v>89101622.189999998</v>
      </c>
      <c r="AF5" s="56">
        <f t="shared" si="0"/>
        <v>54284472.759999998</v>
      </c>
      <c r="AG5" s="56">
        <f t="shared" si="0"/>
        <v>200010393.14000005</v>
      </c>
      <c r="AH5" s="56">
        <f t="shared" si="0"/>
        <v>209188399.80000001</v>
      </c>
      <c r="AI5" s="56">
        <f t="shared" si="0"/>
        <v>129280441.30000001</v>
      </c>
      <c r="AJ5" s="56">
        <f t="shared" si="0"/>
        <v>31855302.370000005</v>
      </c>
      <c r="AK5" s="56">
        <f t="shared" si="0"/>
        <v>161076768.32999998</v>
      </c>
      <c r="AL5" s="56">
        <f t="shared" si="0"/>
        <v>136117536.37</v>
      </c>
      <c r="AM5" s="56">
        <f t="shared" si="0"/>
        <v>96853293.900000006</v>
      </c>
      <c r="AN5" s="56">
        <f t="shared" si="0"/>
        <v>62041816.009999998</v>
      </c>
      <c r="AO5" s="56">
        <f t="shared" si="0"/>
        <v>328334264.65999997</v>
      </c>
      <c r="AP5" s="56">
        <f t="shared" si="0"/>
        <v>194903454.25999999</v>
      </c>
      <c r="AQ5" s="56">
        <f t="shared" si="0"/>
        <v>139045414.91999999</v>
      </c>
      <c r="AR5" s="56">
        <f t="shared" si="0"/>
        <v>87928333.170000002</v>
      </c>
      <c r="AS5" s="56">
        <f t="shared" si="0"/>
        <v>198228338.39000002</v>
      </c>
      <c r="AT5" s="56">
        <f t="shared" si="0"/>
        <v>135530047.53999999</v>
      </c>
      <c r="AU5" s="56">
        <f t="shared" si="0"/>
        <v>69027427.090000004</v>
      </c>
      <c r="AV5" s="56">
        <f t="shared" si="0"/>
        <v>30093781.079999998</v>
      </c>
      <c r="AW5" s="56">
        <f t="shared" si="0"/>
        <v>98537360.400000006</v>
      </c>
      <c r="AX5" s="56">
        <f t="shared" si="0"/>
        <v>59637717.5</v>
      </c>
      <c r="AY5" s="56">
        <f t="shared" si="0"/>
        <v>16206520.319999993</v>
      </c>
      <c r="AZ5" s="56">
        <f t="shared" si="0"/>
        <v>40070902.189999998</v>
      </c>
      <c r="BA5" s="56">
        <f t="shared" si="0"/>
        <v>154725038.13</v>
      </c>
      <c r="BB5" s="56">
        <f t="shared" si="0"/>
        <v>126599853.28999999</v>
      </c>
      <c r="BC5" s="56">
        <f t="shared" si="0"/>
        <v>109236470.25</v>
      </c>
      <c r="BD5" s="56">
        <f t="shared" si="0"/>
        <v>11533109.43</v>
      </c>
      <c r="BE5" s="56">
        <f t="shared" si="0"/>
        <v>108396880.98999999</v>
      </c>
      <c r="BF5" s="56">
        <f t="shared" si="0"/>
        <v>21317654.299999997</v>
      </c>
      <c r="BG5" s="56">
        <f t="shared" si="0"/>
        <v>-3056140.1499999985</v>
      </c>
      <c r="BH5" s="56">
        <f t="shared" si="0"/>
        <v>22152480.170000002</v>
      </c>
      <c r="BI5" s="56">
        <f t="shared" si="0"/>
        <v>197116404.78</v>
      </c>
      <c r="BJ5" s="56">
        <f t="shared" si="0"/>
        <v>74271298.300000012</v>
      </c>
      <c r="BK5" s="56">
        <f t="shared" si="0"/>
        <v>60757294.479999997</v>
      </c>
      <c r="BL5" s="56">
        <f t="shared" si="0"/>
        <v>13907802.27</v>
      </c>
      <c r="BM5" s="56">
        <f t="shared" si="0"/>
        <v>101057382.82000001</v>
      </c>
      <c r="BN5" s="56">
        <f t="shared" si="0"/>
        <v>20451575.949999999</v>
      </c>
      <c r="BO5" s="56">
        <f t="shared" si="0"/>
        <v>51258284.269999996</v>
      </c>
      <c r="BP5" s="56">
        <f t="shared" si="0"/>
        <v>18609688.609999999</v>
      </c>
      <c r="BQ5" s="56">
        <f t="shared" si="0"/>
        <v>106582120.29000001</v>
      </c>
      <c r="BR5" s="56">
        <f>BR4-BR3</f>
        <v>40993445.710000001</v>
      </c>
      <c r="BS5" s="56">
        <f>BS4-BS3</f>
        <v>75768714.270000011</v>
      </c>
      <c r="BT5" s="56">
        <f>BT4-BT3</f>
        <v>5826841.1900000004</v>
      </c>
      <c r="BU5" s="56">
        <f>BU4-BU3</f>
        <v>-248081.96999999997</v>
      </c>
    </row>
    <row r="6" spans="1:74" s="129" customFormat="1">
      <c r="A6" s="129" t="s">
        <v>305</v>
      </c>
      <c r="B6" s="48">
        <v>0</v>
      </c>
      <c r="C6" s="48">
        <v>104345762.37</v>
      </c>
      <c r="D6" s="48">
        <v>0</v>
      </c>
      <c r="E6" s="48">
        <v>216291451.30000001</v>
      </c>
      <c r="F6" s="48">
        <v>0</v>
      </c>
      <c r="G6" s="48">
        <v>108325102.36</v>
      </c>
      <c r="H6" s="48">
        <v>0</v>
      </c>
      <c r="I6" s="48">
        <v>203128375.74000001</v>
      </c>
      <c r="J6" s="48">
        <v>0</v>
      </c>
      <c r="K6" s="48">
        <v>96679162.939999998</v>
      </c>
      <c r="L6" s="48">
        <v>0</v>
      </c>
      <c r="M6" s="48">
        <v>222847806.49000001</v>
      </c>
      <c r="N6" s="48">
        <v>0</v>
      </c>
      <c r="O6" s="48">
        <v>119450542.08</v>
      </c>
      <c r="P6" s="48">
        <v>0</v>
      </c>
      <c r="Q6" s="48">
        <v>206709237.77000001</v>
      </c>
      <c r="R6" s="48">
        <v>0</v>
      </c>
      <c r="S6" s="48">
        <v>100964149.67</v>
      </c>
      <c r="T6" s="48">
        <v>0</v>
      </c>
      <c r="U6" s="48">
        <v>190840526.88</v>
      </c>
      <c r="V6" s="48">
        <v>0</v>
      </c>
      <c r="W6" s="48">
        <v>94240872.510000005</v>
      </c>
      <c r="X6" s="48">
        <v>0</v>
      </c>
      <c r="Y6" s="48">
        <v>211656428.75</v>
      </c>
      <c r="Z6" s="48">
        <v>0</v>
      </c>
      <c r="AA6" s="48">
        <v>75401710.290000007</v>
      </c>
      <c r="AB6" s="48">
        <v>0</v>
      </c>
      <c r="AC6" s="48">
        <v>179708807.44</v>
      </c>
      <c r="AD6" s="48">
        <v>0</v>
      </c>
      <c r="AE6" s="48">
        <v>93353490.260000005</v>
      </c>
      <c r="AF6" s="48">
        <v>0</v>
      </c>
      <c r="AG6" s="48">
        <v>183797295.69</v>
      </c>
      <c r="AH6" s="48">
        <v>0</v>
      </c>
      <c r="AI6" s="48">
        <v>96421944.840000004</v>
      </c>
      <c r="AJ6" s="48">
        <v>0</v>
      </c>
      <c r="AK6" s="48">
        <v>173832101</v>
      </c>
      <c r="AL6" s="48">
        <v>0</v>
      </c>
      <c r="AM6" s="48">
        <v>74238264.670000002</v>
      </c>
      <c r="AN6" s="48">
        <v>0</v>
      </c>
      <c r="AO6" s="48">
        <v>149697083.86000001</v>
      </c>
      <c r="AP6" s="48">
        <v>0</v>
      </c>
      <c r="AQ6" s="48">
        <v>76707133.730000004</v>
      </c>
      <c r="AR6" s="48">
        <v>0</v>
      </c>
      <c r="AS6" s="48">
        <v>149095466.41</v>
      </c>
      <c r="AT6" s="48">
        <v>0</v>
      </c>
      <c r="AU6" s="48">
        <v>70480885.659999996</v>
      </c>
      <c r="AV6" s="48">
        <v>0</v>
      </c>
      <c r="AW6" s="48">
        <v>135970339.59</v>
      </c>
      <c r="AX6" s="48">
        <v>99638377.700000003</v>
      </c>
      <c r="AY6" s="48">
        <v>66467900.159999996</v>
      </c>
      <c r="AZ6" s="48">
        <v>32543624.02</v>
      </c>
      <c r="BA6" s="48">
        <v>127237559.11</v>
      </c>
      <c r="BB6" s="48">
        <v>102527567.28</v>
      </c>
      <c r="BC6" s="48">
        <v>60330594.689999998</v>
      </c>
      <c r="BD6" s="48">
        <v>32978661.32</v>
      </c>
      <c r="BE6" s="48">
        <v>126409348.19</v>
      </c>
      <c r="BF6" s="48">
        <v>100643777.94</v>
      </c>
      <c r="BG6" s="48">
        <v>67804503.920000002</v>
      </c>
      <c r="BH6" s="48">
        <v>33559333.810000002</v>
      </c>
      <c r="BI6" s="48">
        <v>109899974.7</v>
      </c>
      <c r="BJ6" s="48">
        <v>84496337.579999998</v>
      </c>
      <c r="BK6" s="48">
        <v>52892178.280000001</v>
      </c>
      <c r="BL6" s="48">
        <v>31403755.149999999</v>
      </c>
      <c r="BM6" s="48">
        <v>107782040.09</v>
      </c>
      <c r="BN6" s="48">
        <v>44246118.780000001</v>
      </c>
      <c r="BO6" s="48">
        <v>88222126.709999993</v>
      </c>
      <c r="BP6" s="48">
        <v>41275585.07</v>
      </c>
      <c r="BQ6" s="48">
        <v>95503651.379999995</v>
      </c>
      <c r="BR6" s="48">
        <v>40994058.859999999</v>
      </c>
      <c r="BS6" s="48">
        <v>89520764.239999995</v>
      </c>
      <c r="BT6" s="48">
        <v>41116374.049999997</v>
      </c>
      <c r="BU6" s="48">
        <v>26243609.890000001</v>
      </c>
      <c r="BV6" s="48">
        <v>0</v>
      </c>
    </row>
    <row r="7" spans="1:74" s="33" customFormat="1">
      <c r="A7" s="33" t="s">
        <v>306</v>
      </c>
      <c r="B7" s="48">
        <v>0</v>
      </c>
      <c r="C7" s="48">
        <v>6355119.8399999999</v>
      </c>
      <c r="D7" s="48">
        <v>0</v>
      </c>
      <c r="E7" s="48">
        <v>12100977.699999999</v>
      </c>
      <c r="F7" s="48">
        <v>0</v>
      </c>
      <c r="G7" s="48">
        <v>5621280.7300000004</v>
      </c>
      <c r="H7" s="48">
        <v>0</v>
      </c>
      <c r="I7" s="48">
        <v>11766445.74</v>
      </c>
      <c r="J7" s="48">
        <v>0</v>
      </c>
      <c r="K7" s="48">
        <v>7042826.4699999997</v>
      </c>
      <c r="L7" s="48">
        <v>0</v>
      </c>
      <c r="M7" s="48">
        <v>10836222.99</v>
      </c>
      <c r="N7" s="48">
        <v>0</v>
      </c>
      <c r="O7" s="48">
        <v>5389341.1500000004</v>
      </c>
      <c r="P7" s="48">
        <v>0</v>
      </c>
      <c r="Q7" s="48">
        <v>29509235.420000002</v>
      </c>
      <c r="R7" s="48">
        <v>0</v>
      </c>
      <c r="S7" s="48">
        <v>5904966.6299999999</v>
      </c>
      <c r="T7" s="48">
        <v>0</v>
      </c>
      <c r="U7" s="48">
        <v>18250433.190000001</v>
      </c>
      <c r="V7" s="48">
        <v>0</v>
      </c>
      <c r="W7" s="48">
        <v>7194405.1900000004</v>
      </c>
      <c r="X7" s="48">
        <v>0</v>
      </c>
      <c r="Y7" s="48">
        <v>11104598.15</v>
      </c>
      <c r="Z7" s="48">
        <v>0</v>
      </c>
      <c r="AA7" s="48">
        <v>3637111.92</v>
      </c>
      <c r="AB7" s="48">
        <v>0</v>
      </c>
      <c r="AC7" s="48">
        <v>11362406.59</v>
      </c>
      <c r="AD7" s="48">
        <v>0</v>
      </c>
      <c r="AE7" s="48">
        <v>5885056.0300000003</v>
      </c>
      <c r="AF7" s="48">
        <v>0</v>
      </c>
      <c r="AG7" s="48">
        <v>13455764.949999999</v>
      </c>
      <c r="AH7" s="48">
        <v>0</v>
      </c>
      <c r="AI7" s="48">
        <v>7770726.2400000002</v>
      </c>
      <c r="AJ7" s="48">
        <v>0</v>
      </c>
      <c r="AK7" s="48">
        <v>10476796.07</v>
      </c>
      <c r="AL7" s="48">
        <v>0</v>
      </c>
      <c r="AM7" s="48">
        <v>3985898.22</v>
      </c>
      <c r="AN7" s="48">
        <v>0</v>
      </c>
      <c r="AO7" s="48">
        <v>8281692.7300000004</v>
      </c>
      <c r="AP7" s="48">
        <v>0</v>
      </c>
      <c r="AQ7" s="48">
        <v>4287664.18</v>
      </c>
      <c r="AR7" s="48">
        <v>0</v>
      </c>
      <c r="AS7" s="48">
        <v>9182599.4299999997</v>
      </c>
      <c r="AT7" s="48">
        <v>0</v>
      </c>
      <c r="AU7" s="48">
        <v>4229515.78</v>
      </c>
      <c r="AV7" s="48">
        <v>0</v>
      </c>
      <c r="AW7" s="48">
        <v>7588614.3200000003</v>
      </c>
      <c r="AX7" s="48">
        <v>5366158.8</v>
      </c>
      <c r="AY7" s="48">
        <v>3936162.12</v>
      </c>
      <c r="AZ7" s="48">
        <v>1714130.86</v>
      </c>
      <c r="BA7" s="48">
        <v>8559224.7200000007</v>
      </c>
      <c r="BB7" s="48">
        <v>6334941.6399999997</v>
      </c>
      <c r="BC7" s="48">
        <v>3852457.77</v>
      </c>
      <c r="BD7" s="48">
        <v>1902642.2</v>
      </c>
      <c r="BE7" s="48">
        <v>10406698.82</v>
      </c>
      <c r="BF7" s="48">
        <v>6792565.9699999997</v>
      </c>
      <c r="BG7" s="48">
        <v>4751764.13</v>
      </c>
      <c r="BH7" s="48">
        <v>2335835.9500000002</v>
      </c>
      <c r="BI7" s="48">
        <v>8782625.9000000004</v>
      </c>
      <c r="BJ7" s="48">
        <v>7089526.9800000004</v>
      </c>
      <c r="BK7" s="48">
        <v>1620462.95</v>
      </c>
      <c r="BL7" s="48">
        <v>1763517.7</v>
      </c>
      <c r="BM7" s="48">
        <v>2443610.4700000002</v>
      </c>
      <c r="BN7" s="48">
        <v>1123455.74</v>
      </c>
      <c r="BO7" s="48">
        <v>1595400.12</v>
      </c>
      <c r="BP7" s="48">
        <v>600708.37</v>
      </c>
      <c r="BQ7" s="48">
        <v>11702335.1</v>
      </c>
      <c r="BR7" s="48">
        <v>-80152.47</v>
      </c>
      <c r="BS7" s="48">
        <v>5482118.0300000003</v>
      </c>
      <c r="BT7" s="48">
        <v>2729291.5</v>
      </c>
      <c r="BU7" s="48">
        <v>2377808.85</v>
      </c>
      <c r="BV7" s="48">
        <v>0</v>
      </c>
    </row>
    <row r="8" spans="1:74" s="33" customFormat="1">
      <c r="A8" s="33" t="s">
        <v>307</v>
      </c>
      <c r="B8" s="48">
        <v>0</v>
      </c>
      <c r="C8" s="48">
        <v>562767.42000000004</v>
      </c>
      <c r="D8" s="48">
        <v>0</v>
      </c>
      <c r="E8" s="48">
        <v>3834444.51</v>
      </c>
      <c r="F8" s="48">
        <v>0</v>
      </c>
      <c r="G8" s="48">
        <v>1032693.37</v>
      </c>
      <c r="H8" s="48">
        <v>0</v>
      </c>
      <c r="I8" s="48">
        <v>3574635.55</v>
      </c>
      <c r="J8" s="48">
        <v>0</v>
      </c>
      <c r="K8" s="48">
        <v>1371001.43</v>
      </c>
      <c r="L8" s="48">
        <v>0</v>
      </c>
      <c r="M8" s="48">
        <v>2948250.25</v>
      </c>
      <c r="N8" s="48">
        <v>0</v>
      </c>
      <c r="O8" s="48">
        <v>2774819.35</v>
      </c>
      <c r="P8" s="48">
        <v>0</v>
      </c>
      <c r="Q8" s="48">
        <v>3947946.12</v>
      </c>
      <c r="R8" s="48">
        <v>0</v>
      </c>
      <c r="S8" s="48">
        <v>1449728.46</v>
      </c>
      <c r="T8" s="48">
        <v>0</v>
      </c>
      <c r="U8" s="48">
        <v>3549047</v>
      </c>
      <c r="V8" s="48">
        <v>0</v>
      </c>
      <c r="W8" s="48">
        <v>1015878.84</v>
      </c>
      <c r="X8" s="48">
        <v>0</v>
      </c>
      <c r="Y8" s="48">
        <v>3261544.59</v>
      </c>
      <c r="Z8" s="48">
        <v>0</v>
      </c>
      <c r="AA8" s="48">
        <v>1055298.78</v>
      </c>
      <c r="AB8" s="48">
        <v>0</v>
      </c>
      <c r="AC8" s="48">
        <v>2420528.16</v>
      </c>
      <c r="AD8" s="48">
        <v>0</v>
      </c>
      <c r="AE8" s="48">
        <v>1236152.3999999999</v>
      </c>
      <c r="AF8" s="48">
        <v>0</v>
      </c>
      <c r="AG8" s="48">
        <v>2160991.79</v>
      </c>
      <c r="AH8" s="48">
        <v>0</v>
      </c>
      <c r="AI8" s="48">
        <v>1515130.74</v>
      </c>
      <c r="AJ8" s="48">
        <v>0</v>
      </c>
      <c r="AK8" s="48">
        <v>3888307.08</v>
      </c>
      <c r="AL8" s="48">
        <v>0</v>
      </c>
      <c r="AM8" s="48">
        <v>2222649.63</v>
      </c>
      <c r="AN8" s="48">
        <v>0</v>
      </c>
      <c r="AO8" s="48">
        <v>3255932.87</v>
      </c>
      <c r="AP8" s="48">
        <v>0</v>
      </c>
      <c r="AQ8" s="48">
        <v>521360.08</v>
      </c>
      <c r="AR8" s="48">
        <v>0</v>
      </c>
      <c r="AS8" s="48">
        <v>549249.48</v>
      </c>
      <c r="AT8" s="48">
        <v>0</v>
      </c>
      <c r="AU8" s="48">
        <v>320435.40000000002</v>
      </c>
      <c r="AV8" s="48">
        <v>0</v>
      </c>
      <c r="AW8" s="48">
        <v>472638.68</v>
      </c>
      <c r="AX8" s="48">
        <v>0</v>
      </c>
      <c r="AY8" s="48">
        <v>217166.64</v>
      </c>
      <c r="AZ8" s="48">
        <v>108583.32</v>
      </c>
      <c r="BA8" s="48">
        <v>3725414.18</v>
      </c>
      <c r="BB8" s="48">
        <v>1042249.97</v>
      </c>
      <c r="BC8" s="48">
        <v>1864638.85</v>
      </c>
      <c r="BD8" s="48">
        <v>214083.35</v>
      </c>
      <c r="BE8" s="48">
        <v>805724.4</v>
      </c>
      <c r="BF8" s="48">
        <v>650441.05000000005</v>
      </c>
      <c r="BG8" s="48">
        <v>150594.06</v>
      </c>
      <c r="BH8" s="48">
        <v>75297.03</v>
      </c>
      <c r="BI8" s="48">
        <v>815521.44</v>
      </c>
      <c r="BJ8" s="48">
        <v>270000</v>
      </c>
      <c r="BK8" s="48">
        <v>0</v>
      </c>
      <c r="BL8" s="48">
        <v>0</v>
      </c>
      <c r="BM8" s="48">
        <v>11111469.439999999</v>
      </c>
      <c r="BN8" s="48">
        <v>6254422.8600000003</v>
      </c>
      <c r="BO8" s="48">
        <v>16627329</v>
      </c>
      <c r="BP8" s="48">
        <v>715497.66</v>
      </c>
      <c r="BQ8" s="48">
        <v>0</v>
      </c>
      <c r="BR8" s="48">
        <v>0</v>
      </c>
      <c r="BS8" s="48">
        <v>0</v>
      </c>
      <c r="BT8" s="48">
        <v>0</v>
      </c>
      <c r="BU8" s="48">
        <v>0</v>
      </c>
      <c r="BV8" s="48">
        <v>0</v>
      </c>
    </row>
    <row r="9" spans="1:74" s="33" customFormat="1">
      <c r="A9" s="33" t="s">
        <v>308</v>
      </c>
      <c r="B9" s="48">
        <v>0</v>
      </c>
      <c r="C9" s="48">
        <v>1151235.1499999999</v>
      </c>
      <c r="D9" s="48">
        <v>0</v>
      </c>
      <c r="E9" s="48">
        <v>2634605.08</v>
      </c>
      <c r="F9" s="48">
        <v>0</v>
      </c>
      <c r="G9" s="48">
        <v>177407.02</v>
      </c>
      <c r="H9" s="48">
        <v>0</v>
      </c>
      <c r="I9" s="48">
        <v>-2583506.83</v>
      </c>
      <c r="J9" s="48">
        <v>0</v>
      </c>
      <c r="K9" s="48">
        <v>-1475420.23</v>
      </c>
      <c r="L9" s="48">
        <v>0</v>
      </c>
      <c r="M9" s="48">
        <v>-7584455.8499999996</v>
      </c>
      <c r="N9" s="48">
        <v>0</v>
      </c>
      <c r="O9" s="48">
        <v>494174.06</v>
      </c>
      <c r="P9" s="48">
        <v>0</v>
      </c>
      <c r="Q9" s="48">
        <v>-43590900.140000001</v>
      </c>
      <c r="R9" s="48">
        <v>0</v>
      </c>
      <c r="S9" s="48">
        <v>-635067.56999999995</v>
      </c>
      <c r="T9" s="48">
        <v>0</v>
      </c>
      <c r="U9" s="48">
        <v>-11109.1</v>
      </c>
      <c r="V9" s="48">
        <v>0</v>
      </c>
      <c r="W9" s="48">
        <v>-2781848.42</v>
      </c>
      <c r="X9" s="48">
        <v>0</v>
      </c>
      <c r="Y9" s="48">
        <v>-15580237.02</v>
      </c>
      <c r="Z9" s="48">
        <v>0</v>
      </c>
      <c r="AA9" s="48">
        <v>-5509407.6799999997</v>
      </c>
      <c r="AB9" s="48">
        <v>0</v>
      </c>
      <c r="AC9" s="48">
        <v>-1028767.17</v>
      </c>
      <c r="AD9" s="48">
        <v>0</v>
      </c>
      <c r="AE9" s="48">
        <v>2470634.19</v>
      </c>
      <c r="AF9" s="48">
        <v>0</v>
      </c>
      <c r="AG9" s="48">
        <v>-16473816.779999999</v>
      </c>
      <c r="AH9" s="48">
        <v>0</v>
      </c>
      <c r="AI9" s="48">
        <v>297735.53999999998</v>
      </c>
      <c r="AJ9" s="48">
        <v>0</v>
      </c>
      <c r="AK9" s="48">
        <v>-15148984.42</v>
      </c>
      <c r="AL9" s="48">
        <v>0</v>
      </c>
      <c r="AM9" s="48">
        <v>818666.38</v>
      </c>
      <c r="AN9" s="48">
        <v>0</v>
      </c>
      <c r="AO9" s="48">
        <v>2982227.09</v>
      </c>
      <c r="AP9" s="48">
        <v>0</v>
      </c>
      <c r="AQ9" s="48">
        <v>3814238.88</v>
      </c>
      <c r="AR9" s="48">
        <v>0</v>
      </c>
      <c r="AS9" s="48">
        <v>-877676.99</v>
      </c>
      <c r="AT9" s="48">
        <v>0</v>
      </c>
      <c r="AU9" s="48">
        <v>737015.48</v>
      </c>
      <c r="AV9" s="48">
        <v>0</v>
      </c>
      <c r="AW9" s="48">
        <v>-4208975.4400000004</v>
      </c>
      <c r="AX9" s="48">
        <v>-4371197.1399999997</v>
      </c>
      <c r="AY9" s="48">
        <v>-3444912.78</v>
      </c>
      <c r="AZ9" s="48">
        <v>-825342.77</v>
      </c>
      <c r="BA9" s="48">
        <v>-3771127.98</v>
      </c>
      <c r="BB9" s="48">
        <v>-3964748.61</v>
      </c>
      <c r="BC9" s="48">
        <v>-34907.67</v>
      </c>
      <c r="BD9" s="48">
        <v>20651.740000000002</v>
      </c>
      <c r="BE9" s="48">
        <v>-1203819.48</v>
      </c>
      <c r="BF9" s="48">
        <v>-1449535.52</v>
      </c>
      <c r="BG9" s="48">
        <v>-1646497.44</v>
      </c>
      <c r="BH9" s="48">
        <v>-1167774.18</v>
      </c>
      <c r="BI9" s="48">
        <v>109793000.17</v>
      </c>
      <c r="BJ9" s="48">
        <v>17882960.59</v>
      </c>
      <c r="BK9" s="48">
        <v>876509.65</v>
      </c>
      <c r="BL9" s="48">
        <v>-611768.49</v>
      </c>
      <c r="BM9" s="48">
        <v>4354770.18</v>
      </c>
      <c r="BN9" s="48">
        <v>486335.56</v>
      </c>
      <c r="BO9" s="48">
        <v>403950.03</v>
      </c>
      <c r="BP9" s="48">
        <v>62125.15</v>
      </c>
      <c r="BQ9" s="48">
        <v>1766643.97</v>
      </c>
      <c r="BR9" s="48">
        <v>-26839.89</v>
      </c>
      <c r="BS9" s="48">
        <v>2926130.13</v>
      </c>
      <c r="BT9" s="48">
        <v>497243.51</v>
      </c>
      <c r="BU9" s="48">
        <v>-4723976.24</v>
      </c>
      <c r="BV9" s="48">
        <v>0</v>
      </c>
    </row>
    <row r="10" spans="1:74" s="33" customFormat="1">
      <c r="A10" s="33" t="s">
        <v>309</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-785626.86</v>
      </c>
      <c r="X10" s="48">
        <v>0</v>
      </c>
      <c r="Y10" s="48">
        <v>0</v>
      </c>
      <c r="Z10" s="48">
        <v>0</v>
      </c>
      <c r="AA10" s="48">
        <v>43481.42</v>
      </c>
      <c r="AB10" s="48">
        <v>0</v>
      </c>
      <c r="AC10" s="48">
        <v>0</v>
      </c>
      <c r="AD10" s="48">
        <v>0</v>
      </c>
      <c r="AE10" s="48">
        <v>0</v>
      </c>
      <c r="AF10" s="48">
        <v>0</v>
      </c>
      <c r="AG10" s="48">
        <v>0</v>
      </c>
      <c r="AH10" s="48">
        <v>0</v>
      </c>
      <c r="AI10" s="48">
        <v>126562.73</v>
      </c>
      <c r="AJ10" s="48">
        <v>0</v>
      </c>
      <c r="AK10" s="48">
        <v>4696280.87</v>
      </c>
      <c r="AL10" s="48">
        <v>0</v>
      </c>
      <c r="AM10" s="48">
        <v>544578.19999999995</v>
      </c>
      <c r="AN10" s="48">
        <v>0</v>
      </c>
      <c r="AO10" s="48">
        <v>45788.21</v>
      </c>
      <c r="AP10" s="48">
        <v>0</v>
      </c>
      <c r="AQ10" s="48">
        <v>159435.85999999999</v>
      </c>
      <c r="AR10" s="48">
        <v>0</v>
      </c>
      <c r="AS10" s="48">
        <v>1332829.3400000001</v>
      </c>
      <c r="AT10" s="48">
        <v>0</v>
      </c>
      <c r="AU10" s="48">
        <v>815529.13</v>
      </c>
      <c r="AV10" s="48">
        <v>0</v>
      </c>
      <c r="AW10" s="48">
        <v>1794685</v>
      </c>
      <c r="AX10" s="48">
        <v>1115687</v>
      </c>
      <c r="AY10" s="48">
        <v>0</v>
      </c>
      <c r="AZ10" s="48">
        <v>2650</v>
      </c>
      <c r="BA10" s="48">
        <v>72072.160000000003</v>
      </c>
      <c r="BB10" s="48">
        <v>147194.41</v>
      </c>
      <c r="BC10" s="48">
        <v>47824.41</v>
      </c>
      <c r="BD10" s="48">
        <v>142236.41</v>
      </c>
      <c r="BE10" s="48">
        <v>1465303.32</v>
      </c>
      <c r="BF10" s="48">
        <v>4084502.1</v>
      </c>
      <c r="BG10" s="48">
        <v>2197201.34</v>
      </c>
      <c r="BH10" s="48">
        <v>1952404.56</v>
      </c>
      <c r="BI10" s="48">
        <v>927280.99</v>
      </c>
      <c r="BJ10" s="48">
        <v>859864.72</v>
      </c>
      <c r="BK10" s="48">
        <v>648703.48</v>
      </c>
      <c r="BL10" s="48">
        <v>8525</v>
      </c>
      <c r="BM10" s="48">
        <v>550805.42000000004</v>
      </c>
      <c r="BN10" s="48">
        <v>38757.050000000003</v>
      </c>
      <c r="BO10" s="48">
        <v>253471</v>
      </c>
      <c r="BP10" s="48">
        <v>568103.55000000005</v>
      </c>
      <c r="BQ10" s="48">
        <v>198046.58</v>
      </c>
      <c r="BR10" s="48">
        <v>20412.77</v>
      </c>
      <c r="BS10" s="48">
        <v>20588.57</v>
      </c>
      <c r="BT10" s="48">
        <v>11000</v>
      </c>
      <c r="BU10" s="48">
        <v>443143.48</v>
      </c>
      <c r="BV10" s="48">
        <v>0</v>
      </c>
    </row>
    <row r="11" spans="1:74" s="33" customFormat="1">
      <c r="A11" s="33" t="s">
        <v>296</v>
      </c>
      <c r="E11" s="33">
        <f>E5-E6-E7-E8-E9-E10</f>
        <v>-67669923.280000016</v>
      </c>
      <c r="F11" s="33">
        <f t="shared" ref="F11:BQ11" si="1">F5-F6-F7-F8-F9-F10</f>
        <v>103902890.7</v>
      </c>
      <c r="G11" s="33">
        <f t="shared" si="1"/>
        <v>-42580724.219999999</v>
      </c>
      <c r="H11" s="33">
        <f t="shared" si="1"/>
        <v>24990763.579999998</v>
      </c>
      <c r="I11" s="33">
        <f t="shared" si="1"/>
        <v>279123314.89999992</v>
      </c>
      <c r="J11" s="33">
        <f t="shared" si="1"/>
        <v>500802185.39999998</v>
      </c>
      <c r="K11" s="33">
        <f t="shared" si="1"/>
        <v>359347249.26999998</v>
      </c>
      <c r="L11" s="33">
        <f t="shared" si="1"/>
        <v>327212395.46000004</v>
      </c>
      <c r="M11" s="33">
        <f t="shared" si="1"/>
        <v>56944268.910000011</v>
      </c>
      <c r="N11" s="33">
        <f t="shared" si="1"/>
        <v>149514444.67000002</v>
      </c>
      <c r="O11" s="33">
        <f t="shared" si="1"/>
        <v>-35057561.100000009</v>
      </c>
      <c r="P11" s="33">
        <f t="shared" si="1"/>
        <v>90636786.450000003</v>
      </c>
      <c r="Q11" s="33">
        <f t="shared" si="1"/>
        <v>187170035.93999994</v>
      </c>
      <c r="R11" s="33">
        <f t="shared" si="1"/>
        <v>289631242.84999996</v>
      </c>
      <c r="S11" s="33">
        <f t="shared" si="1"/>
        <v>25144019.039999988</v>
      </c>
      <c r="T11" s="33">
        <f t="shared" si="1"/>
        <v>71609901.270000011</v>
      </c>
      <c r="U11" s="33">
        <f t="shared" si="1"/>
        <v>101968195.51000002</v>
      </c>
      <c r="V11" s="33">
        <f t="shared" si="1"/>
        <v>198771914.06999999</v>
      </c>
      <c r="W11" s="33">
        <f t="shared" si="1"/>
        <v>39972820.260000005</v>
      </c>
      <c r="X11" s="33">
        <f t="shared" si="1"/>
        <v>65073767.399999999</v>
      </c>
      <c r="Y11" s="33">
        <f t="shared" si="1"/>
        <v>277222738.30999994</v>
      </c>
      <c r="Z11" s="33">
        <f t="shared" si="1"/>
        <v>98947935.13000001</v>
      </c>
      <c r="AA11" s="33">
        <f t="shared" si="1"/>
        <v>47786954.759999968</v>
      </c>
      <c r="AB11" s="33">
        <f t="shared" si="1"/>
        <v>28078276.909999996</v>
      </c>
      <c r="AC11" s="33">
        <f t="shared" si="1"/>
        <v>-21701806.340000018</v>
      </c>
      <c r="AD11" s="33">
        <f t="shared" si="1"/>
        <v>114290760.56</v>
      </c>
      <c r="AE11" s="33">
        <f t="shared" si="1"/>
        <v>-13843710.690000009</v>
      </c>
      <c r="AF11" s="33">
        <f t="shared" si="1"/>
        <v>54284472.759999998</v>
      </c>
      <c r="AG11" s="33">
        <f t="shared" si="1"/>
        <v>17070157.490000047</v>
      </c>
      <c r="AH11" s="33">
        <f t="shared" si="1"/>
        <v>209188399.80000001</v>
      </c>
      <c r="AI11" s="33">
        <f t="shared" si="1"/>
        <v>23148341.210000008</v>
      </c>
      <c r="AJ11" s="33">
        <f t="shared" si="1"/>
        <v>31855302.370000005</v>
      </c>
      <c r="AK11" s="33">
        <f t="shared" si="1"/>
        <v>-16667732.270000014</v>
      </c>
      <c r="AL11" s="33">
        <f t="shared" si="1"/>
        <v>136117536.37</v>
      </c>
      <c r="AM11" s="33">
        <f t="shared" si="1"/>
        <v>15043236.800000006</v>
      </c>
      <c r="AN11" s="33">
        <f t="shared" si="1"/>
        <v>62041816.009999998</v>
      </c>
      <c r="AO11" s="33">
        <f t="shared" si="1"/>
        <v>164071539.89999995</v>
      </c>
      <c r="AP11" s="33">
        <f t="shared" si="1"/>
        <v>194903454.25999999</v>
      </c>
      <c r="AQ11" s="33">
        <f t="shared" si="1"/>
        <v>53555582.189999983</v>
      </c>
      <c r="AR11" s="33">
        <f t="shared" si="1"/>
        <v>87928333.170000002</v>
      </c>
      <c r="AS11" s="33">
        <f t="shared" si="1"/>
        <v>38945870.720000021</v>
      </c>
      <c r="AT11" s="33">
        <f t="shared" si="1"/>
        <v>135530047.53999999</v>
      </c>
      <c r="AU11" s="33">
        <f t="shared" si="1"/>
        <v>-7555954.3599999929</v>
      </c>
      <c r="AV11" s="33">
        <f t="shared" si="1"/>
        <v>30093781.079999998</v>
      </c>
      <c r="AW11" s="33">
        <f t="shared" si="1"/>
        <v>-43079941.75</v>
      </c>
      <c r="AX11" s="33">
        <f t="shared" si="1"/>
        <v>-42111308.859999999</v>
      </c>
      <c r="AY11" s="33">
        <f t="shared" si="1"/>
        <v>-50969795.82</v>
      </c>
      <c r="AZ11" s="33">
        <f t="shared" si="1"/>
        <v>6527256.7599999979</v>
      </c>
      <c r="BA11" s="33">
        <f t="shared" si="1"/>
        <v>18901895.939999998</v>
      </c>
      <c r="BB11" s="33">
        <f t="shared" si="1"/>
        <v>20512648.59999999</v>
      </c>
      <c r="BC11" s="33">
        <f t="shared" si="1"/>
        <v>43175862.200000003</v>
      </c>
      <c r="BD11" s="33">
        <f t="shared" si="1"/>
        <v>-23725165.59</v>
      </c>
      <c r="BE11" s="33">
        <f t="shared" si="1"/>
        <v>-29486374.260000002</v>
      </c>
      <c r="BF11" s="33">
        <f t="shared" si="1"/>
        <v>-89404097.239999995</v>
      </c>
      <c r="BG11" s="33">
        <f t="shared" si="1"/>
        <v>-76313706.159999996</v>
      </c>
      <c r="BH11" s="33">
        <f t="shared" si="1"/>
        <v>-14602617</v>
      </c>
      <c r="BI11" s="33">
        <f t="shared" si="1"/>
        <v>-33101998.420000006</v>
      </c>
      <c r="BJ11" s="33">
        <f t="shared" si="1"/>
        <v>-36327391.569999985</v>
      </c>
      <c r="BK11" s="33">
        <f t="shared" si="1"/>
        <v>4719440.1199999955</v>
      </c>
      <c r="BL11" s="33">
        <f t="shared" si="1"/>
        <v>-18656227.09</v>
      </c>
      <c r="BM11" s="33">
        <f t="shared" si="1"/>
        <v>-25185312.779999997</v>
      </c>
      <c r="BN11" s="33">
        <f t="shared" si="1"/>
        <v>-31697514.039999999</v>
      </c>
      <c r="BO11" s="33">
        <f t="shared" si="1"/>
        <v>-55843992.589999996</v>
      </c>
      <c r="BP11" s="33">
        <f t="shared" si="1"/>
        <v>-24612331.190000001</v>
      </c>
      <c r="BQ11" s="33">
        <f t="shared" si="1"/>
        <v>-2588556.7399999881</v>
      </c>
      <c r="BR11" s="33">
        <f>BR5-BR6-BR7-BR8-BR9-BR10</f>
        <v>85966.440000001487</v>
      </c>
      <c r="BS11" s="33">
        <f>BS5-BS6-BS7-BS8-BS9-BS10</f>
        <v>-22180886.699999984</v>
      </c>
      <c r="BT11" s="33">
        <f>BT5-BT6-BT7-BT8-BT9-BT10</f>
        <v>-38527067.869999997</v>
      </c>
      <c r="BU11" s="33">
        <f>BU5-BU6-BU7-BU8-BU9-BU10</f>
        <v>-24588667.949999999</v>
      </c>
      <c r="BV11" s="33">
        <f>BV5-BV6-BV7-BV8-BV9-BV10</f>
        <v>0</v>
      </c>
    </row>
    <row r="12" spans="1:74" s="33" customFormat="1">
      <c r="A12" s="33" t="s">
        <v>297</v>
      </c>
      <c r="E12" s="33">
        <f t="shared" ref="E12:AJ12" si="2">I34</f>
        <v>4714598065.0799999</v>
      </c>
      <c r="F12" s="33">
        <f t="shared" si="2"/>
        <v>4883791948.3400002</v>
      </c>
      <c r="G12" s="33">
        <f t="shared" si="2"/>
        <v>4832115636.5800009</v>
      </c>
      <c r="H12" s="33">
        <f t="shared" si="2"/>
        <v>4530138757.170001</v>
      </c>
      <c r="I12" s="33">
        <f t="shared" si="2"/>
        <v>4461861570.9700003</v>
      </c>
      <c r="J12" s="33">
        <f t="shared" si="2"/>
        <v>4707834292.8500004</v>
      </c>
      <c r="K12" s="33">
        <f t="shared" si="2"/>
        <v>4822722997.5100002</v>
      </c>
      <c r="L12" s="33">
        <f t="shared" si="2"/>
        <v>4983771659.75</v>
      </c>
      <c r="M12" s="33">
        <f t="shared" si="2"/>
        <v>4937762061.8200006</v>
      </c>
      <c r="N12" s="33">
        <f t="shared" si="2"/>
        <v>4968243436.2800007</v>
      </c>
      <c r="O12" s="33">
        <f t="shared" si="2"/>
        <v>4924374690.3300009</v>
      </c>
      <c r="P12" s="33">
        <f t="shared" si="2"/>
        <v>4877722271.1900005</v>
      </c>
      <c r="Q12" s="33">
        <f t="shared" si="2"/>
        <v>4774072272.250001</v>
      </c>
      <c r="R12" s="33">
        <f t="shared" si="2"/>
        <v>4838075633.4300013</v>
      </c>
      <c r="S12" s="33">
        <f t="shared" si="2"/>
        <v>4729669078.0900011</v>
      </c>
      <c r="T12" s="33">
        <f t="shared" si="2"/>
        <v>4691048245.6000013</v>
      </c>
      <c r="U12" s="33">
        <f t="shared" si="2"/>
        <v>4736853134.0600004</v>
      </c>
      <c r="V12" s="33">
        <f t="shared" si="2"/>
        <v>4704851584.3800011</v>
      </c>
      <c r="W12" s="33">
        <f t="shared" si="2"/>
        <v>4032584821.77</v>
      </c>
      <c r="X12" s="33">
        <f t="shared" si="2"/>
        <v>3985363605.1400003</v>
      </c>
      <c r="Y12" s="33">
        <f t="shared" si="2"/>
        <v>3953900167.9700003</v>
      </c>
      <c r="Z12" s="33">
        <f t="shared" si="2"/>
        <v>3563040202.4100003</v>
      </c>
      <c r="AA12" s="33">
        <f t="shared" si="2"/>
        <v>3608868644.75</v>
      </c>
      <c r="AB12" s="33">
        <f t="shared" si="2"/>
        <v>3553208002.1100001</v>
      </c>
      <c r="AC12" s="33">
        <f t="shared" si="2"/>
        <v>3466409669.9799995</v>
      </c>
      <c r="AD12" s="33">
        <f t="shared" si="2"/>
        <v>3458537440.5599999</v>
      </c>
      <c r="AE12" s="33">
        <f t="shared" si="2"/>
        <v>3436019820.2999997</v>
      </c>
      <c r="AF12" s="33">
        <f t="shared" si="2"/>
        <v>3371165646.8799996</v>
      </c>
      <c r="AG12" s="33">
        <f t="shared" si="2"/>
        <v>3288843991.4399996</v>
      </c>
      <c r="AH12" s="33">
        <f t="shared" si="2"/>
        <v>3418986086.3299999</v>
      </c>
      <c r="AI12" s="33">
        <f t="shared" si="2"/>
        <v>2955845529.1199999</v>
      </c>
      <c r="AJ12" s="33">
        <f t="shared" si="2"/>
        <v>2921007878.7599998</v>
      </c>
      <c r="AK12" s="33">
        <f t="shared" ref="AK12:BL12" si="3">AO34</f>
        <v>2870323809.3599997</v>
      </c>
      <c r="AL12" s="33">
        <f t="shared" si="3"/>
        <v>2822938661.9400001</v>
      </c>
      <c r="AM12" s="33">
        <f t="shared" si="3"/>
        <v>2879065791.0599995</v>
      </c>
      <c r="AN12" s="33">
        <f t="shared" si="3"/>
        <v>2899757502.9699998</v>
      </c>
      <c r="AO12" s="33">
        <f t="shared" si="3"/>
        <v>2837394920.8799996</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s="33" customFormat="1">
      <c r="A13" s="33" t="s">
        <v>356</v>
      </c>
      <c r="E13" s="33">
        <f>E11/E12*100</f>
        <v>-1.4353275156416065</v>
      </c>
      <c r="F13" s="33">
        <f t="shared" ref="F13:BQ13" si="5">F11/F12*100</f>
        <v>2.127504443249606</v>
      </c>
      <c r="G13" s="33">
        <f t="shared" si="5"/>
        <v>-0.88120250884842466</v>
      </c>
      <c r="H13" s="33">
        <f t="shared" si="5"/>
        <v>0.55165558760084965</v>
      </c>
      <c r="I13" s="33">
        <f t="shared" si="5"/>
        <v>6.2557591816843168</v>
      </c>
      <c r="J13" s="33">
        <f t="shared" si="5"/>
        <v>10.637634084967493</v>
      </c>
      <c r="K13" s="33">
        <f t="shared" si="5"/>
        <v>7.4511277022448326</v>
      </c>
      <c r="L13" s="33">
        <f t="shared" si="5"/>
        <v>6.5655575295039483</v>
      </c>
      <c r="M13" s="33">
        <f t="shared" si="5"/>
        <v>1.1532404396377705</v>
      </c>
      <c r="N13" s="33">
        <f t="shared" si="5"/>
        <v>3.0094025501687125</v>
      </c>
      <c r="O13" s="33">
        <f t="shared" si="5"/>
        <v>-0.7119190415961355</v>
      </c>
      <c r="P13" s="33">
        <f t="shared" si="5"/>
        <v>1.8581784982991185</v>
      </c>
      <c r="Q13" s="33">
        <f t="shared" si="5"/>
        <v>3.9205530470904968</v>
      </c>
      <c r="R13" s="33">
        <f t="shared" si="5"/>
        <v>5.9864967973777423</v>
      </c>
      <c r="S13" s="33">
        <f t="shared" si="5"/>
        <v>0.53162321982479976</v>
      </c>
      <c r="T13" s="33">
        <f t="shared" si="5"/>
        <v>1.5265223788130291</v>
      </c>
      <c r="U13" s="33">
        <f t="shared" si="5"/>
        <v>2.1526568931767183</v>
      </c>
      <c r="V13" s="33">
        <f t="shared" si="5"/>
        <v>4.2248285733373221</v>
      </c>
      <c r="W13" s="33">
        <f t="shared" si="5"/>
        <v>0.99124561606753658</v>
      </c>
      <c r="X13" s="33">
        <f t="shared" si="5"/>
        <v>1.6328188302837185</v>
      </c>
      <c r="Y13" s="33">
        <f t="shared" si="5"/>
        <v>7.0113742515742583</v>
      </c>
      <c r="Z13" s="33">
        <f t="shared" si="5"/>
        <v>2.777064796043355</v>
      </c>
      <c r="AA13" s="33">
        <f t="shared" si="5"/>
        <v>1.3241533417825559</v>
      </c>
      <c r="AB13" s="33">
        <f t="shared" si="5"/>
        <v>0.79022328254710339</v>
      </c>
      <c r="AC13" s="33">
        <f t="shared" si="5"/>
        <v>-0.62606005654620833</v>
      </c>
      <c r="AD13" s="33">
        <f t="shared" si="5"/>
        <v>3.3045980425036037</v>
      </c>
      <c r="AE13" s="33">
        <f t="shared" si="5"/>
        <v>-0.40289961682442538</v>
      </c>
      <c r="AF13" s="33">
        <f t="shared" si="5"/>
        <v>1.6102582443624527</v>
      </c>
      <c r="AG13" s="33">
        <f t="shared" si="5"/>
        <v>0.51903214425582977</v>
      </c>
      <c r="AH13" s="33">
        <f t="shared" si="5"/>
        <v>6.1184337846939458</v>
      </c>
      <c r="AI13" s="33">
        <f t="shared" si="5"/>
        <v>0.78313771751433914</v>
      </c>
      <c r="AJ13" s="33">
        <f t="shared" si="5"/>
        <v>1.0905585911504947</v>
      </c>
      <c r="AK13" s="33">
        <f t="shared" si="5"/>
        <v>-0.58069170508384016</v>
      </c>
      <c r="AL13" s="33">
        <f t="shared" si="5"/>
        <v>4.8218382568913611</v>
      </c>
      <c r="AM13" s="33">
        <f t="shared" si="5"/>
        <v>0.52250410000048886</v>
      </c>
      <c r="AN13" s="33">
        <f t="shared" si="5"/>
        <v>2.1395518744741695</v>
      </c>
      <c r="AO13" s="33">
        <f t="shared" si="5"/>
        <v>5.782471050914344</v>
      </c>
      <c r="AP13" s="33">
        <f t="shared" si="5"/>
        <v>6.6434469579713173</v>
      </c>
      <c r="AQ13" s="33">
        <f t="shared" si="5"/>
        <v>1.8644597163894678</v>
      </c>
      <c r="AR13" s="33">
        <f t="shared" si="5"/>
        <v>3.4134690002288193</v>
      </c>
      <c r="AS13" s="33">
        <f t="shared" si="5"/>
        <v>1.4993780816880657</v>
      </c>
      <c r="AT13" s="33">
        <f t="shared" si="5"/>
        <v>5.6218723064846339</v>
      </c>
      <c r="AU13" s="33">
        <f t="shared" si="5"/>
        <v>-0.30420689641039572</v>
      </c>
      <c r="AV13" s="33">
        <f t="shared" si="5"/>
        <v>1.1780757859348694</v>
      </c>
      <c r="AW13" s="33">
        <f t="shared" si="5"/>
        <v>-1.6734966286306192</v>
      </c>
      <c r="AX13" s="33">
        <f t="shared" si="5"/>
        <v>-1.6139540007500761</v>
      </c>
      <c r="AY13" s="33">
        <f t="shared" si="5"/>
        <v>-1.8990456928272879</v>
      </c>
      <c r="AZ13" s="33">
        <f t="shared" si="5"/>
        <v>0.2427300497352185</v>
      </c>
      <c r="BA13" s="33">
        <f t="shared" si="5"/>
        <v>0.70624248885676233</v>
      </c>
      <c r="BB13" s="33">
        <f t="shared" si="5"/>
        <v>0.77883270902751334</v>
      </c>
      <c r="BC13" s="33">
        <f t="shared" si="5"/>
        <v>1.6992295831981328</v>
      </c>
      <c r="BD13" s="33">
        <f t="shared" si="5"/>
        <v>-0.90295534360591634</v>
      </c>
      <c r="BE13" s="33">
        <f t="shared" si="5"/>
        <v>-1.1194542287190075</v>
      </c>
      <c r="BF13" s="33">
        <f t="shared" si="5"/>
        <v>-3.3141989576532103</v>
      </c>
      <c r="BG13" s="33">
        <f t="shared" si="5"/>
        <v>-3.0451654336041121</v>
      </c>
      <c r="BH13" s="33">
        <f t="shared" si="5"/>
        <v>-0.59618389671356475</v>
      </c>
      <c r="BI13" s="33">
        <f t="shared" si="5"/>
        <v>-1.3560087601652078</v>
      </c>
      <c r="BJ13" s="33">
        <f t="shared" si="5"/>
        <v>-1.7128850008652996</v>
      </c>
      <c r="BK13" s="33">
        <f t="shared" si="5"/>
        <v>0.21926610916732286</v>
      </c>
      <c r="BL13" s="33">
        <f t="shared" si="5"/>
        <v>-0.88113959841088674</v>
      </c>
      <c r="BM13" s="33">
        <f t="shared" si="5"/>
        <v>-1.1701145477045818</v>
      </c>
      <c r="BN13" s="33">
        <f t="shared" si="5"/>
        <v>-1.4970837703192346</v>
      </c>
      <c r="BO13" s="33">
        <f t="shared" si="5"/>
        <v>-2.7812140391875566</v>
      </c>
      <c r="BP13" s="33">
        <f t="shared" si="5"/>
        <v>-1.1116005531864845</v>
      </c>
      <c r="BQ13" s="33">
        <f t="shared" si="5"/>
        <v>-0.14267210037626293</v>
      </c>
      <c r="BR13" s="33">
        <f>BR11/BR12*100</f>
        <v>4.1196441657591664E-3</v>
      </c>
      <c r="BS13" s="33">
        <f>BS11/BS12*100</f>
        <v>-1.1315726356621585</v>
      </c>
      <c r="BT13" s="33" t="e">
        <f>BT11/BT12*100</f>
        <v>#DIV/0!</v>
      </c>
      <c r="BU13" s="33" t="e">
        <f>BU11/BU12*100</f>
        <v>#DIV/0!</v>
      </c>
    </row>
    <row r="14" spans="1:74" s="57" customFormat="1">
      <c r="A14" s="57" t="s">
        <v>293</v>
      </c>
    </row>
    <row r="15" spans="1:74" s="33" customFormat="1">
      <c r="A15" s="33" t="s">
        <v>313</v>
      </c>
      <c r="B15" s="48">
        <v>0</v>
      </c>
      <c r="C15" s="48">
        <v>0</v>
      </c>
      <c r="D15" s="48">
        <v>0</v>
      </c>
      <c r="E15" s="48">
        <v>0</v>
      </c>
      <c r="F15" s="48">
        <v>0</v>
      </c>
      <c r="G15" s="48">
        <v>0</v>
      </c>
      <c r="H15" s="48">
        <v>0</v>
      </c>
      <c r="I15" s="48">
        <v>134709287.94</v>
      </c>
      <c r="J15" s="48">
        <v>134717409.28999999</v>
      </c>
      <c r="K15" s="48">
        <v>234709287.94</v>
      </c>
      <c r="L15" s="48">
        <v>0</v>
      </c>
      <c r="M15" s="48">
        <v>0</v>
      </c>
      <c r="N15" s="48">
        <v>17817886.559999999</v>
      </c>
      <c r="O15" s="48">
        <v>17817886.559999999</v>
      </c>
      <c r="P15" s="48">
        <v>29259105.09</v>
      </c>
      <c r="Q15" s="48">
        <v>0</v>
      </c>
      <c r="R15" s="48">
        <v>0</v>
      </c>
      <c r="S15" s="48">
        <v>0</v>
      </c>
      <c r="T15" s="48">
        <v>0</v>
      </c>
      <c r="U15" s="48">
        <v>0</v>
      </c>
      <c r="V15" s="48">
        <v>0</v>
      </c>
      <c r="W15" s="48">
        <v>0</v>
      </c>
      <c r="X15" s="48">
        <v>0</v>
      </c>
      <c r="Y15" s="48">
        <v>4641535.3899999997</v>
      </c>
      <c r="Z15" s="48">
        <v>0</v>
      </c>
      <c r="AA15" s="48">
        <v>1868513.55</v>
      </c>
      <c r="AB15" s="48">
        <v>0</v>
      </c>
      <c r="AC15" s="48">
        <v>129131878.27</v>
      </c>
      <c r="AD15" s="48">
        <v>142540908.24000001</v>
      </c>
      <c r="AE15" s="48">
        <v>0</v>
      </c>
      <c r="AF15" s="48">
        <v>0</v>
      </c>
      <c r="AG15" s="48">
        <v>38933536.32</v>
      </c>
      <c r="AH15" s="48">
        <v>36177645.030000001</v>
      </c>
      <c r="AI15" s="48">
        <v>0</v>
      </c>
      <c r="AJ15" s="48">
        <v>0</v>
      </c>
      <c r="AK15" s="48">
        <v>0</v>
      </c>
      <c r="AL15" s="48">
        <v>0</v>
      </c>
      <c r="AM15" s="48">
        <v>0</v>
      </c>
      <c r="AN15" s="48">
        <v>0</v>
      </c>
      <c r="AO15" s="48">
        <v>3861514.16</v>
      </c>
      <c r="AP15" s="48">
        <v>0</v>
      </c>
      <c r="AQ15" s="48">
        <v>0</v>
      </c>
      <c r="AR15" s="48">
        <v>0</v>
      </c>
      <c r="AS15" s="48">
        <v>5512469.4500000002</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row>
    <row r="16" spans="1:74" s="33" customFormat="1">
      <c r="A16" s="33" t="s">
        <v>314</v>
      </c>
      <c r="B16" s="48">
        <v>0</v>
      </c>
      <c r="C16" s="48">
        <v>0</v>
      </c>
      <c r="D16" s="48">
        <v>0</v>
      </c>
      <c r="E16" s="48">
        <v>0</v>
      </c>
      <c r="F16" s="48">
        <v>0</v>
      </c>
      <c r="G16" s="48">
        <v>0</v>
      </c>
      <c r="H16" s="48">
        <v>0</v>
      </c>
      <c r="I16" s="48">
        <v>0</v>
      </c>
      <c r="J16" s="48">
        <v>0</v>
      </c>
      <c r="K16" s="48">
        <v>0</v>
      </c>
      <c r="L16" s="48">
        <v>0</v>
      </c>
      <c r="M16" s="48">
        <v>64294076.009999998</v>
      </c>
      <c r="N16" s="48">
        <v>0</v>
      </c>
      <c r="O16" s="48">
        <v>0</v>
      </c>
      <c r="P16" s="48">
        <v>0</v>
      </c>
      <c r="Q16" s="48">
        <v>2406835.14</v>
      </c>
      <c r="R16" s="48">
        <v>0</v>
      </c>
      <c r="S16" s="48">
        <v>0</v>
      </c>
      <c r="T16" s="48">
        <v>0</v>
      </c>
      <c r="U16" s="48">
        <v>61910349.130000003</v>
      </c>
      <c r="V16" s="48">
        <v>67399978.109999999</v>
      </c>
      <c r="W16" s="48">
        <v>60105353.490000002</v>
      </c>
      <c r="X16" s="48">
        <v>0</v>
      </c>
      <c r="Y16" s="48">
        <v>97835647.530000001</v>
      </c>
      <c r="Z16" s="48">
        <v>571060000</v>
      </c>
      <c r="AA16" s="48">
        <v>0</v>
      </c>
      <c r="AB16" s="48">
        <v>0</v>
      </c>
      <c r="AC16" s="48">
        <v>0</v>
      </c>
      <c r="AD16" s="48">
        <v>0</v>
      </c>
      <c r="AE16" s="48">
        <v>0</v>
      </c>
      <c r="AF16" s="48">
        <v>0</v>
      </c>
      <c r="AG16" s="48">
        <v>0</v>
      </c>
      <c r="AH16" s="48">
        <v>0</v>
      </c>
      <c r="AI16" s="48">
        <v>0</v>
      </c>
      <c r="AJ16" s="48">
        <v>0</v>
      </c>
      <c r="AK16" s="48">
        <v>227256611.59</v>
      </c>
      <c r="AL16" s="48">
        <v>0</v>
      </c>
      <c r="AM16" s="48">
        <v>0</v>
      </c>
      <c r="AN16" s="48">
        <v>0</v>
      </c>
      <c r="AO16" s="48">
        <v>0</v>
      </c>
      <c r="AP16" s="48">
        <v>0</v>
      </c>
      <c r="AQ16" s="48">
        <v>0</v>
      </c>
      <c r="AR16" s="48">
        <v>0</v>
      </c>
      <c r="AS16" s="48">
        <v>0</v>
      </c>
      <c r="AT16" s="48">
        <v>0</v>
      </c>
      <c r="AU16" s="48">
        <v>231337646.5</v>
      </c>
      <c r="AV16" s="48">
        <v>0</v>
      </c>
      <c r="AW16" s="48">
        <v>0</v>
      </c>
      <c r="AX16" s="48">
        <v>0</v>
      </c>
      <c r="AY16" s="48">
        <v>0</v>
      </c>
      <c r="AZ16" s="48">
        <v>0</v>
      </c>
      <c r="BA16" s="48">
        <v>0</v>
      </c>
      <c r="BB16" s="48">
        <v>0</v>
      </c>
      <c r="BC16" s="48">
        <v>0</v>
      </c>
      <c r="BD16" s="48">
        <v>0</v>
      </c>
      <c r="BE16" s="48">
        <v>0</v>
      </c>
      <c r="BF16" s="48">
        <v>0</v>
      </c>
      <c r="BG16" s="48">
        <v>0</v>
      </c>
      <c r="BH16" s="48">
        <v>0</v>
      </c>
      <c r="BI16" s="48">
        <v>0</v>
      </c>
      <c r="BJ16" s="48">
        <v>0</v>
      </c>
      <c r="BK16" s="48">
        <v>0</v>
      </c>
      <c r="BL16" s="48">
        <v>0</v>
      </c>
      <c r="BM16" s="48">
        <v>0</v>
      </c>
      <c r="BN16" s="48">
        <v>0</v>
      </c>
      <c r="BO16" s="48">
        <v>0</v>
      </c>
      <c r="BP16" s="48">
        <v>0</v>
      </c>
      <c r="BQ16" s="48">
        <v>0</v>
      </c>
      <c r="BR16" s="48">
        <v>0</v>
      </c>
      <c r="BS16" s="48">
        <v>0</v>
      </c>
      <c r="BT16" s="48">
        <v>0</v>
      </c>
      <c r="BU16" s="48">
        <v>0</v>
      </c>
      <c r="BV16" s="48">
        <v>0</v>
      </c>
    </row>
    <row r="17" spans="1:74" s="56" customFormat="1">
      <c r="A17" s="56" t="s">
        <v>298</v>
      </c>
      <c r="E17" s="56">
        <f>E16-E15</f>
        <v>0</v>
      </c>
      <c r="F17" s="56">
        <f t="shared" ref="F17:BQ17" si="6">F16-F15</f>
        <v>0</v>
      </c>
      <c r="G17" s="56">
        <f t="shared" si="6"/>
        <v>0</v>
      </c>
      <c r="H17" s="56">
        <f t="shared" si="6"/>
        <v>0</v>
      </c>
      <c r="I17" s="56">
        <f t="shared" si="6"/>
        <v>-134709287.94</v>
      </c>
      <c r="J17" s="56">
        <f t="shared" si="6"/>
        <v>-134717409.28999999</v>
      </c>
      <c r="K17" s="56">
        <f t="shared" si="6"/>
        <v>-234709287.94</v>
      </c>
      <c r="L17" s="56">
        <f t="shared" si="6"/>
        <v>0</v>
      </c>
      <c r="M17" s="56">
        <f t="shared" si="6"/>
        <v>64294076.009999998</v>
      </c>
      <c r="N17" s="56">
        <f t="shared" si="6"/>
        <v>-17817886.559999999</v>
      </c>
      <c r="O17" s="56">
        <f t="shared" si="6"/>
        <v>-17817886.559999999</v>
      </c>
      <c r="P17" s="56">
        <f t="shared" si="6"/>
        <v>-29259105.09</v>
      </c>
      <c r="Q17" s="56">
        <f t="shared" si="6"/>
        <v>2406835.14</v>
      </c>
      <c r="R17" s="56">
        <f t="shared" si="6"/>
        <v>0</v>
      </c>
      <c r="S17" s="56">
        <f t="shared" si="6"/>
        <v>0</v>
      </c>
      <c r="T17" s="56">
        <f t="shared" si="6"/>
        <v>0</v>
      </c>
      <c r="U17" s="56">
        <f t="shared" si="6"/>
        <v>61910349.130000003</v>
      </c>
      <c r="V17" s="56">
        <f t="shared" si="6"/>
        <v>67399978.109999999</v>
      </c>
      <c r="W17" s="56">
        <f t="shared" si="6"/>
        <v>60105353.490000002</v>
      </c>
      <c r="X17" s="56">
        <f t="shared" si="6"/>
        <v>0</v>
      </c>
      <c r="Y17" s="56">
        <f t="shared" si="6"/>
        <v>93194112.140000001</v>
      </c>
      <c r="Z17" s="56">
        <f t="shared" si="6"/>
        <v>571060000</v>
      </c>
      <c r="AA17" s="56">
        <f t="shared" si="6"/>
        <v>-1868513.55</v>
      </c>
      <c r="AB17" s="56">
        <f t="shared" si="6"/>
        <v>0</v>
      </c>
      <c r="AC17" s="56">
        <f t="shared" si="6"/>
        <v>-129131878.27</v>
      </c>
      <c r="AD17" s="56">
        <f t="shared" si="6"/>
        <v>-142540908.24000001</v>
      </c>
      <c r="AE17" s="56">
        <f t="shared" si="6"/>
        <v>0</v>
      </c>
      <c r="AF17" s="56">
        <f t="shared" si="6"/>
        <v>0</v>
      </c>
      <c r="AG17" s="56">
        <f t="shared" si="6"/>
        <v>-38933536.32</v>
      </c>
      <c r="AH17" s="56">
        <f t="shared" si="6"/>
        <v>-36177645.030000001</v>
      </c>
      <c r="AI17" s="56">
        <f t="shared" si="6"/>
        <v>0</v>
      </c>
      <c r="AJ17" s="56">
        <f t="shared" si="6"/>
        <v>0</v>
      </c>
      <c r="AK17" s="56">
        <f t="shared" si="6"/>
        <v>227256611.59</v>
      </c>
      <c r="AL17" s="56">
        <f t="shared" si="6"/>
        <v>0</v>
      </c>
      <c r="AM17" s="56">
        <f t="shared" si="6"/>
        <v>0</v>
      </c>
      <c r="AN17" s="56">
        <f t="shared" si="6"/>
        <v>0</v>
      </c>
      <c r="AO17" s="56">
        <f t="shared" si="6"/>
        <v>-3861514.16</v>
      </c>
      <c r="AP17" s="56">
        <f t="shared" si="6"/>
        <v>0</v>
      </c>
      <c r="AQ17" s="56">
        <f t="shared" si="6"/>
        <v>0</v>
      </c>
      <c r="AR17" s="56">
        <f t="shared" si="6"/>
        <v>0</v>
      </c>
      <c r="AS17" s="56">
        <f t="shared" si="6"/>
        <v>-5512469.4500000002</v>
      </c>
      <c r="AT17" s="56">
        <f t="shared" si="6"/>
        <v>0</v>
      </c>
      <c r="AU17" s="56">
        <f t="shared" si="6"/>
        <v>231337646.5</v>
      </c>
      <c r="AV17" s="56">
        <f t="shared" si="6"/>
        <v>0</v>
      </c>
      <c r="AW17" s="56">
        <f t="shared" si="6"/>
        <v>0</v>
      </c>
      <c r="AX17" s="56">
        <f t="shared" si="6"/>
        <v>0</v>
      </c>
      <c r="AY17" s="56">
        <f t="shared" si="6"/>
        <v>0</v>
      </c>
      <c r="AZ17" s="56">
        <f t="shared" si="6"/>
        <v>0</v>
      </c>
      <c r="BA17" s="56">
        <f t="shared" si="6"/>
        <v>0</v>
      </c>
      <c r="BB17" s="56">
        <f t="shared" si="6"/>
        <v>0</v>
      </c>
      <c r="BC17" s="56">
        <f t="shared" si="6"/>
        <v>0</v>
      </c>
      <c r="BD17" s="56">
        <f t="shared" si="6"/>
        <v>0</v>
      </c>
      <c r="BE17" s="56">
        <f t="shared" si="6"/>
        <v>0</v>
      </c>
      <c r="BF17" s="56">
        <f t="shared" si="6"/>
        <v>0</v>
      </c>
      <c r="BG17" s="56">
        <f t="shared" si="6"/>
        <v>0</v>
      </c>
      <c r="BH17" s="56">
        <f t="shared" si="6"/>
        <v>0</v>
      </c>
      <c r="BI17" s="56">
        <f t="shared" si="6"/>
        <v>0</v>
      </c>
      <c r="BJ17" s="56">
        <f t="shared" si="6"/>
        <v>0</v>
      </c>
      <c r="BK17" s="56">
        <f t="shared" si="6"/>
        <v>0</v>
      </c>
      <c r="BL17" s="56">
        <f t="shared" si="6"/>
        <v>0</v>
      </c>
      <c r="BM17" s="56">
        <f t="shared" si="6"/>
        <v>0</v>
      </c>
      <c r="BN17" s="56">
        <f t="shared" si="6"/>
        <v>0</v>
      </c>
      <c r="BO17" s="56">
        <f t="shared" si="6"/>
        <v>0</v>
      </c>
      <c r="BP17" s="56">
        <f t="shared" si="6"/>
        <v>0</v>
      </c>
      <c r="BQ17" s="56">
        <f t="shared" si="6"/>
        <v>0</v>
      </c>
      <c r="BR17" s="56">
        <f>BR16-BR15</f>
        <v>0</v>
      </c>
      <c r="BS17" s="56">
        <f>BS16-BS15</f>
        <v>0</v>
      </c>
      <c r="BT17" s="56">
        <f>BT16-BT15</f>
        <v>0</v>
      </c>
      <c r="BU17" s="56">
        <f>BU16-BU15</f>
        <v>0</v>
      </c>
    </row>
    <row r="18" spans="1:74" s="57" customFormat="1">
      <c r="A18" s="57" t="s">
        <v>294</v>
      </c>
    </row>
    <row r="19" spans="1:74" s="33" customFormat="1">
      <c r="A19" s="33" t="s">
        <v>299</v>
      </c>
      <c r="E19" s="33">
        <f>E5+E17</f>
        <v>167191555.31</v>
      </c>
      <c r="F19" s="33">
        <f t="shared" ref="F19:BQ19" si="7">F5+F17</f>
        <v>103902890.7</v>
      </c>
      <c r="G19" s="33">
        <f t="shared" si="7"/>
        <v>72575759.260000005</v>
      </c>
      <c r="H19" s="33">
        <f t="shared" si="7"/>
        <v>24990763.579999998</v>
      </c>
      <c r="I19" s="33">
        <f t="shared" si="7"/>
        <v>360299977.15999997</v>
      </c>
      <c r="J19" s="33">
        <f t="shared" si="7"/>
        <v>366084776.11000001</v>
      </c>
      <c r="K19" s="33">
        <f t="shared" si="7"/>
        <v>228255531.94</v>
      </c>
      <c r="L19" s="33">
        <f t="shared" si="7"/>
        <v>327212395.46000004</v>
      </c>
      <c r="M19" s="33">
        <f t="shared" si="7"/>
        <v>350286168.80000001</v>
      </c>
      <c r="N19" s="33">
        <f t="shared" si="7"/>
        <v>131696558.11000001</v>
      </c>
      <c r="O19" s="33">
        <f t="shared" si="7"/>
        <v>75233428.979999989</v>
      </c>
      <c r="P19" s="33">
        <f t="shared" si="7"/>
        <v>61377681.359999999</v>
      </c>
      <c r="Q19" s="33">
        <f t="shared" si="7"/>
        <v>386152390.24999994</v>
      </c>
      <c r="R19" s="33">
        <f t="shared" si="7"/>
        <v>289631242.84999996</v>
      </c>
      <c r="S19" s="33">
        <f t="shared" si="7"/>
        <v>132827796.22999999</v>
      </c>
      <c r="T19" s="33">
        <f t="shared" si="7"/>
        <v>71609901.270000011</v>
      </c>
      <c r="U19" s="33">
        <f t="shared" si="7"/>
        <v>376507442.61000001</v>
      </c>
      <c r="V19" s="33">
        <f t="shared" si="7"/>
        <v>266171892.18000001</v>
      </c>
      <c r="W19" s="33">
        <f t="shared" si="7"/>
        <v>198961855.01000002</v>
      </c>
      <c r="X19" s="33">
        <f t="shared" si="7"/>
        <v>65073767.399999999</v>
      </c>
      <c r="Y19" s="33">
        <f t="shared" si="7"/>
        <v>580859184.91999996</v>
      </c>
      <c r="Z19" s="33">
        <f t="shared" si="7"/>
        <v>670007935.13</v>
      </c>
      <c r="AA19" s="33">
        <f t="shared" si="7"/>
        <v>120546635.93999998</v>
      </c>
      <c r="AB19" s="33">
        <f t="shared" si="7"/>
        <v>28078276.909999996</v>
      </c>
      <c r="AC19" s="33">
        <f t="shared" si="7"/>
        <v>41629290.409999982</v>
      </c>
      <c r="AD19" s="33">
        <f t="shared" si="7"/>
        <v>-28250147.680000007</v>
      </c>
      <c r="AE19" s="33">
        <f t="shared" si="7"/>
        <v>89101622.189999998</v>
      </c>
      <c r="AF19" s="33">
        <f t="shared" si="7"/>
        <v>54284472.759999998</v>
      </c>
      <c r="AG19" s="33">
        <f t="shared" si="7"/>
        <v>161076856.82000005</v>
      </c>
      <c r="AH19" s="33">
        <f t="shared" si="7"/>
        <v>173010754.77000001</v>
      </c>
      <c r="AI19" s="33">
        <f t="shared" si="7"/>
        <v>129280441.30000001</v>
      </c>
      <c r="AJ19" s="33">
        <f t="shared" si="7"/>
        <v>31855302.370000005</v>
      </c>
      <c r="AK19" s="33">
        <f t="shared" si="7"/>
        <v>388333379.91999996</v>
      </c>
      <c r="AL19" s="33">
        <f t="shared" si="7"/>
        <v>136117536.37</v>
      </c>
      <c r="AM19" s="33">
        <f t="shared" si="7"/>
        <v>96853293.900000006</v>
      </c>
      <c r="AN19" s="33">
        <f t="shared" si="7"/>
        <v>62041816.009999998</v>
      </c>
      <c r="AO19" s="33">
        <f t="shared" si="7"/>
        <v>324472750.49999994</v>
      </c>
      <c r="AP19" s="33">
        <f t="shared" si="7"/>
        <v>194903454.25999999</v>
      </c>
      <c r="AQ19" s="33">
        <f t="shared" si="7"/>
        <v>139045414.91999999</v>
      </c>
      <c r="AR19" s="33">
        <f t="shared" si="7"/>
        <v>87928333.170000002</v>
      </c>
      <c r="AS19" s="33">
        <f t="shared" si="7"/>
        <v>192715868.94000003</v>
      </c>
      <c r="AT19" s="33">
        <f t="shared" si="7"/>
        <v>135530047.53999999</v>
      </c>
      <c r="AU19" s="33">
        <f t="shared" si="7"/>
        <v>300365073.59000003</v>
      </c>
      <c r="AV19" s="33">
        <f t="shared" si="7"/>
        <v>30093781.079999998</v>
      </c>
      <c r="AW19" s="33">
        <f t="shared" si="7"/>
        <v>98537360.400000006</v>
      </c>
      <c r="AX19" s="33">
        <f t="shared" si="7"/>
        <v>59637717.5</v>
      </c>
      <c r="AY19" s="33">
        <f t="shared" si="7"/>
        <v>16206520.319999993</v>
      </c>
      <c r="AZ19" s="33">
        <f t="shared" si="7"/>
        <v>40070902.189999998</v>
      </c>
      <c r="BA19" s="33">
        <f t="shared" si="7"/>
        <v>154725038.13</v>
      </c>
      <c r="BB19" s="33">
        <f t="shared" si="7"/>
        <v>126599853.28999999</v>
      </c>
      <c r="BC19" s="33">
        <f t="shared" si="7"/>
        <v>109236470.25</v>
      </c>
      <c r="BD19" s="33">
        <f t="shared" si="7"/>
        <v>11533109.43</v>
      </c>
      <c r="BE19" s="33">
        <f t="shared" si="7"/>
        <v>108396880.98999999</v>
      </c>
      <c r="BF19" s="33">
        <f t="shared" si="7"/>
        <v>21317654.299999997</v>
      </c>
      <c r="BG19" s="33">
        <f t="shared" si="7"/>
        <v>-3056140.1499999985</v>
      </c>
      <c r="BH19" s="33">
        <f t="shared" si="7"/>
        <v>22152480.170000002</v>
      </c>
      <c r="BI19" s="33">
        <f t="shared" si="7"/>
        <v>197116404.78</v>
      </c>
      <c r="BJ19" s="33">
        <f t="shared" si="7"/>
        <v>74271298.300000012</v>
      </c>
      <c r="BK19" s="33">
        <f t="shared" si="7"/>
        <v>60757294.479999997</v>
      </c>
      <c r="BL19" s="33">
        <f t="shared" si="7"/>
        <v>13907802.27</v>
      </c>
      <c r="BM19" s="33">
        <f t="shared" si="7"/>
        <v>101057382.82000001</v>
      </c>
      <c r="BN19" s="33">
        <f t="shared" si="7"/>
        <v>20451575.949999999</v>
      </c>
      <c r="BO19" s="33">
        <f t="shared" si="7"/>
        <v>51258284.269999996</v>
      </c>
      <c r="BP19" s="33">
        <f t="shared" si="7"/>
        <v>18609688.609999999</v>
      </c>
      <c r="BQ19" s="33">
        <f t="shared" si="7"/>
        <v>106582120.29000001</v>
      </c>
      <c r="BR19" s="33">
        <f>BR5+BR17</f>
        <v>40993445.710000001</v>
      </c>
      <c r="BS19" s="33">
        <f>BS5+BS17</f>
        <v>75768714.270000011</v>
      </c>
      <c r="BT19" s="33">
        <f>BT5+BT17</f>
        <v>5826841.1900000004</v>
      </c>
      <c r="BU19" s="33">
        <f>BU5+BU17</f>
        <v>-248081.96999999997</v>
      </c>
      <c r="BV19" s="33">
        <f>BV5+BV17</f>
        <v>0</v>
      </c>
    </row>
    <row r="20" spans="1:74" s="33" customFormat="1">
      <c r="A20" s="33" t="s">
        <v>300</v>
      </c>
      <c r="B20" s="48">
        <v>-220844288.34999999</v>
      </c>
      <c r="C20" s="48">
        <v>-360888706.42000002</v>
      </c>
      <c r="D20" s="48">
        <v>-1182456308.27</v>
      </c>
      <c r="E20" s="48">
        <v>1930118454.01</v>
      </c>
      <c r="F20" s="48">
        <v>1405689604.1400001</v>
      </c>
      <c r="G20" s="48">
        <v>436621687.81999999</v>
      </c>
      <c r="H20" s="48">
        <v>-277228251.38999999</v>
      </c>
      <c r="I20" s="48">
        <v>1999573702.98</v>
      </c>
      <c r="J20" s="48">
        <v>1929645382.1800001</v>
      </c>
      <c r="K20" s="48">
        <v>1316392351.1300001</v>
      </c>
      <c r="L20" s="48">
        <v>319139035.18000001</v>
      </c>
      <c r="M20" s="48">
        <v>1338774524.46</v>
      </c>
      <c r="N20" s="48">
        <v>1508101907.8</v>
      </c>
      <c r="O20" s="48">
        <v>563731554.65999997</v>
      </c>
      <c r="P20" s="48">
        <v>-139849646.09999999</v>
      </c>
      <c r="Q20" s="48">
        <v>2011963265.6500001</v>
      </c>
      <c r="R20" s="48">
        <v>1767169251.03</v>
      </c>
      <c r="S20" s="48">
        <v>972053307.75999999</v>
      </c>
      <c r="T20" s="48">
        <v>-47720877.789999999</v>
      </c>
      <c r="U20" s="48">
        <v>1758892889.23</v>
      </c>
      <c r="V20" s="48">
        <v>1503864105.3</v>
      </c>
      <c r="W20" s="48">
        <v>928841205.42999995</v>
      </c>
      <c r="X20" s="48">
        <v>-633039859.49000001</v>
      </c>
      <c r="Y20" s="48">
        <v>3120058762.9099998</v>
      </c>
      <c r="Z20" s="48">
        <v>2266334969.25</v>
      </c>
      <c r="AA20" s="48">
        <v>1506595920.0599999</v>
      </c>
      <c r="AB20" s="48">
        <v>-125661126.05</v>
      </c>
      <c r="AC20" s="48">
        <v>1542378253.03</v>
      </c>
      <c r="AD20" s="48">
        <v>1434505205.8599999</v>
      </c>
      <c r="AE20" s="48">
        <v>884143463.00999999</v>
      </c>
      <c r="AF20" s="48">
        <v>-223539526.56</v>
      </c>
      <c r="AG20" s="48">
        <v>1787464327.6600001</v>
      </c>
      <c r="AH20" s="48">
        <v>1718131912.98</v>
      </c>
      <c r="AI20" s="48">
        <v>1122202879.6700001</v>
      </c>
      <c r="AJ20" s="48">
        <v>30469639.280000001</v>
      </c>
      <c r="AK20" s="48">
        <v>2028598332.1700001</v>
      </c>
      <c r="AL20" s="48">
        <v>1616122875.99</v>
      </c>
      <c r="AM20" s="48">
        <v>943480103.27999997</v>
      </c>
      <c r="AN20" s="48">
        <v>378297459.14999998</v>
      </c>
      <c r="AO20" s="48">
        <v>516497097.97000003</v>
      </c>
      <c r="AP20" s="48">
        <v>381218783.56</v>
      </c>
      <c r="AQ20" s="48">
        <v>4084610.3</v>
      </c>
      <c r="AR20" s="48">
        <v>-286208499.70999998</v>
      </c>
      <c r="AS20" s="48">
        <v>1057878881.39</v>
      </c>
      <c r="AT20" s="48">
        <v>769860088.14999998</v>
      </c>
      <c r="AU20" s="48">
        <v>295608189.13</v>
      </c>
      <c r="AV20" s="48">
        <v>-30549097.199999999</v>
      </c>
      <c r="AW20" s="48">
        <v>846957120.55999994</v>
      </c>
      <c r="AX20" s="48">
        <v>485240091.43000001</v>
      </c>
      <c r="AY20" s="48">
        <v>199309444.03</v>
      </c>
      <c r="AZ20" s="48">
        <v>-80113359.060000002</v>
      </c>
      <c r="BA20" s="48">
        <v>243530780.69999999</v>
      </c>
      <c r="BB20" s="48">
        <v>-165370697.12</v>
      </c>
      <c r="BC20" s="48">
        <v>-157379247.44</v>
      </c>
      <c r="BD20" s="48">
        <v>-233545765.58000001</v>
      </c>
      <c r="BE20" s="48">
        <v>604667760.59000003</v>
      </c>
      <c r="BF20" s="48">
        <v>337453098.12</v>
      </c>
      <c r="BG20" s="48">
        <v>76753462.159999996</v>
      </c>
      <c r="BH20" s="48">
        <v>56748815.079999998</v>
      </c>
      <c r="BI20" s="48">
        <v>292170476.75999999</v>
      </c>
      <c r="BJ20" s="48">
        <v>456723497.52999997</v>
      </c>
      <c r="BK20" s="48">
        <v>156973179.36000001</v>
      </c>
      <c r="BL20" s="48">
        <v>-5871214.5800000001</v>
      </c>
      <c r="BM20" s="48">
        <v>690591617.23000002</v>
      </c>
      <c r="BN20" s="48">
        <v>318591291.69999999</v>
      </c>
      <c r="BO20" s="48">
        <v>887186030.29999995</v>
      </c>
      <c r="BP20" s="48">
        <v>200224002.99000001</v>
      </c>
      <c r="BQ20" s="48">
        <v>678152932.48000002</v>
      </c>
      <c r="BR20" s="48">
        <v>131692296.48</v>
      </c>
      <c r="BS20" s="48">
        <v>247433107.97999999</v>
      </c>
      <c r="BT20" s="48">
        <v>43070537.390000001</v>
      </c>
      <c r="BU20" s="48">
        <v>-154941375.38999999</v>
      </c>
      <c r="BV20" s="48">
        <v>0</v>
      </c>
    </row>
    <row r="21" spans="1:74" s="33" customFormat="1">
      <c r="A21" s="33" t="s">
        <v>576</v>
      </c>
      <c r="E21" s="33">
        <f>E20/E19</f>
        <v>11.544353723076805</v>
      </c>
      <c r="F21" s="33">
        <f t="shared" ref="F21:BQ21" si="8">F20/F19</f>
        <v>13.528878693073745</v>
      </c>
      <c r="G21" s="33">
        <f t="shared" si="8"/>
        <v>6.0160815714764864</v>
      </c>
      <c r="H21" s="33">
        <f t="shared" si="8"/>
        <v>-11.093228524312261</v>
      </c>
      <c r="I21" s="33">
        <f t="shared" si="8"/>
        <v>5.5497469601338354</v>
      </c>
      <c r="J21" s="33">
        <f t="shared" si="8"/>
        <v>5.271034219680816</v>
      </c>
      <c r="K21" s="33">
        <f t="shared" si="8"/>
        <v>5.7671870641717078</v>
      </c>
      <c r="L21" s="33">
        <f t="shared" si="8"/>
        <v>0.97532685071832204</v>
      </c>
      <c r="M21" s="33">
        <f t="shared" si="8"/>
        <v>3.8219451514352798</v>
      </c>
      <c r="N21" s="33">
        <f t="shared" si="8"/>
        <v>11.451338815858442</v>
      </c>
      <c r="O21" s="33">
        <f t="shared" si="8"/>
        <v>7.4930993084186293</v>
      </c>
      <c r="P21" s="33">
        <f t="shared" si="8"/>
        <v>-2.2785097612230816</v>
      </c>
      <c r="Q21" s="33">
        <f t="shared" si="8"/>
        <v>5.21028308111062</v>
      </c>
      <c r="R21" s="33">
        <f t="shared" si="8"/>
        <v>6.1014455265284244</v>
      </c>
      <c r="S21" s="33">
        <f t="shared" si="8"/>
        <v>7.3181467685937234</v>
      </c>
      <c r="T21" s="33">
        <f t="shared" si="8"/>
        <v>-0.66640055276814081</v>
      </c>
      <c r="U21" s="33">
        <f t="shared" si="8"/>
        <v>4.671601913197569</v>
      </c>
      <c r="V21" s="33">
        <f t="shared" si="8"/>
        <v>5.6499733799202385</v>
      </c>
      <c r="W21" s="33">
        <f t="shared" si="8"/>
        <v>4.6684386079096187</v>
      </c>
      <c r="X21" s="33">
        <f t="shared" si="8"/>
        <v>-9.7280345795685417</v>
      </c>
      <c r="Y21" s="33">
        <f t="shared" si="8"/>
        <v>5.3714546380801682</v>
      </c>
      <c r="Z21" s="33">
        <f t="shared" si="8"/>
        <v>3.3825494451946581</v>
      </c>
      <c r="AA21" s="33">
        <f t="shared" si="8"/>
        <v>12.498033713772669</v>
      </c>
      <c r="AB21" s="33">
        <f t="shared" si="8"/>
        <v>-4.4753859523782298</v>
      </c>
      <c r="AC21" s="33">
        <f t="shared" si="8"/>
        <v>37.050313321206588</v>
      </c>
      <c r="AD21" s="33">
        <f t="shared" si="8"/>
        <v>-50.778679889010746</v>
      </c>
      <c r="AE21" s="33">
        <f t="shared" si="8"/>
        <v>9.9228660632536574</v>
      </c>
      <c r="AF21" s="33">
        <f t="shared" si="8"/>
        <v>-4.117927561870272</v>
      </c>
      <c r="AG21" s="33">
        <f t="shared" si="8"/>
        <v>11.096965529054575</v>
      </c>
      <c r="AH21" s="33">
        <f t="shared" si="8"/>
        <v>9.9307809810094145</v>
      </c>
      <c r="AI21" s="33">
        <f t="shared" si="8"/>
        <v>8.6803763073943028</v>
      </c>
      <c r="AJ21" s="33">
        <f t="shared" si="8"/>
        <v>0.95650133613847088</v>
      </c>
      <c r="AK21" s="33">
        <f t="shared" si="8"/>
        <v>5.2238577394194365</v>
      </c>
      <c r="AL21" s="33">
        <f t="shared" si="8"/>
        <v>11.872995347175486</v>
      </c>
      <c r="AM21" s="33">
        <f t="shared" si="8"/>
        <v>9.7413321249985891</v>
      </c>
      <c r="AN21" s="33">
        <f t="shared" si="8"/>
        <v>6.0974594794102321</v>
      </c>
      <c r="AO21" s="33">
        <f t="shared" si="8"/>
        <v>1.5918042337117617</v>
      </c>
      <c r="AP21" s="33">
        <f t="shared" si="8"/>
        <v>1.9559365174280416</v>
      </c>
      <c r="AQ21" s="33">
        <f t="shared" si="8"/>
        <v>2.9376087678619874E-2</v>
      </c>
      <c r="AR21" s="33">
        <f t="shared" si="8"/>
        <v>-3.2550201896429281</v>
      </c>
      <c r="AS21" s="33">
        <f t="shared" si="8"/>
        <v>5.4893190021593865</v>
      </c>
      <c r="AT21" s="33">
        <f t="shared" si="8"/>
        <v>5.6803646285358633</v>
      </c>
      <c r="AU21" s="33">
        <f t="shared" si="8"/>
        <v>0.98416299071278435</v>
      </c>
      <c r="AV21" s="33">
        <f t="shared" si="8"/>
        <v>-1.0151299073649007</v>
      </c>
      <c r="AW21" s="33">
        <f t="shared" si="8"/>
        <v>8.595289310794243</v>
      </c>
      <c r="AX21" s="33">
        <f t="shared" si="8"/>
        <v>8.1364631607505764</v>
      </c>
      <c r="AY21" s="33">
        <f t="shared" si="8"/>
        <v>12.298102251106799</v>
      </c>
      <c r="AZ21" s="33">
        <f t="shared" si="8"/>
        <v>-1.9992901252917861</v>
      </c>
      <c r="BA21" s="33">
        <f t="shared" si="8"/>
        <v>1.5739584468247823</v>
      </c>
      <c r="BB21" s="33">
        <f t="shared" si="8"/>
        <v>-1.3062471465996752</v>
      </c>
      <c r="BC21" s="33">
        <f t="shared" si="8"/>
        <v>-1.4407207325522311</v>
      </c>
      <c r="BD21" s="33">
        <f t="shared" si="8"/>
        <v>-20.250025979333834</v>
      </c>
      <c r="BE21" s="33">
        <f t="shared" si="8"/>
        <v>5.5782763772122079</v>
      </c>
      <c r="BF21" s="33">
        <f t="shared" si="8"/>
        <v>15.829748121959181</v>
      </c>
      <c r="BG21" s="33">
        <f t="shared" si="8"/>
        <v>-25.114509935023769</v>
      </c>
      <c r="BH21" s="33">
        <f t="shared" si="8"/>
        <v>2.561736412559894</v>
      </c>
      <c r="BI21" s="33">
        <f t="shared" si="8"/>
        <v>1.4822230401680117</v>
      </c>
      <c r="BJ21" s="33">
        <f t="shared" si="8"/>
        <v>6.1493942880220249</v>
      </c>
      <c r="BK21" s="33">
        <f t="shared" si="8"/>
        <v>2.5836104241223619</v>
      </c>
      <c r="BL21" s="33">
        <f t="shared" si="8"/>
        <v>-0.42215257781343191</v>
      </c>
      <c r="BM21" s="33">
        <f t="shared" si="8"/>
        <v>6.8336582440499027</v>
      </c>
      <c r="BN21" s="33">
        <f t="shared" si="8"/>
        <v>15.577835785315116</v>
      </c>
      <c r="BO21" s="33">
        <f t="shared" si="8"/>
        <v>17.308149169152831</v>
      </c>
      <c r="BP21" s="33">
        <f t="shared" si="8"/>
        <v>10.759126989497759</v>
      </c>
      <c r="BQ21" s="33">
        <f t="shared" si="8"/>
        <v>6.3627269811747897</v>
      </c>
      <c r="BR21" s="33">
        <f>BR20/BR19</f>
        <v>3.2125207871431698</v>
      </c>
      <c r="BS21" s="33">
        <f>BS20/BS19</f>
        <v>3.2656368840875141</v>
      </c>
      <c r="BT21" s="33">
        <f>BT20/BT19</f>
        <v>7.3917472581743722</v>
      </c>
      <c r="BU21" s="33">
        <f>BU20/BU19</f>
        <v>624.5571791855732</v>
      </c>
      <c r="BV21" s="33" t="e">
        <f>BV20/BV19</f>
        <v>#DIV/0!</v>
      </c>
    </row>
    <row r="22" spans="1:74" s="33" customFormat="1">
      <c r="A22" s="33" t="s">
        <v>301</v>
      </c>
      <c r="E22" s="33">
        <f>I35</f>
        <v>14275473213.59</v>
      </c>
      <c r="F22" s="33">
        <f t="shared" ref="F22:BL22" si="9">J35</f>
        <v>14010826273.18</v>
      </c>
      <c r="G22" s="33">
        <f t="shared" si="9"/>
        <v>13992012186.15</v>
      </c>
      <c r="H22" s="33">
        <f t="shared" si="9"/>
        <v>13069370981.500002</v>
      </c>
      <c r="I22" s="33">
        <f t="shared" si="9"/>
        <v>13164991889.75</v>
      </c>
      <c r="J22" s="33">
        <f t="shared" si="9"/>
        <v>13156834853.140001</v>
      </c>
      <c r="K22" s="33">
        <f t="shared" si="9"/>
        <v>13014263358.420002</v>
      </c>
      <c r="L22" s="33">
        <f t="shared" si="9"/>
        <v>12205058055.74</v>
      </c>
      <c r="M22" s="33">
        <f t="shared" si="9"/>
        <v>12434878623.889999</v>
      </c>
      <c r="N22" s="33">
        <f t="shared" si="9"/>
        <v>12190331692.82</v>
      </c>
      <c r="O22" s="33">
        <f t="shared" si="9"/>
        <v>12363790058.57</v>
      </c>
      <c r="P22" s="33">
        <f t="shared" si="9"/>
        <v>11466788667.09</v>
      </c>
      <c r="Q22" s="33">
        <f t="shared" si="9"/>
        <v>11484574718.470001</v>
      </c>
      <c r="R22" s="33">
        <f t="shared" si="9"/>
        <v>11405015753.559999</v>
      </c>
      <c r="S22" s="33">
        <f t="shared" si="9"/>
        <v>11454610284.490002</v>
      </c>
      <c r="T22" s="33">
        <f t="shared" si="9"/>
        <v>9909528542.4100018</v>
      </c>
      <c r="U22" s="33">
        <f t="shared" si="9"/>
        <v>12011450390.950001</v>
      </c>
      <c r="V22" s="33">
        <f t="shared" si="9"/>
        <v>9862876295.6299992</v>
      </c>
      <c r="W22" s="33">
        <f t="shared" si="9"/>
        <v>9763362936.3100014</v>
      </c>
      <c r="X22" s="33">
        <f t="shared" si="9"/>
        <v>8173263798.6800003</v>
      </c>
      <c r="Y22" s="33">
        <f t="shared" si="9"/>
        <v>8731807551.2200012</v>
      </c>
      <c r="Z22" s="33">
        <f t="shared" si="9"/>
        <v>8113865174.4499998</v>
      </c>
      <c r="AA22" s="33">
        <f t="shared" si="9"/>
        <v>7682217112.3500004</v>
      </c>
      <c r="AB22" s="33">
        <f t="shared" si="9"/>
        <v>6903824401.8699999</v>
      </c>
      <c r="AC22" s="33">
        <f t="shared" si="9"/>
        <v>7191770043.21</v>
      </c>
      <c r="AD22" s="33">
        <f t="shared" si="9"/>
        <v>7210473366.1399994</v>
      </c>
      <c r="AE22" s="33">
        <f t="shared" si="9"/>
        <v>6879750868.5100002</v>
      </c>
      <c r="AF22" s="33">
        <f t="shared" si="9"/>
        <v>6035642828.6200008</v>
      </c>
      <c r="AG22" s="33">
        <f t="shared" si="9"/>
        <v>6069062475.9499998</v>
      </c>
      <c r="AH22" s="33">
        <f t="shared" si="9"/>
        <v>5617400744.4400005</v>
      </c>
      <c r="AI22" s="33">
        <f t="shared" si="9"/>
        <v>5171072680.79</v>
      </c>
      <c r="AJ22" s="33">
        <f t="shared" si="9"/>
        <v>4758643148.7600002</v>
      </c>
      <c r="AK22" s="33">
        <f t="shared" si="9"/>
        <v>4241062781.4899998</v>
      </c>
      <c r="AL22" s="33">
        <f t="shared" si="9"/>
        <v>4249003640.8099999</v>
      </c>
      <c r="AM22" s="33">
        <f t="shared" si="9"/>
        <v>4136857769.8700004</v>
      </c>
      <c r="AN22" s="33">
        <f t="shared" si="9"/>
        <v>3824988726.54</v>
      </c>
      <c r="AO22" s="33">
        <f t="shared" si="9"/>
        <v>4179106892.4000001</v>
      </c>
      <c r="AP22" s="33">
        <f t="shared" si="9"/>
        <v>3758950800.6599998</v>
      </c>
      <c r="AQ22" s="33">
        <f t="shared" si="9"/>
        <v>3623164252.6900001</v>
      </c>
      <c r="AR22" s="33">
        <f t="shared" si="9"/>
        <v>3511557256.1199999</v>
      </c>
      <c r="AS22" s="33">
        <f t="shared" si="9"/>
        <v>3558892134.8800001</v>
      </c>
      <c r="AT22" s="33">
        <f t="shared" si="9"/>
        <v>3598739905.7000003</v>
      </c>
      <c r="AU22" s="33">
        <f t="shared" si="9"/>
        <v>3351576316.8400002</v>
      </c>
      <c r="AV22" s="33">
        <f t="shared" si="9"/>
        <v>3017630885.0699997</v>
      </c>
      <c r="AW22" s="33">
        <f t="shared" si="9"/>
        <v>3103334635.0500002</v>
      </c>
      <c r="AX22" s="33">
        <f t="shared" si="9"/>
        <v>2693729352.6100001</v>
      </c>
      <c r="AY22" s="33">
        <f t="shared" si="9"/>
        <v>2966552559.0599999</v>
      </c>
      <c r="AZ22" s="33">
        <f t="shared" si="9"/>
        <v>3255270815.1100001</v>
      </c>
      <c r="BA22" s="33">
        <f t="shared" si="9"/>
        <v>3427130001.0599999</v>
      </c>
      <c r="BB22" s="33">
        <f t="shared" si="9"/>
        <v>3288662107.8700004</v>
      </c>
      <c r="BC22" s="33">
        <f t="shared" si="9"/>
        <v>3550228729.5799999</v>
      </c>
      <c r="BD22" s="33">
        <f t="shared" si="9"/>
        <v>3612995219.77</v>
      </c>
      <c r="BE22" s="33">
        <f t="shared" si="9"/>
        <v>3600773950.75</v>
      </c>
      <c r="BF22" s="33">
        <f t="shared" si="9"/>
        <v>3444087421</v>
      </c>
      <c r="BG22" s="33">
        <f t="shared" si="9"/>
        <v>3781540091.04</v>
      </c>
      <c r="BH22" s="33">
        <f t="shared" si="9"/>
        <v>3834069903.6999998</v>
      </c>
      <c r="BI22" s="33">
        <f t="shared" si="9"/>
        <v>3828987962.0799999</v>
      </c>
      <c r="BJ22" s="33">
        <f t="shared" si="9"/>
        <v>3635757688.3099999</v>
      </c>
      <c r="BK22" s="33">
        <f t="shared" si="9"/>
        <v>3991868900.9299998</v>
      </c>
      <c r="BL22" s="33">
        <f t="shared" si="9"/>
        <v>3724014751.5800004</v>
      </c>
      <c r="BM22" s="33">
        <f>BO35</f>
        <v>3991868900.9299998</v>
      </c>
      <c r="BN22" s="33">
        <f t="shared" ref="BN22:BU22" si="10">BP35</f>
        <v>3724014751.5800004</v>
      </c>
      <c r="BO22" s="33">
        <f t="shared" si="10"/>
        <v>3581318866.5</v>
      </c>
      <c r="BP22" s="33">
        <f t="shared" si="10"/>
        <v>3401484933.3000002</v>
      </c>
      <c r="BQ22" s="33">
        <f t="shared" si="10"/>
        <v>3275440861.2900004</v>
      </c>
      <c r="BR22" s="33">
        <f t="shared" si="10"/>
        <v>2809961694.96</v>
      </c>
      <c r="BS22" s="33">
        <f t="shared" si="10"/>
        <v>2813364779.0300002</v>
      </c>
      <c r="BT22" s="33">
        <f t="shared" si="10"/>
        <v>1207647065.74</v>
      </c>
      <c r="BU22" s="33">
        <f t="shared" si="10"/>
        <v>0</v>
      </c>
    </row>
    <row r="23" spans="1:74" s="33" customFormat="1">
      <c r="A23" s="33" t="s">
        <v>302</v>
      </c>
      <c r="E23" s="33">
        <f>E20+E22-E19</f>
        <v>16038400112.290001</v>
      </c>
      <c r="F23" s="33">
        <f t="shared" ref="F23:BQ23" si="11">F20+F22-F19</f>
        <v>15312612986.619999</v>
      </c>
      <c r="G23" s="33">
        <f t="shared" si="11"/>
        <v>14356058114.709999</v>
      </c>
      <c r="H23" s="33">
        <f t="shared" si="11"/>
        <v>12767151966.530003</v>
      </c>
      <c r="I23" s="33">
        <f t="shared" si="11"/>
        <v>14804265615.57</v>
      </c>
      <c r="J23" s="33">
        <f t="shared" si="11"/>
        <v>14720395459.210001</v>
      </c>
      <c r="K23" s="33">
        <f t="shared" si="11"/>
        <v>14102400177.610003</v>
      </c>
      <c r="L23" s="33">
        <f t="shared" si="11"/>
        <v>12196984695.459999</v>
      </c>
      <c r="M23" s="33">
        <f t="shared" si="11"/>
        <v>13423366979.549999</v>
      </c>
      <c r="N23" s="33">
        <f t="shared" si="11"/>
        <v>13566737042.509998</v>
      </c>
      <c r="O23" s="33">
        <f t="shared" si="11"/>
        <v>12852288184.25</v>
      </c>
      <c r="P23" s="33">
        <f t="shared" si="11"/>
        <v>11265561339.629999</v>
      </c>
      <c r="Q23" s="33">
        <f t="shared" si="11"/>
        <v>13110385593.870001</v>
      </c>
      <c r="R23" s="33">
        <f t="shared" si="11"/>
        <v>12882553761.74</v>
      </c>
      <c r="S23" s="33">
        <f t="shared" si="11"/>
        <v>12293835796.020002</v>
      </c>
      <c r="T23" s="33">
        <f t="shared" si="11"/>
        <v>9790197763.3500004</v>
      </c>
      <c r="U23" s="33">
        <f t="shared" si="11"/>
        <v>13393835837.57</v>
      </c>
      <c r="V23" s="33">
        <f t="shared" si="11"/>
        <v>11100568508.749998</v>
      </c>
      <c r="W23" s="33">
        <f t="shared" si="11"/>
        <v>10493242286.730001</v>
      </c>
      <c r="X23" s="33">
        <f t="shared" si="11"/>
        <v>7475150171.7900009</v>
      </c>
      <c r="Y23" s="33">
        <f t="shared" si="11"/>
        <v>11271007129.210001</v>
      </c>
      <c r="Z23" s="33">
        <f t="shared" si="11"/>
        <v>9710192208.5700016</v>
      </c>
      <c r="AA23" s="33">
        <f t="shared" si="11"/>
        <v>9068266396.4699993</v>
      </c>
      <c r="AB23" s="33">
        <f t="shared" si="11"/>
        <v>6750084998.9099998</v>
      </c>
      <c r="AC23" s="33">
        <f t="shared" si="11"/>
        <v>8692519005.8299999</v>
      </c>
      <c r="AD23" s="33">
        <f t="shared" si="11"/>
        <v>8673228719.6800003</v>
      </c>
      <c r="AE23" s="33">
        <f t="shared" si="11"/>
        <v>7674792709.3300009</v>
      </c>
      <c r="AF23" s="33">
        <f t="shared" si="11"/>
        <v>5757818829.3000002</v>
      </c>
      <c r="AG23" s="33">
        <f t="shared" si="11"/>
        <v>7695449946.79</v>
      </c>
      <c r="AH23" s="33">
        <f t="shared" si="11"/>
        <v>7162521902.6499996</v>
      </c>
      <c r="AI23" s="33">
        <f t="shared" si="11"/>
        <v>6163995119.1599998</v>
      </c>
      <c r="AJ23" s="33">
        <f t="shared" si="11"/>
        <v>4757257485.6700001</v>
      </c>
      <c r="AK23" s="33">
        <f t="shared" si="11"/>
        <v>5881327733.7399998</v>
      </c>
      <c r="AL23" s="33">
        <f t="shared" si="11"/>
        <v>5729008980.4300003</v>
      </c>
      <c r="AM23" s="33">
        <f t="shared" si="11"/>
        <v>4983484579.250001</v>
      </c>
      <c r="AN23" s="33">
        <f t="shared" si="11"/>
        <v>4141244369.6799998</v>
      </c>
      <c r="AO23" s="33">
        <f t="shared" si="11"/>
        <v>4371131239.8699999</v>
      </c>
      <c r="AP23" s="33">
        <f t="shared" si="11"/>
        <v>3945266129.96</v>
      </c>
      <c r="AQ23" s="33">
        <f t="shared" si="11"/>
        <v>3488203448.0700002</v>
      </c>
      <c r="AR23" s="33">
        <f t="shared" si="11"/>
        <v>3137420423.2399998</v>
      </c>
      <c r="AS23" s="33">
        <f t="shared" si="11"/>
        <v>4424055147.3300009</v>
      </c>
      <c r="AT23" s="33">
        <f t="shared" si="11"/>
        <v>4233069946.3100004</v>
      </c>
      <c r="AU23" s="33">
        <f t="shared" si="11"/>
        <v>3346819432.3800001</v>
      </c>
      <c r="AV23" s="33">
        <f t="shared" si="11"/>
        <v>2956988006.79</v>
      </c>
      <c r="AW23" s="33">
        <f t="shared" si="11"/>
        <v>3851754395.21</v>
      </c>
      <c r="AX23" s="33">
        <f t="shared" si="11"/>
        <v>3119331726.54</v>
      </c>
      <c r="AY23" s="33">
        <f t="shared" si="11"/>
        <v>3149655482.77</v>
      </c>
      <c r="AZ23" s="33">
        <f t="shared" si="11"/>
        <v>3135086553.8600001</v>
      </c>
      <c r="BA23" s="33">
        <f t="shared" si="11"/>
        <v>3515935743.6299996</v>
      </c>
      <c r="BB23" s="33">
        <f t="shared" si="11"/>
        <v>2996691557.4600005</v>
      </c>
      <c r="BC23" s="33">
        <f t="shared" si="11"/>
        <v>3283613011.8899999</v>
      </c>
      <c r="BD23" s="33">
        <f t="shared" si="11"/>
        <v>3367916344.7600002</v>
      </c>
      <c r="BE23" s="33">
        <f t="shared" si="11"/>
        <v>4097044830.3500004</v>
      </c>
      <c r="BF23" s="33">
        <f t="shared" si="11"/>
        <v>3760222864.8199997</v>
      </c>
      <c r="BG23" s="33">
        <f t="shared" si="11"/>
        <v>3861349693.3499999</v>
      </c>
      <c r="BH23" s="33">
        <f t="shared" si="11"/>
        <v>3868666238.6099997</v>
      </c>
      <c r="BI23" s="33">
        <f t="shared" si="11"/>
        <v>3924042034.0599999</v>
      </c>
      <c r="BJ23" s="33">
        <f t="shared" si="11"/>
        <v>4018209887.54</v>
      </c>
      <c r="BK23" s="33">
        <f t="shared" si="11"/>
        <v>4088084785.8099999</v>
      </c>
      <c r="BL23" s="33">
        <f t="shared" si="11"/>
        <v>3704235734.7300005</v>
      </c>
      <c r="BM23" s="33">
        <f t="shared" si="11"/>
        <v>4581403135.3400002</v>
      </c>
      <c r="BN23" s="33">
        <f t="shared" si="11"/>
        <v>4022154467.3300004</v>
      </c>
      <c r="BO23" s="33">
        <f t="shared" si="11"/>
        <v>4417246612.5299997</v>
      </c>
      <c r="BP23" s="33">
        <f t="shared" si="11"/>
        <v>3583099247.6799998</v>
      </c>
      <c r="BQ23" s="33">
        <f t="shared" si="11"/>
        <v>3847011673.4800005</v>
      </c>
      <c r="BR23" s="33">
        <f>BR20+BR22-BR19</f>
        <v>2900660545.73</v>
      </c>
      <c r="BS23" s="33">
        <f>BS20+BS22-BS19</f>
        <v>2985029172.7400002</v>
      </c>
      <c r="BT23" s="33">
        <f>BT20+BT22-BT19</f>
        <v>1244890761.9400001</v>
      </c>
      <c r="BU23" s="33">
        <f>BU20+BU22-BU19</f>
        <v>-154693293.41999999</v>
      </c>
      <c r="BV23" s="33">
        <f>BV20+BV22-BV19</f>
        <v>0</v>
      </c>
    </row>
    <row r="24" spans="1:74" s="33" customFormat="1">
      <c r="A24" s="33" t="s">
        <v>303</v>
      </c>
      <c r="B24" s="48">
        <v>-1415147033.29</v>
      </c>
      <c r="C24" s="48">
        <v>-677896282.87</v>
      </c>
      <c r="D24" s="48">
        <v>-68746783.790000007</v>
      </c>
      <c r="E24" s="48">
        <v>-1242146865.5799999</v>
      </c>
      <c r="F24" s="48">
        <v>-1201175778.0999999</v>
      </c>
      <c r="G24" s="48">
        <v>-554575853.34000003</v>
      </c>
      <c r="H24" s="48">
        <v>-276293.09000000003</v>
      </c>
      <c r="I24" s="48">
        <v>-1166560145.71</v>
      </c>
      <c r="J24" s="48">
        <v>-1021612702.46</v>
      </c>
      <c r="K24" s="48">
        <v>-371900537.12</v>
      </c>
      <c r="L24" s="48">
        <v>-6979835.6900000004</v>
      </c>
      <c r="M24" s="48">
        <v>-814202285.13999999</v>
      </c>
      <c r="N24" s="48">
        <v>-741978136.34000003</v>
      </c>
      <c r="O24" s="48">
        <v>-10032924.58</v>
      </c>
      <c r="P24" s="48">
        <v>-1014628.04</v>
      </c>
      <c r="Q24" s="48">
        <v>-1073854823.5999999</v>
      </c>
      <c r="R24" s="48">
        <v>-1076095235.9000001</v>
      </c>
      <c r="S24" s="48">
        <v>-79545090.819999993</v>
      </c>
      <c r="T24" s="48">
        <v>-349316.54</v>
      </c>
      <c r="U24" s="48">
        <v>-2356343028.48</v>
      </c>
      <c r="V24" s="48">
        <v>-2175546261.1799998</v>
      </c>
      <c r="W24" s="48">
        <v>-1495097455.48</v>
      </c>
      <c r="X24" s="48">
        <v>-1421909442.6600001</v>
      </c>
      <c r="Y24" s="48">
        <v>611639170.17999995</v>
      </c>
      <c r="Z24" s="48">
        <v>-717887225.38999999</v>
      </c>
      <c r="AA24" s="48">
        <v>-23844275.93</v>
      </c>
      <c r="AB24" s="48">
        <v>-18894588.039999999</v>
      </c>
      <c r="AC24" s="48">
        <v>-400637118.02999997</v>
      </c>
      <c r="AD24" s="48">
        <v>-426057522.69999999</v>
      </c>
      <c r="AE24" s="48">
        <v>-178500188.06999999</v>
      </c>
      <c r="AF24" s="48">
        <v>13060086.84</v>
      </c>
      <c r="AG24" s="48">
        <v>-709175148.17999995</v>
      </c>
      <c r="AH24" s="48">
        <v>-565949363.11000001</v>
      </c>
      <c r="AI24" s="48">
        <v>-287288490.31999999</v>
      </c>
      <c r="AJ24" s="48">
        <v>-42759542.5</v>
      </c>
      <c r="AK24" s="48">
        <v>-345795857.91000003</v>
      </c>
      <c r="AL24" s="48">
        <v>-272498681.61000001</v>
      </c>
      <c r="AM24" s="48">
        <v>-91406904.189999998</v>
      </c>
      <c r="AN24" s="48">
        <v>-30198654.260000002</v>
      </c>
      <c r="AO24" s="48">
        <v>-358935595.23000002</v>
      </c>
      <c r="AP24" s="48">
        <v>-331576109.47000003</v>
      </c>
      <c r="AQ24" s="48">
        <v>5375950.0899999999</v>
      </c>
      <c r="AR24" s="48">
        <v>19227635.550000001</v>
      </c>
      <c r="AS24" s="48">
        <v>-297582343.05000001</v>
      </c>
      <c r="AT24" s="48">
        <v>-303476628.26999998</v>
      </c>
      <c r="AU24" s="48">
        <v>-6808290.5499999998</v>
      </c>
      <c r="AV24" s="48">
        <v>26159667.93</v>
      </c>
      <c r="AW24" s="48">
        <v>-534097196.27999997</v>
      </c>
      <c r="AX24" s="48">
        <v>-314406450.19999999</v>
      </c>
      <c r="AY24" s="48">
        <v>-190477089.97999999</v>
      </c>
      <c r="AZ24" s="48">
        <v>-43757490.020000003</v>
      </c>
      <c r="BA24" s="48">
        <v>-561335938</v>
      </c>
      <c r="BB24" s="48">
        <v>-535164839.51999998</v>
      </c>
      <c r="BC24" s="48">
        <v>-277379871.54000002</v>
      </c>
      <c r="BD24" s="48">
        <v>31670517.109999999</v>
      </c>
      <c r="BE24" s="48">
        <v>-560234182.36000001</v>
      </c>
      <c r="BF24" s="48">
        <v>-561934038.67999995</v>
      </c>
      <c r="BG24" s="48">
        <v>-149082870.63</v>
      </c>
      <c r="BH24" s="48">
        <v>-26092985.300000001</v>
      </c>
      <c r="BI24" s="48">
        <v>-952217706.23000002</v>
      </c>
      <c r="BJ24" s="48">
        <v>-863140884.26999998</v>
      </c>
      <c r="BK24" s="48">
        <v>-286061241.39999998</v>
      </c>
      <c r="BL24" s="48">
        <v>20219862.699999999</v>
      </c>
      <c r="BM24" s="48">
        <v>-497757747.88999999</v>
      </c>
      <c r="BN24" s="48">
        <v>69180771.329999998</v>
      </c>
      <c r="BO24" s="48">
        <v>-213431258.74000001</v>
      </c>
      <c r="BP24" s="48">
        <v>108990136.8</v>
      </c>
      <c r="BQ24" s="48">
        <v>-216035950.44999999</v>
      </c>
      <c r="BR24" s="48">
        <v>-53663250.100000001</v>
      </c>
      <c r="BS24" s="48">
        <v>1199883182.9300001</v>
      </c>
      <c r="BT24" s="48">
        <v>-240455659.52000001</v>
      </c>
      <c r="BU24" s="48">
        <v>12699187.619999999</v>
      </c>
      <c r="BV24" s="48">
        <v>0</v>
      </c>
    </row>
    <row r="25" spans="1:74" s="130" customFormat="1" ht="79.5" customHeight="1">
      <c r="A25" s="150" t="s">
        <v>561</v>
      </c>
      <c r="B25" s="151"/>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51"/>
      <c r="AH25" s="151"/>
      <c r="AI25" s="151"/>
      <c r="AJ25" s="151"/>
      <c r="AK25" s="151"/>
    </row>
    <row r="26" spans="1:74" s="33" customFormat="1"/>
    <row r="27" spans="1:74" s="33" customFormat="1"/>
    <row r="28" spans="1:74" s="33" customFormat="1"/>
    <row r="29" spans="1:74" s="33" customFormat="1"/>
    <row r="30" spans="1:74" s="37" customFormat="1" ht="11.25" customHeight="1">
      <c r="A30" s="13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1" customFormat="1" hidden="1">
      <c r="A31" s="126" t="s">
        <v>310</v>
      </c>
      <c r="B31" s="48">
        <v>5213161338.5</v>
      </c>
      <c r="C31" s="48">
        <v>5175614249.6800003</v>
      </c>
      <c r="D31" s="48">
        <v>5165949387.9499998</v>
      </c>
      <c r="E31" s="48">
        <v>5016213770.0900002</v>
      </c>
      <c r="F31" s="48">
        <v>4968925119.1199999</v>
      </c>
      <c r="G31" s="48">
        <v>4946775772.0299997</v>
      </c>
      <c r="H31" s="48">
        <v>4957879063.1999998</v>
      </c>
      <c r="I31" s="48">
        <v>4943342807.5299997</v>
      </c>
      <c r="J31" s="48">
        <v>5096270040.96</v>
      </c>
      <c r="K31" s="48">
        <v>5028209666.0200005</v>
      </c>
      <c r="L31" s="48">
        <v>4733568852.3100004</v>
      </c>
      <c r="M31" s="48">
        <v>4694030958.6199999</v>
      </c>
      <c r="N31" s="48">
        <v>4905184683.3199997</v>
      </c>
      <c r="O31" s="48">
        <v>5055364334.0900002</v>
      </c>
      <c r="P31" s="48">
        <v>5210795996.04</v>
      </c>
      <c r="Q31" s="48">
        <v>5117961588.0799999</v>
      </c>
      <c r="R31" s="48">
        <v>5117488654.6000004</v>
      </c>
      <c r="S31" s="48">
        <v>5040318625.3800001</v>
      </c>
      <c r="T31" s="48">
        <v>4993490218.1199999</v>
      </c>
      <c r="U31" s="48">
        <v>4893504011.0600004</v>
      </c>
      <c r="V31" s="48">
        <v>5000394171.6000004</v>
      </c>
      <c r="W31" s="48">
        <v>4821206032.3500004</v>
      </c>
      <c r="X31" s="48">
        <v>4768547120.0200005</v>
      </c>
      <c r="Y31" s="48">
        <v>4811045309.25</v>
      </c>
      <c r="Z31" s="48">
        <v>4780453780.1000004</v>
      </c>
      <c r="AA31" s="48">
        <v>4111542900.1199999</v>
      </c>
      <c r="AB31" s="48">
        <v>4070142186.77</v>
      </c>
      <c r="AC31" s="48">
        <v>4029511761.5300002</v>
      </c>
      <c r="AD31" s="48">
        <v>3638292031.23</v>
      </c>
      <c r="AE31" s="48">
        <v>3677151812.02</v>
      </c>
      <c r="AF31" s="48">
        <v>3621686480.3400002</v>
      </c>
      <c r="AG31" s="48">
        <v>3538719383.5999999</v>
      </c>
      <c r="AH31" s="48">
        <v>3593320562.8600001</v>
      </c>
      <c r="AI31" s="48">
        <v>3568951891.7199998</v>
      </c>
      <c r="AJ31" s="48">
        <v>3514187198.9899998</v>
      </c>
      <c r="AK31" s="48">
        <v>3433290746.54</v>
      </c>
      <c r="AL31" s="48">
        <v>3538036887.8499999</v>
      </c>
      <c r="AM31" s="48">
        <v>3019425142.4400001</v>
      </c>
      <c r="AN31" s="48">
        <v>2970633696.7399998</v>
      </c>
      <c r="AO31" s="48">
        <v>2908405033.2399998</v>
      </c>
      <c r="AP31" s="48">
        <v>2870288013.7800002</v>
      </c>
      <c r="AQ31" s="48">
        <v>2928191369.6999998</v>
      </c>
      <c r="AR31" s="48">
        <v>2971069393.8499999</v>
      </c>
      <c r="AS31" s="48">
        <v>2910086787.6199999</v>
      </c>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64" customFormat="1">
      <c r="A32" s="127" t="s">
        <v>311</v>
      </c>
      <c r="B32" s="48">
        <v>12482506.73</v>
      </c>
      <c r="C32" s="48">
        <v>12482506.73</v>
      </c>
      <c r="D32" s="48">
        <v>12482506.73</v>
      </c>
      <c r="E32" s="48">
        <v>12482506.73</v>
      </c>
      <c r="F32" s="48">
        <v>12482506.73</v>
      </c>
      <c r="G32" s="48">
        <v>12482506.73</v>
      </c>
      <c r="H32" s="48">
        <v>12482506.73</v>
      </c>
      <c r="I32" s="48">
        <v>12482506.73</v>
      </c>
      <c r="J32" s="48">
        <v>32734042.199999999</v>
      </c>
      <c r="K32" s="48">
        <v>32734042.199999999</v>
      </c>
      <c r="L32" s="48">
        <v>32734042.199999999</v>
      </c>
      <c r="M32" s="48">
        <v>32734042.199999999</v>
      </c>
      <c r="N32" s="48">
        <v>12482506.73</v>
      </c>
      <c r="O32" s="48">
        <v>12482506.73</v>
      </c>
      <c r="P32" s="48">
        <v>12482506.73</v>
      </c>
      <c r="Q32" s="48">
        <v>12482506.73</v>
      </c>
      <c r="R32" s="48">
        <v>12482506.73</v>
      </c>
      <c r="S32" s="48">
        <v>12482506.73</v>
      </c>
      <c r="T32" s="48">
        <v>12482506.73</v>
      </c>
      <c r="U32" s="48">
        <v>12482506.73</v>
      </c>
      <c r="V32" s="48">
        <v>12482506.73</v>
      </c>
      <c r="W32" s="48">
        <v>12482506.73</v>
      </c>
      <c r="X32" s="48">
        <v>12482506.73</v>
      </c>
      <c r="Y32" s="48">
        <v>12482506.73</v>
      </c>
      <c r="Z32" s="48">
        <v>12482506.74</v>
      </c>
      <c r="AA32" s="48">
        <v>12482506.73</v>
      </c>
      <c r="AB32" s="48">
        <v>12482506.74</v>
      </c>
      <c r="AC32" s="48">
        <v>12482506.74</v>
      </c>
      <c r="AD32" s="48">
        <v>12482506.720000001</v>
      </c>
      <c r="AE32" s="48">
        <v>12482506.73</v>
      </c>
      <c r="AF32" s="48">
        <v>12482506.73</v>
      </c>
      <c r="AG32" s="48">
        <v>16109673.57</v>
      </c>
      <c r="AH32" s="48">
        <v>77068187.049999997</v>
      </c>
      <c r="AI32" s="48">
        <v>77068187.049999997</v>
      </c>
      <c r="AJ32" s="48">
        <v>77068187.049999997</v>
      </c>
      <c r="AK32" s="48">
        <v>77068187.049999997</v>
      </c>
      <c r="AL32" s="48">
        <v>62141595.939999998</v>
      </c>
      <c r="AM32" s="48">
        <v>3627166.84</v>
      </c>
      <c r="AN32" s="48">
        <v>3627166.84</v>
      </c>
      <c r="AO32" s="48">
        <v>3627166.84</v>
      </c>
      <c r="AP32" s="48">
        <v>3627166.84</v>
      </c>
      <c r="AQ32" s="48">
        <v>3627166.84</v>
      </c>
      <c r="AR32" s="48">
        <v>3627166.84</v>
      </c>
      <c r="AS32" s="48">
        <v>3627166.84</v>
      </c>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64" customFormat="1">
      <c r="A33" s="127" t="s">
        <v>312</v>
      </c>
      <c r="B33" s="48">
        <v>0</v>
      </c>
      <c r="C33" s="48">
        <v>240846134.41</v>
      </c>
      <c r="D33" s="48">
        <v>258747900.66</v>
      </c>
      <c r="E33" s="48">
        <v>145028659.81</v>
      </c>
      <c r="F33" s="48">
        <v>214556404.59999999</v>
      </c>
      <c r="G33" s="48">
        <v>224867969.15000001</v>
      </c>
      <c r="H33" s="48">
        <v>227990593.31999999</v>
      </c>
      <c r="I33" s="48">
        <v>216262235.72</v>
      </c>
      <c r="J33" s="48">
        <v>179744050.41999999</v>
      </c>
      <c r="K33" s="48">
        <v>163359987.24000001</v>
      </c>
      <c r="L33" s="48">
        <v>170696052.94</v>
      </c>
      <c r="M33" s="48">
        <v>199435345.44999999</v>
      </c>
      <c r="N33" s="48">
        <v>184867883.74000001</v>
      </c>
      <c r="O33" s="48">
        <v>220158829.84999999</v>
      </c>
      <c r="P33" s="48">
        <v>214541829.56</v>
      </c>
      <c r="Q33" s="48">
        <v>167717019.53</v>
      </c>
      <c r="R33" s="48">
        <v>136762711.59</v>
      </c>
      <c r="S33" s="48">
        <v>103461428.31999999</v>
      </c>
      <c r="T33" s="48">
        <v>103285440.2</v>
      </c>
      <c r="U33" s="48">
        <v>106949232.08</v>
      </c>
      <c r="V33" s="48">
        <v>149836031.44</v>
      </c>
      <c r="W33" s="48">
        <v>79054447.530000001</v>
      </c>
      <c r="X33" s="48">
        <v>65016367.689999998</v>
      </c>
      <c r="Y33" s="48">
        <v>61709668.460000001</v>
      </c>
      <c r="Z33" s="48">
        <v>63119688.979999997</v>
      </c>
      <c r="AA33" s="48">
        <v>66475571.619999997</v>
      </c>
      <c r="AB33" s="48">
        <v>72296074.890000001</v>
      </c>
      <c r="AC33" s="48">
        <v>63129086.82</v>
      </c>
      <c r="AD33" s="48">
        <v>62769322.100000001</v>
      </c>
      <c r="AE33" s="48">
        <v>55800660.539999999</v>
      </c>
      <c r="AF33" s="48">
        <v>55995971.5</v>
      </c>
      <c r="AG33" s="48">
        <v>56200040.049999997</v>
      </c>
      <c r="AH33" s="48">
        <v>57714935.25</v>
      </c>
      <c r="AI33" s="48">
        <v>55863884.369999997</v>
      </c>
      <c r="AJ33" s="48">
        <v>65953365.060000002</v>
      </c>
      <c r="AK33" s="48">
        <v>67378568.049999997</v>
      </c>
      <c r="AL33" s="48">
        <v>56909205.579999998</v>
      </c>
      <c r="AM33" s="48">
        <v>59952446.479999997</v>
      </c>
      <c r="AN33" s="48">
        <v>45998651.140000001</v>
      </c>
      <c r="AO33" s="48">
        <v>34454057.039999999</v>
      </c>
      <c r="AP33" s="48">
        <v>43722185</v>
      </c>
      <c r="AQ33" s="48">
        <v>45498411.799999997</v>
      </c>
      <c r="AR33" s="48">
        <v>67684724.040000007</v>
      </c>
      <c r="AS33" s="48">
        <v>69064699.900000006</v>
      </c>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3" customFormat="1" ht="14.25" thickBot="1">
      <c r="A34" s="58" t="s">
        <v>315</v>
      </c>
      <c r="B34" s="59"/>
      <c r="C34" s="59"/>
      <c r="D34" s="59"/>
      <c r="E34" s="59">
        <f>E31-E32-E33</f>
        <v>4858702603.5500002</v>
      </c>
      <c r="F34" s="59">
        <f t="shared" ref="F34:BQ34" si="12">F31-F32-F33</f>
        <v>4741886207.79</v>
      </c>
      <c r="G34" s="59">
        <f t="shared" si="12"/>
        <v>4709425296.1500006</v>
      </c>
      <c r="H34" s="59">
        <f t="shared" si="12"/>
        <v>4717405963.1500006</v>
      </c>
      <c r="I34" s="59">
        <f t="shared" si="12"/>
        <v>4714598065.0799999</v>
      </c>
      <c r="J34" s="59">
        <f t="shared" si="12"/>
        <v>4883791948.3400002</v>
      </c>
      <c r="K34" s="59">
        <f t="shared" si="12"/>
        <v>4832115636.5800009</v>
      </c>
      <c r="L34" s="59">
        <f t="shared" si="12"/>
        <v>4530138757.170001</v>
      </c>
      <c r="M34" s="59">
        <f t="shared" si="12"/>
        <v>4461861570.9700003</v>
      </c>
      <c r="N34" s="59">
        <f t="shared" si="12"/>
        <v>4707834292.8500004</v>
      </c>
      <c r="O34" s="59">
        <f t="shared" si="12"/>
        <v>4822722997.5100002</v>
      </c>
      <c r="P34" s="59">
        <f t="shared" si="12"/>
        <v>4983771659.75</v>
      </c>
      <c r="Q34" s="59">
        <f t="shared" si="12"/>
        <v>4937762061.8200006</v>
      </c>
      <c r="R34" s="59">
        <f t="shared" si="12"/>
        <v>4968243436.2800007</v>
      </c>
      <c r="S34" s="59">
        <f t="shared" si="12"/>
        <v>4924374690.3300009</v>
      </c>
      <c r="T34" s="59">
        <f t="shared" si="12"/>
        <v>4877722271.1900005</v>
      </c>
      <c r="U34" s="59">
        <f t="shared" si="12"/>
        <v>4774072272.250001</v>
      </c>
      <c r="V34" s="59">
        <f t="shared" si="12"/>
        <v>4838075633.4300013</v>
      </c>
      <c r="W34" s="59">
        <f t="shared" si="12"/>
        <v>4729669078.0900011</v>
      </c>
      <c r="X34" s="59">
        <f t="shared" si="12"/>
        <v>4691048245.6000013</v>
      </c>
      <c r="Y34" s="59">
        <f t="shared" si="12"/>
        <v>4736853134.0600004</v>
      </c>
      <c r="Z34" s="59">
        <f t="shared" si="12"/>
        <v>4704851584.3800011</v>
      </c>
      <c r="AA34" s="59">
        <f t="shared" si="12"/>
        <v>4032584821.77</v>
      </c>
      <c r="AB34" s="59">
        <f t="shared" si="12"/>
        <v>3985363605.1400003</v>
      </c>
      <c r="AC34" s="59">
        <f t="shared" si="12"/>
        <v>3953900167.9700003</v>
      </c>
      <c r="AD34" s="59">
        <f t="shared" si="12"/>
        <v>3563040202.4100003</v>
      </c>
      <c r="AE34" s="59">
        <f t="shared" si="12"/>
        <v>3608868644.75</v>
      </c>
      <c r="AF34" s="59">
        <f t="shared" si="12"/>
        <v>3553208002.1100001</v>
      </c>
      <c r="AG34" s="59">
        <f t="shared" si="12"/>
        <v>3466409669.9799995</v>
      </c>
      <c r="AH34" s="59">
        <f t="shared" si="12"/>
        <v>3458537440.5599999</v>
      </c>
      <c r="AI34" s="59">
        <f t="shared" si="12"/>
        <v>3436019820.2999997</v>
      </c>
      <c r="AJ34" s="59">
        <f t="shared" si="12"/>
        <v>3371165646.8799996</v>
      </c>
      <c r="AK34" s="59">
        <f t="shared" si="12"/>
        <v>3288843991.4399996</v>
      </c>
      <c r="AL34" s="59">
        <f t="shared" si="12"/>
        <v>3418986086.3299999</v>
      </c>
      <c r="AM34" s="59">
        <f t="shared" si="12"/>
        <v>2955845529.1199999</v>
      </c>
      <c r="AN34" s="59">
        <f t="shared" si="12"/>
        <v>2921007878.7599998</v>
      </c>
      <c r="AO34" s="59">
        <f t="shared" si="12"/>
        <v>2870323809.3599997</v>
      </c>
      <c r="AP34" s="59">
        <f t="shared" si="12"/>
        <v>2822938661.9400001</v>
      </c>
      <c r="AQ34" s="59">
        <f t="shared" si="12"/>
        <v>2879065791.0599995</v>
      </c>
      <c r="AR34" s="59">
        <f t="shared" si="12"/>
        <v>2899757502.9699998</v>
      </c>
      <c r="AS34" s="59">
        <f t="shared" si="12"/>
        <v>2837394920.8799996</v>
      </c>
      <c r="AT34" s="59">
        <f t="shared" si="12"/>
        <v>2933770006.6399999</v>
      </c>
      <c r="AU34" s="59">
        <f t="shared" si="12"/>
        <v>2872445122.8000002</v>
      </c>
      <c r="AV34" s="59">
        <f t="shared" si="12"/>
        <v>2575923002.7900004</v>
      </c>
      <c r="AW34" s="59">
        <f t="shared" si="12"/>
        <v>2597468323.4099998</v>
      </c>
      <c r="AX34" s="59">
        <f t="shared" si="12"/>
        <v>2410763534.8400002</v>
      </c>
      <c r="AY34" s="59">
        <f t="shared" si="12"/>
        <v>2483820863.0900002</v>
      </c>
      <c r="AZ34" s="59">
        <f t="shared" si="12"/>
        <v>2554486005</v>
      </c>
      <c r="BA34" s="59">
        <f t="shared" si="12"/>
        <v>2574247298.3200002</v>
      </c>
      <c r="BB34" s="59">
        <f t="shared" si="12"/>
        <v>2609201305.6399999</v>
      </c>
      <c r="BC34" s="59">
        <f t="shared" si="12"/>
        <v>2683968901.46</v>
      </c>
      <c r="BD34" s="59">
        <f t="shared" si="12"/>
        <v>2689101232.8800001</v>
      </c>
      <c r="BE34" s="59">
        <f t="shared" si="12"/>
        <v>2676403110.5799999</v>
      </c>
      <c r="BF34" s="59">
        <f t="shared" si="12"/>
        <v>2633768248.5900002</v>
      </c>
      <c r="BG34" s="59">
        <f t="shared" si="12"/>
        <v>2540908104.8800001</v>
      </c>
      <c r="BH34" s="59">
        <f t="shared" si="12"/>
        <v>2627501543.46</v>
      </c>
      <c r="BI34" s="59">
        <f t="shared" si="12"/>
        <v>2633995522.4200001</v>
      </c>
      <c r="BJ34" s="59">
        <f t="shared" si="12"/>
        <v>2697608030.8499999</v>
      </c>
      <c r="BK34" s="59">
        <f t="shared" si="12"/>
        <v>2506061093.3600001</v>
      </c>
      <c r="BL34" s="59">
        <f t="shared" si="12"/>
        <v>2449347773.48</v>
      </c>
      <c r="BM34" s="59">
        <f t="shared" si="12"/>
        <v>2441134555.5</v>
      </c>
      <c r="BN34" s="59">
        <f t="shared" si="12"/>
        <v>2120830735.96</v>
      </c>
      <c r="BO34" s="59">
        <f t="shared" si="12"/>
        <v>2152380109.23</v>
      </c>
      <c r="BP34" s="59">
        <f t="shared" si="12"/>
        <v>2117283926.8199999</v>
      </c>
      <c r="BQ34" s="59">
        <f t="shared" si="12"/>
        <v>2007899852.48</v>
      </c>
      <c r="BR34" s="59">
        <f>BR31-BR32-BR33</f>
        <v>2214134485.5799999</v>
      </c>
      <c r="BS34" s="59">
        <f>BS31-BS32-BS33</f>
        <v>1814339827.5999999</v>
      </c>
      <c r="BT34" s="59">
        <f>BT31-BT32-BT33</f>
        <v>2086744304.6300001</v>
      </c>
      <c r="BU34" s="60">
        <f>BU31-BU32-BU33</f>
        <v>1960182316.27</v>
      </c>
    </row>
    <row r="35" spans="1:74" s="133" customFormat="1" ht="14.25" thickBot="1">
      <c r="A35" s="132" t="s">
        <v>317</v>
      </c>
      <c r="B35" s="41">
        <f>SUM(B22:B31)</f>
        <v>3798057678.21</v>
      </c>
      <c r="C35" s="41">
        <f>SUM(C22:C31)</f>
        <v>4497761247.8100004</v>
      </c>
      <c r="D35" s="41">
        <f>SUM(D22:D31)</f>
        <v>5097245794.1599998</v>
      </c>
      <c r="E35" s="41">
        <f>资产资本表!E17</f>
        <v>14669803853.76</v>
      </c>
      <c r="F35" s="41">
        <f>资产资本表!F17</f>
        <v>14217534449.690001</v>
      </c>
      <c r="G35" s="41">
        <f>资产资本表!G17</f>
        <v>14239294940.849998</v>
      </c>
      <c r="H35" s="41">
        <f>资产资本表!H17</f>
        <v>14065504515.089998</v>
      </c>
      <c r="I35" s="41">
        <f>资产资本表!I17</f>
        <v>14275473213.59</v>
      </c>
      <c r="J35" s="41">
        <f>资产资本表!J17</f>
        <v>14010826273.18</v>
      </c>
      <c r="K35" s="41">
        <f>资产资本表!K17</f>
        <v>13992012186.15</v>
      </c>
      <c r="L35" s="41">
        <f>资产资本表!L17</f>
        <v>13069370981.500002</v>
      </c>
      <c r="M35" s="41">
        <f>资产资本表!M17</f>
        <v>13164991889.75</v>
      </c>
      <c r="N35" s="41">
        <f>资产资本表!N17</f>
        <v>13156834853.140001</v>
      </c>
      <c r="O35" s="41">
        <f>资产资本表!O17</f>
        <v>13014263358.420002</v>
      </c>
      <c r="P35" s="41">
        <f>资产资本表!P17</f>
        <v>12205058055.74</v>
      </c>
      <c r="Q35" s="41">
        <f>资产资本表!Q17</f>
        <v>12434878623.889999</v>
      </c>
      <c r="R35" s="41">
        <f>资产资本表!R17</f>
        <v>12190331692.82</v>
      </c>
      <c r="S35" s="41">
        <f>资产资本表!S17</f>
        <v>12363790058.57</v>
      </c>
      <c r="T35" s="41">
        <f>资产资本表!T17</f>
        <v>11466788667.09</v>
      </c>
      <c r="U35" s="41">
        <f>资产资本表!U17</f>
        <v>11484574718.470001</v>
      </c>
      <c r="V35" s="41">
        <f>资产资本表!V17</f>
        <v>11405015753.559999</v>
      </c>
      <c r="W35" s="41">
        <f>资产资本表!W17</f>
        <v>11454610284.490002</v>
      </c>
      <c r="X35" s="41">
        <f>资产资本表!X17</f>
        <v>9909528542.4100018</v>
      </c>
      <c r="Y35" s="41">
        <f>资产资本表!Y17</f>
        <v>12011450390.950001</v>
      </c>
      <c r="Z35" s="41">
        <f>资产资本表!Z17</f>
        <v>9862876295.6299992</v>
      </c>
      <c r="AA35" s="41">
        <f>资产资本表!AA17</f>
        <v>9763362936.3100014</v>
      </c>
      <c r="AB35" s="41">
        <f>资产资本表!AB17</f>
        <v>8173263798.6800003</v>
      </c>
      <c r="AC35" s="41">
        <f>资产资本表!AC17</f>
        <v>8731807551.2200012</v>
      </c>
      <c r="AD35" s="41">
        <f>资产资本表!AD17</f>
        <v>8113865174.4499998</v>
      </c>
      <c r="AE35" s="41">
        <f>资产资本表!AE17</f>
        <v>7682217112.3500004</v>
      </c>
      <c r="AF35" s="41">
        <f>资产资本表!AF17</f>
        <v>6903824401.8699999</v>
      </c>
      <c r="AG35" s="41">
        <f>资产资本表!AG17</f>
        <v>7191770043.21</v>
      </c>
      <c r="AH35" s="41">
        <f>资产资本表!AH17</f>
        <v>7210473366.1399994</v>
      </c>
      <c r="AI35" s="41">
        <f>资产资本表!AI17</f>
        <v>6879750868.5100002</v>
      </c>
      <c r="AJ35" s="41">
        <f>资产资本表!AJ17</f>
        <v>6035642828.6200008</v>
      </c>
      <c r="AK35" s="41">
        <f>资产资本表!AK17</f>
        <v>6069062475.9499998</v>
      </c>
      <c r="AL35" s="41">
        <f>资产资本表!AL17</f>
        <v>5617400744.4400005</v>
      </c>
      <c r="AM35" s="41">
        <f>资产资本表!AM17</f>
        <v>5171072680.79</v>
      </c>
      <c r="AN35" s="41">
        <f>资产资本表!AN17</f>
        <v>4758643148.7600002</v>
      </c>
      <c r="AO35" s="41">
        <f>资产资本表!AO17</f>
        <v>4241062781.4899998</v>
      </c>
      <c r="AP35" s="41">
        <f>资产资本表!AP17</f>
        <v>4249003640.8099999</v>
      </c>
      <c r="AQ35" s="41">
        <f>资产资本表!AQ17</f>
        <v>4136857769.8700004</v>
      </c>
      <c r="AR35" s="41">
        <f>资产资本表!AR17</f>
        <v>3824988726.54</v>
      </c>
      <c r="AS35" s="41">
        <f>资产资本表!AS17</f>
        <v>4179106892.4000001</v>
      </c>
      <c r="AT35" s="41">
        <f>资产资本表!AT17</f>
        <v>3758950800.6599998</v>
      </c>
      <c r="AU35" s="41">
        <f>资产资本表!AU17</f>
        <v>3623164252.6900001</v>
      </c>
      <c r="AV35" s="41">
        <f>资产资本表!AV17</f>
        <v>3511557256.1199999</v>
      </c>
      <c r="AW35" s="41">
        <f>资产资本表!AW17</f>
        <v>3558892134.8800001</v>
      </c>
      <c r="AX35" s="41">
        <f>资产资本表!AX17</f>
        <v>3598739905.7000003</v>
      </c>
      <c r="AY35" s="41">
        <f>资产资本表!AY17</f>
        <v>3351576316.8400002</v>
      </c>
      <c r="AZ35" s="41">
        <f>资产资本表!AZ17</f>
        <v>3017630885.0699997</v>
      </c>
      <c r="BA35" s="41">
        <f>资产资本表!BA17</f>
        <v>3103334635.0500002</v>
      </c>
      <c r="BB35" s="41">
        <f>资产资本表!BB17</f>
        <v>2693729352.6100001</v>
      </c>
      <c r="BC35" s="41">
        <f>资产资本表!BC17</f>
        <v>2966552559.0599999</v>
      </c>
      <c r="BD35" s="41">
        <f>资产资本表!BD17</f>
        <v>3255270815.1100001</v>
      </c>
      <c r="BE35" s="41">
        <f>资产资本表!BE17</f>
        <v>3427130001.0599999</v>
      </c>
      <c r="BF35" s="41">
        <f>资产资本表!BF17</f>
        <v>3288662107.8700004</v>
      </c>
      <c r="BG35" s="41">
        <f>资产资本表!BG17</f>
        <v>3550228729.5799999</v>
      </c>
      <c r="BH35" s="41">
        <f>资产资本表!BH17</f>
        <v>3612995219.77</v>
      </c>
      <c r="BI35" s="41">
        <f>资产资本表!BI17</f>
        <v>3600773950.75</v>
      </c>
      <c r="BJ35" s="41">
        <f>资产资本表!BJ17</f>
        <v>3444087421</v>
      </c>
      <c r="BK35" s="41">
        <f>资产资本表!BK17</f>
        <v>3781540091.04</v>
      </c>
      <c r="BL35" s="41">
        <f>资产资本表!BL17</f>
        <v>3834069903.6999998</v>
      </c>
      <c r="BM35" s="41">
        <f>资产资本表!BM17</f>
        <v>3828987962.0799999</v>
      </c>
      <c r="BN35" s="41">
        <f>资产资本表!BN17</f>
        <v>3635757688.3099999</v>
      </c>
      <c r="BO35" s="41">
        <f>资产资本表!BO17</f>
        <v>3991868900.9299998</v>
      </c>
      <c r="BP35" s="41">
        <f>资产资本表!BP17</f>
        <v>3724014751.5800004</v>
      </c>
      <c r="BQ35" s="41">
        <f>资产资本表!BQ17</f>
        <v>3581318866.5</v>
      </c>
      <c r="BR35" s="41">
        <f>资产资本表!BR17</f>
        <v>3401484933.3000002</v>
      </c>
      <c r="BS35" s="41">
        <f>资产资本表!BS17</f>
        <v>3275440861.2900004</v>
      </c>
      <c r="BT35" s="41">
        <f>资产资本表!BT17</f>
        <v>2809961694.96</v>
      </c>
      <c r="BU35" s="41">
        <f>资产资本表!BU17</f>
        <v>2813364779.0300002</v>
      </c>
      <c r="BV35" s="41">
        <f>SUM(BV22:BV31)</f>
        <v>1207647065.74</v>
      </c>
    </row>
    <row r="36" spans="1:74" s="33" customFormat="1"/>
    <row r="37" spans="1:74" s="33" customFormat="1"/>
    <row r="38" spans="1:74" s="24" customFormat="1">
      <c r="A38" s="24"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57" customFormat="1">
      <c r="A39" s="57" t="s">
        <v>319</v>
      </c>
    </row>
    <row r="40" spans="1:74" s="33" customFormat="1">
      <c r="A40" s="33" t="s">
        <v>325</v>
      </c>
      <c r="B40" s="48">
        <v>0</v>
      </c>
      <c r="C40" s="48">
        <v>0</v>
      </c>
      <c r="D40" s="48">
        <v>0</v>
      </c>
      <c r="E40" s="48">
        <v>0</v>
      </c>
      <c r="F40" s="48">
        <v>0</v>
      </c>
      <c r="G40" s="48">
        <v>0</v>
      </c>
      <c r="H40" s="48">
        <v>0</v>
      </c>
      <c r="I40" s="48">
        <v>0</v>
      </c>
      <c r="J40" s="48">
        <v>0</v>
      </c>
      <c r="K40" s="48">
        <v>0</v>
      </c>
      <c r="L40" s="48">
        <v>0</v>
      </c>
      <c r="M40" s="48">
        <v>0</v>
      </c>
      <c r="N40" s="48">
        <v>0</v>
      </c>
      <c r="O40" s="48">
        <v>0</v>
      </c>
      <c r="P40" s="48">
        <v>0</v>
      </c>
      <c r="Q40" s="48">
        <v>4220946.96</v>
      </c>
      <c r="R40" s="48">
        <v>4220946.96</v>
      </c>
      <c r="S40" s="48">
        <v>0</v>
      </c>
      <c r="T40" s="48">
        <v>0</v>
      </c>
      <c r="U40" s="48">
        <v>0</v>
      </c>
      <c r="V40" s="48">
        <v>0</v>
      </c>
      <c r="W40" s="48">
        <v>0</v>
      </c>
      <c r="X40" s="48">
        <v>0</v>
      </c>
      <c r="Y40" s="48">
        <v>0</v>
      </c>
      <c r="Z40" s="48">
        <v>0</v>
      </c>
      <c r="AA40" s="48">
        <v>0</v>
      </c>
      <c r="AB40" s="48">
        <v>0</v>
      </c>
      <c r="AC40" s="48">
        <v>3681592.75</v>
      </c>
      <c r="AD40" s="48">
        <v>0</v>
      </c>
      <c r="AE40" s="48">
        <v>0</v>
      </c>
      <c r="AF40" s="48">
        <v>0</v>
      </c>
      <c r="AG40" s="48">
        <v>0</v>
      </c>
      <c r="AH40" s="48">
        <v>0</v>
      </c>
      <c r="AI40" s="48">
        <v>0</v>
      </c>
      <c r="AJ40" s="48">
        <v>0</v>
      </c>
      <c r="AK40" s="48">
        <v>6252000</v>
      </c>
      <c r="AL40" s="48">
        <v>6252000</v>
      </c>
      <c r="AM40" s="48">
        <v>0</v>
      </c>
      <c r="AN40" s="48">
        <v>0</v>
      </c>
      <c r="AO40" s="48">
        <v>0</v>
      </c>
      <c r="AP40" s="48">
        <v>0</v>
      </c>
      <c r="AQ40" s="48">
        <v>0</v>
      </c>
      <c r="AR40" s="48">
        <v>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3" customFormat="1" ht="21.75" customHeight="1">
      <c r="A41" s="63" t="s">
        <v>329</v>
      </c>
      <c r="B41" s="63">
        <v>1419647033.29</v>
      </c>
      <c r="C41" s="63">
        <v>682396282.87</v>
      </c>
      <c r="D41" s="63">
        <v>73246783.790000007</v>
      </c>
      <c r="E41" s="63">
        <v>490914867.83999997</v>
      </c>
      <c r="I41" s="63">
        <v>439777902.44</v>
      </c>
      <c r="M41" s="63">
        <v>265912220.08000001</v>
      </c>
      <c r="Q41" s="63">
        <v>347731364.72000003</v>
      </c>
      <c r="U41" s="63">
        <v>286367006.24000001</v>
      </c>
      <c r="Y41" s="63">
        <v>214775254.68000001</v>
      </c>
      <c r="AH41" s="63">
        <v>339937208.44</v>
      </c>
      <c r="AI41" s="63">
        <v>120279709.18000001</v>
      </c>
      <c r="AJ41" s="63">
        <v>10759542.5</v>
      </c>
    </row>
    <row r="42" spans="1:74" s="33" customFormat="1">
      <c r="A42" s="33" t="s">
        <v>322</v>
      </c>
      <c r="E42" s="33">
        <f>E40-E41</f>
        <v>-490914867.83999997</v>
      </c>
      <c r="F42" s="33">
        <f t="shared" ref="F42:BQ42" si="13">F40-F41</f>
        <v>0</v>
      </c>
      <c r="G42" s="33">
        <f t="shared" si="13"/>
        <v>0</v>
      </c>
      <c r="H42" s="33">
        <f t="shared" si="13"/>
        <v>0</v>
      </c>
      <c r="I42" s="33">
        <f t="shared" si="13"/>
        <v>-439777902.44</v>
      </c>
      <c r="J42" s="33">
        <f t="shared" si="13"/>
        <v>0</v>
      </c>
      <c r="K42" s="33">
        <f t="shared" si="13"/>
        <v>0</v>
      </c>
      <c r="L42" s="33">
        <f t="shared" si="13"/>
        <v>0</v>
      </c>
      <c r="M42" s="33">
        <f t="shared" si="13"/>
        <v>-265912220.08000001</v>
      </c>
      <c r="N42" s="33">
        <f t="shared" si="13"/>
        <v>0</v>
      </c>
      <c r="O42" s="33">
        <f t="shared" si="13"/>
        <v>0</v>
      </c>
      <c r="P42" s="33">
        <f t="shared" si="13"/>
        <v>0</v>
      </c>
      <c r="Q42" s="33">
        <f t="shared" si="13"/>
        <v>-343510417.76000005</v>
      </c>
      <c r="R42" s="33">
        <f t="shared" si="13"/>
        <v>4220946.96</v>
      </c>
      <c r="S42" s="33">
        <f t="shared" si="13"/>
        <v>0</v>
      </c>
      <c r="T42" s="33">
        <f t="shared" si="13"/>
        <v>0</v>
      </c>
      <c r="U42" s="33">
        <f t="shared" si="13"/>
        <v>-286367006.24000001</v>
      </c>
      <c r="V42" s="33">
        <f t="shared" si="13"/>
        <v>0</v>
      </c>
      <c r="W42" s="33">
        <f t="shared" si="13"/>
        <v>0</v>
      </c>
      <c r="X42" s="33">
        <f t="shared" si="13"/>
        <v>0</v>
      </c>
      <c r="Y42" s="33">
        <f t="shared" si="13"/>
        <v>-214775254.68000001</v>
      </c>
      <c r="Z42" s="33">
        <f t="shared" si="13"/>
        <v>0</v>
      </c>
      <c r="AA42" s="33">
        <f t="shared" si="13"/>
        <v>0</v>
      </c>
      <c r="AB42" s="33">
        <f t="shared" si="13"/>
        <v>0</v>
      </c>
      <c r="AC42" s="33">
        <f t="shared" si="13"/>
        <v>3681592.75</v>
      </c>
      <c r="AD42" s="33">
        <f t="shared" si="13"/>
        <v>0</v>
      </c>
      <c r="AE42" s="33">
        <f t="shared" si="13"/>
        <v>0</v>
      </c>
      <c r="AF42" s="33">
        <f t="shared" si="13"/>
        <v>0</v>
      </c>
      <c r="AG42" s="33">
        <f t="shared" si="13"/>
        <v>0</v>
      </c>
      <c r="AH42" s="33">
        <f t="shared" si="13"/>
        <v>-339937208.44</v>
      </c>
      <c r="AI42" s="33">
        <f t="shared" si="13"/>
        <v>-120279709.18000001</v>
      </c>
      <c r="AJ42" s="33">
        <f t="shared" si="13"/>
        <v>-10759542.5</v>
      </c>
      <c r="AK42" s="33">
        <f t="shared" si="13"/>
        <v>6252000</v>
      </c>
      <c r="AL42" s="33">
        <f t="shared" si="13"/>
        <v>6252000</v>
      </c>
      <c r="AM42" s="33">
        <f t="shared" si="13"/>
        <v>0</v>
      </c>
      <c r="AN42" s="33">
        <f t="shared" si="13"/>
        <v>0</v>
      </c>
      <c r="AO42" s="33">
        <f t="shared" si="13"/>
        <v>0</v>
      </c>
      <c r="AP42" s="33">
        <f t="shared" si="13"/>
        <v>0</v>
      </c>
      <c r="AQ42" s="33">
        <f t="shared" si="13"/>
        <v>0</v>
      </c>
      <c r="AR42" s="33">
        <f t="shared" si="13"/>
        <v>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2" customFormat="1">
      <c r="A43" s="62" t="s">
        <v>321</v>
      </c>
    </row>
    <row r="44" spans="1:74" s="33" customFormat="1">
      <c r="A44" s="33" t="s">
        <v>326</v>
      </c>
      <c r="B44" s="33">
        <v>19500000</v>
      </c>
      <c r="C44" s="33">
        <v>14500000</v>
      </c>
      <c r="D44" s="33">
        <v>14500000</v>
      </c>
      <c r="E44" s="33">
        <v>34500000</v>
      </c>
      <c r="F44" s="33">
        <v>15000000</v>
      </c>
      <c r="G44" s="33">
        <v>10000000</v>
      </c>
      <c r="H44" s="33">
        <v>10000000</v>
      </c>
      <c r="I44" s="33">
        <v>29500000</v>
      </c>
      <c r="J44" s="33">
        <v>10000000</v>
      </c>
      <c r="K44" s="33">
        <v>10000000</v>
      </c>
      <c r="L44" s="33">
        <v>8582780</v>
      </c>
      <c r="M44" s="33">
        <v>52469220</v>
      </c>
      <c r="N44" s="33">
        <v>59310412.549999997</v>
      </c>
      <c r="O44" s="33">
        <v>25310412.550000001</v>
      </c>
      <c r="P44" s="33">
        <v>18322000</v>
      </c>
      <c r="Q44" s="33">
        <v>1575624674.99</v>
      </c>
      <c r="R44" s="33">
        <v>79216000</v>
      </c>
      <c r="S44" s="33">
        <v>64352756.5</v>
      </c>
      <c r="T44" s="33">
        <v>50700000</v>
      </c>
      <c r="U44" s="33">
        <v>340478779.29000002</v>
      </c>
      <c r="V44" s="33">
        <v>212500000</v>
      </c>
      <c r="W44" s="33">
        <v>152500000</v>
      </c>
      <c r="X44" s="33">
        <v>38000000</v>
      </c>
      <c r="Y44" s="33">
        <v>1617752850.48</v>
      </c>
      <c r="Z44" s="33">
        <v>206885000</v>
      </c>
      <c r="AA44" s="33">
        <v>156885000</v>
      </c>
      <c r="AB44" s="33">
        <v>38985000</v>
      </c>
      <c r="AC44" s="33">
        <v>359145000</v>
      </c>
      <c r="AD44" s="33">
        <v>222500000</v>
      </c>
      <c r="AE44" s="33">
        <v>147915464</v>
      </c>
      <c r="AF44" s="33">
        <v>28000000</v>
      </c>
      <c r="AG44" s="33">
        <v>341084536</v>
      </c>
      <c r="AH44" s="33">
        <v>188000000</v>
      </c>
      <c r="AI44" s="33">
        <v>143000000</v>
      </c>
      <c r="AJ44" s="33">
        <v>98000000</v>
      </c>
      <c r="AK44" s="33">
        <v>729500000</v>
      </c>
      <c r="AL44" s="33">
        <v>469500000</v>
      </c>
      <c r="AM44" s="33">
        <v>216500000</v>
      </c>
      <c r="AN44" s="33">
        <v>110000000</v>
      </c>
      <c r="AO44" s="33">
        <v>410500000</v>
      </c>
      <c r="AP44" s="33">
        <v>230000000</v>
      </c>
      <c r="AQ44" s="33">
        <v>254055709</v>
      </c>
      <c r="AR44" s="33">
        <v>115000000</v>
      </c>
      <c r="AS44" s="33">
        <v>501715528</v>
      </c>
      <c r="AT44" s="33">
        <v>452000000</v>
      </c>
      <c r="AU44" s="33">
        <v>378000000</v>
      </c>
      <c r="AV44" s="33">
        <v>111000000</v>
      </c>
      <c r="AW44" s="33">
        <v>483775880</v>
      </c>
      <c r="AX44" s="33">
        <v>346800000</v>
      </c>
      <c r="AY44" s="33">
        <v>293800000</v>
      </c>
      <c r="AZ44" s="33">
        <v>92300000</v>
      </c>
      <c r="BA44" s="33">
        <v>980900000</v>
      </c>
      <c r="BB44" s="33">
        <v>634600000</v>
      </c>
      <c r="BC44" s="33">
        <v>561100000</v>
      </c>
      <c r="BD44" s="33">
        <v>290600000</v>
      </c>
      <c r="BE44" s="33">
        <v>1061540000</v>
      </c>
      <c r="BF44" s="33">
        <v>635600000</v>
      </c>
      <c r="BG44" s="33">
        <v>577100000</v>
      </c>
      <c r="BH44" s="33">
        <v>295100000</v>
      </c>
      <c r="BI44" s="33">
        <v>1233394800</v>
      </c>
      <c r="BJ44" s="33">
        <v>955764800</v>
      </c>
      <c r="BK44" s="33">
        <v>861764800</v>
      </c>
      <c r="BL44" s="33">
        <v>369100000</v>
      </c>
      <c r="BM44" s="33">
        <v>1552612000</v>
      </c>
      <c r="BN44" s="33">
        <v>712640000</v>
      </c>
      <c r="BO44" s="33">
        <v>1014556500</v>
      </c>
      <c r="BP44" s="33">
        <v>558107500</v>
      </c>
      <c r="BQ44" s="33">
        <v>1389655020</v>
      </c>
      <c r="BR44" s="33">
        <v>725073780</v>
      </c>
      <c r="BS44" s="33">
        <v>1114468379.3299999</v>
      </c>
      <c r="BT44" s="33">
        <v>520820580</v>
      </c>
      <c r="BU44" s="33">
        <v>1402441570</v>
      </c>
      <c r="BV44" s="33">
        <v>0</v>
      </c>
    </row>
    <row r="45" spans="1:74" s="33" customFormat="1">
      <c r="A45" s="33" t="s">
        <v>323</v>
      </c>
      <c r="E45" s="33">
        <f>股权价值增加表!E53</f>
        <v>2172877.1800000002</v>
      </c>
      <c r="F45" s="33">
        <f>股权价值增加表!F53</f>
        <v>0</v>
      </c>
      <c r="G45" s="33">
        <f>股权价值增加表!G53</f>
        <v>0</v>
      </c>
      <c r="H45" s="33">
        <f>股权价值增加表!H53</f>
        <v>0</v>
      </c>
      <c r="I45" s="33">
        <f>股权价值增加表!I53</f>
        <v>1885157.62</v>
      </c>
      <c r="J45" s="33">
        <f>股权价值增加表!J53</f>
        <v>0</v>
      </c>
      <c r="K45" s="33">
        <f>股权价值增加表!K53</f>
        <v>0</v>
      </c>
      <c r="L45" s="33">
        <f>股权价值增加表!L53</f>
        <v>0</v>
      </c>
      <c r="M45" s="33">
        <f>股权价值增加表!M53</f>
        <v>31955491.82</v>
      </c>
      <c r="N45" s="33">
        <f>股权价值增加表!N53</f>
        <v>0</v>
      </c>
      <c r="O45" s="33">
        <f>股权价值增加表!O53</f>
        <v>0</v>
      </c>
      <c r="P45" s="33">
        <f>股权价值增加表!P53</f>
        <v>0</v>
      </c>
      <c r="Q45" s="33">
        <f>股权价值增加表!Q53</f>
        <v>46032865.380000003</v>
      </c>
      <c r="R45" s="33">
        <f>股权价值增加表!R53</f>
        <v>0</v>
      </c>
      <c r="S45" s="33">
        <f>股权价值增加表!S53</f>
        <v>0</v>
      </c>
      <c r="T45" s="33">
        <f>股权价值增加表!T53</f>
        <v>0</v>
      </c>
      <c r="U45" s="33">
        <f>股权价值增加表!U53</f>
        <v>46412850.420000002</v>
      </c>
      <c r="V45" s="33">
        <f>股权价值增加表!V53</f>
        <v>0</v>
      </c>
      <c r="W45" s="33">
        <f>股权价值增加表!W53</f>
        <v>0</v>
      </c>
      <c r="X45" s="33">
        <f>股权价值增加表!X53</f>
        <v>0</v>
      </c>
      <c r="Y45" s="33">
        <f>股权价值增加表!Y53</f>
        <v>233085556.28</v>
      </c>
      <c r="Z45" s="33">
        <f>股权价值增加表!Z53</f>
        <v>0</v>
      </c>
      <c r="AA45" s="33">
        <f>股权价值增加表!AA53</f>
        <v>0</v>
      </c>
      <c r="AB45" s="33">
        <f>股权价值增加表!AB53</f>
        <v>0</v>
      </c>
      <c r="AC45" s="33">
        <f>股权价值增加表!AC53</f>
        <v>168144697.80000001</v>
      </c>
      <c r="AD45" s="33">
        <f>股权价值增加表!AD53</f>
        <v>0</v>
      </c>
      <c r="AE45" s="33">
        <f>股权价值增加表!AE53</f>
        <v>0</v>
      </c>
      <c r="AF45" s="33">
        <f>股权价值增加表!AF53</f>
        <v>0</v>
      </c>
      <c r="AG45" s="33">
        <f>股权价值增加表!AG53</f>
        <v>0</v>
      </c>
      <c r="AH45" s="33">
        <f>股权价值增加表!AH53</f>
        <v>0</v>
      </c>
      <c r="AI45" s="33">
        <f>股权价值增加表!AI53</f>
        <v>0</v>
      </c>
      <c r="AJ45" s="33">
        <f>股权价值增加表!AJ53</f>
        <v>0</v>
      </c>
      <c r="AK45" s="33">
        <f>股权价值增加表!AK53</f>
        <v>0</v>
      </c>
      <c r="AL45" s="33">
        <f>股权价值增加表!AL53</f>
        <v>0</v>
      </c>
      <c r="AM45" s="33">
        <f>股权价值增加表!AM53</f>
        <v>0</v>
      </c>
      <c r="AN45" s="33">
        <f>股权价值增加表!AN53</f>
        <v>0</v>
      </c>
      <c r="AO45" s="33">
        <f>股权价值增加表!AO53</f>
        <v>0</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2219387</v>
      </c>
      <c r="AI46" s="48">
        <v>0</v>
      </c>
      <c r="AJ46" s="48">
        <v>0</v>
      </c>
      <c r="AK46" s="48">
        <v>0</v>
      </c>
      <c r="AL46" s="48">
        <v>0</v>
      </c>
      <c r="AM46" s="48">
        <v>0</v>
      </c>
      <c r="AN46" s="48">
        <v>0</v>
      </c>
      <c r="AO46" s="48">
        <v>0</v>
      </c>
      <c r="AP46" s="48">
        <v>0</v>
      </c>
      <c r="AQ46" s="48">
        <v>0</v>
      </c>
      <c r="AR46" s="48">
        <v>0</v>
      </c>
      <c r="AS46" s="48">
        <v>0</v>
      </c>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328</v>
      </c>
      <c r="B47" s="33">
        <v>15000000</v>
      </c>
      <c r="C47" s="33">
        <v>10000000</v>
      </c>
      <c r="D47" s="33">
        <v>10000000</v>
      </c>
      <c r="E47" s="33">
        <v>29500000</v>
      </c>
      <c r="F47" s="33">
        <v>10000000</v>
      </c>
      <c r="G47" s="33">
        <v>10000000</v>
      </c>
      <c r="H47" s="33">
        <v>10000000</v>
      </c>
      <c r="I47" s="33">
        <v>48500000</v>
      </c>
      <c r="J47" s="33">
        <v>20917220</v>
      </c>
      <c r="K47" s="33">
        <v>20917220</v>
      </c>
      <c r="L47" s="33">
        <v>15000000</v>
      </c>
      <c r="M47" s="33">
        <v>48500000</v>
      </c>
      <c r="N47" s="33">
        <v>53500000</v>
      </c>
      <c r="O47" s="33">
        <v>19500000</v>
      </c>
      <c r="P47" s="33">
        <v>15000000</v>
      </c>
      <c r="Q47" s="33">
        <v>1580790240</v>
      </c>
      <c r="R47" s="33">
        <v>76170885.579999998</v>
      </c>
      <c r="S47" s="33">
        <v>67228397.480000004</v>
      </c>
      <c r="T47" s="33">
        <v>40578397.479999997</v>
      </c>
      <c r="U47" s="33">
        <v>1879100012</v>
      </c>
      <c r="V47" s="33">
        <v>1634009262.3</v>
      </c>
      <c r="W47" s="33">
        <v>1584009262.3</v>
      </c>
      <c r="X47" s="33">
        <v>1445600012</v>
      </c>
      <c r="Y47" s="33">
        <v>221720506.78999999</v>
      </c>
      <c r="Z47" s="33">
        <v>225030000</v>
      </c>
      <c r="AA47" s="33">
        <v>171130000</v>
      </c>
      <c r="AB47" s="33">
        <v>53000000</v>
      </c>
      <c r="AC47" s="33">
        <v>231000000</v>
      </c>
      <c r="AD47" s="33">
        <v>122500000</v>
      </c>
      <c r="AE47" s="33">
        <v>62500000</v>
      </c>
      <c r="AF47" s="33">
        <v>13000000</v>
      </c>
      <c r="AG47" s="33">
        <v>640512154.66999996</v>
      </c>
      <c r="AH47" s="33">
        <v>419012154.67000002</v>
      </c>
      <c r="AI47" s="33">
        <v>315008781.13999999</v>
      </c>
      <c r="AJ47" s="33">
        <v>130000000</v>
      </c>
      <c r="AK47" s="33">
        <v>657027442.23000002</v>
      </c>
      <c r="AL47" s="33">
        <v>416500000</v>
      </c>
      <c r="AM47" s="33">
        <v>295500000</v>
      </c>
      <c r="AN47" s="33">
        <v>134000000</v>
      </c>
      <c r="AO47" s="33">
        <v>428870976.33999997</v>
      </c>
      <c r="AP47" s="33">
        <v>247000000</v>
      </c>
      <c r="AQ47" s="33">
        <v>228318755.61000001</v>
      </c>
      <c r="AR47" s="33">
        <v>90144561.719999999</v>
      </c>
      <c r="AS47" s="33">
        <v>475875393.01999998</v>
      </c>
      <c r="AT47" s="33">
        <v>448351390.80000001</v>
      </c>
      <c r="AU47" s="33">
        <v>351012832.19</v>
      </c>
      <c r="AV47" s="33">
        <v>81326909.859999999</v>
      </c>
      <c r="AW47" s="33">
        <v>699305561.45000005</v>
      </c>
      <c r="AX47" s="33">
        <v>567289149.54999995</v>
      </c>
      <c r="AY47" s="33">
        <v>458229135.86000001</v>
      </c>
      <c r="AZ47" s="33">
        <v>127530403.13</v>
      </c>
      <c r="BA47" s="33">
        <v>1093937000</v>
      </c>
      <c r="BB47" s="33">
        <v>741837000</v>
      </c>
      <c r="BC47" s="33">
        <v>611337000</v>
      </c>
      <c r="BD47" s="33">
        <v>249100000</v>
      </c>
      <c r="BE47" s="33">
        <v>1249308312</v>
      </c>
      <c r="BF47" s="33">
        <v>819943970.54999995</v>
      </c>
      <c r="BG47" s="33">
        <v>657530000</v>
      </c>
      <c r="BH47" s="33">
        <v>309300000</v>
      </c>
      <c r="BI47" s="33">
        <v>1774057000</v>
      </c>
      <c r="BJ47" s="33">
        <v>1403407000</v>
      </c>
      <c r="BK47" s="33">
        <v>883307000</v>
      </c>
      <c r="BL47" s="33">
        <v>286825633.25</v>
      </c>
      <c r="BM47" s="33">
        <v>1404572000</v>
      </c>
      <c r="BN47" s="33">
        <v>598117200</v>
      </c>
      <c r="BO47" s="33">
        <v>904921200</v>
      </c>
      <c r="BP47" s="33">
        <v>416192587</v>
      </c>
      <c r="BQ47" s="33">
        <v>1366971380</v>
      </c>
      <c r="BR47" s="33">
        <v>677586562.88</v>
      </c>
      <c r="BS47" s="33">
        <v>1121086840</v>
      </c>
      <c r="BT47" s="33">
        <v>465202780</v>
      </c>
      <c r="BU47" s="33">
        <v>1350144890</v>
      </c>
      <c r="BV47" s="33">
        <v>0</v>
      </c>
    </row>
    <row r="48" spans="1:74" s="33" customFormat="1">
      <c r="A48" s="33" t="s">
        <v>324</v>
      </c>
      <c r="E48" s="33">
        <f>E44-E45-E46-E47</f>
        <v>2827122.8200000003</v>
      </c>
      <c r="F48" s="33">
        <f t="shared" ref="F48:BQ48" si="14">F44-F45-F46-F47</f>
        <v>5000000</v>
      </c>
      <c r="G48" s="33">
        <f t="shared" si="14"/>
        <v>0</v>
      </c>
      <c r="H48" s="33">
        <f t="shared" si="14"/>
        <v>0</v>
      </c>
      <c r="I48" s="33">
        <f t="shared" si="14"/>
        <v>-20885157.620000001</v>
      </c>
      <c r="J48" s="33">
        <f t="shared" si="14"/>
        <v>-10917220</v>
      </c>
      <c r="K48" s="33">
        <f t="shared" si="14"/>
        <v>-10917220</v>
      </c>
      <c r="L48" s="33">
        <f t="shared" si="14"/>
        <v>-6417220</v>
      </c>
      <c r="M48" s="33">
        <f t="shared" si="14"/>
        <v>-27986271.82</v>
      </c>
      <c r="N48" s="33">
        <f t="shared" si="14"/>
        <v>5810412.549999997</v>
      </c>
      <c r="O48" s="33">
        <f t="shared" si="14"/>
        <v>5810412.5500000007</v>
      </c>
      <c r="P48" s="33">
        <f t="shared" si="14"/>
        <v>3322000</v>
      </c>
      <c r="Q48" s="33">
        <f t="shared" si="14"/>
        <v>-51198430.390000105</v>
      </c>
      <c r="R48" s="33">
        <f t="shared" si="14"/>
        <v>3045114.4200000018</v>
      </c>
      <c r="S48" s="33">
        <f t="shared" si="14"/>
        <v>-2875640.9800000042</v>
      </c>
      <c r="T48" s="33">
        <f t="shared" si="14"/>
        <v>10121602.520000003</v>
      </c>
      <c r="U48" s="33">
        <f t="shared" si="14"/>
        <v>-1585034083.1300001</v>
      </c>
      <c r="V48" s="33">
        <f t="shared" si="14"/>
        <v>-1421509262.3</v>
      </c>
      <c r="W48" s="33">
        <f t="shared" si="14"/>
        <v>-1431509262.3</v>
      </c>
      <c r="X48" s="33">
        <f t="shared" si="14"/>
        <v>-1407600012</v>
      </c>
      <c r="Y48" s="33">
        <f t="shared" si="14"/>
        <v>1162946787.4100001</v>
      </c>
      <c r="Z48" s="33">
        <f t="shared" si="14"/>
        <v>-18145000</v>
      </c>
      <c r="AA48" s="33">
        <f t="shared" si="14"/>
        <v>-14245000</v>
      </c>
      <c r="AB48" s="33">
        <f t="shared" si="14"/>
        <v>-14015000</v>
      </c>
      <c r="AC48" s="33">
        <f t="shared" si="14"/>
        <v>-39999697.800000012</v>
      </c>
      <c r="AD48" s="33">
        <f t="shared" si="14"/>
        <v>100000000</v>
      </c>
      <c r="AE48" s="33">
        <f t="shared" si="14"/>
        <v>85415464</v>
      </c>
      <c r="AF48" s="33">
        <f t="shared" si="14"/>
        <v>15000000</v>
      </c>
      <c r="AG48" s="33">
        <f t="shared" si="14"/>
        <v>-299427618.66999996</v>
      </c>
      <c r="AH48" s="33">
        <f t="shared" si="14"/>
        <v>-233231541.67000002</v>
      </c>
      <c r="AI48" s="33">
        <f t="shared" si="14"/>
        <v>-172008781.13999999</v>
      </c>
      <c r="AJ48" s="33">
        <f t="shared" si="14"/>
        <v>-32000000</v>
      </c>
      <c r="AK48" s="33">
        <f t="shared" si="14"/>
        <v>72472557.769999981</v>
      </c>
      <c r="AL48" s="33">
        <f t="shared" si="14"/>
        <v>53000000</v>
      </c>
      <c r="AM48" s="33">
        <f t="shared" si="14"/>
        <v>-79000000</v>
      </c>
      <c r="AN48" s="33">
        <f t="shared" si="14"/>
        <v>-24000000</v>
      </c>
      <c r="AO48" s="33">
        <f t="shared" si="14"/>
        <v>-18370976.339999974</v>
      </c>
      <c r="AP48" s="33">
        <f t="shared" si="14"/>
        <v>-17000000</v>
      </c>
      <c r="AQ48" s="33">
        <f t="shared" si="14"/>
        <v>25736953.389999986</v>
      </c>
      <c r="AR48" s="33">
        <f t="shared" si="14"/>
        <v>24855438.280000001</v>
      </c>
      <c r="AS48" s="33">
        <f t="shared" si="14"/>
        <v>25840134.980000019</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52" t="s">
        <v>562</v>
      </c>
      <c r="B49" s="153"/>
      <c r="C49" s="15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153"/>
      <c r="AB49" s="153"/>
      <c r="AC49" s="153"/>
      <c r="AD49" s="153"/>
      <c r="AE49" s="153"/>
      <c r="AF49" s="153"/>
      <c r="AG49" s="153"/>
      <c r="AH49" s="153"/>
      <c r="AI49" s="153"/>
      <c r="AJ49" s="153"/>
      <c r="AK49" s="153"/>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abSelected="1" workbookViewId="0">
      <selection activeCell="A25" sqref="A25"/>
    </sheetView>
  </sheetViews>
  <sheetFormatPr defaultRowHeight="13.5"/>
  <cols>
    <col min="1" max="1" width="61.25" style="23"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4" width="20.5" hidden="1" customWidth="1"/>
    <col min="15" max="15" width="19.375" hidden="1" customWidth="1"/>
    <col min="16" max="16" width="20.5" hidden="1" customWidth="1"/>
    <col min="17" max="17" width="20.5" bestFit="1" customWidth="1"/>
    <col min="18" max="20" width="20.5" hidden="1" customWidth="1"/>
    <col min="21" max="21" width="19.375" bestFit="1" customWidth="1"/>
    <col min="22" max="24" width="19.375" hidden="1" customWidth="1"/>
    <col min="25" max="25" width="20.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7.25" hidden="1" customWidth="1"/>
  </cols>
  <sheetData>
    <row r="1" spans="1:74">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7" customFormat="1">
      <c r="A2" s="57" t="s">
        <v>330</v>
      </c>
    </row>
    <row r="3" spans="1:74" s="33" customFormat="1">
      <c r="A3" s="33" t="s">
        <v>331</v>
      </c>
      <c r="B3" s="33">
        <f>平均资本成本表!E53</f>
        <v>0</v>
      </c>
      <c r="E3" s="33">
        <f>股权价值增加表!E53</f>
        <v>2172877.1800000002</v>
      </c>
      <c r="F3" s="33">
        <f>股权价值增加表!F53</f>
        <v>0</v>
      </c>
      <c r="G3" s="33">
        <f>股权价值增加表!G53</f>
        <v>0</v>
      </c>
      <c r="H3" s="33">
        <f>股权价值增加表!H53</f>
        <v>0</v>
      </c>
      <c r="I3" s="33">
        <f>股权价值增加表!I53</f>
        <v>1885157.62</v>
      </c>
      <c r="J3" s="33">
        <f>股权价值增加表!J53</f>
        <v>0</v>
      </c>
      <c r="K3" s="33">
        <f>股权价值增加表!K53</f>
        <v>0</v>
      </c>
      <c r="L3" s="33">
        <f>股权价值增加表!L53</f>
        <v>0</v>
      </c>
      <c r="M3" s="33">
        <f>股权价值增加表!M53</f>
        <v>31955491.82</v>
      </c>
      <c r="N3" s="33">
        <f>股权价值增加表!N53</f>
        <v>0</v>
      </c>
      <c r="O3" s="33">
        <f>股权价值增加表!O53</f>
        <v>0</v>
      </c>
      <c r="P3" s="33">
        <f>股权价值增加表!P53</f>
        <v>0</v>
      </c>
      <c r="Q3" s="33">
        <f>股权价值增加表!Q53</f>
        <v>46032865.380000003</v>
      </c>
      <c r="R3" s="33">
        <f>股权价值增加表!R53</f>
        <v>0</v>
      </c>
      <c r="S3" s="33">
        <f>股权价值增加表!S53</f>
        <v>0</v>
      </c>
      <c r="T3" s="33">
        <f>股权价值增加表!T53</f>
        <v>0</v>
      </c>
      <c r="U3" s="33">
        <f>股权价值增加表!U53</f>
        <v>46412850.420000002</v>
      </c>
      <c r="V3" s="33">
        <f>股权价值增加表!V53</f>
        <v>0</v>
      </c>
      <c r="W3" s="33">
        <f>股权价值增加表!W53</f>
        <v>0</v>
      </c>
      <c r="X3" s="33">
        <f>股权价值增加表!X53</f>
        <v>0</v>
      </c>
      <c r="Y3" s="33">
        <f>股权价值增加表!Y53</f>
        <v>233085556.28</v>
      </c>
      <c r="Z3" s="33">
        <f>股权价值增加表!Z53</f>
        <v>0</v>
      </c>
      <c r="AA3" s="33">
        <f>股权价值增加表!AA53</f>
        <v>0</v>
      </c>
      <c r="AB3" s="33">
        <f>股权价值增加表!AB53</f>
        <v>0</v>
      </c>
      <c r="AC3" s="33">
        <f>股权价值增加表!AC53</f>
        <v>168144697.80000001</v>
      </c>
      <c r="AD3" s="33">
        <f>股权价值增加表!AD53</f>
        <v>0</v>
      </c>
      <c r="AE3" s="33">
        <f>股权价值增加表!AE53</f>
        <v>0</v>
      </c>
      <c r="AF3" s="33">
        <f>股权价值增加表!AF53</f>
        <v>0</v>
      </c>
      <c r="AG3" s="33">
        <f>股权价值增加表!AG53</f>
        <v>0</v>
      </c>
      <c r="AH3" s="33">
        <f>股权价值增加表!AH53</f>
        <v>0</v>
      </c>
      <c r="AI3" s="33">
        <f>股权价值增加表!AI53</f>
        <v>0</v>
      </c>
      <c r="AJ3" s="33">
        <f>股权价值增加表!AJ53</f>
        <v>0</v>
      </c>
      <c r="AK3" s="33">
        <f>股权价值增加表!AK53</f>
        <v>0</v>
      </c>
      <c r="AL3" s="33">
        <f>股权价值增加表!AL53</f>
        <v>0</v>
      </c>
      <c r="AM3" s="33">
        <f>股权价值增加表!AM53</f>
        <v>0</v>
      </c>
      <c r="AN3" s="33">
        <f>股权价值增加表!AN53</f>
        <v>0</v>
      </c>
      <c r="AO3" s="33">
        <f>股权价值增加表!AO53</f>
        <v>0</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332</v>
      </c>
      <c r="E4" s="33">
        <f>资产资本表!E89</f>
        <v>35496591.159999996</v>
      </c>
      <c r="F4" s="33">
        <f>资产资本表!F89</f>
        <v>36107661.339999996</v>
      </c>
      <c r="G4" s="33">
        <f>资产资本表!G89</f>
        <v>31112110.009999998</v>
      </c>
      <c r="H4" s="33">
        <f>资产资本表!H89</f>
        <v>31120907.559999999</v>
      </c>
      <c r="I4" s="33">
        <f>资产资本表!I89</f>
        <v>31393085.190000001</v>
      </c>
      <c r="J4" s="33">
        <f>资产资本表!J89</f>
        <v>49667929.130000003</v>
      </c>
      <c r="K4" s="33">
        <f>资产资本表!K89</f>
        <v>40532564.590000004</v>
      </c>
      <c r="L4" s="33">
        <f>资产资本表!L89</f>
        <v>45054948.229999997</v>
      </c>
      <c r="M4" s="33">
        <f>资产资本表!M89</f>
        <v>51330109.659999996</v>
      </c>
      <c r="N4" s="33">
        <f>资产资本表!N89</f>
        <v>52764724</v>
      </c>
      <c r="O4" s="33">
        <f>资产资本表!O89</f>
        <v>114977409.39</v>
      </c>
      <c r="P4" s="33">
        <f>资产资本表!P89</f>
        <v>1633138147.4699998</v>
      </c>
      <c r="Q4" s="33">
        <f>资产资本表!Q89</f>
        <v>1602608081.9400001</v>
      </c>
      <c r="R4" s="33">
        <f>资产资本表!R89</f>
        <v>1749280381.3199999</v>
      </c>
      <c r="S4" s="33">
        <f>资产资本表!S89</f>
        <v>1752660530.9000001</v>
      </c>
      <c r="T4" s="33">
        <f>资产资本表!T89</f>
        <v>1765931171.9400001</v>
      </c>
      <c r="U4" s="33">
        <f>资产资本表!U89</f>
        <v>1746298575.72</v>
      </c>
      <c r="V4" s="33">
        <f>资产资本表!V89</f>
        <v>2068303145.8099999</v>
      </c>
      <c r="W4" s="33">
        <f>资产资本表!W89</f>
        <v>2069419043.02</v>
      </c>
      <c r="X4" s="33">
        <f>资产资本表!X89</f>
        <v>2132435452.3</v>
      </c>
      <c r="Y4" s="33">
        <f>资产资本表!Y89</f>
        <v>3562299166.77</v>
      </c>
      <c r="Z4" s="33">
        <f>资产资本表!Z89</f>
        <v>2174939208.5100002</v>
      </c>
      <c r="AA4" s="33">
        <f>资产资本表!AA89</f>
        <v>316308650</v>
      </c>
      <c r="AB4" s="33">
        <f>资产资本表!AB89</f>
        <v>314248650</v>
      </c>
      <c r="AC4" s="33">
        <f>资产资本表!AC89</f>
        <v>1859223451.5900002</v>
      </c>
      <c r="AD4" s="33">
        <f>资产资本表!AD89</f>
        <v>315752904.22000003</v>
      </c>
      <c r="AE4" s="33">
        <f>资产资本表!AE89</f>
        <v>385752904.22000003</v>
      </c>
      <c r="AF4" s="33">
        <f>资产资本表!AF89</f>
        <v>295752904.22000003</v>
      </c>
      <c r="AG4" s="33">
        <f>资产资本表!AG89</f>
        <v>300387440.22000003</v>
      </c>
      <c r="AH4" s="33">
        <f>资产资本表!AH89</f>
        <v>374819357.88999999</v>
      </c>
      <c r="AI4" s="33">
        <f>资产资本表!AI89</f>
        <v>452719970.88999999</v>
      </c>
      <c r="AJ4" s="33">
        <f>资产资本表!AJ89</f>
        <v>593420805.53999996</v>
      </c>
      <c r="AK4" s="33">
        <f>资产资本表!AK89</f>
        <v>617423493.25</v>
      </c>
      <c r="AL4" s="33">
        <f>资产资本表!AL89</f>
        <v>629760898.69000006</v>
      </c>
      <c r="AM4" s="33">
        <f>资产资本表!AM89</f>
        <v>286821944.68000001</v>
      </c>
      <c r="AN4" s="33">
        <f>资产资本表!AN89</f>
        <v>342013926.11000001</v>
      </c>
      <c r="AO4" s="33">
        <f>资产资本表!AO89</f>
        <v>365346225.48000002</v>
      </c>
      <c r="AP4" s="33">
        <f>资产资本表!AP89</f>
        <v>335365866.88999999</v>
      </c>
      <c r="AQ4" s="33">
        <f>资产资本表!AQ89</f>
        <v>406443215.20999998</v>
      </c>
      <c r="AR4" s="33">
        <f>资产资本表!AR89</f>
        <v>377425967.01999998</v>
      </c>
      <c r="AS4" s="33">
        <f>资产资本表!AS89</f>
        <v>380706261.81999999</v>
      </c>
      <c r="AT4" s="33">
        <f>资产资本表!AT89</f>
        <v>342510785.56999999</v>
      </c>
      <c r="AU4" s="33">
        <f>资产资本表!AU89</f>
        <v>366023464.18000001</v>
      </c>
      <c r="AV4" s="33">
        <f>资产资本表!AV89</f>
        <v>391539005.64999998</v>
      </c>
      <c r="AW4" s="33">
        <f>资产资本表!AW89</f>
        <v>385362176.37</v>
      </c>
      <c r="AX4" s="33">
        <f>资产资本表!AX89</f>
        <v>435614661.81999999</v>
      </c>
      <c r="AY4" s="33">
        <f>资产资本表!AY89</f>
        <v>493394538.74000001</v>
      </c>
      <c r="AZ4" s="33">
        <f>资产资本表!AZ89</f>
        <v>567361146.20000005</v>
      </c>
      <c r="BA4" s="33">
        <f>资产资本表!BA89</f>
        <v>616732360.63999999</v>
      </c>
      <c r="BB4" s="33">
        <f>资产资本表!BB89</f>
        <v>609143307.26999998</v>
      </c>
      <c r="BC4" s="33">
        <f>资产资本表!BC89</f>
        <v>659428372.75</v>
      </c>
      <c r="BD4" s="33">
        <f>资产资本表!BD89</f>
        <v>750773905.14999998</v>
      </c>
      <c r="BE4" s="33">
        <f>资产资本表!BE89</f>
        <v>710106905.14999998</v>
      </c>
      <c r="BF4" s="33">
        <f>资产资本表!BF89</f>
        <v>665031007.26999998</v>
      </c>
      <c r="BG4" s="33">
        <f>资产资本表!BG89</f>
        <v>768350507.26999998</v>
      </c>
      <c r="BH4" s="33">
        <f>资产资本表!BH89</f>
        <v>834940507.26999998</v>
      </c>
      <c r="BI4" s="33">
        <f>资产资本表!BI89</f>
        <v>850551510.55999994</v>
      </c>
      <c r="BJ4" s="33">
        <f>资产资本表!BJ89</f>
        <v>941107240.01999998</v>
      </c>
      <c r="BK4" s="33">
        <f>资产资本表!BK89</f>
        <v>1367206178.02</v>
      </c>
      <c r="BL4" s="33">
        <f>资产资本表!BL89</f>
        <v>1484442118.1400001</v>
      </c>
      <c r="BM4" s="33">
        <f>资产资本表!BM89</f>
        <v>1391249793.3599999</v>
      </c>
      <c r="BN4" s="33">
        <f>资产资本表!BN89</f>
        <v>1271278084.3199999</v>
      </c>
      <c r="BO4" s="33">
        <f>资产资本表!BO89</f>
        <v>1233828884.3199999</v>
      </c>
      <c r="BP4" s="33">
        <f>资产资本表!BP89</f>
        <v>1176927129.29</v>
      </c>
      <c r="BQ4" s="33">
        <f>资产资本表!BQ89</f>
        <v>1069882819.12</v>
      </c>
      <c r="BR4" s="33">
        <f>资产资本表!BR89</f>
        <v>1046702316.53</v>
      </c>
      <c r="BS4" s="33">
        <f>资产资本表!BS89</f>
        <v>857788711.19000006</v>
      </c>
      <c r="BT4" s="33">
        <f>资产资本表!BT89</f>
        <v>923631437.13</v>
      </c>
      <c r="BU4" s="33">
        <f>资产资本表!BU89</f>
        <v>870038027.13</v>
      </c>
      <c r="BV4" s="33">
        <f>资产资本表!BV89</f>
        <v>751885997.5999999</v>
      </c>
    </row>
    <row r="5" spans="1:74" s="74" customFormat="1">
      <c r="A5" s="74" t="s">
        <v>336</v>
      </c>
      <c r="E5" s="74">
        <f>E3/((E4+I4)/2)</f>
        <v>6.4968984709402031E-2</v>
      </c>
      <c r="F5" s="74">
        <f t="shared" ref="F5:BQ5" si="0">F3/((F4+J4)/2)</f>
        <v>0</v>
      </c>
      <c r="G5" s="74">
        <f t="shared" si="0"/>
        <v>0</v>
      </c>
      <c r="H5" s="74">
        <f t="shared" si="0"/>
        <v>0</v>
      </c>
      <c r="I5" s="74">
        <f t="shared" si="0"/>
        <v>4.5577485816845245E-2</v>
      </c>
      <c r="J5" s="74">
        <f t="shared" si="0"/>
        <v>0</v>
      </c>
      <c r="K5" s="74">
        <f t="shared" si="0"/>
        <v>0</v>
      </c>
      <c r="L5" s="74">
        <f t="shared" si="0"/>
        <v>0</v>
      </c>
      <c r="M5" s="74">
        <f t="shared" si="0"/>
        <v>3.8641700134013642E-2</v>
      </c>
      <c r="N5" s="74">
        <f t="shared" si="0"/>
        <v>0</v>
      </c>
      <c r="O5" s="74">
        <f t="shared" si="0"/>
        <v>0</v>
      </c>
      <c r="P5" s="74">
        <f t="shared" si="0"/>
        <v>0</v>
      </c>
      <c r="Q5" s="74">
        <f t="shared" si="0"/>
        <v>2.7491280041925564E-2</v>
      </c>
      <c r="R5" s="74">
        <f t="shared" si="0"/>
        <v>0</v>
      </c>
      <c r="S5" s="74">
        <f t="shared" si="0"/>
        <v>0</v>
      </c>
      <c r="T5" s="74">
        <f t="shared" si="0"/>
        <v>0</v>
      </c>
      <c r="U5" s="74">
        <f t="shared" si="0"/>
        <v>1.7485917250241696E-2</v>
      </c>
      <c r="V5" s="74">
        <f t="shared" si="0"/>
        <v>0</v>
      </c>
      <c r="W5" s="74">
        <f t="shared" si="0"/>
        <v>0</v>
      </c>
      <c r="X5" s="74">
        <f t="shared" si="0"/>
        <v>0</v>
      </c>
      <c r="Y5" s="74">
        <f t="shared" si="0"/>
        <v>8.598527487117924E-2</v>
      </c>
      <c r="Z5" s="74">
        <f t="shared" si="0"/>
        <v>0</v>
      </c>
      <c r="AA5" s="74">
        <f t="shared" si="0"/>
        <v>0</v>
      </c>
      <c r="AB5" s="74">
        <f t="shared" si="0"/>
        <v>0</v>
      </c>
      <c r="AC5" s="74">
        <f t="shared" si="0"/>
        <v>0.15571758638342073</v>
      </c>
      <c r="AD5" s="74">
        <f t="shared" si="0"/>
        <v>0</v>
      </c>
      <c r="AE5" s="74">
        <f t="shared" si="0"/>
        <v>0</v>
      </c>
      <c r="AF5" s="74">
        <f t="shared" si="0"/>
        <v>0</v>
      </c>
      <c r="AG5" s="74">
        <f t="shared" si="0"/>
        <v>0</v>
      </c>
      <c r="AH5" s="74">
        <f t="shared" si="0"/>
        <v>0</v>
      </c>
      <c r="AI5" s="74">
        <f t="shared" si="0"/>
        <v>0</v>
      </c>
      <c r="AJ5" s="74">
        <f t="shared" si="0"/>
        <v>0</v>
      </c>
      <c r="AK5" s="74">
        <f t="shared" si="0"/>
        <v>0</v>
      </c>
      <c r="AL5" s="74">
        <f t="shared" si="0"/>
        <v>0</v>
      </c>
      <c r="AM5" s="74">
        <f t="shared" si="0"/>
        <v>0</v>
      </c>
      <c r="AN5" s="74">
        <f t="shared" si="0"/>
        <v>0</v>
      </c>
      <c r="AO5" s="74">
        <f t="shared" si="0"/>
        <v>0</v>
      </c>
      <c r="AP5" s="74">
        <f t="shared" si="0"/>
        <v>0</v>
      </c>
      <c r="AQ5" s="74">
        <f t="shared" si="0"/>
        <v>0</v>
      </c>
      <c r="AR5" s="74">
        <f t="shared" si="0"/>
        <v>0</v>
      </c>
      <c r="AS5" s="74">
        <f t="shared" si="0"/>
        <v>0</v>
      </c>
      <c r="AT5" s="74">
        <f t="shared" si="0"/>
        <v>0</v>
      </c>
      <c r="AU5" s="74">
        <f t="shared" si="0"/>
        <v>0</v>
      </c>
      <c r="AV5" s="74">
        <f t="shared" si="0"/>
        <v>0</v>
      </c>
      <c r="AW5" s="74">
        <f t="shared" si="0"/>
        <v>0</v>
      </c>
      <c r="AX5" s="74">
        <f t="shared" si="0"/>
        <v>0</v>
      </c>
      <c r="AY5" s="74">
        <f t="shared" si="0"/>
        <v>0</v>
      </c>
      <c r="AZ5" s="74">
        <f t="shared" si="0"/>
        <v>0</v>
      </c>
      <c r="BA5" s="74">
        <f t="shared" si="0"/>
        <v>0</v>
      </c>
      <c r="BB5" s="74">
        <f t="shared" si="0"/>
        <v>0</v>
      </c>
      <c r="BC5" s="74">
        <f t="shared" si="0"/>
        <v>0</v>
      </c>
      <c r="BD5" s="74">
        <f t="shared" si="0"/>
        <v>0</v>
      </c>
      <c r="BE5" s="74">
        <f t="shared" si="0"/>
        <v>0</v>
      </c>
      <c r="BF5" s="74">
        <f t="shared" si="0"/>
        <v>0</v>
      </c>
      <c r="BG5" s="74">
        <f t="shared" si="0"/>
        <v>0</v>
      </c>
      <c r="BH5" s="74">
        <f t="shared" si="0"/>
        <v>0</v>
      </c>
      <c r="BI5" s="74">
        <f t="shared" si="0"/>
        <v>0</v>
      </c>
      <c r="BJ5" s="74">
        <f t="shared" si="0"/>
        <v>0</v>
      </c>
      <c r="BK5" s="74">
        <f t="shared" si="0"/>
        <v>0</v>
      </c>
      <c r="BL5" s="74">
        <f t="shared" si="0"/>
        <v>0</v>
      </c>
      <c r="BM5" s="74">
        <f t="shared" si="0"/>
        <v>0</v>
      </c>
      <c r="BN5" s="74">
        <f t="shared" si="0"/>
        <v>0</v>
      </c>
      <c r="BO5" s="74">
        <f t="shared" si="0"/>
        <v>0</v>
      </c>
      <c r="BP5" s="74">
        <f t="shared" si="0"/>
        <v>0</v>
      </c>
      <c r="BQ5" s="74">
        <f t="shared" si="0"/>
        <v>0</v>
      </c>
      <c r="BR5" s="74">
        <f t="shared" ref="BR5:BU5" si="1">BR3/((BR4+BV4)/2)</f>
        <v>0</v>
      </c>
      <c r="BS5" s="74">
        <f t="shared" si="1"/>
        <v>0</v>
      </c>
      <c r="BT5" s="74">
        <f t="shared" si="1"/>
        <v>0</v>
      </c>
      <c r="BU5" s="74">
        <f t="shared" si="1"/>
        <v>0</v>
      </c>
      <c r="BV5" s="74">
        <f t="shared" ref="AU5:BV5" si="2">BV3/((BV4+BZ4)/2)*100</f>
        <v>0</v>
      </c>
    </row>
    <row r="6" spans="1:74" s="74" customFormat="1">
      <c r="A6" s="74" t="s">
        <v>352</v>
      </c>
      <c r="E6" s="74">
        <f>股权价值增加表!E41</f>
        <v>0.13165198347993173</v>
      </c>
      <c r="F6" s="74">
        <f>股权价值增加表!F41</f>
        <v>0.12108202886259374</v>
      </c>
      <c r="G6" s="74">
        <f>股权价值增加表!G41</f>
        <v>0.11176653926403259</v>
      </c>
      <c r="H6" s="74">
        <f>股权价值增加表!H41</f>
        <v>0.12473616516320012</v>
      </c>
      <c r="I6" s="74">
        <f>股权价值增加表!I41</f>
        <v>0.12445776680380616</v>
      </c>
      <c r="J6" s="74">
        <f>股权价值增加表!J41</f>
        <v>0.11502642868116948</v>
      </c>
      <c r="K6" s="74">
        <f>股权价值增加表!K41</f>
        <v>0.10359346549595806</v>
      </c>
      <c r="L6" s="74">
        <f>股权价值增加表!L41</f>
        <v>0.14070505485355772</v>
      </c>
      <c r="M6" s="74">
        <f>股权价值增加表!M41</f>
        <v>0.12337812409372272</v>
      </c>
      <c r="N6" s="74">
        <f>股权价值增加表!N41</f>
        <v>9.0045557833344725E-2</v>
      </c>
      <c r="O6" s="74">
        <f>股权价值增加表!O41</f>
        <v>0.12611073692898872</v>
      </c>
      <c r="P6" s="74">
        <f>股权价值增加表!P41</f>
        <v>0.16287186702867429</v>
      </c>
      <c r="Q6" s="74">
        <f>股权价值增加表!Q41</f>
        <v>0.15503804801433782</v>
      </c>
      <c r="R6" s="74">
        <f>股权价值增加表!R41</f>
        <v>0.15462566321005969</v>
      </c>
      <c r="S6" s="74">
        <f>股权价值增加表!S41</f>
        <v>0.15175623232688165</v>
      </c>
      <c r="T6" s="74">
        <f>股权价值增加表!T41</f>
        <v>0.14538455488948851</v>
      </c>
      <c r="U6" s="74">
        <f>股权价值增加表!U41</f>
        <v>0.12124207443943044</v>
      </c>
      <c r="V6" s="74">
        <f>股权价值增加表!V41</f>
        <v>0.1196175520799663</v>
      </c>
      <c r="W6" s="74">
        <f>股权价值增加表!W41</f>
        <v>0.12605913334488467</v>
      </c>
      <c r="X6" s="74">
        <f>股权价值增加表!X41</f>
        <v>0.17651135827699843</v>
      </c>
      <c r="Y6" s="74">
        <f>股权价值增加表!Y41</f>
        <v>0.22313558943532405</v>
      </c>
      <c r="Z6" s="74">
        <f>股权价值增加表!Z41</f>
        <v>0.14052287926618806</v>
      </c>
      <c r="AA6" s="74">
        <f>股权价值增加表!AA41</f>
        <v>0.10125380146855105</v>
      </c>
      <c r="AB6" s="74">
        <f>股权价值增加表!AB41</f>
        <v>8.942793130608491E-2</v>
      </c>
      <c r="AC6" s="74">
        <f>股权价值增加表!AC41</f>
        <v>0.12957976184853309</v>
      </c>
      <c r="AD6" s="74">
        <f>股权价值增加表!AD41</f>
        <v>0.1270346007213804</v>
      </c>
      <c r="AE6" s="74">
        <f>股权价值增加表!AE41</f>
        <v>0.11958078581085281</v>
      </c>
      <c r="AF6" s="74">
        <f>股权价值增加表!AF41</f>
        <v>0.13682904389412853</v>
      </c>
      <c r="AG6" s="74">
        <f>股权价值增加表!AG41</f>
        <v>0.12906099571424706</v>
      </c>
      <c r="AH6" s="74">
        <f>股权价值增加表!AH41</f>
        <v>0.12508128829757956</v>
      </c>
      <c r="AI6" s="74">
        <f>股权价值增加表!AI41</f>
        <v>0.1256597913367653</v>
      </c>
      <c r="AJ6" s="74">
        <f>股权价值增加表!AJ41</f>
        <v>0.12232709003756827</v>
      </c>
      <c r="AK6" s="74">
        <f>股权价值增加表!AK41</f>
        <v>0.13578709041119771</v>
      </c>
      <c r="AL6" s="74">
        <f>股权价值增加表!AL41</f>
        <v>0.11697298454167737</v>
      </c>
      <c r="AM6" s="74">
        <f>股权价值增加表!AM41</f>
        <v>0.11237724607700567</v>
      </c>
      <c r="AN6" s="74">
        <f>股权价值增加表!AN41</f>
        <v>0.12706613838328068</v>
      </c>
      <c r="AO6" s="74">
        <f>股权价值增加表!AO41</f>
        <v>0.13683697995321642</v>
      </c>
      <c r="AP6" s="74">
        <f>股权价值增加表!AP41</f>
        <v>0.16313369625100391</v>
      </c>
      <c r="AQ6" s="74">
        <f>股权价值增加表!AQ41</f>
        <v>0.1665257632152955</v>
      </c>
      <c r="AR6" s="74">
        <f>股权价值增加表!AR41</f>
        <v>0.17200399141038253</v>
      </c>
      <c r="AS6" s="74">
        <f>股权价值增加表!AS41</f>
        <v>0.13493961077685321</v>
      </c>
      <c r="AT6" s="74">
        <f>股权价值增加表!AT41</f>
        <v>0.15925163345131604</v>
      </c>
      <c r="AU6" s="74">
        <f>股权价值增加表!AU41</f>
        <v>0.16002564189490687</v>
      </c>
      <c r="AV6" s="74">
        <f>股权价值增加表!AV41</f>
        <v>0.16464454448239904</v>
      </c>
      <c r="AW6" s="74">
        <f>股权价值增加表!AW41</f>
        <v>0.15652888931803102</v>
      </c>
      <c r="AX6" s="74">
        <f>股权价值增加表!AX41</f>
        <v>0.14133962802092573</v>
      </c>
      <c r="AY6" s="74">
        <f>股权价值增加表!AY41</f>
        <v>0.15004182074494479</v>
      </c>
      <c r="AZ6" s="74">
        <f>股权价值增加表!AZ41</f>
        <v>0.16331984704080132</v>
      </c>
      <c r="BA6" s="74">
        <f>股权价值增加表!BA41</f>
        <v>0.22914381060536163</v>
      </c>
      <c r="BB6" s="74">
        <f>股权价值增加表!BB41</f>
        <v>0.21981928032998027</v>
      </c>
      <c r="BC6" s="74">
        <f>股权价值增加表!BC41</f>
        <v>0.2044842368557454</v>
      </c>
      <c r="BD6" s="74">
        <f>股权价值增加表!BD41</f>
        <v>0.17215523988805001</v>
      </c>
      <c r="BE6" s="74">
        <f>股权价值增加表!BE41</f>
        <v>0.19085113679877597</v>
      </c>
      <c r="BF6" s="74">
        <f>股权价值增加表!BF41</f>
        <v>0.16551245719766869</v>
      </c>
      <c r="BG6" s="74">
        <f>股权价值增加表!BG41</f>
        <v>0.15784677825166149</v>
      </c>
      <c r="BH6" s="74">
        <f>股权价值增加表!BH41</f>
        <v>0.1746229514085314</v>
      </c>
      <c r="BI6" s="74">
        <f>股权价值增加表!BI41</f>
        <v>0.16797403326639779</v>
      </c>
      <c r="BJ6" s="74">
        <f>股权价值增加表!BJ41</f>
        <v>0.16454377242843038</v>
      </c>
      <c r="BK6" s="74">
        <f>股权价值增加表!BK41</f>
        <v>0.15871049960072894</v>
      </c>
      <c r="BL6" s="74">
        <f>股权价值增加表!BL41</f>
        <v>0.16909369614766837</v>
      </c>
      <c r="BM6" s="74">
        <f>股权价值增加表!BM41</f>
        <v>0.20057119314819014</v>
      </c>
      <c r="BN6" s="74">
        <f>股权价值增加表!BN41</f>
        <v>0.17599947905311364</v>
      </c>
      <c r="BO6" s="74">
        <f>股权价值增加表!BO41</f>
        <v>0.18016249306317453</v>
      </c>
      <c r="BP6" s="74">
        <f>股权价值增加表!BP41</f>
        <v>0.16631403850904833</v>
      </c>
      <c r="BQ6" s="74">
        <f>股权价值增加表!BQ41</f>
        <v>0.18772529470334245</v>
      </c>
      <c r="BR6" s="74">
        <f>股权价值增加表!BR41</f>
        <v>0.16492649462586842</v>
      </c>
      <c r="BS6" s="74">
        <f>股权价值增加表!BS41</f>
        <v>0.22499049296748691</v>
      </c>
      <c r="BT6" s="74">
        <f>股权价值增加表!BT41</f>
        <v>0.15824994328660125</v>
      </c>
      <c r="BU6" s="74">
        <f>股权价值增加表!BU41</f>
        <v>0.20058190527429567</v>
      </c>
    </row>
    <row r="7" spans="1:74" s="74" customFormat="1">
      <c r="A7" s="74" t="s">
        <v>333</v>
      </c>
      <c r="E7" s="74">
        <f>E5*(1-E6)</f>
        <v>5.6415689007731903E-2</v>
      </c>
      <c r="F7" s="74">
        <f t="shared" ref="F7:BQ7" si="3">F5*(1-F6)</f>
        <v>0</v>
      </c>
      <c r="G7" s="74">
        <f t="shared" si="3"/>
        <v>0</v>
      </c>
      <c r="H7" s="74">
        <f t="shared" si="3"/>
        <v>0</v>
      </c>
      <c r="I7" s="74">
        <f t="shared" si="3"/>
        <v>3.990501371554854E-2</v>
      </c>
      <c r="J7" s="74">
        <f t="shared" si="3"/>
        <v>0</v>
      </c>
      <c r="K7" s="74">
        <f t="shared" si="3"/>
        <v>0</v>
      </c>
      <c r="L7" s="74">
        <f t="shared" si="3"/>
        <v>0</v>
      </c>
      <c r="M7" s="74">
        <f t="shared" si="3"/>
        <v>3.3874159659686882E-2</v>
      </c>
      <c r="N7" s="74">
        <f t="shared" si="3"/>
        <v>0</v>
      </c>
      <c r="O7" s="74">
        <f t="shared" si="3"/>
        <v>0</v>
      </c>
      <c r="P7" s="74">
        <f t="shared" si="3"/>
        <v>0</v>
      </c>
      <c r="Q7" s="74">
        <f t="shared" si="3"/>
        <v>2.3229085646809901E-2</v>
      </c>
      <c r="R7" s="74">
        <f t="shared" si="3"/>
        <v>0</v>
      </c>
      <c r="S7" s="74">
        <f t="shared" si="3"/>
        <v>0</v>
      </c>
      <c r="T7" s="74">
        <f t="shared" si="3"/>
        <v>0</v>
      </c>
      <c r="U7" s="74">
        <f t="shared" si="3"/>
        <v>1.5365888369346171E-2</v>
      </c>
      <c r="V7" s="74">
        <f t="shared" si="3"/>
        <v>0</v>
      </c>
      <c r="W7" s="74">
        <f t="shared" si="3"/>
        <v>0</v>
      </c>
      <c r="X7" s="74">
        <f t="shared" si="3"/>
        <v>0</v>
      </c>
      <c r="Y7" s="74">
        <f t="shared" si="3"/>
        <v>6.6798899880040299E-2</v>
      </c>
      <c r="Z7" s="74">
        <f t="shared" si="3"/>
        <v>0</v>
      </c>
      <c r="AA7" s="74">
        <f t="shared" si="3"/>
        <v>0</v>
      </c>
      <c r="AB7" s="74">
        <f t="shared" si="3"/>
        <v>0</v>
      </c>
      <c r="AC7" s="74">
        <f t="shared" si="3"/>
        <v>0.13553973862422869</v>
      </c>
      <c r="AD7" s="74">
        <f t="shared" si="3"/>
        <v>0</v>
      </c>
      <c r="AE7" s="74">
        <f t="shared" si="3"/>
        <v>0</v>
      </c>
      <c r="AF7" s="74">
        <f t="shared" si="3"/>
        <v>0</v>
      </c>
      <c r="AG7" s="74">
        <f t="shared" si="3"/>
        <v>0</v>
      </c>
      <c r="AH7" s="74">
        <f t="shared" si="3"/>
        <v>0</v>
      </c>
      <c r="AI7" s="74">
        <f t="shared" si="3"/>
        <v>0</v>
      </c>
      <c r="AJ7" s="74">
        <f t="shared" si="3"/>
        <v>0</v>
      </c>
      <c r="AK7" s="74">
        <f t="shared" si="3"/>
        <v>0</v>
      </c>
      <c r="AL7" s="74">
        <f t="shared" si="3"/>
        <v>0</v>
      </c>
      <c r="AM7" s="74">
        <f t="shared" si="3"/>
        <v>0</v>
      </c>
      <c r="AN7" s="74">
        <f t="shared" si="3"/>
        <v>0</v>
      </c>
      <c r="AO7" s="74">
        <f t="shared" si="3"/>
        <v>0</v>
      </c>
      <c r="AP7" s="74">
        <f t="shared" si="3"/>
        <v>0</v>
      </c>
      <c r="AQ7" s="74">
        <f t="shared" si="3"/>
        <v>0</v>
      </c>
      <c r="AR7" s="74">
        <f t="shared" si="3"/>
        <v>0</v>
      </c>
      <c r="AS7" s="74">
        <f t="shared" si="3"/>
        <v>0</v>
      </c>
      <c r="AT7" s="74">
        <f t="shared" si="3"/>
        <v>0</v>
      </c>
      <c r="AU7" s="74">
        <f t="shared" si="3"/>
        <v>0</v>
      </c>
      <c r="AV7" s="74">
        <f t="shared" si="3"/>
        <v>0</v>
      </c>
      <c r="AW7" s="74">
        <f t="shared" si="3"/>
        <v>0</v>
      </c>
      <c r="AX7" s="74">
        <f t="shared" si="3"/>
        <v>0</v>
      </c>
      <c r="AY7" s="74">
        <f t="shared" si="3"/>
        <v>0</v>
      </c>
      <c r="AZ7" s="74">
        <f t="shared" si="3"/>
        <v>0</v>
      </c>
      <c r="BA7" s="74">
        <f t="shared" si="3"/>
        <v>0</v>
      </c>
      <c r="BB7" s="74">
        <f t="shared" si="3"/>
        <v>0</v>
      </c>
      <c r="BC7" s="74">
        <f t="shared" si="3"/>
        <v>0</v>
      </c>
      <c r="BD7" s="74">
        <f t="shared" si="3"/>
        <v>0</v>
      </c>
      <c r="BE7" s="74">
        <f t="shared" si="3"/>
        <v>0</v>
      </c>
      <c r="BF7" s="74">
        <f t="shared" si="3"/>
        <v>0</v>
      </c>
      <c r="BG7" s="74">
        <f t="shared" si="3"/>
        <v>0</v>
      </c>
      <c r="BH7" s="74">
        <f t="shared" si="3"/>
        <v>0</v>
      </c>
      <c r="BI7" s="74">
        <f t="shared" si="3"/>
        <v>0</v>
      </c>
      <c r="BJ7" s="74">
        <f t="shared" si="3"/>
        <v>0</v>
      </c>
      <c r="BK7" s="74">
        <f t="shared" si="3"/>
        <v>0</v>
      </c>
      <c r="BL7" s="74">
        <f t="shared" si="3"/>
        <v>0</v>
      </c>
      <c r="BM7" s="74">
        <f t="shared" si="3"/>
        <v>0</v>
      </c>
      <c r="BN7" s="74">
        <f t="shared" si="3"/>
        <v>0</v>
      </c>
      <c r="BO7" s="74">
        <f t="shared" si="3"/>
        <v>0</v>
      </c>
      <c r="BP7" s="74">
        <f t="shared" si="3"/>
        <v>0</v>
      </c>
      <c r="BQ7" s="74">
        <f t="shared" si="3"/>
        <v>0</v>
      </c>
      <c r="BR7" s="74">
        <f>BR5*(1-BR6)</f>
        <v>0</v>
      </c>
      <c r="BS7" s="74">
        <f>BS5*(1-BS6)</f>
        <v>0</v>
      </c>
      <c r="BT7" s="74">
        <f>BT5*(1-BT6)</f>
        <v>0</v>
      </c>
      <c r="BU7" s="74">
        <f>BU5*(1-BU6)</f>
        <v>0</v>
      </c>
      <c r="BV7" s="74">
        <f>BV5*(1-BV6)</f>
        <v>0</v>
      </c>
    </row>
    <row r="8" spans="1:74" s="33" customFormat="1">
      <c r="A8" s="33" t="s">
        <v>334</v>
      </c>
      <c r="E8" s="33">
        <f>资产资本表!E107</f>
        <v>12430597523.120001</v>
      </c>
      <c r="F8" s="33">
        <f>资产资本表!F107</f>
        <v>12029747314.17</v>
      </c>
      <c r="G8" s="33">
        <f>资产资本表!G107</f>
        <v>11334539158.960001</v>
      </c>
      <c r="H8" s="33">
        <f>资产资本表!H107</f>
        <v>11991421359.690001</v>
      </c>
      <c r="I8" s="33">
        <f>资产资本表!I107</f>
        <v>11590462217.709999</v>
      </c>
      <c r="J8" s="33">
        <f>资产资本表!J107</f>
        <v>11154331271.540001</v>
      </c>
      <c r="K8" s="33">
        <f>资产资本表!K107</f>
        <v>10473866210.700001</v>
      </c>
      <c r="L8" s="33">
        <f>资产资本表!L107</f>
        <v>10836235085.610001</v>
      </c>
      <c r="M8" s="33">
        <f>资产资本表!M107</f>
        <v>10486485399.58</v>
      </c>
      <c r="N8" s="33">
        <f>资产资本表!N107</f>
        <v>10150002302.440001</v>
      </c>
      <c r="O8" s="33">
        <f>资产资本表!O107</f>
        <v>8793691583.7700005</v>
      </c>
      <c r="P8" s="33">
        <f>资产资本表!P107</f>
        <v>8920783725.5499992</v>
      </c>
      <c r="Q8" s="33">
        <f>资产资本表!Q107</f>
        <v>8611904664.5600014</v>
      </c>
      <c r="R8" s="33">
        <f>资产资本表!R107</f>
        <v>8393095128.8099995</v>
      </c>
      <c r="S8" s="33">
        <f>资产资本表!S107</f>
        <v>7812351103.7199993</v>
      </c>
      <c r="T8" s="33">
        <f>资产资本表!T107</f>
        <v>8385910806.2999992</v>
      </c>
      <c r="U8" s="33">
        <f>资产资本表!U107</f>
        <v>8066834877.1999998</v>
      </c>
      <c r="V8" s="33">
        <f>资产资本表!V107</f>
        <v>7641813652.96</v>
      </c>
      <c r="W8" s="33">
        <f>资产资本表!W107</f>
        <v>6963644930.1800003</v>
      </c>
      <c r="X8" s="33">
        <f>资产资本表!X107</f>
        <v>7347942839.2099991</v>
      </c>
      <c r="Y8" s="33">
        <f>资产资本表!Y107</f>
        <v>7130400389.7700005</v>
      </c>
      <c r="Z8" s="33">
        <f>资产资本表!Z107</f>
        <v>7074987759.5700006</v>
      </c>
      <c r="AA8" s="33">
        <f>资产资本表!AA107</f>
        <v>7912902249.2399998</v>
      </c>
      <c r="AB8" s="33">
        <f>资产资本表!AB107</f>
        <v>8229113686.3800001</v>
      </c>
      <c r="AC8" s="33">
        <f>资产资本表!AC107</f>
        <v>7378235361.5500002</v>
      </c>
      <c r="AD8" s="33">
        <f>资产资本表!AD107</f>
        <v>7765121215.1100006</v>
      </c>
      <c r="AE8" s="33">
        <f>资产资本表!AE107</f>
        <v>7424720722.8400002</v>
      </c>
      <c r="AF8" s="33">
        <f>资产资本表!AF107</f>
        <v>7684546151.0600004</v>
      </c>
      <c r="AG8" s="33">
        <f>资产资本表!AG107</f>
        <v>7394374040.6700001</v>
      </c>
      <c r="AH8" s="33">
        <f>资产资本表!AH107</f>
        <v>7235412065.5400009</v>
      </c>
      <c r="AI8" s="33">
        <f>资产资本表!AI107</f>
        <v>6972334431.0200005</v>
      </c>
      <c r="AJ8" s="33">
        <f>资产资本表!AJ107</f>
        <v>7020191577.8800001</v>
      </c>
      <c r="AK8" s="33">
        <f>资产资本表!AK107</f>
        <v>6768024834.9300003</v>
      </c>
      <c r="AL8" s="33">
        <f>资产资本表!AL107</f>
        <v>6797030814.6999998</v>
      </c>
      <c r="AM8" s="33">
        <f>资产资本表!AM107</f>
        <v>6382528020.7799997</v>
      </c>
      <c r="AN8" s="33">
        <f>资产资本表!AN107</f>
        <v>6425202958.3599997</v>
      </c>
      <c r="AO8" s="33">
        <f>资产资本表!AO107</f>
        <v>6194742861.0100002</v>
      </c>
      <c r="AP8" s="33">
        <f>资产资本表!AP107</f>
        <v>6018031781.5100002</v>
      </c>
      <c r="AQ8" s="33">
        <f>资产资本表!AQ107</f>
        <v>5789448818.9700003</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74" customFormat="1">
      <c r="A9" s="74" t="s">
        <v>351</v>
      </c>
      <c r="E9" s="74">
        <f>$E$16</f>
        <v>0.08</v>
      </c>
      <c r="F9" s="74">
        <f t="shared" ref="F9:BQ9" si="4">$E$16</f>
        <v>0.08</v>
      </c>
      <c r="G9" s="74">
        <f t="shared" si="4"/>
        <v>0.08</v>
      </c>
      <c r="H9" s="74">
        <f t="shared" si="4"/>
        <v>0.08</v>
      </c>
      <c r="I9" s="74">
        <f t="shared" si="4"/>
        <v>0.08</v>
      </c>
      <c r="J9" s="74">
        <f t="shared" si="4"/>
        <v>0.08</v>
      </c>
      <c r="K9" s="74">
        <f t="shared" si="4"/>
        <v>0.08</v>
      </c>
      <c r="L9" s="74">
        <f t="shared" si="4"/>
        <v>0.08</v>
      </c>
      <c r="M9" s="74">
        <f t="shared" si="4"/>
        <v>0.08</v>
      </c>
      <c r="N9" s="74">
        <f t="shared" si="4"/>
        <v>0.08</v>
      </c>
      <c r="O9" s="74">
        <f t="shared" si="4"/>
        <v>0.08</v>
      </c>
      <c r="P9" s="74">
        <f t="shared" si="4"/>
        <v>0.08</v>
      </c>
      <c r="Q9" s="74">
        <f t="shared" si="4"/>
        <v>0.08</v>
      </c>
      <c r="R9" s="74">
        <f t="shared" si="4"/>
        <v>0.08</v>
      </c>
      <c r="S9" s="74">
        <f t="shared" si="4"/>
        <v>0.08</v>
      </c>
      <c r="T9" s="74">
        <f t="shared" si="4"/>
        <v>0.08</v>
      </c>
      <c r="U9" s="74">
        <f t="shared" si="4"/>
        <v>0.08</v>
      </c>
      <c r="V9" s="74">
        <f t="shared" si="4"/>
        <v>0.08</v>
      </c>
      <c r="W9" s="74">
        <f t="shared" si="4"/>
        <v>0.08</v>
      </c>
      <c r="X9" s="74">
        <f t="shared" si="4"/>
        <v>0.08</v>
      </c>
      <c r="Y9" s="74">
        <f t="shared" si="4"/>
        <v>0.08</v>
      </c>
      <c r="Z9" s="74">
        <f t="shared" si="4"/>
        <v>0.08</v>
      </c>
      <c r="AA9" s="74">
        <f t="shared" si="4"/>
        <v>0.08</v>
      </c>
      <c r="AB9" s="74">
        <f t="shared" si="4"/>
        <v>0.08</v>
      </c>
      <c r="AC9" s="74">
        <f t="shared" si="4"/>
        <v>0.08</v>
      </c>
      <c r="AD9" s="74">
        <f t="shared" si="4"/>
        <v>0.08</v>
      </c>
      <c r="AE9" s="74">
        <f t="shared" si="4"/>
        <v>0.08</v>
      </c>
      <c r="AF9" s="74">
        <f t="shared" si="4"/>
        <v>0.08</v>
      </c>
      <c r="AG9" s="74">
        <f t="shared" si="4"/>
        <v>0.08</v>
      </c>
      <c r="AH9" s="74">
        <f t="shared" si="4"/>
        <v>0.08</v>
      </c>
      <c r="AI9" s="74">
        <f t="shared" si="4"/>
        <v>0.08</v>
      </c>
      <c r="AJ9" s="74">
        <f t="shared" si="4"/>
        <v>0.08</v>
      </c>
      <c r="AK9" s="74">
        <f t="shared" si="4"/>
        <v>0.08</v>
      </c>
      <c r="AL9" s="74">
        <f t="shared" si="4"/>
        <v>0.08</v>
      </c>
      <c r="AM9" s="74">
        <f t="shared" si="4"/>
        <v>0.08</v>
      </c>
      <c r="AN9" s="74">
        <f t="shared" si="4"/>
        <v>0.08</v>
      </c>
      <c r="AO9" s="74">
        <f t="shared" si="4"/>
        <v>0.08</v>
      </c>
      <c r="AP9" s="74">
        <f t="shared" si="4"/>
        <v>0.08</v>
      </c>
      <c r="AQ9" s="74">
        <f t="shared" si="4"/>
        <v>0.08</v>
      </c>
      <c r="AR9" s="74">
        <f t="shared" si="4"/>
        <v>0.08</v>
      </c>
      <c r="AS9" s="74">
        <f t="shared" si="4"/>
        <v>0.08</v>
      </c>
      <c r="AT9" s="74">
        <f t="shared" si="4"/>
        <v>0.08</v>
      </c>
      <c r="AU9" s="74">
        <f t="shared" si="4"/>
        <v>0.08</v>
      </c>
      <c r="AV9" s="74">
        <f t="shared" si="4"/>
        <v>0.08</v>
      </c>
      <c r="AW9" s="74">
        <f t="shared" si="4"/>
        <v>0.08</v>
      </c>
      <c r="AX9" s="74">
        <f t="shared" si="4"/>
        <v>0.08</v>
      </c>
      <c r="AY9" s="74">
        <f t="shared" si="4"/>
        <v>0.08</v>
      </c>
      <c r="AZ9" s="74">
        <f t="shared" si="4"/>
        <v>0.08</v>
      </c>
      <c r="BA9" s="74">
        <f t="shared" si="4"/>
        <v>0.08</v>
      </c>
      <c r="BB9" s="74">
        <f t="shared" si="4"/>
        <v>0.08</v>
      </c>
      <c r="BC9" s="74">
        <f t="shared" si="4"/>
        <v>0.08</v>
      </c>
      <c r="BD9" s="74">
        <f t="shared" si="4"/>
        <v>0.08</v>
      </c>
      <c r="BE9" s="74">
        <f t="shared" si="4"/>
        <v>0.08</v>
      </c>
      <c r="BF9" s="74">
        <f t="shared" si="4"/>
        <v>0.08</v>
      </c>
      <c r="BG9" s="74">
        <f t="shared" si="4"/>
        <v>0.08</v>
      </c>
      <c r="BH9" s="74">
        <f t="shared" si="4"/>
        <v>0.08</v>
      </c>
      <c r="BI9" s="74">
        <f t="shared" si="4"/>
        <v>0.08</v>
      </c>
      <c r="BJ9" s="74">
        <f t="shared" si="4"/>
        <v>0.08</v>
      </c>
      <c r="BK9" s="74">
        <f t="shared" si="4"/>
        <v>0.08</v>
      </c>
      <c r="BL9" s="74">
        <f t="shared" si="4"/>
        <v>0.08</v>
      </c>
      <c r="BM9" s="74">
        <f t="shared" si="4"/>
        <v>0.08</v>
      </c>
      <c r="BN9" s="74">
        <f t="shared" si="4"/>
        <v>0.08</v>
      </c>
      <c r="BO9" s="74">
        <f t="shared" si="4"/>
        <v>0.08</v>
      </c>
      <c r="BP9" s="74">
        <f t="shared" si="4"/>
        <v>0.08</v>
      </c>
      <c r="BQ9" s="74">
        <f t="shared" si="4"/>
        <v>0.08</v>
      </c>
      <c r="BR9" s="74">
        <f>$E$16</f>
        <v>0.08</v>
      </c>
      <c r="BS9" s="74">
        <f>$E$16</f>
        <v>0.08</v>
      </c>
      <c r="BT9" s="74">
        <f>$E$16</f>
        <v>0.08</v>
      </c>
      <c r="BU9" s="74">
        <f>$E$16</f>
        <v>0.08</v>
      </c>
      <c r="BV9" s="74">
        <f>$E$16</f>
        <v>0.08</v>
      </c>
    </row>
    <row r="10" spans="1:74" s="33" customFormat="1">
      <c r="A10" s="33" t="s">
        <v>335</v>
      </c>
      <c r="E10" s="33">
        <f>资产资本表!E70</f>
        <v>12466964524.469995</v>
      </c>
      <c r="F10" s="33">
        <f>资产资本表!F70</f>
        <v>12179598099.500004</v>
      </c>
      <c r="G10" s="33">
        <f>资产资本表!G70</f>
        <v>12130146338.639996</v>
      </c>
      <c r="H10" s="33">
        <f>资产资本表!H70</f>
        <v>12023831929.66</v>
      </c>
      <c r="I10" s="33">
        <f>资产资本表!I70</f>
        <v>11623144965.309998</v>
      </c>
      <c r="J10" s="33">
        <f>资产资本表!J70</f>
        <v>11341725783.080006</v>
      </c>
      <c r="K10" s="33">
        <f>资产资本表!K70</f>
        <v>11301436117.700003</v>
      </c>
      <c r="L10" s="33">
        <f>资产资本表!L70</f>
        <v>10882579696.250008</v>
      </c>
      <c r="M10" s="33">
        <f>资产资本表!M70</f>
        <v>10539105171.650005</v>
      </c>
      <c r="N10" s="33">
        <f>资产资本表!N70</f>
        <v>10265971346.089998</v>
      </c>
      <c r="O10" s="33">
        <f>资产资本表!O70</f>
        <v>9740280558.1600037</v>
      </c>
      <c r="P10" s="33">
        <f>资产资本表!P70</f>
        <v>10554374558.019997</v>
      </c>
      <c r="Q10" s="33">
        <f>资产资本表!Q70</f>
        <v>10215204831.640001</v>
      </c>
      <c r="R10" s="33">
        <f>资产资本表!R70</f>
        <v>10226530564.660002</v>
      </c>
      <c r="S10" s="33">
        <f>资产资本表!S70</f>
        <v>10653991504.91</v>
      </c>
      <c r="T10" s="33">
        <f>资产资本表!T70</f>
        <v>10187387890.889999</v>
      </c>
      <c r="U10" s="33">
        <f>资产资本表!U70</f>
        <v>9849589265.5699997</v>
      </c>
      <c r="V10" s="33">
        <f>资产资本表!V70</f>
        <v>9763858775.4400024</v>
      </c>
      <c r="W10" s="33">
        <f>资产资本表!W70</f>
        <v>9765471855.2200012</v>
      </c>
      <c r="X10" s="33">
        <f>资产资本表!X70</f>
        <v>9482152678.8500004</v>
      </c>
      <c r="Y10" s="33">
        <f>资产资本表!Y70</f>
        <v>10694473943.880001</v>
      </c>
      <c r="Z10" s="33">
        <f>资产资本表!Z70</f>
        <v>9318747845.1599998</v>
      </c>
      <c r="AA10" s="33">
        <f>资产资本表!AA70</f>
        <v>8943660768.7200031</v>
      </c>
      <c r="AB10" s="33">
        <f>资产资本表!AB70</f>
        <v>8544350433.0500002</v>
      </c>
      <c r="AC10" s="33">
        <f>资产资本表!AC70</f>
        <v>9238518250.2200012</v>
      </c>
      <c r="AD10" s="33">
        <f>资产资本表!AD70</f>
        <v>8087076231.4799995</v>
      </c>
      <c r="AE10" s="33">
        <f>资产资本表!AE70</f>
        <v>8073605739.210001</v>
      </c>
      <c r="AF10" s="33">
        <f>资产资本表!AF70</f>
        <v>7981291938.1400003</v>
      </c>
      <c r="AG10" s="33">
        <f>资产资本表!AG70</f>
        <v>7695938118.6600008</v>
      </c>
      <c r="AH10" s="33">
        <f>资产资本表!AH70</f>
        <v>7679670736.8899984</v>
      </c>
      <c r="AI10" s="33">
        <f>资产资本表!AI70</f>
        <v>7706379849.3699999</v>
      </c>
      <c r="AJ10" s="33">
        <f>资产资本表!AJ70</f>
        <v>7638796456.2600002</v>
      </c>
      <c r="AK10" s="33">
        <f>资产资本表!AK70</f>
        <v>7410754735.6399994</v>
      </c>
      <c r="AL10" s="33">
        <f>资产资本表!AL70</f>
        <v>7535117366.25</v>
      </c>
      <c r="AM10" s="33">
        <f>资产资本表!AM70</f>
        <v>7089801949.1200008</v>
      </c>
      <c r="AN10" s="33">
        <f>资产资本表!AN70</f>
        <v>6832227835.3299999</v>
      </c>
      <c r="AO10" s="33">
        <f>资产资本表!AO70</f>
        <v>6625100037.3500004</v>
      </c>
      <c r="AP10" s="33">
        <f>资产资本表!AP70</f>
        <v>6438030179.3299999</v>
      </c>
      <c r="AQ10" s="33">
        <f>资产资本表!AQ70</f>
        <v>6568210939.6500006</v>
      </c>
      <c r="AR10" s="33">
        <f>资产资本表!AR70</f>
        <v>6277045495.4499998</v>
      </c>
      <c r="AS10" s="33">
        <f>资产资本表!AS70</f>
        <v>6083747306.9000006</v>
      </c>
      <c r="AT10" s="33">
        <f>资产资本表!AT70</f>
        <v>5954249904.1999989</v>
      </c>
      <c r="AU10" s="33">
        <f>资产资本表!AU70</f>
        <v>5979473018.6699991</v>
      </c>
      <c r="AV10" s="33">
        <f>资产资本表!AV70</f>
        <v>5702242088.3999996</v>
      </c>
      <c r="AW10" s="33">
        <f>资产资本表!AW70</f>
        <v>5602896259.3299999</v>
      </c>
      <c r="AX10" s="33">
        <f>资产资本表!AX70</f>
        <v>5630226389.2300005</v>
      </c>
      <c r="AY10" s="33">
        <f>资产资本表!AY70</f>
        <v>5610383691.54</v>
      </c>
      <c r="AZ10" s="33">
        <f>资产资本表!AZ70</f>
        <v>5742365500.0299997</v>
      </c>
      <c r="BA10" s="33">
        <f>资产资本表!BA70</f>
        <v>5519718719.7200003</v>
      </c>
      <c r="BB10" s="33">
        <f>资产资本表!BB70</f>
        <v>5521624770.0500002</v>
      </c>
      <c r="BC10" s="33">
        <f>资产资本表!BC70</f>
        <v>5679940370.9499998</v>
      </c>
      <c r="BD10" s="33">
        <f>资产资本表!BD70</f>
        <v>5846712764.1299992</v>
      </c>
      <c r="BE10" s="33">
        <f>资产资本表!BE70</f>
        <v>5652888376.0199995</v>
      </c>
      <c r="BF10" s="33">
        <f>资产资本表!BF70</f>
        <v>5507281537.8100004</v>
      </c>
      <c r="BG10" s="33">
        <f>资产资本表!BG70</f>
        <v>5766777137.2200003</v>
      </c>
      <c r="BH10" s="33">
        <f>资产资本表!BH70</f>
        <v>5679446660.1499996</v>
      </c>
      <c r="BI10" s="33">
        <f>资产资本表!BI70</f>
        <v>5510735701.04</v>
      </c>
      <c r="BJ10" s="33">
        <f>资产资本表!BJ70</f>
        <v>5618637937.1800003</v>
      </c>
      <c r="BK10" s="33">
        <f>资产资本表!BK70</f>
        <v>6020657540.6999998</v>
      </c>
      <c r="BL10" s="33">
        <f>资产资本表!BL70</f>
        <v>5957640591.7299986</v>
      </c>
      <c r="BM10" s="33">
        <f>资产资本表!BM70</f>
        <v>5623524658.5500002</v>
      </c>
      <c r="BN10" s="33">
        <f>资产资本表!BN70</f>
        <v>5528804685.8000002</v>
      </c>
      <c r="BO10" s="33">
        <f>资产资本表!BO70</f>
        <v>5560543335.1699991</v>
      </c>
      <c r="BP10" s="33">
        <f>资产资本表!BP70</f>
        <v>5297951558.5900002</v>
      </c>
      <c r="BQ10" s="33">
        <f>资产资本表!BQ70</f>
        <v>5039796175.749999</v>
      </c>
      <c r="BR10" s="33">
        <f>资产资本表!BR70</f>
        <v>5114612634.25</v>
      </c>
      <c r="BS10" s="33">
        <f>资产资本表!BS70</f>
        <v>4666968162.75</v>
      </c>
      <c r="BT10" s="33">
        <f>资产资本表!BT70</f>
        <v>5043729164.71</v>
      </c>
      <c r="BU10" s="33">
        <f>资产资本表!BU70</f>
        <v>4706644952.9300003</v>
      </c>
    </row>
    <row r="11" spans="1:74" s="74" customFormat="1">
      <c r="A11" s="74" t="s">
        <v>353</v>
      </c>
      <c r="E11" s="74">
        <f>E4/E10</f>
        <v>2.8472521190164414E-3</v>
      </c>
      <c r="F11" s="74">
        <f t="shared" ref="F11:BQ11" si="5">F4/F10</f>
        <v>2.9646020373596963E-3</v>
      </c>
      <c r="G11" s="74">
        <f t="shared" si="5"/>
        <v>2.564858587970524E-3</v>
      </c>
      <c r="H11" s="74">
        <f t="shared" si="5"/>
        <v>2.5882686769125533E-3</v>
      </c>
      <c r="I11" s="74">
        <f t="shared" si="5"/>
        <v>2.7009114386592121E-3</v>
      </c>
      <c r="J11" s="74">
        <f t="shared" si="5"/>
        <v>4.3792214765143063E-3</v>
      </c>
      <c r="K11" s="74">
        <f t="shared" si="5"/>
        <v>3.5864968104822536E-3</v>
      </c>
      <c r="L11" s="74">
        <f t="shared" si="5"/>
        <v>4.1400981649162959E-3</v>
      </c>
      <c r="M11" s="74">
        <f t="shared" si="5"/>
        <v>4.8704428719505552E-3</v>
      </c>
      <c r="N11" s="74">
        <f t="shared" si="5"/>
        <v>5.1397692649996054E-3</v>
      </c>
      <c r="O11" s="74">
        <f t="shared" si="5"/>
        <v>1.1804322134610044E-2</v>
      </c>
      <c r="P11" s="74">
        <f t="shared" si="5"/>
        <v>0.15473566325434418</v>
      </c>
      <c r="Q11" s="74">
        <f t="shared" si="5"/>
        <v>0.15688457631081187</v>
      </c>
      <c r="R11" s="74">
        <f t="shared" si="5"/>
        <v>0.17105316121236838</v>
      </c>
      <c r="S11" s="74">
        <f t="shared" si="5"/>
        <v>0.16450740833538949</v>
      </c>
      <c r="T11" s="74">
        <f t="shared" si="5"/>
        <v>0.17334484470932648</v>
      </c>
      <c r="U11" s="74">
        <f t="shared" si="5"/>
        <v>0.17729658858205607</v>
      </c>
      <c r="V11" s="74">
        <f t="shared" si="5"/>
        <v>0.21183255446223853</v>
      </c>
      <c r="W11" s="74">
        <f t="shared" si="5"/>
        <v>0.21191183321201423</v>
      </c>
      <c r="X11" s="74">
        <f t="shared" si="5"/>
        <v>0.22488938161230099</v>
      </c>
      <c r="Y11" s="74">
        <f t="shared" si="5"/>
        <v>0.33309718509422842</v>
      </c>
      <c r="Z11" s="74">
        <f t="shared" si="5"/>
        <v>0.23339393281680296</v>
      </c>
      <c r="AA11" s="74">
        <f t="shared" si="5"/>
        <v>3.5366798694587497E-2</v>
      </c>
      <c r="AB11" s="74">
        <f t="shared" si="5"/>
        <v>3.677853014835037E-2</v>
      </c>
      <c r="AC11" s="74">
        <f t="shared" si="5"/>
        <v>0.20124693173017497</v>
      </c>
      <c r="AD11" s="74">
        <f t="shared" si="5"/>
        <v>3.904413599947168E-2</v>
      </c>
      <c r="AE11" s="74">
        <f t="shared" si="5"/>
        <v>4.7779507283414339E-2</v>
      </c>
      <c r="AF11" s="74">
        <f t="shared" si="5"/>
        <v>3.705576822803499E-2</v>
      </c>
      <c r="AG11" s="74">
        <f t="shared" si="5"/>
        <v>3.9031945889957703E-2</v>
      </c>
      <c r="AH11" s="74">
        <f t="shared" si="5"/>
        <v>4.8806696371697426E-2</v>
      </c>
      <c r="AI11" s="74">
        <f t="shared" si="5"/>
        <v>5.8746127200959355E-2</v>
      </c>
      <c r="AJ11" s="74">
        <f t="shared" si="5"/>
        <v>7.768511819079707E-2</v>
      </c>
      <c r="AK11" s="74">
        <f t="shared" si="5"/>
        <v>8.3314522646481662E-2</v>
      </c>
      <c r="AL11" s="74">
        <f t="shared" si="5"/>
        <v>8.3576786940402104E-2</v>
      </c>
      <c r="AM11" s="74">
        <f t="shared" si="5"/>
        <v>4.0455565153777094E-2</v>
      </c>
      <c r="AN11" s="74">
        <f t="shared" si="5"/>
        <v>5.0058916996505658E-2</v>
      </c>
      <c r="AO11" s="74">
        <f t="shared" si="5"/>
        <v>5.5145767372614084E-2</v>
      </c>
      <c r="AP11" s="74">
        <f t="shared" si="5"/>
        <v>5.2091378503743083E-2</v>
      </c>
      <c r="AQ11" s="74">
        <f t="shared" si="5"/>
        <v>6.1880353561187249E-2</v>
      </c>
      <c r="AR11" s="74">
        <f t="shared" si="5"/>
        <v>6.0127964229920304E-2</v>
      </c>
      <c r="AS11" s="74">
        <f t="shared" si="5"/>
        <v>6.2577592824773404E-2</v>
      </c>
      <c r="AT11" s="74">
        <f t="shared" si="5"/>
        <v>5.7523750443930863E-2</v>
      </c>
      <c r="AU11" s="74">
        <f t="shared" si="5"/>
        <v>6.1213331515527734E-2</v>
      </c>
      <c r="AV11" s="74">
        <f t="shared" si="5"/>
        <v>6.8664044700329885E-2</v>
      </c>
      <c r="AW11" s="74">
        <f t="shared" si="5"/>
        <v>6.8779102545097281E-2</v>
      </c>
      <c r="AX11" s="74">
        <f t="shared" si="5"/>
        <v>7.7370718636338071E-2</v>
      </c>
      <c r="AY11" s="74">
        <f t="shared" si="5"/>
        <v>8.794310084067844E-2</v>
      </c>
      <c r="AZ11" s="74">
        <f t="shared" si="5"/>
        <v>9.8802687881333229E-2</v>
      </c>
      <c r="BA11" s="74">
        <f t="shared" si="5"/>
        <v>0.11173257043635823</v>
      </c>
      <c r="BB11" s="74">
        <f t="shared" si="5"/>
        <v>0.11031957668946853</v>
      </c>
      <c r="BC11" s="74">
        <f t="shared" si="5"/>
        <v>0.11609776330093886</v>
      </c>
      <c r="BD11" s="74">
        <f t="shared" si="5"/>
        <v>0.12840957567747327</v>
      </c>
      <c r="BE11" s="74">
        <f t="shared" si="5"/>
        <v>0.12561841980859373</v>
      </c>
      <c r="BF11" s="74">
        <f t="shared" si="5"/>
        <v>0.12075485930840084</v>
      </c>
      <c r="BG11" s="74">
        <f t="shared" si="5"/>
        <v>0.13323741996390032</v>
      </c>
      <c r="BH11" s="74">
        <f t="shared" si="5"/>
        <v>0.14701088983340296</v>
      </c>
      <c r="BI11" s="74">
        <f t="shared" si="5"/>
        <v>0.15434445720187265</v>
      </c>
      <c r="BJ11" s="74">
        <f t="shared" si="5"/>
        <v>0.16749739893230112</v>
      </c>
      <c r="BK11" s="74">
        <f t="shared" si="5"/>
        <v>0.22708585711404539</v>
      </c>
      <c r="BL11" s="74">
        <f t="shared" si="5"/>
        <v>0.24916610783816065</v>
      </c>
      <c r="BM11" s="74">
        <f t="shared" si="5"/>
        <v>0.24739818491677554</v>
      </c>
      <c r="BN11" s="74">
        <f t="shared" si="5"/>
        <v>0.22993723898134957</v>
      </c>
      <c r="BO11" s="74">
        <f t="shared" si="5"/>
        <v>0.22188998627456588</v>
      </c>
      <c r="BP11" s="74">
        <f t="shared" si="5"/>
        <v>0.22214758218801609</v>
      </c>
      <c r="BQ11" s="74">
        <f t="shared" si="5"/>
        <v>0.21228692229022239</v>
      </c>
      <c r="BR11" s="74">
        <f>BR4/BR10</f>
        <v>0.20464938234437513</v>
      </c>
      <c r="BS11" s="74">
        <f>BS4/BS10</f>
        <v>0.18379999204548891</v>
      </c>
      <c r="BT11" s="74">
        <f>BT4/BT10</f>
        <v>0.18312470931081529</v>
      </c>
      <c r="BU11" s="74">
        <f>BU4/BU10</f>
        <v>0.18485312485454852</v>
      </c>
      <c r="BV11" s="74" t="e">
        <f>BV4/BV10*100</f>
        <v>#DIV/0!</v>
      </c>
    </row>
    <row r="12" spans="1:74" s="74" customFormat="1">
      <c r="A12" s="74" t="s">
        <v>354</v>
      </c>
      <c r="E12" s="74">
        <f>E8/E10</f>
        <v>0.99708293054988539</v>
      </c>
      <c r="F12" s="74">
        <f t="shared" ref="F12:BQ12" si="6">F8/F10</f>
        <v>0.98769657388480203</v>
      </c>
      <c r="G12" s="74">
        <f t="shared" si="6"/>
        <v>0.93441075173630628</v>
      </c>
      <c r="H12" s="74">
        <f t="shared" si="6"/>
        <v>0.99730447247103893</v>
      </c>
      <c r="I12" s="74">
        <f t="shared" si="6"/>
        <v>0.99718813215377233</v>
      </c>
      <c r="J12" s="74">
        <f t="shared" si="6"/>
        <v>0.98347742529452031</v>
      </c>
      <c r="K12" s="74">
        <f t="shared" si="6"/>
        <v>0.92677303146421508</v>
      </c>
      <c r="L12" s="74">
        <f t="shared" si="6"/>
        <v>0.99574139478565205</v>
      </c>
      <c r="M12" s="74">
        <f t="shared" si="6"/>
        <v>0.99500718787667553</v>
      </c>
      <c r="N12" s="74">
        <f t="shared" si="6"/>
        <v>0.98870354886640444</v>
      </c>
      <c r="O12" s="74">
        <f t="shared" si="6"/>
        <v>0.90281707300545977</v>
      </c>
      <c r="P12" s="74">
        <f t="shared" si="6"/>
        <v>0.84522144599950033</v>
      </c>
      <c r="Q12" s="74">
        <f t="shared" si="6"/>
        <v>0.84304767319848273</v>
      </c>
      <c r="R12" s="74">
        <f t="shared" si="6"/>
        <v>0.82071774740635528</v>
      </c>
      <c r="S12" s="74">
        <f t="shared" si="6"/>
        <v>0.73327926910018637</v>
      </c>
      <c r="T12" s="74">
        <f t="shared" si="6"/>
        <v>0.82316594755354722</v>
      </c>
      <c r="U12" s="74">
        <f t="shared" si="6"/>
        <v>0.81900215934873999</v>
      </c>
      <c r="V12" s="74">
        <f t="shared" si="6"/>
        <v>0.78266327163418303</v>
      </c>
      <c r="W12" s="74">
        <f t="shared" si="6"/>
        <v>0.71308842352125335</v>
      </c>
      <c r="X12" s="74">
        <f t="shared" si="6"/>
        <v>0.77492348921987209</v>
      </c>
      <c r="Y12" s="74">
        <f t="shared" si="6"/>
        <v>0.6667368986251474</v>
      </c>
      <c r="Z12" s="74">
        <f t="shared" si="6"/>
        <v>0.75922086069156058</v>
      </c>
      <c r="AA12" s="74">
        <f t="shared" si="6"/>
        <v>0.88474981932621721</v>
      </c>
      <c r="AB12" s="74">
        <f t="shared" si="6"/>
        <v>0.96310582657627808</v>
      </c>
      <c r="AC12" s="74">
        <f t="shared" si="6"/>
        <v>0.79863839218743748</v>
      </c>
      <c r="AD12" s="74">
        <f t="shared" si="6"/>
        <v>0.96018894750654793</v>
      </c>
      <c r="AE12" s="74">
        <f t="shared" si="6"/>
        <v>0.91962884523594612</v>
      </c>
      <c r="AF12" s="74">
        <f t="shared" si="6"/>
        <v>0.96281983050113129</v>
      </c>
      <c r="AG12" s="74">
        <f t="shared" si="6"/>
        <v>0.96081516335756234</v>
      </c>
      <c r="AH12" s="74">
        <f t="shared" si="6"/>
        <v>0.94215133870050438</v>
      </c>
      <c r="AI12" s="74">
        <f t="shared" si="6"/>
        <v>0.90474834712306484</v>
      </c>
      <c r="AJ12" s="74">
        <f t="shared" si="6"/>
        <v>0.91901801783538128</v>
      </c>
      <c r="AK12" s="74">
        <f t="shared" si="6"/>
        <v>0.91327065546792885</v>
      </c>
      <c r="AL12" s="74">
        <f t="shared" si="6"/>
        <v>0.90204710614649342</v>
      </c>
      <c r="AM12" s="74">
        <f t="shared" si="6"/>
        <v>0.90024066491338461</v>
      </c>
      <c r="AN12" s="74">
        <f t="shared" si="6"/>
        <v>0.94042574592357098</v>
      </c>
      <c r="AO12" s="74">
        <f t="shared" si="6"/>
        <v>0.93504140708611239</v>
      </c>
      <c r="AP12" s="74">
        <f t="shared" si="6"/>
        <v>0.93476290322955446</v>
      </c>
      <c r="AQ12" s="74">
        <f t="shared" si="6"/>
        <v>0.88143466648141811</v>
      </c>
      <c r="AR12" s="74">
        <f t="shared" si="6"/>
        <v>0.93298764486335073</v>
      </c>
      <c r="AS12" s="74">
        <f t="shared" si="6"/>
        <v>0.93014266534246326</v>
      </c>
      <c r="AT12" s="74">
        <f t="shared" si="6"/>
        <v>0.93334967043958517</v>
      </c>
      <c r="AU12" s="74">
        <f t="shared" si="6"/>
        <v>0.8853932621536561</v>
      </c>
      <c r="AV12" s="74">
        <f t="shared" si="6"/>
        <v>0.92539046643679512</v>
      </c>
      <c r="AW12" s="74">
        <f t="shared" si="6"/>
        <v>0.92485261270563868</v>
      </c>
      <c r="AX12" s="74">
        <f t="shared" si="6"/>
        <v>0.89017941858558869</v>
      </c>
      <c r="AY12" s="74">
        <f t="shared" si="6"/>
        <v>0.85917050544129148</v>
      </c>
      <c r="AZ12" s="74">
        <f t="shared" si="6"/>
        <v>0.87252162950683376</v>
      </c>
      <c r="BA12" s="74">
        <f t="shared" si="6"/>
        <v>0.88687663794366778</v>
      </c>
      <c r="BB12" s="74">
        <f t="shared" si="6"/>
        <v>0.88534997070540389</v>
      </c>
      <c r="BC12" s="74">
        <f t="shared" si="6"/>
        <v>0.84641759395018135</v>
      </c>
      <c r="BD12" s="74">
        <f t="shared" si="6"/>
        <v>0.86695229130248697</v>
      </c>
      <c r="BE12" s="74">
        <f t="shared" si="6"/>
        <v>0.87154622953633376</v>
      </c>
      <c r="BF12" s="74">
        <f t="shared" si="6"/>
        <v>0.8730803954598706</v>
      </c>
      <c r="BG12" s="74">
        <f t="shared" si="6"/>
        <v>0.82392620088323976</v>
      </c>
      <c r="BH12" s="74">
        <f t="shared" si="6"/>
        <v>0.84618343008842911</v>
      </c>
      <c r="BI12" s="74">
        <f t="shared" si="6"/>
        <v>0.84346880787673995</v>
      </c>
      <c r="BJ12" s="74">
        <f t="shared" si="6"/>
        <v>0.79893784411262569</v>
      </c>
      <c r="BK12" s="74">
        <f t="shared" si="6"/>
        <v>0.71303067886184379</v>
      </c>
      <c r="BL12" s="74">
        <f t="shared" si="6"/>
        <v>0.72018267768886746</v>
      </c>
      <c r="BM12" s="74">
        <f t="shared" si="6"/>
        <v>0.74789058252381546</v>
      </c>
      <c r="BN12" s="74">
        <f t="shared" si="6"/>
        <v>0.74615045136163638</v>
      </c>
      <c r="BO12" s="74">
        <f t="shared" si="6"/>
        <v>0.71108661969795006</v>
      </c>
      <c r="BP12" s="74">
        <f t="shared" si="6"/>
        <v>0.75283385921548429</v>
      </c>
      <c r="BQ12" s="74">
        <f t="shared" si="6"/>
        <v>0.76906466710098687</v>
      </c>
      <c r="BR12" s="74">
        <f>BR8/BR10</f>
        <v>0.74206430196576323</v>
      </c>
      <c r="BS12" s="74">
        <f>BS8/BS10</f>
        <v>0.771280517681736</v>
      </c>
      <c r="BT12" s="74">
        <f>BT8/BT10</f>
        <v>0.7396675435911324</v>
      </c>
      <c r="BU12" s="74">
        <f>BU8/BU10</f>
        <v>0.76446494915876695</v>
      </c>
      <c r="BV12" s="74" t="e">
        <f>BV8/BV10*100</f>
        <v>#DIV/0!</v>
      </c>
    </row>
    <row r="13" spans="1:74" s="74" customFormat="1">
      <c r="A13" s="74" t="s">
        <v>355</v>
      </c>
      <c r="E13" s="74">
        <f>(E4/E10*E7+E8/E10*E9)</f>
        <v>7.9927264134063869E-2</v>
      </c>
      <c r="F13" s="74">
        <f t="shared" ref="F13:BQ13" si="7">(F4/F10*F7+F8/F10*F9)</f>
        <v>7.9015725910784165E-2</v>
      </c>
      <c r="G13" s="74">
        <f t="shared" si="7"/>
        <v>7.4752860138904503E-2</v>
      </c>
      <c r="H13" s="74">
        <f t="shared" si="7"/>
        <v>7.9784357797683114E-2</v>
      </c>
      <c r="I13" s="74">
        <f t="shared" si="7"/>
        <v>7.9882830480305964E-2</v>
      </c>
      <c r="J13" s="74">
        <f t="shared" si="7"/>
        <v>7.8678194023561632E-2</v>
      </c>
      <c r="K13" s="74">
        <f t="shared" si="7"/>
        <v>7.4141842517137208E-2</v>
      </c>
      <c r="L13" s="74">
        <f t="shared" si="7"/>
        <v>7.9659311582852166E-2</v>
      </c>
      <c r="M13" s="74">
        <f t="shared" si="7"/>
        <v>7.9765557189591885E-2</v>
      </c>
      <c r="N13" s="74">
        <f t="shared" si="7"/>
        <v>7.9096283909312351E-2</v>
      </c>
      <c r="O13" s="74">
        <f t="shared" si="7"/>
        <v>7.2225365840436789E-2</v>
      </c>
      <c r="P13" s="74">
        <f t="shared" si="7"/>
        <v>6.7617715679960028E-2</v>
      </c>
      <c r="Q13" s="74">
        <f t="shared" si="7"/>
        <v>7.1088099115665951E-2</v>
      </c>
      <c r="R13" s="74">
        <f t="shared" si="7"/>
        <v>6.5657419792508429E-2</v>
      </c>
      <c r="S13" s="74">
        <f t="shared" si="7"/>
        <v>5.8662341528014909E-2</v>
      </c>
      <c r="T13" s="74">
        <f t="shared" si="7"/>
        <v>6.5853275804283781E-2</v>
      </c>
      <c r="U13" s="74">
        <f t="shared" si="7"/>
        <v>6.8244492336316964E-2</v>
      </c>
      <c r="V13" s="74">
        <f t="shared" si="7"/>
        <v>6.2613061730734637E-2</v>
      </c>
      <c r="W13" s="74">
        <f t="shared" si="7"/>
        <v>5.7047073881700272E-2</v>
      </c>
      <c r="X13" s="74">
        <f t="shared" si="7"/>
        <v>6.1993879137589768E-2</v>
      </c>
      <c r="Y13" s="74">
        <f t="shared" si="7"/>
        <v>7.5589477407444414E-2</v>
      </c>
      <c r="Z13" s="74">
        <f t="shared" si="7"/>
        <v>6.0737668855324847E-2</v>
      </c>
      <c r="AA13" s="74">
        <f t="shared" si="7"/>
        <v>7.0779985546097379E-2</v>
      </c>
      <c r="AB13" s="74">
        <f t="shared" si="7"/>
        <v>7.704846612610225E-2</v>
      </c>
      <c r="AC13" s="74">
        <f t="shared" si="7"/>
        <v>9.1168027900630916E-2</v>
      </c>
      <c r="AD13" s="74">
        <f t="shared" si="7"/>
        <v>7.6815115800523831E-2</v>
      </c>
      <c r="AE13" s="74">
        <f t="shared" si="7"/>
        <v>7.3570307618875688E-2</v>
      </c>
      <c r="AF13" s="74">
        <f t="shared" si="7"/>
        <v>7.7025586440090499E-2</v>
      </c>
      <c r="AG13" s="74">
        <f t="shared" si="7"/>
        <v>7.6865213068604984E-2</v>
      </c>
      <c r="AH13" s="74">
        <f t="shared" si="7"/>
        <v>7.537210709604035E-2</v>
      </c>
      <c r="AI13" s="74">
        <f t="shared" si="7"/>
        <v>7.2379867769845188E-2</v>
      </c>
      <c r="AJ13" s="74">
        <f t="shared" si="7"/>
        <v>7.3521441426830508E-2</v>
      </c>
      <c r="AK13" s="74">
        <f t="shared" si="7"/>
        <v>7.3061652437434316E-2</v>
      </c>
      <c r="AL13" s="74">
        <f t="shared" si="7"/>
        <v>7.2163768491719474E-2</v>
      </c>
      <c r="AM13" s="74">
        <f t="shared" si="7"/>
        <v>7.2019253193070773E-2</v>
      </c>
      <c r="AN13" s="74">
        <f t="shared" si="7"/>
        <v>7.5234059673885675E-2</v>
      </c>
      <c r="AO13" s="74">
        <f t="shared" si="7"/>
        <v>7.4803312566888991E-2</v>
      </c>
      <c r="AP13" s="74">
        <f t="shared" si="7"/>
        <v>7.4781032258364355E-2</v>
      </c>
      <c r="AQ13" s="74">
        <f t="shared" si="7"/>
        <v>7.0514773318513455E-2</v>
      </c>
      <c r="AR13" s="74">
        <f t="shared" si="7"/>
        <v>7.4639011589068063E-2</v>
      </c>
      <c r="AS13" s="74">
        <f t="shared" si="7"/>
        <v>7.4411413227397069E-2</v>
      </c>
      <c r="AT13" s="74">
        <f t="shared" si="7"/>
        <v>7.4667973635166821E-2</v>
      </c>
      <c r="AU13" s="74">
        <f t="shared" si="7"/>
        <v>7.0831460972292495E-2</v>
      </c>
      <c r="AV13" s="74">
        <f t="shared" si="7"/>
        <v>7.4031237314943613E-2</v>
      </c>
      <c r="AW13" s="74">
        <f t="shared" si="7"/>
        <v>7.398820901645109E-2</v>
      </c>
      <c r="AX13" s="74">
        <f t="shared" si="7"/>
        <v>7.1214353486847098E-2</v>
      </c>
      <c r="AY13" s="74">
        <f t="shared" si="7"/>
        <v>6.873364043530332E-2</v>
      </c>
      <c r="AZ13" s="74">
        <f t="shared" si="7"/>
        <v>6.9801730360546696E-2</v>
      </c>
      <c r="BA13" s="74">
        <f t="shared" si="7"/>
        <v>7.0950131035493427E-2</v>
      </c>
      <c r="BB13" s="74">
        <f t="shared" si="7"/>
        <v>7.0827997656432315E-2</v>
      </c>
      <c r="BC13" s="74">
        <f t="shared" si="7"/>
        <v>6.7713407516014512E-2</v>
      </c>
      <c r="BD13" s="74">
        <f t="shared" si="7"/>
        <v>6.9356183304198959E-2</v>
      </c>
      <c r="BE13" s="74">
        <f t="shared" si="7"/>
        <v>6.9723698362906705E-2</v>
      </c>
      <c r="BF13" s="74">
        <f t="shared" si="7"/>
        <v>6.9846431636789649E-2</v>
      </c>
      <c r="BG13" s="74">
        <f t="shared" si="7"/>
        <v>6.5914096070659178E-2</v>
      </c>
      <c r="BH13" s="74">
        <f t="shared" si="7"/>
        <v>6.7694674407074329E-2</v>
      </c>
      <c r="BI13" s="74">
        <f t="shared" si="7"/>
        <v>6.7477504630139198E-2</v>
      </c>
      <c r="BJ13" s="74">
        <f t="shared" si="7"/>
        <v>6.3915027529010057E-2</v>
      </c>
      <c r="BK13" s="74">
        <f t="shared" si="7"/>
        <v>5.7042454308947506E-2</v>
      </c>
      <c r="BL13" s="74">
        <f t="shared" si="7"/>
        <v>5.7614614215109397E-2</v>
      </c>
      <c r="BM13" s="74">
        <f t="shared" si="7"/>
        <v>5.9831246601905239E-2</v>
      </c>
      <c r="BN13" s="74">
        <f t="shared" si="7"/>
        <v>5.969203610893091E-2</v>
      </c>
      <c r="BO13" s="74">
        <f t="shared" si="7"/>
        <v>5.6886929575836007E-2</v>
      </c>
      <c r="BP13" s="74">
        <f t="shared" si="7"/>
        <v>6.0226708737238746E-2</v>
      </c>
      <c r="BQ13" s="74">
        <f t="shared" si="7"/>
        <v>6.1525173368078952E-2</v>
      </c>
      <c r="BR13" s="74">
        <f t="shared" ref="BR13:BU13" si="8">(BR4/BR10*BR7+BR8/BR10*BR9)</f>
        <v>5.936514415726106E-2</v>
      </c>
      <c r="BS13" s="74">
        <f t="shared" si="8"/>
        <v>6.1702441414538879E-2</v>
      </c>
      <c r="BT13" s="74">
        <f t="shared" si="8"/>
        <v>5.9173403487290596E-2</v>
      </c>
      <c r="BU13" s="74">
        <f t="shared" si="8"/>
        <v>6.1157195932701358E-2</v>
      </c>
      <c r="BV13" s="74" t="e">
        <f t="shared" ref="BR13:BV13" si="9">(BV4/BV10*BV7+BV8/BV10*BV9)/100</f>
        <v>#DIV/0!</v>
      </c>
    </row>
    <row r="14" spans="1:74" s="22" customFormat="1" ht="40.5" customHeight="1">
      <c r="A14" s="152" t="s">
        <v>563</v>
      </c>
      <c r="B14" s="153"/>
      <c r="C14" s="153"/>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row>
    <row r="16" spans="1:74" s="54" customFormat="1">
      <c r="A16" s="55" t="s">
        <v>337</v>
      </c>
      <c r="E16" s="54">
        <v>0.08</v>
      </c>
    </row>
  </sheetData>
  <mergeCells count="1">
    <mergeCell ref="A14:AG14"/>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2"/>
  <sheetViews>
    <sheetView topLeftCell="A4" workbookViewId="0">
      <selection activeCell="M20" sqref="M20"/>
    </sheetView>
  </sheetViews>
  <sheetFormatPr defaultRowHeight="13.5"/>
  <cols>
    <col min="1" max="1" width="38" style="23" bestFit="1" customWidth="1"/>
    <col min="2" max="4" width="9.5" hidden="1" customWidth="1"/>
    <col min="5" max="5" width="23.25" bestFit="1" customWidth="1"/>
    <col min="6" max="8" width="23.25" hidden="1" customWidth="1"/>
    <col min="9" max="9" width="23.25" bestFit="1" customWidth="1"/>
    <col min="10" max="12" width="23.25" hidden="1" customWidth="1"/>
    <col min="13" max="13" width="23.25" bestFit="1" customWidth="1"/>
    <col min="14" max="14" width="23.25" hidden="1" customWidth="1"/>
    <col min="15" max="15" width="22" hidden="1" customWidth="1"/>
    <col min="16" max="16" width="23.25" hidden="1" customWidth="1"/>
    <col min="17" max="17" width="23.25" bestFit="1" customWidth="1"/>
    <col min="18" max="20" width="23.25" hidden="1" customWidth="1"/>
    <col min="21" max="21" width="22" bestFit="1" customWidth="1"/>
    <col min="22" max="24" width="22" hidden="1" customWidth="1"/>
    <col min="25" max="25" width="23.25"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4" width="22" hidden="1" customWidth="1"/>
    <col min="65" max="65" width="22" bestFit="1" customWidth="1"/>
    <col min="66" max="68" width="22" hidden="1" customWidth="1"/>
    <col min="69" max="69" width="22" bestFit="1" customWidth="1"/>
    <col min="70" max="70" width="22" hidden="1" customWidth="1"/>
    <col min="71" max="71" width="22" bestFit="1" customWidth="1"/>
    <col min="72" max="72" width="22" hidden="1" customWidth="1"/>
    <col min="73" max="73" width="22" bestFit="1" customWidth="1"/>
    <col min="74" max="74" width="22" hidden="1" customWidth="1"/>
    <col min="75" max="75" width="22" bestFit="1" customWidth="1"/>
    <col min="76" max="76" width="22" hidden="1" customWidth="1"/>
    <col min="77" max="77" width="22" bestFit="1" customWidth="1"/>
    <col min="78" max="78" width="19.5" hidden="1" customWidth="1"/>
    <col min="79" max="79" width="22" bestFit="1" customWidth="1"/>
    <col min="80" max="80" width="19.5" hidden="1" customWidth="1"/>
    <col min="81" max="81" width="22" bestFit="1" customWidth="1"/>
    <col min="82" max="82" width="19.5" hidden="1" customWidth="1"/>
    <col min="83" max="83" width="22" bestFit="1" customWidth="1"/>
    <col min="84" max="84" width="19.5" hidden="1" customWidth="1"/>
    <col min="85" max="85" width="19.5" bestFit="1" customWidth="1"/>
    <col min="86" max="86" width="9.5" hidden="1" customWidth="1"/>
    <col min="87" max="87" width="18.25" bestFit="1" customWidth="1"/>
    <col min="88" max="89" width="9.5" bestFit="1" customWidth="1"/>
    <col min="90" max="90" width="9.5" hidden="1" customWidth="1"/>
  </cols>
  <sheetData>
    <row r="1" spans="1:90"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33" customFormat="1">
      <c r="A2" s="33" t="s">
        <v>577</v>
      </c>
      <c r="E2" s="33">
        <f>资产资本表!E17</f>
        <v>14669803853.76</v>
      </c>
      <c r="F2" s="33">
        <f>资产资本表!F17</f>
        <v>14217534449.690001</v>
      </c>
      <c r="G2" s="33">
        <f>资产资本表!G17</f>
        <v>14239294940.849998</v>
      </c>
      <c r="H2" s="33">
        <f>资产资本表!H17</f>
        <v>14065504515.089998</v>
      </c>
      <c r="I2" s="33">
        <f>资产资本表!I17</f>
        <v>14275473213.59</v>
      </c>
      <c r="J2" s="33">
        <f>资产资本表!J17</f>
        <v>14010826273.18</v>
      </c>
      <c r="K2" s="33">
        <f>资产资本表!K17</f>
        <v>13992012186.15</v>
      </c>
      <c r="L2" s="33">
        <f>资产资本表!L17</f>
        <v>13069370981.500002</v>
      </c>
      <c r="M2" s="33">
        <f>资产资本表!M17</f>
        <v>13164991889.75</v>
      </c>
      <c r="N2" s="33">
        <f>资产资本表!N17</f>
        <v>13156834853.140001</v>
      </c>
      <c r="O2" s="33">
        <f>资产资本表!O17</f>
        <v>13014263358.420002</v>
      </c>
      <c r="P2" s="33">
        <f>资产资本表!P17</f>
        <v>12205058055.74</v>
      </c>
      <c r="Q2" s="33">
        <f>资产资本表!Q17</f>
        <v>12434878623.889999</v>
      </c>
      <c r="R2" s="33">
        <f>资产资本表!R17</f>
        <v>12190331692.82</v>
      </c>
      <c r="S2" s="33">
        <f>资产资本表!S17</f>
        <v>12363790058.57</v>
      </c>
      <c r="T2" s="33">
        <f>资产资本表!T17</f>
        <v>11466788667.09</v>
      </c>
      <c r="U2" s="33">
        <f>资产资本表!U17</f>
        <v>11484574718.470001</v>
      </c>
      <c r="V2" s="33">
        <f>资产资本表!V17</f>
        <v>11405015753.559999</v>
      </c>
      <c r="W2" s="33">
        <f>资产资本表!W17</f>
        <v>11454610284.490002</v>
      </c>
      <c r="X2" s="33">
        <f>资产资本表!X17</f>
        <v>9909528542.4100018</v>
      </c>
      <c r="Y2" s="33">
        <f>资产资本表!Y17</f>
        <v>12011450390.950001</v>
      </c>
      <c r="Z2" s="33">
        <f>资产资本表!Z17</f>
        <v>9862876295.6299992</v>
      </c>
      <c r="AA2" s="33">
        <f>资产资本表!AA17</f>
        <v>9763362936.3100014</v>
      </c>
      <c r="AB2" s="33">
        <f>资产资本表!AB17</f>
        <v>8173263798.6800003</v>
      </c>
      <c r="AC2" s="33">
        <f>资产资本表!AC17</f>
        <v>8731807551.2200012</v>
      </c>
      <c r="AD2" s="33">
        <f>资产资本表!AD17</f>
        <v>8113865174.4499998</v>
      </c>
      <c r="AE2" s="33">
        <f>资产资本表!AE17</f>
        <v>7682217112.3500004</v>
      </c>
      <c r="AF2" s="33">
        <f>资产资本表!AF17</f>
        <v>6903824401.8699999</v>
      </c>
      <c r="AG2" s="33">
        <f>资产资本表!AG17</f>
        <v>7191770043.21</v>
      </c>
      <c r="AH2" s="33">
        <f>资产资本表!AH17</f>
        <v>7210473366.1399994</v>
      </c>
      <c r="AI2" s="33">
        <f>资产资本表!AI17</f>
        <v>6879750868.5100002</v>
      </c>
      <c r="AJ2" s="33">
        <f>资产资本表!AJ17</f>
        <v>6035642828.6200008</v>
      </c>
      <c r="AK2" s="33">
        <f>资产资本表!AK17</f>
        <v>6069062475.9499998</v>
      </c>
      <c r="AL2" s="33">
        <f>资产资本表!AL17</f>
        <v>5617400744.4400005</v>
      </c>
      <c r="AM2" s="33">
        <f>资产资本表!AM17</f>
        <v>5171072680.79</v>
      </c>
      <c r="AN2" s="33">
        <f>资产资本表!AN17</f>
        <v>4758643148.7600002</v>
      </c>
      <c r="AO2" s="33">
        <f>资产资本表!AO17</f>
        <v>4241062781.4899998</v>
      </c>
      <c r="AP2" s="33">
        <f>资产资本表!AP17</f>
        <v>4249003640.8099999</v>
      </c>
      <c r="AQ2" s="33">
        <f>资产资本表!AQ17</f>
        <v>4136857769.8700004</v>
      </c>
      <c r="AR2" s="33">
        <f>资产资本表!AR17</f>
        <v>3824988726.54</v>
      </c>
      <c r="AS2" s="33">
        <f>资产资本表!AS17</f>
        <v>4179106892.4000001</v>
      </c>
      <c r="AT2" s="33">
        <f>资产资本表!AT17</f>
        <v>3758950800.6599998</v>
      </c>
      <c r="AU2" s="33">
        <f>资产资本表!AU17</f>
        <v>3623164252.6900001</v>
      </c>
      <c r="AV2" s="33">
        <f>资产资本表!AV17</f>
        <v>3511557256.1199999</v>
      </c>
      <c r="AW2" s="33">
        <f>资产资本表!AW17</f>
        <v>3558892134.8800001</v>
      </c>
      <c r="AX2" s="33">
        <f>资产资本表!AX17</f>
        <v>3598739905.7000003</v>
      </c>
      <c r="AY2" s="33">
        <f>资产资本表!AY17</f>
        <v>3351576316.8400002</v>
      </c>
      <c r="AZ2" s="33">
        <f>资产资本表!AZ17</f>
        <v>3017630885.0699997</v>
      </c>
      <c r="BA2" s="33">
        <f>资产资本表!BA17</f>
        <v>3103334635.0500002</v>
      </c>
      <c r="BB2" s="33">
        <f>资产资本表!BB17</f>
        <v>2693729352.6100001</v>
      </c>
      <c r="BC2" s="33">
        <f>资产资本表!BC17</f>
        <v>2966552559.0599999</v>
      </c>
      <c r="BD2" s="33">
        <f>资产资本表!BD17</f>
        <v>3255270815.1100001</v>
      </c>
      <c r="BE2" s="33">
        <f>资产资本表!BE17</f>
        <v>3427130001.0599999</v>
      </c>
      <c r="BF2" s="33">
        <f>资产资本表!BF17</f>
        <v>3288662107.8700004</v>
      </c>
      <c r="BG2" s="33">
        <f>资产资本表!BG17</f>
        <v>3550228729.5799999</v>
      </c>
      <c r="BH2" s="33">
        <f>资产资本表!BH17</f>
        <v>3612995219.77</v>
      </c>
      <c r="BI2" s="33">
        <f>资产资本表!BI17</f>
        <v>3600773950.75</v>
      </c>
      <c r="BJ2" s="33">
        <f>资产资本表!BJ17</f>
        <v>3444087421</v>
      </c>
      <c r="BK2" s="33">
        <f>资产资本表!BK17</f>
        <v>3781540091.04</v>
      </c>
      <c r="BL2" s="33">
        <f>资产资本表!BL17</f>
        <v>3834069903.6999998</v>
      </c>
      <c r="BM2" s="33">
        <f>资产资本表!BM17</f>
        <v>3828987962.0799999</v>
      </c>
      <c r="BN2" s="33">
        <f>资产资本表!BN17</f>
        <v>3635757688.3099999</v>
      </c>
      <c r="BO2" s="33">
        <f>资产资本表!BO17</f>
        <v>3991868900.9299998</v>
      </c>
      <c r="BP2" s="33">
        <f>资产资本表!BP17</f>
        <v>3724014751.5800004</v>
      </c>
      <c r="BQ2" s="33">
        <f>资产资本表!BQ17</f>
        <v>3581318866.5</v>
      </c>
      <c r="BR2" s="33">
        <f>资产资本表!BR17</f>
        <v>3401484933.3000002</v>
      </c>
      <c r="BS2" s="33">
        <f>资产资本表!BS17</f>
        <v>3275440861.2900004</v>
      </c>
      <c r="BT2" s="33">
        <f>资产资本表!BT17</f>
        <v>2809961694.96</v>
      </c>
      <c r="BU2" s="33">
        <f>资产资本表!BU17</f>
        <v>2813364779.0300002</v>
      </c>
      <c r="BV2" s="33">
        <f>资产资本表!BV17</f>
        <v>1844312072.24</v>
      </c>
      <c r="BW2" s="33">
        <f>资产资本表!BW17</f>
        <v>2024635362.3399999</v>
      </c>
      <c r="BX2" s="33">
        <f>资产资本表!BX17</f>
        <v>16617251.32</v>
      </c>
      <c r="BY2" s="33">
        <f>资产资本表!BY17</f>
        <v>170576209.43000001</v>
      </c>
      <c r="BZ2" s="33">
        <f>资产资本表!BZ17</f>
        <v>0</v>
      </c>
      <c r="CA2" s="33">
        <f>资产资本表!CA17</f>
        <v>39275548.240000002</v>
      </c>
      <c r="CB2" s="33">
        <f>资产资本表!CB17</f>
        <v>0</v>
      </c>
      <c r="CC2" s="33">
        <f>资产资本表!CC17</f>
        <v>62661153.670000002</v>
      </c>
      <c r="CD2" s="33">
        <f>资产资本表!CD17</f>
        <v>0</v>
      </c>
      <c r="CE2" s="33">
        <f>资产资本表!CE17</f>
        <v>199943000</v>
      </c>
      <c r="CF2" s="33">
        <f>资产资本表!CF17</f>
        <v>0</v>
      </c>
      <c r="CG2" s="33">
        <f>资产资本表!CG17</f>
        <v>92708969.409999996</v>
      </c>
      <c r="CH2" s="33">
        <f>资产资本表!CH17</f>
        <v>0</v>
      </c>
      <c r="CI2" s="33">
        <f>资产资本表!CI17</f>
        <v>0</v>
      </c>
      <c r="CJ2" s="33">
        <f>资产资本表!CJ17</f>
        <v>0</v>
      </c>
      <c r="CK2" s="33">
        <f>资产资本表!CK17</f>
        <v>0</v>
      </c>
      <c r="CL2" s="33">
        <f>资产资本表!CL17</f>
        <v>0</v>
      </c>
    </row>
    <row r="3" spans="1:90" s="33" customFormat="1">
      <c r="A3" s="33" t="s">
        <v>578</v>
      </c>
      <c r="E3" s="33">
        <f>资产资本表!E19</f>
        <v>2311426671.52</v>
      </c>
      <c r="F3" s="33">
        <f>资产资本表!F19</f>
        <v>2288392081.96</v>
      </c>
      <c r="G3" s="33">
        <f>资产资本表!G19</f>
        <v>2282294862.8299999</v>
      </c>
      <c r="H3" s="33">
        <f>资产资本表!H19</f>
        <v>2233837352.3000002</v>
      </c>
      <c r="I3" s="33">
        <f>资产资本表!I19</f>
        <v>2191890210.3699999</v>
      </c>
      <c r="J3" s="33">
        <f>资产资本表!J19</f>
        <v>2339667829.71</v>
      </c>
      <c r="K3" s="33">
        <f>资产资本表!K19</f>
        <v>2262713452.75</v>
      </c>
      <c r="L3" s="33">
        <f>资产资本表!L19</f>
        <v>2256566693.2199998</v>
      </c>
      <c r="M3" s="33">
        <f>资产资本表!M19</f>
        <v>2210366076.8400002</v>
      </c>
      <c r="N3" s="33">
        <f>资产资本表!N19</f>
        <v>2410160947.1300001</v>
      </c>
      <c r="O3" s="33">
        <f>资产资本表!O19</f>
        <v>2358693657.8200002</v>
      </c>
      <c r="P3" s="33">
        <f>资产资本表!P19</f>
        <v>2345319156.2399998</v>
      </c>
      <c r="Q3" s="33">
        <f>资产资本表!Q19</f>
        <v>2276230457.6100001</v>
      </c>
      <c r="R3" s="33">
        <f>资产资本表!R19</f>
        <v>2340355938.4899998</v>
      </c>
      <c r="S3" s="33">
        <f>资产资本表!S19</f>
        <v>2393221199.1799998</v>
      </c>
      <c r="T3" s="33">
        <f>资产资本表!T19</f>
        <v>2360283094.4400001</v>
      </c>
      <c r="U3" s="33">
        <f>资产资本表!U19</f>
        <v>2270117870.8699999</v>
      </c>
      <c r="V3" s="33">
        <f>资产资本表!V19</f>
        <v>2407282707.1599998</v>
      </c>
      <c r="W3" s="33">
        <f>资产资本表!W19</f>
        <v>2317123984.9099998</v>
      </c>
      <c r="X3" s="33">
        <f>资产资本表!X19</f>
        <v>2219510210.8800001</v>
      </c>
      <c r="Y3" s="33">
        <f>资产资本表!Y19</f>
        <v>2131732422.54</v>
      </c>
      <c r="Z3" s="33">
        <f>资产资本表!Z19</f>
        <v>2172226876.9899998</v>
      </c>
      <c r="AA3" s="33">
        <f>资产资本表!AA19</f>
        <v>2265233734.5900002</v>
      </c>
      <c r="AB3" s="33">
        <f>资产资本表!AB19</f>
        <v>2217267087.8000002</v>
      </c>
      <c r="AC3" s="33">
        <f>资产资本表!AC19</f>
        <v>1440011599.8</v>
      </c>
      <c r="AD3" s="33">
        <f>资产资本表!AD19</f>
        <v>1563697761.6800001</v>
      </c>
      <c r="AE3" s="33">
        <f>资产资本表!AE19</f>
        <v>1487527187.5799999</v>
      </c>
      <c r="AF3" s="33">
        <f>资产资本表!AF19</f>
        <v>1418386862.03</v>
      </c>
      <c r="AG3" s="33">
        <f>资产资本表!AG19</f>
        <v>1323237419.21</v>
      </c>
      <c r="AH3" s="33">
        <f>资产资本表!AH19</f>
        <v>1298667691.48</v>
      </c>
      <c r="AI3" s="33">
        <f>资产资本表!AI19</f>
        <v>1264185034.75</v>
      </c>
      <c r="AJ3" s="33">
        <f>资产资本表!AJ19</f>
        <v>1200507834.5899999</v>
      </c>
      <c r="AK3" s="33">
        <f>资产资本表!AK19</f>
        <v>1131494722.24</v>
      </c>
      <c r="AL3" s="33">
        <f>资产资本表!AL19</f>
        <v>1203115308.2</v>
      </c>
      <c r="AM3" s="33">
        <f>资产资本表!AM19</f>
        <v>1178086908.5599999</v>
      </c>
      <c r="AN3" s="33">
        <f>资产资本表!AN19</f>
        <v>1158521795.1300001</v>
      </c>
      <c r="AO3" s="33">
        <f>资产资本表!AO19</f>
        <v>1110507140.27</v>
      </c>
      <c r="AP3" s="33">
        <f>资产资本表!AP19</f>
        <v>1151794723.22</v>
      </c>
      <c r="AQ3" s="33">
        <f>资产资本表!AQ19</f>
        <v>1243417369.5899999</v>
      </c>
      <c r="AR3" s="33">
        <f>资产资本表!AR19</f>
        <v>1239677615.51</v>
      </c>
      <c r="AS3" s="33">
        <f>资产资本表!AS19</f>
        <v>1191708150.5699999</v>
      </c>
      <c r="AT3" s="33">
        <f>资产资本表!AT19</f>
        <v>1326322379.23</v>
      </c>
      <c r="AU3" s="33">
        <f>资产资本表!AU19</f>
        <v>1140914441.04</v>
      </c>
      <c r="AV3" s="33">
        <f>资产资本表!AV19</f>
        <v>968365556.10000002</v>
      </c>
      <c r="AW3" s="33">
        <f>资产资本表!AW19</f>
        <v>989852631.50999999</v>
      </c>
      <c r="AX3" s="33">
        <f>资产资本表!AX19</f>
        <v>869365668.23000002</v>
      </c>
      <c r="AY3" s="33">
        <f>资产资本表!AY19</f>
        <v>952496973.75</v>
      </c>
      <c r="AZ3" s="33">
        <f>资产资本表!AZ19</f>
        <v>1021096417.39</v>
      </c>
      <c r="BA3" s="33">
        <f>资产资本表!BA19</f>
        <v>1045294186.1900001</v>
      </c>
      <c r="BB3" s="33">
        <f>资产资本表!BB19</f>
        <v>1154952135.8499999</v>
      </c>
      <c r="BC3" s="33">
        <f>资产资本表!BC19</f>
        <v>1208095296.1300001</v>
      </c>
      <c r="BD3" s="33">
        <f>资产资本表!BD19</f>
        <v>1269096586.26</v>
      </c>
      <c r="BE3" s="33">
        <f>资产资本表!BE19</f>
        <v>1257565314.01</v>
      </c>
      <c r="BF3" s="33">
        <f>资产资本表!BF19</f>
        <v>1385433957.53</v>
      </c>
      <c r="BG3" s="33">
        <f>资产资本表!BG19</f>
        <v>1280619853.51</v>
      </c>
      <c r="BH3" s="33">
        <f>资产资本表!BH19</f>
        <v>1260093686.24</v>
      </c>
      <c r="BI3" s="33">
        <f>资产资本表!BI19</f>
        <v>1251585737.74</v>
      </c>
      <c r="BJ3" s="33">
        <f>资产资本表!BJ19</f>
        <v>1378706639.8199999</v>
      </c>
      <c r="BK3" s="33">
        <f>资产资本表!BK19</f>
        <v>1312739401.5799999</v>
      </c>
      <c r="BL3" s="33">
        <f>资产资本表!BL19</f>
        <v>1305432200.0799999</v>
      </c>
      <c r="BM3" s="33">
        <f>资产资本表!BM19</f>
        <v>1287626615.3</v>
      </c>
      <c r="BN3" s="33">
        <f>资产资本表!BN19</f>
        <v>1223139270.1400001</v>
      </c>
      <c r="BO3" s="33">
        <f>资产资本表!BO19</f>
        <v>1231288866.79</v>
      </c>
      <c r="BP3" s="33">
        <f>资产资本表!BP19</f>
        <v>1218420163.3599999</v>
      </c>
      <c r="BQ3" s="33">
        <f>资产资本表!BQ19</f>
        <v>1152056969.23</v>
      </c>
      <c r="BR3" s="33">
        <f>资产资本表!BR19</f>
        <v>1239193499.74</v>
      </c>
      <c r="BS3" s="33">
        <f>资产资本表!BS19</f>
        <v>906850693.00999999</v>
      </c>
      <c r="BT3" s="33">
        <f>资产资本表!BT19</f>
        <v>1016309854.13</v>
      </c>
      <c r="BU3" s="33">
        <f>资产资本表!BU19</f>
        <v>932094536.98000002</v>
      </c>
      <c r="BV3" s="33">
        <f>资产资本表!BV19</f>
        <v>293417662.94999999</v>
      </c>
      <c r="BW3" s="33">
        <f>资产资本表!BW19</f>
        <v>304068928.55000001</v>
      </c>
      <c r="BX3" s="33">
        <f>资产资本表!BX19</f>
        <v>174963752.03</v>
      </c>
      <c r="BY3" s="33">
        <f>资产资本表!BY19</f>
        <v>0</v>
      </c>
      <c r="BZ3" s="33">
        <f>资产资本表!BZ19</f>
        <v>226652181.53999999</v>
      </c>
      <c r="CA3" s="33">
        <f>资产资本表!CA19</f>
        <v>227281865.81999999</v>
      </c>
      <c r="CB3" s="33">
        <f>资产资本表!CB19</f>
        <v>347484905.30000001</v>
      </c>
      <c r="CC3" s="33">
        <f>资产资本表!CC19</f>
        <v>0</v>
      </c>
      <c r="CD3" s="33">
        <f>资产资本表!CD19</f>
        <v>330539122.72000003</v>
      </c>
      <c r="CE3" s="33">
        <f>资产资本表!CE19</f>
        <v>235301000</v>
      </c>
      <c r="CF3" s="33">
        <f>资产资本表!CF19</f>
        <v>173344753.63999999</v>
      </c>
      <c r="CG3" s="33">
        <f>资产资本表!CG19</f>
        <v>115070535.19</v>
      </c>
      <c r="CH3" s="33">
        <f>资产资本表!CH19</f>
        <v>0</v>
      </c>
      <c r="CI3" s="33">
        <f>资产资本表!CI19</f>
        <v>66170000</v>
      </c>
      <c r="CJ3" s="33">
        <f>资产资本表!CJ19</f>
        <v>0</v>
      </c>
      <c r="CK3" s="33">
        <f>资产资本表!CK19</f>
        <v>0</v>
      </c>
    </row>
    <row r="4" spans="1:90" s="33" customFormat="1">
      <c r="A4" s="33" t="s">
        <v>583</v>
      </c>
      <c r="E4" s="33">
        <f>资产资本表!E50</f>
        <v>-6969156528.1200047</v>
      </c>
      <c r="F4" s="33">
        <f>资产资本表!F50</f>
        <v>-6672987430.1099987</v>
      </c>
      <c r="G4" s="33">
        <f>资产资本表!G50</f>
        <v>-6712471921.0500031</v>
      </c>
      <c r="H4" s="33">
        <f>资产资本表!H50</f>
        <v>-6646489677.3899994</v>
      </c>
      <c r="I4" s="33">
        <f>资产资本表!I50</f>
        <v>-7256521933.7400017</v>
      </c>
      <c r="J4" s="33">
        <f>资产资本表!J50</f>
        <v>-7479174601.6399937</v>
      </c>
      <c r="K4" s="33">
        <f>资产资本表!K50</f>
        <v>-7447782539.2699966</v>
      </c>
      <c r="L4" s="33">
        <f>资产资本表!L50</f>
        <v>-6625510323.1899948</v>
      </c>
      <c r="M4" s="33">
        <f>资产资本表!M50</f>
        <v>-6988829959.1799946</v>
      </c>
      <c r="N4" s="33">
        <f>资产资本表!N50</f>
        <v>-7465889469.6100025</v>
      </c>
      <c r="O4" s="33">
        <f>资产资本表!O50</f>
        <v>-7946063589.2799988</v>
      </c>
      <c r="P4" s="33">
        <f>资产资本表!P50</f>
        <v>-6466894792.4600029</v>
      </c>
      <c r="Q4" s="33">
        <f>资产资本表!Q50</f>
        <v>-7005361828.8899994</v>
      </c>
      <c r="R4" s="33">
        <f>资产资本表!R50</f>
        <v>-6758445421.7599983</v>
      </c>
      <c r="S4" s="33">
        <f>资产资本表!S50</f>
        <v>-6467532727.5900002</v>
      </c>
      <c r="T4" s="33">
        <f>资产资本表!T50</f>
        <v>-5989126659.0400009</v>
      </c>
      <c r="U4" s="33">
        <f>资产资本表!U50</f>
        <v>-6239016379.5200005</v>
      </c>
      <c r="V4" s="33">
        <f>资产资本表!V50</f>
        <v>-6321566435.4799976</v>
      </c>
      <c r="W4" s="33">
        <f>资产资本表!W50</f>
        <v>-6277911081.6799984</v>
      </c>
      <c r="X4" s="33">
        <f>资产资本表!X50</f>
        <v>-4931428365.1100006</v>
      </c>
      <c r="Y4" s="33">
        <f>资产资本表!Y50</f>
        <v>-5865860535.6400013</v>
      </c>
      <c r="Z4" s="33">
        <f>资产资本表!Z50</f>
        <v>-5081467887.4299984</v>
      </c>
      <c r="AA4" s="33">
        <f>资产资本表!AA50</f>
        <v>-4750064897.8399982</v>
      </c>
      <c r="AB4" s="33">
        <f>资产资本表!AB50</f>
        <v>-3509734148.6899996</v>
      </c>
      <c r="AC4" s="33">
        <f>资产资本表!AC50</f>
        <v>-3312375926.4399986</v>
      </c>
      <c r="AD4" s="33">
        <f>资产资本表!AD50</f>
        <v>-3485802672.1999989</v>
      </c>
      <c r="AE4" s="33">
        <f>资产资本表!AE50</f>
        <v>-3114302743.8899994</v>
      </c>
      <c r="AF4" s="33">
        <f>资产资本表!AF50</f>
        <v>-2371501385.2099991</v>
      </c>
      <c r="AG4" s="33">
        <f>资产资本表!AG50</f>
        <v>-2860590372.5899992</v>
      </c>
      <c r="AH4" s="33">
        <f>资产资本表!AH50</f>
        <v>-2946473558.7600012</v>
      </c>
      <c r="AI4" s="33">
        <f>资产资本表!AI50</f>
        <v>-2565323649.1900005</v>
      </c>
      <c r="AJ4" s="33">
        <f>资产资本表!AJ50</f>
        <v>-1720618991.5300007</v>
      </c>
      <c r="AK4" s="33">
        <f>资产资本表!AK50</f>
        <v>-1896536140.5299997</v>
      </c>
      <c r="AL4" s="33">
        <f>资产资本表!AL50</f>
        <v>-1466710664.5900002</v>
      </c>
      <c r="AM4" s="33">
        <f>资产资本表!AM50</f>
        <v>-1025906895.2999992</v>
      </c>
      <c r="AN4" s="33">
        <f>资产资本表!AN50</f>
        <v>-839702275.53000021</v>
      </c>
      <c r="AO4" s="33">
        <f>资产资本表!AO50</f>
        <v>-479690258.43000031</v>
      </c>
      <c r="AP4" s="33">
        <f>资产资本表!AP50</f>
        <v>-612441739.57999992</v>
      </c>
      <c r="AQ4" s="33">
        <f>资产资本表!AQ50</f>
        <v>-426334653.28999949</v>
      </c>
      <c r="AR4" s="33">
        <f>资产资本表!AR50</f>
        <v>-423840616.51000023</v>
      </c>
      <c r="AS4" s="33">
        <f>资产资本表!AS50</f>
        <v>-909246717.10999966</v>
      </c>
      <c r="AT4" s="33">
        <f>资产资本表!AT50</f>
        <v>-708457077.14000082</v>
      </c>
      <c r="AU4" s="33">
        <f>资产资本表!AU50</f>
        <v>-493439672.11999989</v>
      </c>
      <c r="AV4" s="33">
        <f>资产资本表!AV50</f>
        <v>-379704464.38000059</v>
      </c>
      <c r="AW4" s="33">
        <f>资产资本表!AW50</f>
        <v>-553464198.96000051</v>
      </c>
      <c r="AX4" s="33">
        <f>资产资本表!AX50</f>
        <v>-379277051.30999994</v>
      </c>
      <c r="AY4" s="33">
        <f>资产资本表!AY50</f>
        <v>-225013488.39000034</v>
      </c>
      <c r="AZ4" s="33">
        <f>资产资本表!AZ50</f>
        <v>170248609.9599998</v>
      </c>
      <c r="BA4" s="33">
        <f>资产资本表!BA50</f>
        <v>-157863213.64999986</v>
      </c>
      <c r="BB4" s="33">
        <f>资产资本表!BB50</f>
        <v>218694111.80000019</v>
      </c>
      <c r="BC4" s="33">
        <f>资产资本表!BC50</f>
        <v>29418910.429999828</v>
      </c>
      <c r="BD4" s="33">
        <f>资产资本表!BD50</f>
        <v>-97659283.860000134</v>
      </c>
      <c r="BE4" s="33">
        <f>资产资本表!BE50</f>
        <v>-450644735.62000012</v>
      </c>
      <c r="BF4" s="33">
        <f>资产资本表!BF50</f>
        <v>-415148818.6500001</v>
      </c>
      <c r="BG4" s="33">
        <f>资产资本表!BG50</f>
        <v>-324359697.23999977</v>
      </c>
      <c r="BH4" s="33">
        <f>资产资本表!BH50</f>
        <v>-561050103.0800004</v>
      </c>
      <c r="BI4" s="33">
        <f>资产资本表!BI50</f>
        <v>-724033772.13000011</v>
      </c>
      <c r="BJ4" s="33">
        <f>资产资本表!BJ50</f>
        <v>-523055324.67000008</v>
      </c>
      <c r="BK4" s="33">
        <f>资产资本表!BK50</f>
        <v>-266939843.69999981</v>
      </c>
      <c r="BL4" s="33">
        <f>资产资本表!BL50</f>
        <v>-325773285.45000076</v>
      </c>
      <c r="BM4" s="33">
        <f>资产资本表!BM50</f>
        <v>-646594059.03000021</v>
      </c>
      <c r="BN4" s="33">
        <f>资产资本表!BN50</f>
        <v>-227717318.46999979</v>
      </c>
      <c r="BO4" s="33">
        <f>资产资本表!BO50</f>
        <v>-583631254.98999977</v>
      </c>
      <c r="BP4" s="33">
        <f>资产资本表!BP50</f>
        <v>-543265196.29999995</v>
      </c>
      <c r="BQ4" s="33">
        <f>资产资本表!BQ50</f>
        <v>-549348619.72000027</v>
      </c>
      <c r="BR4" s="33">
        <f>资产资本表!BR50</f>
        <v>-493088470.3499999</v>
      </c>
      <c r="BS4" s="33">
        <f>资产资本表!BS50</f>
        <v>-427834186.63000011</v>
      </c>
      <c r="BT4" s="33">
        <f>资产资本表!BT50</f>
        <v>132451824.28000021</v>
      </c>
      <c r="BU4" s="33">
        <f>资产资本表!BU50</f>
        <v>-86951869.659999847</v>
      </c>
      <c r="BV4" s="33">
        <f>资产资本表!BV50</f>
        <v>-40920519.129999638</v>
      </c>
      <c r="BW4" s="33">
        <f>资产资本表!BW50</f>
        <v>-422369060.96000028</v>
      </c>
      <c r="BX4" s="33">
        <f>资产资本表!BX50</f>
        <v>1223553321.74</v>
      </c>
      <c r="BY4" s="33">
        <f>资产资本表!BY50</f>
        <v>1103570654.97</v>
      </c>
      <c r="BZ4" s="33">
        <f>资产资本表!BZ50</f>
        <v>0</v>
      </c>
      <c r="CA4" s="33">
        <f>资产资本表!CA50</f>
        <v>962522479.01999986</v>
      </c>
      <c r="CB4" s="33">
        <f>资产资本表!CB50</f>
        <v>0</v>
      </c>
      <c r="CC4" s="33">
        <f>资产资本表!CC50</f>
        <v>685762452.16000009</v>
      </c>
      <c r="CD4" s="33">
        <f>资产资本表!CD50</f>
        <v>0</v>
      </c>
      <c r="CE4" s="33">
        <f>资产资本表!CE50</f>
        <v>194727000</v>
      </c>
      <c r="CF4" s="33">
        <f>资产资本表!CF50</f>
        <v>0</v>
      </c>
      <c r="CG4" s="33">
        <f>资产资本表!CG50</f>
        <v>218046895.90000004</v>
      </c>
      <c r="CH4" s="33">
        <f>资产资本表!CH50</f>
        <v>0</v>
      </c>
      <c r="CI4" s="33">
        <f>资产资本表!CI50</f>
        <v>0</v>
      </c>
      <c r="CJ4" s="33">
        <f>资产资本表!CJ50</f>
        <v>0</v>
      </c>
      <c r="CK4" s="33">
        <f>资产资本表!CK50</f>
        <v>0</v>
      </c>
    </row>
    <row r="5" spans="1:90" s="33" customFormat="1">
      <c r="A5" s="33" t="s">
        <v>338</v>
      </c>
      <c r="E5" s="33">
        <f>资产资本表!E33</f>
        <v>14045791344.249998</v>
      </c>
      <c r="F5" s="33">
        <f>资产资本表!F33</f>
        <v>13425596477.65</v>
      </c>
      <c r="G5" s="33">
        <f>资产资本表!G33</f>
        <v>12622376826.689999</v>
      </c>
      <c r="H5" s="33">
        <f>资产资本表!H33</f>
        <v>14067986496.279999</v>
      </c>
      <c r="I5" s="33">
        <f>资产资本表!I33</f>
        <v>12806344449.299999</v>
      </c>
      <c r="J5" s="33">
        <f>资产资本表!J33</f>
        <v>12364687005.230001</v>
      </c>
      <c r="K5" s="33">
        <f>资产资本表!K33</f>
        <v>12157048055.010002</v>
      </c>
      <c r="L5" s="33">
        <f>资产资本表!L33</f>
        <v>12883044208.360001</v>
      </c>
      <c r="M5" s="33">
        <f>资产资本表!M33</f>
        <v>12260415324.550001</v>
      </c>
      <c r="N5" s="33">
        <f>资产资本表!N33</f>
        <v>11564650953.809999</v>
      </c>
      <c r="O5" s="33">
        <f>资产资本表!O33</f>
        <v>12525940798.720001</v>
      </c>
      <c r="P5" s="33">
        <f>资产资本表!P33</f>
        <v>12859748576.450001</v>
      </c>
      <c r="Q5" s="33">
        <f>资产资本表!Q33</f>
        <v>12470060828.880001</v>
      </c>
      <c r="R5" s="33">
        <f>资产资本表!R33</f>
        <v>12188370110.91</v>
      </c>
      <c r="S5" s="33">
        <f>资产资本表!S33</f>
        <v>11530900725.16</v>
      </c>
      <c r="T5" s="33">
        <f>资产资本表!T33</f>
        <v>11855908274.75</v>
      </c>
      <c r="U5" s="33">
        <f>资产资本表!U33</f>
        <v>10944727747.650002</v>
      </c>
      <c r="V5" s="33">
        <f>资产资本表!V33</f>
        <v>10252533336.070002</v>
      </c>
      <c r="W5" s="33">
        <f>资产资本表!W33</f>
        <v>9293433669.1300011</v>
      </c>
      <c r="X5" s="33">
        <f>资产资本表!X33</f>
        <v>10045041677.74</v>
      </c>
      <c r="Y5" s="33">
        <f>资产资本表!Y33</f>
        <v>9054820307.5200005</v>
      </c>
      <c r="Z5" s="33">
        <f>资产资本表!Z33</f>
        <v>8710538403.7000008</v>
      </c>
      <c r="AA5" s="33">
        <f>资产资本表!AA33</f>
        <v>6051454560.0900002</v>
      </c>
      <c r="AB5" s="33">
        <f>资产资本表!AB33</f>
        <v>6131801345.6999998</v>
      </c>
      <c r="AC5" s="33">
        <f>资产资本表!AC33</f>
        <v>8408612115.5300007</v>
      </c>
      <c r="AD5" s="33">
        <f>资产资本表!AD33</f>
        <v>5702917386.1100006</v>
      </c>
      <c r="AE5" s="33">
        <f>资产资本表!AE33</f>
        <v>5502340117.6800003</v>
      </c>
      <c r="AF5" s="33">
        <f>资产资本表!AF33</f>
        <v>5360244609.6599998</v>
      </c>
      <c r="AG5" s="33">
        <f>资产资本表!AG33</f>
        <v>4590855687.2300005</v>
      </c>
      <c r="AH5" s="33">
        <f>资产资本表!AH33</f>
        <v>4451186466.5699997</v>
      </c>
      <c r="AI5" s="33">
        <f>资产资本表!AI33</f>
        <v>4135297059.4899998</v>
      </c>
      <c r="AJ5" s="33">
        <f>资产资本表!AJ33</f>
        <v>4195673597.1099997</v>
      </c>
      <c r="AK5" s="33">
        <f>资产资本表!AK33</f>
        <v>3757000824.8000002</v>
      </c>
      <c r="AL5" s="33">
        <f>资产资本表!AL33</f>
        <v>3884454720.6000004</v>
      </c>
      <c r="AM5" s="33">
        <f>资产资本表!AM33</f>
        <v>3518668419.8800001</v>
      </c>
      <c r="AN5" s="33">
        <f>资产资本表!AN33</f>
        <v>3248014559.2000003</v>
      </c>
      <c r="AO5" s="33">
        <f>资产资本表!AO33</f>
        <v>3361986039.1500001</v>
      </c>
      <c r="AP5" s="33">
        <f>资产资本表!AP33</f>
        <v>3431882811.0599999</v>
      </c>
      <c r="AQ5" s="33">
        <f>资产资本表!AQ33</f>
        <v>3384551310.8100004</v>
      </c>
      <c r="AR5" s="33">
        <f>资产资本表!AR33</f>
        <v>3196652023.9700003</v>
      </c>
      <c r="AS5" s="33">
        <f>资产资本表!AS33</f>
        <v>3005979141.3000002</v>
      </c>
      <c r="AT5" s="33">
        <f>资产资本表!AT33</f>
        <v>3035224535.6599998</v>
      </c>
      <c r="AU5" s="33">
        <f>资产资本表!AU33</f>
        <v>2847442392.5900002</v>
      </c>
      <c r="AV5" s="33">
        <f>资产资本表!AV33</f>
        <v>2601700787.0299997</v>
      </c>
      <c r="AW5" s="33">
        <f>资产资本表!AW33</f>
        <v>2363486118.6799998</v>
      </c>
      <c r="AX5" s="33">
        <f>资产资本表!AX33</f>
        <v>2108135600.3299999</v>
      </c>
      <c r="AY5" s="33">
        <f>资产资本表!AY33</f>
        <v>2061300930.4299998</v>
      </c>
      <c r="AZ5" s="33">
        <f>资产资本表!AZ33</f>
        <v>2069220952.8899999</v>
      </c>
      <c r="BA5" s="33">
        <f>资产资本表!BA33</f>
        <v>2068679102.8</v>
      </c>
      <c r="BB5" s="33">
        <f>资产资本表!BB33</f>
        <v>2376634037.25</v>
      </c>
      <c r="BC5" s="33">
        <f>资产资本表!BC33</f>
        <v>2262785569.3999996</v>
      </c>
      <c r="BD5" s="33">
        <f>资产资本表!BD33</f>
        <v>2227535702.3499999</v>
      </c>
      <c r="BE5" s="33">
        <f>资产资本表!BE33</f>
        <v>2119520366.51</v>
      </c>
      <c r="BF5" s="33">
        <f>资产资本表!BF33</f>
        <v>2547251428.5299997</v>
      </c>
      <c r="BG5" s="33">
        <f>资产资本表!BG33</f>
        <v>2516611948.46</v>
      </c>
      <c r="BH5" s="33">
        <f>资产资本表!BH33</f>
        <v>2267884051.7399998</v>
      </c>
      <c r="BI5" s="33">
        <f>资产资本表!BI33</f>
        <v>2287036626.0699997</v>
      </c>
      <c r="BJ5" s="33">
        <f>资产资本表!BJ33</f>
        <v>2336341086.1199999</v>
      </c>
      <c r="BK5" s="33">
        <f>资产资本表!BK33</f>
        <v>2306069611.77</v>
      </c>
      <c r="BL5" s="33">
        <f>资产资本表!BL33</f>
        <v>2262824543.8599997</v>
      </c>
      <c r="BM5" s="33">
        <f>资产资本表!BM33</f>
        <v>2231993836.5999999</v>
      </c>
      <c r="BN5" s="33">
        <f>资产资本表!BN33</f>
        <v>2152419166.1800003</v>
      </c>
      <c r="BO5" s="33">
        <f>资产资本表!BO33</f>
        <v>1994809888.5099998</v>
      </c>
      <c r="BP5" s="33">
        <f>资产资本表!BP33</f>
        <v>1928256783.3</v>
      </c>
      <c r="BQ5" s="33">
        <f>资产资本表!BQ33</f>
        <v>1844436315.1199999</v>
      </c>
      <c r="BR5" s="33">
        <f>资产资本表!BR33</f>
        <v>1784274834.75</v>
      </c>
      <c r="BS5" s="33">
        <f>资产资本表!BS33</f>
        <v>1800048669.1300001</v>
      </c>
      <c r="BT5" s="33">
        <f>资产资本表!BT33</f>
        <v>2383061137.0799999</v>
      </c>
      <c r="BU5" s="33">
        <f>资产资本表!BU33</f>
        <v>2265897395.8899999</v>
      </c>
      <c r="BV5" s="33">
        <f>资产资本表!BV33</f>
        <v>1993198724.4200001</v>
      </c>
      <c r="BW5" s="33">
        <f>资产资本表!BW33</f>
        <v>1845231171.7099998</v>
      </c>
      <c r="BX5" s="33">
        <f>资产资本表!BX33</f>
        <v>1842169380.77</v>
      </c>
      <c r="BY5" s="33">
        <f>资产资本表!BY33</f>
        <v>1840183023.24</v>
      </c>
      <c r="BZ5" s="33">
        <f>资产资本表!BZ33</f>
        <v>0</v>
      </c>
      <c r="CA5" s="33">
        <f>资产资本表!CA33</f>
        <v>1832991560.3899999</v>
      </c>
      <c r="CB5" s="33">
        <f>资产资本表!CB33</f>
        <v>0</v>
      </c>
      <c r="CC5" s="33">
        <f>资产资本表!CC33</f>
        <v>1071312207.73</v>
      </c>
      <c r="CD5" s="33">
        <f>资产资本表!CD33</f>
        <v>0</v>
      </c>
      <c r="CE5" s="33">
        <f>资产资本表!CE33</f>
        <v>323379000</v>
      </c>
      <c r="CF5" s="33">
        <f>资产资本表!CF33</f>
        <v>0</v>
      </c>
      <c r="CG5" s="33">
        <f>资产资本表!CG33</f>
        <v>431736299.84000003</v>
      </c>
      <c r="CH5" s="33">
        <f>资产资本表!CH33</f>
        <v>0</v>
      </c>
      <c r="CI5" s="33">
        <f>资产资本表!CI33</f>
        <v>0</v>
      </c>
      <c r="CJ5" s="33">
        <f>资产资本表!CJ33</f>
        <v>0</v>
      </c>
      <c r="CK5" s="33">
        <f>资产资本表!CK33</f>
        <v>0</v>
      </c>
      <c r="CL5" s="33">
        <f>资产资本表!CL33</f>
        <v>0</v>
      </c>
    </row>
    <row r="6" spans="1:90" s="33" customFormat="1">
      <c r="A6" s="33" t="s">
        <v>339</v>
      </c>
      <c r="E6" s="33">
        <f>资产资本表!E49</f>
        <v>21014947872.370003</v>
      </c>
      <c r="F6" s="33">
        <f>资产资本表!F49</f>
        <v>20098583907.759998</v>
      </c>
      <c r="G6" s="33">
        <f>资产资本表!G49</f>
        <v>19334848747.740002</v>
      </c>
      <c r="H6" s="33">
        <f>资产资本表!H49</f>
        <v>20714476173.669998</v>
      </c>
      <c r="I6" s="33">
        <f>资产资本表!I49</f>
        <v>20062866383.040001</v>
      </c>
      <c r="J6" s="33">
        <f>资产资本表!J49</f>
        <v>19843861606.869995</v>
      </c>
      <c r="K6" s="33">
        <f>资产资本表!K49</f>
        <v>19604830594.279999</v>
      </c>
      <c r="L6" s="33">
        <f>资产资本表!L49</f>
        <v>19508554531.549995</v>
      </c>
      <c r="M6" s="33">
        <f>资产资本表!M49</f>
        <v>19249245283.729996</v>
      </c>
      <c r="N6" s="33">
        <f>资产资本表!N49</f>
        <v>19030540423.420002</v>
      </c>
      <c r="O6" s="33">
        <f>资产资本表!O49</f>
        <v>20472004388</v>
      </c>
      <c r="P6" s="33">
        <f>资产资本表!P49</f>
        <v>19326643368.910004</v>
      </c>
      <c r="Q6" s="33">
        <f>资产资本表!Q49</f>
        <v>19475422657.77</v>
      </c>
      <c r="R6" s="33">
        <f>资产资本表!R49</f>
        <v>18946815532.669998</v>
      </c>
      <c r="S6" s="33">
        <f>资产资本表!S49</f>
        <v>17998433452.75</v>
      </c>
      <c r="T6" s="33">
        <f>资产资本表!T49</f>
        <v>17845034933.790001</v>
      </c>
      <c r="U6" s="33">
        <f>资产资本表!U49</f>
        <v>17183744127.170002</v>
      </c>
      <c r="V6" s="33">
        <f>资产资本表!V49</f>
        <v>16574099771.549999</v>
      </c>
      <c r="W6" s="33">
        <f>资产资本表!W49</f>
        <v>15571344750.809999</v>
      </c>
      <c r="X6" s="33">
        <f>资产资本表!X49</f>
        <v>14976470042.85</v>
      </c>
      <c r="Y6" s="33">
        <f>资产资本表!Y49</f>
        <v>14920680843.160002</v>
      </c>
      <c r="Z6" s="33">
        <f>资产资本表!Z49</f>
        <v>13792006291.129999</v>
      </c>
      <c r="AA6" s="33">
        <f>资产资本表!AA49</f>
        <v>10801519457.929998</v>
      </c>
      <c r="AB6" s="33">
        <f>资产资本表!AB49</f>
        <v>9641535494.3899994</v>
      </c>
      <c r="AC6" s="33">
        <f>资产资本表!AC49</f>
        <v>11720988041.969999</v>
      </c>
      <c r="AD6" s="33">
        <f>资产资本表!AD49</f>
        <v>9188720058.3099995</v>
      </c>
      <c r="AE6" s="33">
        <f>资产资本表!AE49</f>
        <v>8616642861.5699997</v>
      </c>
      <c r="AF6" s="33">
        <f>资产资本表!AF49</f>
        <v>7731745994.8699989</v>
      </c>
      <c r="AG6" s="33">
        <f>资产资本表!AG49</f>
        <v>7451446059.8199997</v>
      </c>
      <c r="AH6" s="33">
        <f>资产资本表!AH49</f>
        <v>7397660025.3300009</v>
      </c>
      <c r="AI6" s="33">
        <f>资产资本表!AI49</f>
        <v>6700620708.6800003</v>
      </c>
      <c r="AJ6" s="33">
        <f>资产资本表!AJ49</f>
        <v>5916292588.6400003</v>
      </c>
      <c r="AK6" s="33">
        <f>资产资本表!AK49</f>
        <v>5653536965.3299999</v>
      </c>
      <c r="AL6" s="33">
        <f>资产资本表!AL49</f>
        <v>5351165385.1900005</v>
      </c>
      <c r="AM6" s="33">
        <f>资产资本表!AM49</f>
        <v>4544575315.1799994</v>
      </c>
      <c r="AN6" s="33">
        <f>资产资本表!AN49</f>
        <v>4087716834.7300005</v>
      </c>
      <c r="AO6" s="33">
        <f>资产资本表!AO49</f>
        <v>3841676297.5800004</v>
      </c>
      <c r="AP6" s="33">
        <f>资产资本表!AP49</f>
        <v>4044324550.6399999</v>
      </c>
      <c r="AQ6" s="33">
        <f>资产资本表!AQ49</f>
        <v>3810885964.0999999</v>
      </c>
      <c r="AR6" s="33">
        <f>资产资本表!AR49</f>
        <v>3620492640.4800005</v>
      </c>
      <c r="AS6" s="33">
        <f>资产资本表!AS49</f>
        <v>3915225858.4099998</v>
      </c>
      <c r="AT6" s="33">
        <f>资产资本表!AT49</f>
        <v>3743681612.8000007</v>
      </c>
      <c r="AU6" s="33">
        <f>资产资本表!AU49</f>
        <v>3340882064.71</v>
      </c>
      <c r="AV6" s="33">
        <f>资产资本表!AV49</f>
        <v>2981405251.4100003</v>
      </c>
      <c r="AW6" s="33">
        <f>资产资本表!AW49</f>
        <v>2916950317.6400003</v>
      </c>
      <c r="AX6" s="33">
        <f>资产资本表!AX49</f>
        <v>2487412651.6399999</v>
      </c>
      <c r="AY6" s="33">
        <f>资产资本表!AY49</f>
        <v>2286314418.8200002</v>
      </c>
      <c r="AZ6" s="33">
        <f>资产资本表!AZ49</f>
        <v>1898972342.9300001</v>
      </c>
      <c r="BA6" s="33">
        <f>资产资本表!BA49</f>
        <v>2226542316.4499998</v>
      </c>
      <c r="BB6" s="33">
        <f>资产资本表!BB49</f>
        <v>2157939925.4499998</v>
      </c>
      <c r="BC6" s="33">
        <f>资产资本表!BC49</f>
        <v>2233366658.9699998</v>
      </c>
      <c r="BD6" s="33">
        <f>资产资本表!BD49</f>
        <v>2325194986.21</v>
      </c>
      <c r="BE6" s="33">
        <f>资产资本表!BE49</f>
        <v>2570165102.1300001</v>
      </c>
      <c r="BF6" s="33">
        <f>资产资本表!BF49</f>
        <v>2962400247.1799998</v>
      </c>
      <c r="BG6" s="33">
        <f>资产资本表!BG49</f>
        <v>2840971645.6999998</v>
      </c>
      <c r="BH6" s="33">
        <f>资产资本表!BH49</f>
        <v>2828934154.8200002</v>
      </c>
      <c r="BI6" s="33">
        <f>资产资本表!BI49</f>
        <v>3011070398.1999998</v>
      </c>
      <c r="BJ6" s="33">
        <f>资产资本表!BJ49</f>
        <v>2859396410.79</v>
      </c>
      <c r="BK6" s="33">
        <f>资产资本表!BK49</f>
        <v>2573009455.4699998</v>
      </c>
      <c r="BL6" s="33">
        <f>资产资本表!BL49</f>
        <v>2588597829.3100004</v>
      </c>
      <c r="BM6" s="33">
        <f>资产资本表!BM49</f>
        <v>2878587895.6300001</v>
      </c>
      <c r="BN6" s="33">
        <f>资产资本表!BN49</f>
        <v>2380136484.6500001</v>
      </c>
      <c r="BO6" s="33">
        <f>资产资本表!BO49</f>
        <v>2578441143.4999995</v>
      </c>
      <c r="BP6" s="33">
        <f>资产资本表!BP49</f>
        <v>2471521979.5999999</v>
      </c>
      <c r="BQ6" s="33">
        <f>资产资本表!BQ49</f>
        <v>2393784934.8400002</v>
      </c>
      <c r="BR6" s="33">
        <f>资产资本表!BR49</f>
        <v>2277363305.0999999</v>
      </c>
      <c r="BS6" s="33">
        <f>资产资本表!BS49</f>
        <v>2227882855.7600002</v>
      </c>
      <c r="BT6" s="33">
        <f>资产资本表!BT49</f>
        <v>2250609312.7999997</v>
      </c>
      <c r="BU6" s="33">
        <f>资产资本表!BU49</f>
        <v>2352849265.5499997</v>
      </c>
      <c r="BV6" s="33">
        <f>资产资本表!BV49</f>
        <v>2034119243.5499997</v>
      </c>
      <c r="BW6" s="33">
        <f>资产资本表!BW49</f>
        <v>2267600232.6700001</v>
      </c>
      <c r="BX6" s="33">
        <f>资产资本表!BX49</f>
        <v>618616059.02999997</v>
      </c>
      <c r="BY6" s="33">
        <f>资产资本表!BY49</f>
        <v>736612368.26999998</v>
      </c>
      <c r="BZ6" s="33">
        <f>资产资本表!BZ49</f>
        <v>0</v>
      </c>
      <c r="CA6" s="33">
        <f>资产资本表!CA49</f>
        <v>870469081.37</v>
      </c>
      <c r="CB6" s="33">
        <f>资产资本表!CB49</f>
        <v>0</v>
      </c>
      <c r="CC6" s="33">
        <f>资产资本表!CC49</f>
        <v>385549755.56999993</v>
      </c>
      <c r="CD6" s="33">
        <f>资产资本表!CD49</f>
        <v>0</v>
      </c>
      <c r="CE6" s="33">
        <f>资产资本表!CE49</f>
        <v>128652000</v>
      </c>
      <c r="CF6" s="33">
        <f>资产资本表!CF49</f>
        <v>0</v>
      </c>
      <c r="CG6" s="33">
        <f>资产资本表!CG49</f>
        <v>213689403.94</v>
      </c>
      <c r="CH6" s="33">
        <f>资产资本表!CH49</f>
        <v>0</v>
      </c>
      <c r="CI6" s="33">
        <f>资产资本表!CI49</f>
        <v>0</v>
      </c>
      <c r="CJ6" s="33">
        <f>资产资本表!CJ49</f>
        <v>0</v>
      </c>
      <c r="CK6" s="33">
        <f>资产资本表!CK49</f>
        <v>0</v>
      </c>
      <c r="CL6" s="33">
        <f>资产资本表!CL49</f>
        <v>0</v>
      </c>
    </row>
    <row r="7" spans="1:90" s="33" customFormat="1">
      <c r="A7" s="33" t="s">
        <v>340</v>
      </c>
      <c r="E7" s="33">
        <f>资产资本表!E68</f>
        <v>2454890527.3099999</v>
      </c>
      <c r="F7" s="33">
        <f>资产资本表!F68</f>
        <v>2346658997.96</v>
      </c>
      <c r="G7" s="33">
        <f>资产资本表!G68</f>
        <v>2321028456.0099998</v>
      </c>
      <c r="H7" s="33">
        <f>资产资本表!H68</f>
        <v>2370979739.6600003</v>
      </c>
      <c r="I7" s="33">
        <f>资产资本表!I68</f>
        <v>2412303475.0899997</v>
      </c>
      <c r="J7" s="33">
        <f>资产资本表!J68</f>
        <v>2470406281.8300004</v>
      </c>
      <c r="K7" s="33">
        <f>资产资本表!K68</f>
        <v>2494493018.0699997</v>
      </c>
      <c r="L7" s="33">
        <f>资产资本表!L68</f>
        <v>2182152344.7200003</v>
      </c>
      <c r="M7" s="33">
        <f>资产资本表!M68</f>
        <v>2152577164.2399998</v>
      </c>
      <c r="N7" s="33">
        <f>资产资本表!N68</f>
        <v>2164865015.4299998</v>
      </c>
      <c r="O7" s="33">
        <f>资产资本表!O68</f>
        <v>2313387131.1999998</v>
      </c>
      <c r="P7" s="33">
        <f>资产资本表!P68</f>
        <v>2470892138.5</v>
      </c>
      <c r="Q7" s="33">
        <f>资产资本表!Q68</f>
        <v>2509457579.0300002</v>
      </c>
      <c r="R7" s="33">
        <f>资产资本表!R68</f>
        <v>2454288355.1100001</v>
      </c>
      <c r="S7" s="33">
        <f>资产资本表!S68</f>
        <v>2364512974.75</v>
      </c>
      <c r="T7" s="33">
        <f>资产资本表!T68</f>
        <v>2349442788.3999996</v>
      </c>
      <c r="U7" s="33">
        <f>资产资本表!U68</f>
        <v>2333913055.750001</v>
      </c>
      <c r="V7" s="33">
        <f>资产资本表!V68</f>
        <v>2273126750.1999998</v>
      </c>
      <c r="W7" s="33">
        <f>资产资本表!W68</f>
        <v>2271648667.499999</v>
      </c>
      <c r="X7" s="33">
        <f>资产资本表!X68</f>
        <v>2284542290.6700001</v>
      </c>
      <c r="Y7" s="33">
        <f>资产资本表!Y68</f>
        <v>2417151666.0300002</v>
      </c>
      <c r="Z7" s="33">
        <f>资产资本表!Z68</f>
        <v>2365112559.9700003</v>
      </c>
      <c r="AA7" s="33">
        <f>资产资本表!AA68</f>
        <v>1665128995.6599998</v>
      </c>
      <c r="AB7" s="33">
        <f>资产资本表!AB68</f>
        <v>1663553695.26</v>
      </c>
      <c r="AC7" s="33">
        <f>资产资本表!AC68</f>
        <v>2379075025.6399994</v>
      </c>
      <c r="AD7" s="33">
        <f>资产资本表!AD68</f>
        <v>1895315967.5499997</v>
      </c>
      <c r="AE7" s="33">
        <f>资产资本表!AE68</f>
        <v>2018164183.1700001</v>
      </c>
      <c r="AF7" s="33">
        <f>资产资本表!AF68</f>
        <v>2030582059.45</v>
      </c>
      <c r="AG7" s="33">
        <f>资产资本表!AG68</f>
        <v>2041521028.8299997</v>
      </c>
      <c r="AH7" s="33">
        <f>资产资本表!AH68</f>
        <v>2117003238.0300004</v>
      </c>
      <c r="AI7" s="33">
        <f>资产资本表!AI68</f>
        <v>2127767595.3</v>
      </c>
      <c r="AJ7" s="33">
        <f>资产资本表!AJ68</f>
        <v>2123264784.5799999</v>
      </c>
      <c r="AK7" s="33">
        <f>资产资本表!AK68</f>
        <v>2106733677.9799995</v>
      </c>
      <c r="AL7" s="33">
        <f>资产资本表!AL68</f>
        <v>2181311978.2000003</v>
      </c>
      <c r="AM7" s="33">
        <f>资产资本表!AM68</f>
        <v>1766549255.0699997</v>
      </c>
      <c r="AN7" s="33">
        <f>资产资本表!AN68</f>
        <v>1754765166.9699998</v>
      </c>
      <c r="AO7" s="33">
        <f>资产资本表!AO68</f>
        <v>1753220374.0200002</v>
      </c>
      <c r="AP7" s="33">
        <f>资产资本表!AP68</f>
        <v>1649673554.8800004</v>
      </c>
      <c r="AQ7" s="33">
        <f>资产资本表!AQ68</f>
        <v>1614270453.4799998</v>
      </c>
      <c r="AR7" s="33">
        <f>资产资本表!AR68</f>
        <v>1636219769.9099998</v>
      </c>
      <c r="AS7" s="33">
        <f>资产资本表!AS68</f>
        <v>1622178981.0399997</v>
      </c>
      <c r="AT7" s="33">
        <f>资产资本表!AT68</f>
        <v>1577433801.45</v>
      </c>
      <c r="AU7" s="33">
        <f>资产资本表!AU68</f>
        <v>1708833997.0599997</v>
      </c>
      <c r="AV7" s="33">
        <f>资产资本表!AV68</f>
        <v>1602023740.5600002</v>
      </c>
      <c r="AW7" s="33">
        <f>资产资本表!AW68</f>
        <v>1607615691.8999999</v>
      </c>
      <c r="AX7" s="33">
        <f>资产资本表!AX68</f>
        <v>1541397866.6100001</v>
      </c>
      <c r="AY7" s="33">
        <f>资产资本表!AY68</f>
        <v>1531323889.3399999</v>
      </c>
      <c r="AZ7" s="33">
        <f>资产资本表!AZ68</f>
        <v>1533389587.6100004</v>
      </c>
      <c r="BA7" s="33">
        <f>资产资本表!BA68</f>
        <v>1528953112.1300001</v>
      </c>
      <c r="BB7" s="33">
        <f>资产资本表!BB68</f>
        <v>1454249169.7900002</v>
      </c>
      <c r="BC7" s="33">
        <f>资产资本表!BC68</f>
        <v>1475873605.3299999</v>
      </c>
      <c r="BD7" s="33">
        <f>资产资本表!BD68</f>
        <v>1420004646.6199999</v>
      </c>
      <c r="BE7" s="33">
        <f>资产资本表!BE68</f>
        <v>1418837796.5700002</v>
      </c>
      <c r="BF7" s="33">
        <f>资产资本表!BF68</f>
        <v>1248334291.0599999</v>
      </c>
      <c r="BG7" s="33">
        <f>资产资本表!BG68</f>
        <v>1260288251.3700001</v>
      </c>
      <c r="BH7" s="33">
        <f>资产资本表!BH68</f>
        <v>1367407857.2199998</v>
      </c>
      <c r="BI7" s="33">
        <f>资产资本表!BI68</f>
        <v>1382409784.6800001</v>
      </c>
      <c r="BJ7" s="33">
        <f>资产资本表!BJ68</f>
        <v>1318899201.0300002</v>
      </c>
      <c r="BK7" s="33">
        <f>资产资本表!BK68</f>
        <v>1193317891.78</v>
      </c>
      <c r="BL7" s="33">
        <f>资产资本表!BL68</f>
        <v>1143911773.3999999</v>
      </c>
      <c r="BM7" s="33">
        <f>资产资本表!BM68</f>
        <v>1153504140.2</v>
      </c>
      <c r="BN7" s="33">
        <f>资产资本表!BN68</f>
        <v>897625045.82000005</v>
      </c>
      <c r="BO7" s="33">
        <f>资产资本表!BO68</f>
        <v>921016822.43999994</v>
      </c>
      <c r="BP7" s="33">
        <f>资产资本表!BP68</f>
        <v>898781839.95000005</v>
      </c>
      <c r="BQ7" s="33">
        <f>资产资本表!BQ68</f>
        <v>855768959.73999989</v>
      </c>
      <c r="BR7" s="33">
        <f>资产资本表!BR68</f>
        <v>967022671.55999994</v>
      </c>
      <c r="BS7" s="33">
        <f>资产资本表!BS68</f>
        <v>912510795.08000004</v>
      </c>
      <c r="BT7" s="33">
        <f>资产资本表!BT68</f>
        <v>1085005791.3399999</v>
      </c>
      <c r="BU7" s="33">
        <f>资产资本表!BU68</f>
        <v>1048137506.5799999</v>
      </c>
      <c r="BV7" s="33">
        <f>资产资本表!BV68</f>
        <v>914153133.79000008</v>
      </c>
      <c r="BW7" s="33">
        <f>资产资本表!BW68</f>
        <v>935461711.29000008</v>
      </c>
      <c r="BX7" s="33">
        <f>资产资本表!BX68</f>
        <v>399043480.84000003</v>
      </c>
      <c r="BY7" s="33">
        <f>资产资本表!BY68</f>
        <v>411345651.89999998</v>
      </c>
      <c r="BZ7" s="33">
        <f>资产资本表!BZ68</f>
        <v>385662297.44</v>
      </c>
      <c r="CA7" s="33">
        <f>资产资本表!CA68</f>
        <v>460069877.17000002</v>
      </c>
      <c r="CB7" s="33">
        <f>资产资本表!CB68</f>
        <v>371093035.31</v>
      </c>
      <c r="CC7" s="33">
        <f>资产资本表!CC68</f>
        <v>510456316.62</v>
      </c>
      <c r="CD7" s="33">
        <f>资产资本表!CD68</f>
        <v>363612293.70000005</v>
      </c>
      <c r="CE7" s="33">
        <f>资产资本表!CE68</f>
        <v>407232000</v>
      </c>
      <c r="CF7" s="33">
        <f>资产资本表!CF68</f>
        <v>390871397.48000002</v>
      </c>
      <c r="CG7" s="33">
        <f>资产资本表!CG68</f>
        <v>369720545.36000001</v>
      </c>
      <c r="CH7" s="33">
        <f>资产资本表!CH68</f>
        <v>0</v>
      </c>
      <c r="CI7" s="33">
        <f>资产资本表!CI68</f>
        <v>0</v>
      </c>
      <c r="CJ7" s="33">
        <f>资产资本表!CJ68</f>
        <v>0</v>
      </c>
      <c r="CK7" s="33">
        <f>资产资本表!CK68</f>
        <v>0</v>
      </c>
    </row>
    <row r="8" spans="1:90" s="33" customFormat="1">
      <c r="A8" s="33" t="s">
        <v>341</v>
      </c>
      <c r="E8" s="33">
        <f>资产资本表!E69</f>
        <v>-4514266000.8100052</v>
      </c>
      <c r="F8" s="33">
        <f>资产资本表!F69</f>
        <v>-4326328432.1499987</v>
      </c>
      <c r="G8" s="33">
        <f>资产资本表!G69</f>
        <v>-4391443465.0400028</v>
      </c>
      <c r="H8" s="33">
        <f>资产资本表!H69</f>
        <v>-4275509937.7299991</v>
      </c>
      <c r="I8" s="33">
        <f>资产资本表!I69</f>
        <v>-4844218458.6500015</v>
      </c>
      <c r="J8" s="33">
        <f>资产资本表!J69</f>
        <v>-5008768319.8099937</v>
      </c>
      <c r="K8" s="33">
        <f>资产资本表!K69</f>
        <v>-4953289521.1999969</v>
      </c>
      <c r="L8" s="33">
        <f>资产资本表!L69</f>
        <v>-4443357978.4699945</v>
      </c>
      <c r="M8" s="33">
        <f>资产资本表!M69</f>
        <v>-4836252794.9399948</v>
      </c>
      <c r="N8" s="33">
        <f>资产资本表!N69</f>
        <v>-5301024454.1800022</v>
      </c>
      <c r="O8" s="33">
        <f>资产资本表!O69</f>
        <v>-5632676458.079999</v>
      </c>
      <c r="P8" s="33">
        <f>资产资本表!P69</f>
        <v>-3996002653.9600029</v>
      </c>
      <c r="Q8" s="33">
        <f>资产资本表!Q69</f>
        <v>-4495904249.8599987</v>
      </c>
      <c r="R8" s="33">
        <f>资产资本表!R69</f>
        <v>-4304157066.6499977</v>
      </c>
      <c r="S8" s="33">
        <f>资产资本表!S69</f>
        <v>-4103019752.8400002</v>
      </c>
      <c r="T8" s="33">
        <f>资产资本表!T69</f>
        <v>-3639683870.6400013</v>
      </c>
      <c r="U8" s="33">
        <f>资产资本表!U69</f>
        <v>-3905103323.7699995</v>
      </c>
      <c r="V8" s="33">
        <f>资产资本表!V69</f>
        <v>-4048439685.2799978</v>
      </c>
      <c r="W8" s="33">
        <f>资产资本表!W69</f>
        <v>-4006262414.1799994</v>
      </c>
      <c r="X8" s="33">
        <f>资产资本表!X69</f>
        <v>-2646886074.4400005</v>
      </c>
      <c r="Y8" s="33">
        <f>资产资本表!Y69</f>
        <v>-3448708869.6100011</v>
      </c>
      <c r="Z8" s="33">
        <f>资产资本表!Z69</f>
        <v>-2716355327.4599981</v>
      </c>
      <c r="AA8" s="33">
        <f>资产资本表!AA69</f>
        <v>-3084935902.1799984</v>
      </c>
      <c r="AB8" s="33">
        <f>资产资本表!AB69</f>
        <v>-1846180453.4299996</v>
      </c>
      <c r="AC8" s="33">
        <f>资产资本表!AC69</f>
        <v>-933300900.79999924</v>
      </c>
      <c r="AD8" s="33">
        <f>资产资本表!AD69</f>
        <v>-1590486704.6499991</v>
      </c>
      <c r="AE8" s="33">
        <f>资产资本表!AE69</f>
        <v>-1096138560.7199993</v>
      </c>
      <c r="AF8" s="33">
        <f>资产资本表!AF69</f>
        <v>-340919325.75999904</v>
      </c>
      <c r="AG8" s="33">
        <f>资产资本表!AG69</f>
        <v>-819069343.75999951</v>
      </c>
      <c r="AH8" s="33">
        <f>资产资本表!AH69</f>
        <v>-829470320.73000073</v>
      </c>
      <c r="AI8" s="33">
        <f>资产资本表!AI69</f>
        <v>-437556053.89000058</v>
      </c>
      <c r="AJ8" s="33">
        <f>资产资本表!AJ69</f>
        <v>402645793.04999924</v>
      </c>
      <c r="AK8" s="33">
        <f>资产资本表!AK69</f>
        <v>210197537.44999981</v>
      </c>
      <c r="AL8" s="33">
        <f>资产资本表!AL69</f>
        <v>714601313.61000013</v>
      </c>
      <c r="AM8" s="33">
        <f>资产资本表!AM69</f>
        <v>740642359.77000046</v>
      </c>
      <c r="AN8" s="33">
        <f>资产资本表!AN69</f>
        <v>915062891.43999958</v>
      </c>
      <c r="AO8" s="33">
        <f>资产资本表!AO69</f>
        <v>1273530115.5899999</v>
      </c>
      <c r="AP8" s="33">
        <f>资产资本表!AP69</f>
        <v>1037231815.3000004</v>
      </c>
      <c r="AQ8" s="33">
        <f>资产资本表!AQ69</f>
        <v>1187935800.1900003</v>
      </c>
      <c r="AR8" s="33">
        <f>资产资本表!AR69</f>
        <v>1212379153.3999996</v>
      </c>
      <c r="AS8" s="33">
        <f>资产资本表!AS69</f>
        <v>712932263.93000007</v>
      </c>
      <c r="AT8" s="33">
        <f>资产资本表!AT69</f>
        <v>868976724.30999923</v>
      </c>
      <c r="AU8" s="33">
        <f>资产资本表!AU69</f>
        <v>1215394324.9399998</v>
      </c>
      <c r="AV8" s="33">
        <f>资产资本表!AV69</f>
        <v>1222319276.1799996</v>
      </c>
      <c r="AW8" s="33">
        <f>资产资本表!AW69</f>
        <v>1054151492.9399993</v>
      </c>
      <c r="AX8" s="33">
        <f>资产资本表!AX69</f>
        <v>1162120815.3000002</v>
      </c>
      <c r="AY8" s="33">
        <f>资产资本表!AY69</f>
        <v>1306310400.9499996</v>
      </c>
      <c r="AZ8" s="33">
        <f>资产资本表!AZ69</f>
        <v>1703638197.5700002</v>
      </c>
      <c r="BA8" s="33">
        <f>资产资本表!BA69</f>
        <v>1371089898.4800003</v>
      </c>
      <c r="BB8" s="33">
        <f>资产资本表!BB69</f>
        <v>1672943281.5900004</v>
      </c>
      <c r="BC8" s="33">
        <f>资产资本表!BC69</f>
        <v>1505292515.7599998</v>
      </c>
      <c r="BD8" s="33">
        <f>资产资本表!BD69</f>
        <v>1322345362.7599998</v>
      </c>
      <c r="BE8" s="33">
        <f>资产资本表!BE69</f>
        <v>968193060.95000005</v>
      </c>
      <c r="BF8" s="33">
        <f>资产资本表!BF69</f>
        <v>833185472.40999985</v>
      </c>
      <c r="BG8" s="33">
        <f>资产资本表!BG69</f>
        <v>935928554.13000035</v>
      </c>
      <c r="BH8" s="33">
        <f>资产资本表!BH69</f>
        <v>806357754.13999939</v>
      </c>
      <c r="BI8" s="33">
        <f>资产资本表!BI69</f>
        <v>658376012.54999995</v>
      </c>
      <c r="BJ8" s="33">
        <f>资产资本表!BJ69</f>
        <v>795843876.36000013</v>
      </c>
      <c r="BK8" s="33">
        <f>资产资本表!BK69</f>
        <v>926378048.08000016</v>
      </c>
      <c r="BL8" s="33">
        <f>资产资本表!BL69</f>
        <v>818138487.94999909</v>
      </c>
      <c r="BM8" s="33">
        <f>资产资本表!BM69</f>
        <v>506910081.16999984</v>
      </c>
      <c r="BN8" s="33">
        <f>资产资本表!BN69</f>
        <v>669907727.35000026</v>
      </c>
      <c r="BO8" s="33">
        <f>资产资本表!BO69</f>
        <v>337385567.45000017</v>
      </c>
      <c r="BP8" s="33">
        <f>资产资本表!BP69</f>
        <v>355516643.6500001</v>
      </c>
      <c r="BQ8" s="33">
        <f>资产资本表!BQ69</f>
        <v>306420340.01999962</v>
      </c>
      <c r="BR8" s="33">
        <f>资产资本表!BR69</f>
        <v>473934201.21000004</v>
      </c>
      <c r="BS8" s="33">
        <f>资产资本表!BS69</f>
        <v>484676608.44999993</v>
      </c>
      <c r="BT8" s="33">
        <f>资产资本表!BT69</f>
        <v>1217457615.6200001</v>
      </c>
      <c r="BU8" s="33">
        <f>资产资本表!BU69</f>
        <v>961185636.92000008</v>
      </c>
      <c r="BV8" s="33">
        <f>资产资本表!BV69</f>
        <v>873232614.66000044</v>
      </c>
      <c r="BW8" s="33">
        <f>资产资本表!BW69</f>
        <v>513092650.3299998</v>
      </c>
      <c r="BX8" s="33">
        <f>资产资本表!BX69</f>
        <v>1622596802.5799999</v>
      </c>
      <c r="BY8" s="33">
        <f>资产资本表!BY69</f>
        <v>1514916306.8699999</v>
      </c>
      <c r="BZ8" s="33">
        <f>资产资本表!BZ69</f>
        <v>385662297.44</v>
      </c>
      <c r="CA8" s="33">
        <f>资产资本表!CA69</f>
        <v>1422592356.1899998</v>
      </c>
      <c r="CB8" s="33">
        <f>资产资本表!CB69</f>
        <v>371093035.31</v>
      </c>
      <c r="CC8" s="33">
        <f>资产资本表!CC69</f>
        <v>1196218768.7800002</v>
      </c>
      <c r="CD8" s="33">
        <f>资产资本表!CD69</f>
        <v>363612293.70000005</v>
      </c>
      <c r="CE8" s="33">
        <f>资产资本表!CE69</f>
        <v>601959000</v>
      </c>
      <c r="CF8" s="33">
        <f>资产资本表!CF69</f>
        <v>390871397.48000002</v>
      </c>
      <c r="CG8" s="33">
        <f>资产资本表!CG69</f>
        <v>587767441.25999999</v>
      </c>
      <c r="CH8" s="33">
        <f>资产资本表!CH69</f>
        <v>0</v>
      </c>
      <c r="CI8" s="33">
        <f>资产资本表!CI69</f>
        <v>0</v>
      </c>
      <c r="CJ8" s="33">
        <f>资产资本表!CJ69</f>
        <v>0</v>
      </c>
      <c r="CK8" s="33">
        <f>资产资本表!CK69</f>
        <v>0</v>
      </c>
      <c r="CL8" s="33">
        <f>资产资本表!CL69</f>
        <v>0</v>
      </c>
    </row>
    <row r="9" spans="1:90" s="57" customFormat="1">
      <c r="A9" s="57" t="s">
        <v>342</v>
      </c>
      <c r="E9" s="57">
        <f>资产资本表!E70</f>
        <v>12466964524.469995</v>
      </c>
      <c r="F9" s="57">
        <f>资产资本表!F70</f>
        <v>12179598099.500004</v>
      </c>
      <c r="G9" s="57">
        <f>资产资本表!G70</f>
        <v>12130146338.639996</v>
      </c>
      <c r="H9" s="57">
        <f>资产资本表!H70</f>
        <v>12023831929.66</v>
      </c>
      <c r="I9" s="57">
        <f>资产资本表!I70</f>
        <v>11623144965.309998</v>
      </c>
      <c r="J9" s="57">
        <f>资产资本表!J70</f>
        <v>11341725783.080006</v>
      </c>
      <c r="K9" s="57">
        <f>资产资本表!K70</f>
        <v>11301436117.700003</v>
      </c>
      <c r="L9" s="57">
        <f>资产资本表!L70</f>
        <v>10882579696.250008</v>
      </c>
      <c r="M9" s="57">
        <f>资产资本表!M70</f>
        <v>10539105171.650005</v>
      </c>
      <c r="N9" s="57">
        <f>资产资本表!N70</f>
        <v>10265971346.089998</v>
      </c>
      <c r="O9" s="57">
        <f>资产资本表!O70</f>
        <v>9740280558.1600037</v>
      </c>
      <c r="P9" s="57">
        <f>资产资本表!P70</f>
        <v>10554374558.019997</v>
      </c>
      <c r="Q9" s="57">
        <f>资产资本表!Q70</f>
        <v>10215204831.640001</v>
      </c>
      <c r="R9" s="57">
        <f>资产资本表!R70</f>
        <v>10226530564.660002</v>
      </c>
      <c r="S9" s="57">
        <f>资产资本表!S70</f>
        <v>10653991504.91</v>
      </c>
      <c r="T9" s="57">
        <f>资产资本表!T70</f>
        <v>10187387890.889999</v>
      </c>
      <c r="U9" s="57">
        <f>资产资本表!U70</f>
        <v>9849589265.5699997</v>
      </c>
      <c r="V9" s="57">
        <f>资产资本表!V70</f>
        <v>9763858775.4400024</v>
      </c>
      <c r="W9" s="57">
        <f>资产资本表!W70</f>
        <v>9765471855.2200012</v>
      </c>
      <c r="X9" s="57">
        <f>资产资本表!X70</f>
        <v>9482152678.8500004</v>
      </c>
      <c r="Y9" s="57">
        <f>资产资本表!Y70</f>
        <v>10694473943.880001</v>
      </c>
      <c r="Z9" s="57">
        <f>资产资本表!Z70</f>
        <v>9318747845.1599998</v>
      </c>
      <c r="AA9" s="57">
        <f>资产资本表!AA70</f>
        <v>8943660768.7200031</v>
      </c>
      <c r="AB9" s="57">
        <f>资产资本表!AB70</f>
        <v>8544350433.0500002</v>
      </c>
      <c r="AC9" s="57">
        <f>资产资本表!AC70</f>
        <v>9238518250.2200012</v>
      </c>
      <c r="AD9" s="57">
        <f>资产资本表!AD70</f>
        <v>8087076231.4799995</v>
      </c>
      <c r="AE9" s="57">
        <f>资产资本表!AE70</f>
        <v>8073605739.210001</v>
      </c>
      <c r="AF9" s="57">
        <f>资产资本表!AF70</f>
        <v>7981291938.1400003</v>
      </c>
      <c r="AG9" s="57">
        <f>资产资本表!AG70</f>
        <v>7695938118.6600008</v>
      </c>
      <c r="AH9" s="57">
        <f>资产资本表!AH70</f>
        <v>7679670736.8899984</v>
      </c>
      <c r="AI9" s="57">
        <f>资产资本表!AI70</f>
        <v>7706379849.3699999</v>
      </c>
      <c r="AJ9" s="57">
        <f>资产资本表!AJ70</f>
        <v>7638796456.2600002</v>
      </c>
      <c r="AK9" s="57">
        <f>资产资本表!AK70</f>
        <v>7410754735.6399994</v>
      </c>
      <c r="AL9" s="57">
        <f>资产资本表!AL70</f>
        <v>7535117366.25</v>
      </c>
      <c r="AM9" s="57">
        <f>资产资本表!AM70</f>
        <v>7089801949.1200008</v>
      </c>
      <c r="AN9" s="57">
        <f>资产资本表!AN70</f>
        <v>6832227835.3299999</v>
      </c>
      <c r="AO9" s="57">
        <f>资产资本表!AO70</f>
        <v>6625100037.3500004</v>
      </c>
      <c r="AP9" s="57">
        <f>资产资本表!AP70</f>
        <v>6438030179.3299999</v>
      </c>
      <c r="AQ9" s="57">
        <f>资产资本表!AQ70</f>
        <v>6568210939.6500006</v>
      </c>
      <c r="AR9" s="57">
        <f>资产资本表!AR70</f>
        <v>6277045495.4499998</v>
      </c>
      <c r="AS9" s="57">
        <f>资产资本表!AS70</f>
        <v>6083747306.9000006</v>
      </c>
      <c r="AT9" s="57">
        <f>资产资本表!AT70</f>
        <v>5954249904.1999989</v>
      </c>
      <c r="AU9" s="57">
        <f>资产资本表!AU70</f>
        <v>5979473018.6699991</v>
      </c>
      <c r="AV9" s="57">
        <f>资产资本表!AV70</f>
        <v>5702242088.3999996</v>
      </c>
      <c r="AW9" s="57">
        <f>资产资本表!AW70</f>
        <v>5602896259.3299999</v>
      </c>
      <c r="AX9" s="57">
        <f>资产资本表!AX70</f>
        <v>5630226389.2300005</v>
      </c>
      <c r="AY9" s="57">
        <f>资产资本表!AY70</f>
        <v>5610383691.54</v>
      </c>
      <c r="AZ9" s="57">
        <f>资产资本表!AZ70</f>
        <v>5742365500.0299997</v>
      </c>
      <c r="BA9" s="57">
        <f>资产资本表!BA70</f>
        <v>5519718719.7200003</v>
      </c>
      <c r="BB9" s="57">
        <f>资产资本表!BB70</f>
        <v>5521624770.0500002</v>
      </c>
      <c r="BC9" s="57">
        <f>资产资本表!BC70</f>
        <v>5679940370.9499998</v>
      </c>
      <c r="BD9" s="57">
        <f>资产资本表!BD70</f>
        <v>5846712764.1299992</v>
      </c>
      <c r="BE9" s="57">
        <f>资产资本表!BE70</f>
        <v>5652888376.0199995</v>
      </c>
      <c r="BF9" s="57">
        <f>资产资本表!BF70</f>
        <v>5507281537.8100004</v>
      </c>
      <c r="BG9" s="57">
        <f>资产资本表!BG70</f>
        <v>5766777137.2200003</v>
      </c>
      <c r="BH9" s="57">
        <f>资产资本表!BH70</f>
        <v>5679446660.1499996</v>
      </c>
      <c r="BI9" s="57">
        <f>资产资本表!BI70</f>
        <v>5510735701.04</v>
      </c>
      <c r="BJ9" s="57">
        <f>资产资本表!BJ70</f>
        <v>5618637937.1800003</v>
      </c>
      <c r="BK9" s="57">
        <f>资产资本表!BK70</f>
        <v>6020657540.6999998</v>
      </c>
      <c r="BL9" s="57">
        <f>资产资本表!BL70</f>
        <v>5957640591.7299986</v>
      </c>
      <c r="BM9" s="57">
        <f>资产资本表!BM70</f>
        <v>5623524658.5500002</v>
      </c>
      <c r="BN9" s="57">
        <f>资产资本表!BN70</f>
        <v>5528804685.8000002</v>
      </c>
      <c r="BO9" s="57">
        <f>资产资本表!BO70</f>
        <v>5560543335.1699991</v>
      </c>
      <c r="BP9" s="57">
        <f>资产资本表!BP70</f>
        <v>5297951558.5900002</v>
      </c>
      <c r="BQ9" s="57">
        <f>资产资本表!BQ70</f>
        <v>5039796175.749999</v>
      </c>
      <c r="BR9" s="57">
        <f>资产资本表!BR70</f>
        <v>5114612634.25</v>
      </c>
      <c r="BS9" s="57">
        <f>资产资本表!BS70</f>
        <v>4666968162.75</v>
      </c>
      <c r="BT9" s="57">
        <f>资产资本表!BT70</f>
        <v>5043729164.71</v>
      </c>
      <c r="BU9" s="57">
        <f>资产资本表!BU70</f>
        <v>4706644952.9300003</v>
      </c>
      <c r="BV9" s="57">
        <f>资产资本表!BV70</f>
        <v>3010962349.8500004</v>
      </c>
      <c r="BW9" s="57">
        <f>资产资本表!BW70</f>
        <v>2841796941.2199998</v>
      </c>
      <c r="BX9" s="57">
        <f>资产资本表!BX70</f>
        <v>1814177805.9299998</v>
      </c>
      <c r="BY9" s="57">
        <f>资产资本表!BY70</f>
        <v>1685492516.3</v>
      </c>
      <c r="BZ9" s="57">
        <f>资产资本表!BZ70</f>
        <v>612314478.98000002</v>
      </c>
      <c r="CA9" s="57">
        <f>资产资本表!CA70</f>
        <v>1689149770.2499998</v>
      </c>
      <c r="CB9" s="57">
        <f>资产资本表!CB70</f>
        <v>718577940.61000001</v>
      </c>
      <c r="CC9" s="57">
        <f>资产资本表!CC70</f>
        <v>1258879922.4500003</v>
      </c>
      <c r="CD9" s="57">
        <f>资产资本表!CD70</f>
        <v>694151416.42000008</v>
      </c>
      <c r="CE9" s="57">
        <f>资产资本表!CE70</f>
        <v>1037203000</v>
      </c>
      <c r="CF9" s="57">
        <f>资产资本表!CF70</f>
        <v>564216151.12</v>
      </c>
      <c r="CG9" s="57">
        <f>资产资本表!CG70</f>
        <v>795546945.86000001</v>
      </c>
      <c r="CH9" s="57">
        <f>资产资本表!CH70</f>
        <v>0</v>
      </c>
      <c r="CI9" s="57">
        <f>资产资本表!CI70</f>
        <v>66170000</v>
      </c>
      <c r="CJ9" s="57">
        <f>资产资本表!CJ70</f>
        <v>0</v>
      </c>
      <c r="CK9" s="57">
        <f>资产资本表!CK70</f>
        <v>0</v>
      </c>
      <c r="CL9" s="57">
        <f>资产资本表!CL70</f>
        <v>0</v>
      </c>
    </row>
    <row r="10" spans="1:90" s="33" customFormat="1">
      <c r="A10" s="33" t="s">
        <v>343</v>
      </c>
      <c r="E10" s="33">
        <f>资产资本表!E72</f>
        <v>34604185</v>
      </c>
      <c r="F10" s="33">
        <f>资产资本表!F72</f>
        <v>34741589.369999997</v>
      </c>
      <c r="G10" s="33">
        <f>资产资本表!G72</f>
        <v>29746038.039999999</v>
      </c>
      <c r="H10" s="33">
        <f>资产资本表!H72</f>
        <v>29581140.57</v>
      </c>
      <c r="I10" s="33">
        <f>资产资本表!I72</f>
        <v>29604185</v>
      </c>
      <c r="J10" s="33">
        <f>资产资本表!J72</f>
        <v>48244185</v>
      </c>
      <c r="K10" s="33">
        <f>资产资本表!K72</f>
        <v>39104185</v>
      </c>
      <c r="L10" s="33">
        <f>资产资本表!L72</f>
        <v>43604185</v>
      </c>
      <c r="M10" s="33">
        <f>资产资本表!M72</f>
        <v>50021405</v>
      </c>
      <c r="N10" s="33">
        <f>资产资本表!N72</f>
        <v>51947150.439999998</v>
      </c>
      <c r="O10" s="33">
        <f>资产资本表!O72</f>
        <v>62598855.009999998</v>
      </c>
      <c r="P10" s="33">
        <f>资产资本表!P72</f>
        <v>166270000</v>
      </c>
      <c r="Q10" s="33">
        <f>资产资本表!Q72</f>
        <v>174252959.53999999</v>
      </c>
      <c r="R10" s="33">
        <f>资产资本表!R72</f>
        <v>1577578269</v>
      </c>
      <c r="S10" s="33">
        <f>资产资本表!S72</f>
        <v>1575329062.24</v>
      </c>
      <c r="T10" s="33">
        <f>资产资本表!T72</f>
        <v>1585705084</v>
      </c>
      <c r="U10" s="33">
        <f>资产资本表!U72</f>
        <v>1564361130.24</v>
      </c>
      <c r="V10" s="33">
        <f>资产资本表!V72</f>
        <v>335631456</v>
      </c>
      <c r="W10" s="33">
        <f>资产资本表!W72</f>
        <v>325646105.60000002</v>
      </c>
      <c r="X10" s="33">
        <f>资产资本表!X72</f>
        <v>321500000</v>
      </c>
      <c r="Y10" s="33">
        <f>资产资本表!Y72</f>
        <v>1729100012</v>
      </c>
      <c r="Z10" s="33">
        <f>资产资本表!Z72</f>
        <v>1485885750</v>
      </c>
      <c r="AA10" s="33">
        <f>资产资本表!AA72</f>
        <v>310400000</v>
      </c>
      <c r="AB10" s="33">
        <f>资产资本表!AB72</f>
        <v>308340000</v>
      </c>
      <c r="AC10" s="33">
        <f>资产资本表!AC72</f>
        <v>332973674.69999999</v>
      </c>
      <c r="AD10" s="33">
        <f>资产资本表!AD72</f>
        <v>246500000</v>
      </c>
      <c r="AE10" s="33">
        <f>资产资本表!AE72</f>
        <v>316500000</v>
      </c>
      <c r="AF10" s="33">
        <f>资产资本表!AF72</f>
        <v>226500000</v>
      </c>
      <c r="AG10" s="33">
        <f>资产资本表!AG72</f>
        <v>231084536</v>
      </c>
      <c r="AH10" s="33">
        <f>资产资本表!AH72</f>
        <v>306719387</v>
      </c>
      <c r="AI10" s="33">
        <f>资产资本表!AI72</f>
        <v>383500000</v>
      </c>
      <c r="AJ10" s="33">
        <f>资产资本表!AJ72</f>
        <v>413500000</v>
      </c>
      <c r="AK10" s="33">
        <f>资产资本表!AK72</f>
        <v>445500000</v>
      </c>
      <c r="AL10" s="33">
        <f>资产资本表!AL72</f>
        <v>610000000</v>
      </c>
      <c r="AM10" s="33">
        <f>资产资本表!AM72</f>
        <v>276500000</v>
      </c>
      <c r="AN10" s="33">
        <f>资产资本表!AN72</f>
        <v>331500000</v>
      </c>
      <c r="AO10" s="33">
        <f>资产资本表!AO72</f>
        <v>355500000</v>
      </c>
      <c r="AP10" s="33">
        <f>资产资本表!AP72</f>
        <v>323500000</v>
      </c>
      <c r="AQ10" s="33">
        <f>资产资本表!AQ72</f>
        <v>394555709</v>
      </c>
      <c r="AR10" s="33">
        <f>资产资本表!AR72</f>
        <v>365500000</v>
      </c>
      <c r="AS10" s="33">
        <f>资产资本表!AS72</f>
        <v>368715528</v>
      </c>
      <c r="AT10" s="33">
        <f>资产资本表!AT72</f>
        <v>330500000</v>
      </c>
      <c r="AU10" s="33">
        <f>资产资本表!AU72</f>
        <v>354000000</v>
      </c>
      <c r="AV10" s="33">
        <f>资产资本表!AV72</f>
        <v>379475880</v>
      </c>
      <c r="AW10" s="33">
        <f>资产资本表!AW72</f>
        <v>373275880</v>
      </c>
      <c r="AX10" s="33">
        <f>资产资本表!AX72</f>
        <v>365000000</v>
      </c>
      <c r="AY10" s="33">
        <f>资产资本表!AY72</f>
        <v>421000000</v>
      </c>
      <c r="AZ10" s="33">
        <f>资产资本表!AZ72</f>
        <v>535300000</v>
      </c>
      <c r="BA10" s="33">
        <f>资产资本表!BA72</f>
        <v>570500000</v>
      </c>
      <c r="BB10" s="33">
        <f>资产资本表!BB72</f>
        <v>557300000</v>
      </c>
      <c r="BC10" s="33">
        <f>资产资本表!BC72</f>
        <v>619300000</v>
      </c>
      <c r="BD10" s="33">
        <f>资产资本表!BD72</f>
        <v>681037000</v>
      </c>
      <c r="BE10" s="33">
        <f>资产资本表!BE72</f>
        <v>639537000</v>
      </c>
      <c r="BF10" s="33">
        <f>资产资本表!BF72</f>
        <v>616290000</v>
      </c>
      <c r="BG10" s="33">
        <f>资产资本表!BG72</f>
        <v>719730000</v>
      </c>
      <c r="BH10" s="33">
        <f>资产资本表!BH72</f>
        <v>765960000</v>
      </c>
      <c r="BI10" s="33">
        <f>资产资本表!BI72</f>
        <v>781494800</v>
      </c>
      <c r="BJ10" s="33">
        <f>资产资本表!BJ72</f>
        <v>853264800</v>
      </c>
      <c r="BK10" s="33">
        <f>资产资本表!BK72</f>
        <v>1298364800</v>
      </c>
      <c r="BL10" s="33">
        <f>资产资本表!BL72</f>
        <v>1431067000</v>
      </c>
      <c r="BM10" s="33">
        <f>资产资本表!BM72</f>
        <v>1337907000</v>
      </c>
      <c r="BN10" s="33">
        <f>资产资本表!BN72</f>
        <v>1219227000</v>
      </c>
      <c r="BO10" s="33">
        <f>资产资本表!BO72</f>
        <v>1181777000</v>
      </c>
      <c r="BP10" s="33">
        <f>资产资本表!BP72</f>
        <v>1155797000</v>
      </c>
      <c r="BQ10" s="33">
        <f>资产资本表!BQ72</f>
        <v>1063637000</v>
      </c>
      <c r="BR10" s="33">
        <f>资产资本表!BR72</f>
        <v>1029712000</v>
      </c>
      <c r="BS10" s="33">
        <f>资产资本表!BS72</f>
        <v>872476630</v>
      </c>
      <c r="BT10" s="33">
        <f>资产资本表!BT72</f>
        <v>900951400</v>
      </c>
      <c r="BU10" s="33">
        <f>资产资本表!BU72</f>
        <v>847357990</v>
      </c>
      <c r="BV10" s="33">
        <f>资产资本表!BV72</f>
        <v>730478991.92999995</v>
      </c>
      <c r="BW10" s="33">
        <f>资产资本表!BW72</f>
        <v>711228840</v>
      </c>
      <c r="BX10" s="33">
        <f>资产资本表!BX72</f>
        <v>604506560</v>
      </c>
      <c r="BY10" s="33">
        <f>资产资本表!BY72</f>
        <v>636557000</v>
      </c>
      <c r="BZ10" s="33">
        <f>资产资本表!BZ72</f>
        <v>0</v>
      </c>
      <c r="CA10" s="33">
        <f>资产资本表!CA72</f>
        <v>529874106</v>
      </c>
      <c r="CB10" s="33">
        <f>资产资本表!CB72</f>
        <v>0</v>
      </c>
      <c r="CC10" s="33">
        <f>资产资本表!CC72</f>
        <v>321895360</v>
      </c>
      <c r="CD10" s="33">
        <f>资产资本表!CD72</f>
        <v>0</v>
      </c>
      <c r="CE10" s="33">
        <f>资产资本表!CE72</f>
        <v>186794000</v>
      </c>
      <c r="CF10" s="33">
        <f>资产资本表!CF72</f>
        <v>0</v>
      </c>
      <c r="CG10" s="33">
        <f>资产资本表!CG72</f>
        <v>234825329.94</v>
      </c>
      <c r="CH10" s="33">
        <f>资产资本表!CH72</f>
        <v>0</v>
      </c>
      <c r="CI10" s="33">
        <f>资产资本表!CI72</f>
        <v>0</v>
      </c>
      <c r="CJ10" s="33">
        <f>资产资本表!CJ72</f>
        <v>0</v>
      </c>
      <c r="CK10" s="33">
        <f>资产资本表!CK72</f>
        <v>0</v>
      </c>
    </row>
    <row r="11" spans="1:90" s="33" customFormat="1">
      <c r="A11" s="33" t="s">
        <v>344</v>
      </c>
      <c r="E11" s="33">
        <f>资产资本表!E81</f>
        <v>892406.16</v>
      </c>
      <c r="F11" s="33">
        <f>资产资本表!F81</f>
        <v>1366071.97</v>
      </c>
      <c r="G11" s="33">
        <f>资产资本表!G81</f>
        <v>1366071.97</v>
      </c>
      <c r="H11" s="33">
        <f>资产资本表!H81</f>
        <v>1539766.99</v>
      </c>
      <c r="I11" s="33">
        <f>资产资本表!I81</f>
        <v>1788900.19</v>
      </c>
      <c r="J11" s="33">
        <f>资产资本表!J81</f>
        <v>1423744.13</v>
      </c>
      <c r="K11" s="33">
        <f>资产资本表!K81</f>
        <v>1428379.59</v>
      </c>
      <c r="L11" s="33">
        <f>资产资本表!L81</f>
        <v>1450763.23</v>
      </c>
      <c r="M11" s="33">
        <f>资产资本表!M81</f>
        <v>1308704.6599999999</v>
      </c>
      <c r="N11" s="33">
        <f>资产资本表!N81</f>
        <v>817573.56</v>
      </c>
      <c r="O11" s="33">
        <f>资产资本表!O81</f>
        <v>52378554.380000003</v>
      </c>
      <c r="P11" s="33">
        <f>资产资本表!P81</f>
        <v>1466868147.4699998</v>
      </c>
      <c r="Q11" s="33">
        <f>资产资本表!Q81</f>
        <v>1428355122.4000001</v>
      </c>
      <c r="R11" s="33">
        <f>资产资本表!R81</f>
        <v>171702112.31999999</v>
      </c>
      <c r="S11" s="33">
        <f>资产资本表!S81</f>
        <v>177331468.66</v>
      </c>
      <c r="T11" s="33">
        <f>资产资本表!T81</f>
        <v>180226087.94</v>
      </c>
      <c r="U11" s="33">
        <f>资产资本表!U81</f>
        <v>181937445.48000002</v>
      </c>
      <c r="V11" s="33">
        <f>资产资本表!V81</f>
        <v>1732671689.8099999</v>
      </c>
      <c r="W11" s="33">
        <f>资产资本表!W81</f>
        <v>1743772937.4200001</v>
      </c>
      <c r="X11" s="33">
        <f>资产资本表!X81</f>
        <v>1810935452.3</v>
      </c>
      <c r="Y11" s="33">
        <f>资产资本表!Y81</f>
        <v>1833199154.77</v>
      </c>
      <c r="Z11" s="33">
        <f>资产资本表!Z81</f>
        <v>689053458.50999999</v>
      </c>
      <c r="AA11" s="33">
        <f>资产资本表!AA81</f>
        <v>5908650</v>
      </c>
      <c r="AB11" s="33">
        <f>资产资本表!AB81</f>
        <v>5908650</v>
      </c>
      <c r="AC11" s="33">
        <f>资产资本表!AC81</f>
        <v>1526249776.8900001</v>
      </c>
      <c r="AD11" s="33">
        <f>资产资本表!AD81</f>
        <v>69252904.219999999</v>
      </c>
      <c r="AE11" s="33">
        <f>资产资本表!AE81</f>
        <v>69252904.219999999</v>
      </c>
      <c r="AF11" s="33">
        <f>资产资本表!AF81</f>
        <v>69252904.219999999</v>
      </c>
      <c r="AG11" s="33">
        <f>资产资本表!AG81</f>
        <v>69302904.219999999</v>
      </c>
      <c r="AH11" s="33">
        <f>资产资本表!AH81</f>
        <v>68099970.890000001</v>
      </c>
      <c r="AI11" s="33">
        <f>资产资本表!AI81</f>
        <v>69219970.890000001</v>
      </c>
      <c r="AJ11" s="33">
        <f>资产资本表!AJ81</f>
        <v>179920805.53999999</v>
      </c>
      <c r="AK11" s="33">
        <f>资产资本表!AK81</f>
        <v>171923493.25</v>
      </c>
      <c r="AL11" s="33">
        <f>资产资本表!AL81</f>
        <v>19760898.689999998</v>
      </c>
      <c r="AM11" s="33">
        <f>资产资本表!AM81</f>
        <v>10321944.68</v>
      </c>
      <c r="AN11" s="33">
        <f>资产资本表!AN81</f>
        <v>10513926.109999999</v>
      </c>
      <c r="AO11" s="33">
        <f>资产资本表!AO81</f>
        <v>9846225.4800000004</v>
      </c>
      <c r="AP11" s="33">
        <f>资产资本表!AP81</f>
        <v>11865866.890000001</v>
      </c>
      <c r="AQ11" s="33">
        <f>资产资本表!AQ81</f>
        <v>11887506.210000001</v>
      </c>
      <c r="AR11" s="33">
        <f>资产资本表!AR81</f>
        <v>11925967.020000001</v>
      </c>
      <c r="AS11" s="33">
        <f>资产资本表!AS81</f>
        <v>11990733.82</v>
      </c>
      <c r="AT11" s="33">
        <f>资产资本表!AT81</f>
        <v>12010785.57</v>
      </c>
      <c r="AU11" s="33">
        <f>资产资本表!AU81</f>
        <v>12023464.18</v>
      </c>
      <c r="AV11" s="33">
        <f>资产资本表!AV81</f>
        <v>12063125.65</v>
      </c>
      <c r="AW11" s="33">
        <f>资产资本表!AW81</f>
        <v>12086296.370000001</v>
      </c>
      <c r="AX11" s="33">
        <f>资产资本表!AX81</f>
        <v>70614661.820000008</v>
      </c>
      <c r="AY11" s="33">
        <f>资产资本表!AY81</f>
        <v>72394538.739999995</v>
      </c>
      <c r="AZ11" s="33">
        <f>资产资本表!AZ81</f>
        <v>32061146.199999999</v>
      </c>
      <c r="BA11" s="33">
        <f>资产资本表!BA81</f>
        <v>46232360.640000001</v>
      </c>
      <c r="BB11" s="33">
        <f>资产资本表!BB81</f>
        <v>51843307.269999996</v>
      </c>
      <c r="BC11" s="33">
        <f>资产资本表!BC81</f>
        <v>40128372.75</v>
      </c>
      <c r="BD11" s="33">
        <f>资产资本表!BD81</f>
        <v>69736905.150000006</v>
      </c>
      <c r="BE11" s="33">
        <f>资产资本表!BE81</f>
        <v>70569905.150000006</v>
      </c>
      <c r="BF11" s="33">
        <f>资产资本表!BF81</f>
        <v>48741007.269999996</v>
      </c>
      <c r="BG11" s="33">
        <f>资产资本表!BG81</f>
        <v>48620507.269999996</v>
      </c>
      <c r="BH11" s="33">
        <f>资产资本表!BH81</f>
        <v>68980507.269999996</v>
      </c>
      <c r="BI11" s="33">
        <f>资产资本表!BI81</f>
        <v>69056710.560000002</v>
      </c>
      <c r="BJ11" s="33">
        <f>资产资本表!BJ81</f>
        <v>87842440.019999996</v>
      </c>
      <c r="BK11" s="33">
        <f>资产资本表!BK81</f>
        <v>68841378.019999996</v>
      </c>
      <c r="BL11" s="33">
        <f>资产资本表!BL81</f>
        <v>53375118.140000001</v>
      </c>
      <c r="BM11" s="33">
        <f>资产资本表!BM81</f>
        <v>53342793.359999999</v>
      </c>
      <c r="BN11" s="33">
        <f>资产资本表!BN81</f>
        <v>52051084.32</v>
      </c>
      <c r="BO11" s="33">
        <f>资产资本表!BO81</f>
        <v>52051884.32</v>
      </c>
      <c r="BP11" s="33">
        <f>资产资本表!BP81</f>
        <v>21130129.289999999</v>
      </c>
      <c r="BQ11" s="33">
        <f>资产资本表!BQ81</f>
        <v>6245819.1200000001</v>
      </c>
      <c r="BR11" s="33">
        <f>资产资本表!BR81</f>
        <v>16990316.530000001</v>
      </c>
      <c r="BS11" s="33">
        <f>资产资本表!BS81</f>
        <v>-14687918.809999999</v>
      </c>
      <c r="BT11" s="33">
        <f>资产资本表!BT81</f>
        <v>22680037.130000003</v>
      </c>
      <c r="BU11" s="33">
        <f>资产资本表!BU81</f>
        <v>22680037.130000003</v>
      </c>
      <c r="BV11" s="33">
        <f>资产资本表!BV81</f>
        <v>21407005.670000002</v>
      </c>
      <c r="BW11" s="33">
        <f>资产资本表!BW81</f>
        <v>23332005.670000002</v>
      </c>
      <c r="BX11" s="33">
        <f>资产资本表!BX81</f>
        <v>10694835</v>
      </c>
      <c r="BY11" s="33">
        <f>资产资本表!BY81</f>
        <v>7978028.7800000003</v>
      </c>
      <c r="BZ11" s="33">
        <f>资产资本表!BZ81</f>
        <v>0</v>
      </c>
      <c r="CA11" s="33">
        <f>资产资本表!CA81</f>
        <v>8938271.4700000007</v>
      </c>
      <c r="CB11" s="33">
        <f>资产资本表!CB81</f>
        <v>0</v>
      </c>
      <c r="CC11" s="33">
        <f>资产资本表!CC81</f>
        <v>10202357.359999999</v>
      </c>
      <c r="CD11" s="33">
        <f>资产资本表!CD81</f>
        <v>0</v>
      </c>
      <c r="CE11" s="33">
        <f>资产资本表!CE81</f>
        <v>4410000</v>
      </c>
      <c r="CF11" s="33">
        <f>资产资本表!CF81</f>
        <v>0</v>
      </c>
      <c r="CG11" s="33">
        <f>资产资本表!CG81</f>
        <v>55535094.369999997</v>
      </c>
      <c r="CH11" s="33">
        <f>资产资本表!CH81</f>
        <v>0</v>
      </c>
      <c r="CI11" s="33">
        <f>资产资本表!CI81</f>
        <v>0</v>
      </c>
      <c r="CJ11" s="33">
        <f>资产资本表!CJ81</f>
        <v>0</v>
      </c>
      <c r="CK11" s="33">
        <f>资产资本表!CK81</f>
        <v>0</v>
      </c>
    </row>
    <row r="12" spans="1:90" s="33" customFormat="1">
      <c r="A12" s="33" t="s">
        <v>345</v>
      </c>
      <c r="E12" s="33">
        <f>资产资本表!E89</f>
        <v>35496591.159999996</v>
      </c>
      <c r="F12" s="33">
        <f>资产资本表!F89</f>
        <v>36107661.339999996</v>
      </c>
      <c r="G12" s="33">
        <f>资产资本表!G89</f>
        <v>31112110.009999998</v>
      </c>
      <c r="H12" s="33">
        <f>资产资本表!H89</f>
        <v>31120907.559999999</v>
      </c>
      <c r="I12" s="33">
        <f>资产资本表!I89</f>
        <v>31393085.190000001</v>
      </c>
      <c r="J12" s="33">
        <f>资产资本表!J89</f>
        <v>49667929.130000003</v>
      </c>
      <c r="K12" s="33">
        <f>资产资本表!K89</f>
        <v>40532564.590000004</v>
      </c>
      <c r="L12" s="33">
        <f>资产资本表!L89</f>
        <v>45054948.229999997</v>
      </c>
      <c r="M12" s="33">
        <f>资产资本表!M89</f>
        <v>51330109.659999996</v>
      </c>
      <c r="N12" s="33">
        <f>资产资本表!N89</f>
        <v>52764724</v>
      </c>
      <c r="O12" s="33">
        <f>资产资本表!O89</f>
        <v>114977409.39</v>
      </c>
      <c r="P12" s="33">
        <f>资产资本表!P89</f>
        <v>1633138147.4699998</v>
      </c>
      <c r="Q12" s="33">
        <f>资产资本表!Q89</f>
        <v>1602608081.9400001</v>
      </c>
      <c r="R12" s="33">
        <f>资产资本表!R89</f>
        <v>1749280381.3199999</v>
      </c>
      <c r="S12" s="33">
        <f>资产资本表!S89</f>
        <v>1752660530.9000001</v>
      </c>
      <c r="T12" s="33">
        <f>资产资本表!T89</f>
        <v>1765931171.9400001</v>
      </c>
      <c r="U12" s="33">
        <f>资产资本表!U89</f>
        <v>1746298575.72</v>
      </c>
      <c r="V12" s="33">
        <f>资产资本表!V89</f>
        <v>2068303145.8099999</v>
      </c>
      <c r="W12" s="33">
        <f>资产资本表!W89</f>
        <v>2069419043.02</v>
      </c>
      <c r="X12" s="33">
        <f>资产资本表!X89</f>
        <v>2132435452.3</v>
      </c>
      <c r="Y12" s="33">
        <f>资产资本表!Y89</f>
        <v>3562299166.77</v>
      </c>
      <c r="Z12" s="33">
        <f>资产资本表!Z89</f>
        <v>2174939208.5100002</v>
      </c>
      <c r="AA12" s="33">
        <f>资产资本表!AA89</f>
        <v>316308650</v>
      </c>
      <c r="AB12" s="33">
        <f>资产资本表!AB89</f>
        <v>314248650</v>
      </c>
      <c r="AC12" s="33">
        <f>资产资本表!AC89</f>
        <v>1859223451.5900002</v>
      </c>
      <c r="AD12" s="33">
        <f>资产资本表!AD89</f>
        <v>315752904.22000003</v>
      </c>
      <c r="AE12" s="33">
        <f>资产资本表!AE89</f>
        <v>385752904.22000003</v>
      </c>
      <c r="AF12" s="33">
        <f>资产资本表!AF89</f>
        <v>295752904.22000003</v>
      </c>
      <c r="AG12" s="33">
        <f>资产资本表!AG89</f>
        <v>300387440.22000003</v>
      </c>
      <c r="AH12" s="33">
        <f>资产资本表!AH89</f>
        <v>374819357.88999999</v>
      </c>
      <c r="AI12" s="33">
        <f>资产资本表!AI89</f>
        <v>452719970.88999999</v>
      </c>
      <c r="AJ12" s="33">
        <f>资产资本表!AJ89</f>
        <v>593420805.53999996</v>
      </c>
      <c r="AK12" s="33">
        <f>资产资本表!AK89</f>
        <v>617423493.25</v>
      </c>
      <c r="AL12" s="33">
        <f>资产资本表!AL89</f>
        <v>629760898.69000006</v>
      </c>
      <c r="AM12" s="33">
        <f>资产资本表!AM89</f>
        <v>286821944.68000001</v>
      </c>
      <c r="AN12" s="33">
        <f>资产资本表!AN89</f>
        <v>342013926.11000001</v>
      </c>
      <c r="AO12" s="33">
        <f>资产资本表!AO89</f>
        <v>365346225.48000002</v>
      </c>
      <c r="AP12" s="33">
        <f>资产资本表!AP89</f>
        <v>335365866.88999999</v>
      </c>
      <c r="AQ12" s="33">
        <f>资产资本表!AQ89</f>
        <v>406443215.20999998</v>
      </c>
      <c r="AR12" s="33">
        <f>资产资本表!AR89</f>
        <v>377425967.01999998</v>
      </c>
      <c r="AS12" s="33">
        <f>资产资本表!AS89</f>
        <v>380706261.81999999</v>
      </c>
      <c r="AT12" s="33">
        <f>资产资本表!AT89</f>
        <v>342510785.56999999</v>
      </c>
      <c r="AU12" s="33">
        <f>资产资本表!AU89</f>
        <v>366023464.18000001</v>
      </c>
      <c r="AV12" s="33">
        <f>资产资本表!AV89</f>
        <v>391539005.64999998</v>
      </c>
      <c r="AW12" s="33">
        <f>资产资本表!AW89</f>
        <v>385362176.37</v>
      </c>
      <c r="AX12" s="33">
        <f>资产资本表!AX89</f>
        <v>435614661.81999999</v>
      </c>
      <c r="AY12" s="33">
        <f>资产资本表!AY89</f>
        <v>493394538.74000001</v>
      </c>
      <c r="AZ12" s="33">
        <f>资产资本表!AZ89</f>
        <v>567361146.20000005</v>
      </c>
      <c r="BA12" s="33">
        <f>资产资本表!BA89</f>
        <v>616732360.63999999</v>
      </c>
      <c r="BB12" s="33">
        <f>资产资本表!BB89</f>
        <v>609143307.26999998</v>
      </c>
      <c r="BC12" s="33">
        <f>资产资本表!BC89</f>
        <v>659428372.75</v>
      </c>
      <c r="BD12" s="33">
        <f>资产资本表!BD89</f>
        <v>750773905.14999998</v>
      </c>
      <c r="BE12" s="33">
        <f>资产资本表!BE89</f>
        <v>710106905.14999998</v>
      </c>
      <c r="BF12" s="33">
        <f>资产资本表!BF89</f>
        <v>665031007.26999998</v>
      </c>
      <c r="BG12" s="33">
        <f>资产资本表!BG89</f>
        <v>768350507.26999998</v>
      </c>
      <c r="BH12" s="33">
        <f>资产资本表!BH89</f>
        <v>834940507.26999998</v>
      </c>
      <c r="BI12" s="33">
        <f>资产资本表!BI89</f>
        <v>850551510.55999994</v>
      </c>
      <c r="BJ12" s="33">
        <f>资产资本表!BJ89</f>
        <v>941107240.01999998</v>
      </c>
      <c r="BK12" s="33">
        <f>资产资本表!BK89</f>
        <v>1367206178.02</v>
      </c>
      <c r="BL12" s="33">
        <f>资产资本表!BL89</f>
        <v>1484442118.1400001</v>
      </c>
      <c r="BM12" s="33">
        <f>资产资本表!BM89</f>
        <v>1391249793.3599999</v>
      </c>
      <c r="BN12" s="33">
        <f>资产资本表!BN89</f>
        <v>1271278084.3199999</v>
      </c>
      <c r="BO12" s="33">
        <f>资产资本表!BO89</f>
        <v>1233828884.3199999</v>
      </c>
      <c r="BP12" s="33">
        <f>资产资本表!BP89</f>
        <v>1176927129.29</v>
      </c>
      <c r="BQ12" s="33">
        <f>资产资本表!BQ89</f>
        <v>1069882819.12</v>
      </c>
      <c r="BR12" s="33">
        <f>资产资本表!BR89</f>
        <v>1046702316.53</v>
      </c>
      <c r="BS12" s="33">
        <f>资产资本表!BS89</f>
        <v>857788711.19000006</v>
      </c>
      <c r="BT12" s="33">
        <f>资产资本表!BT89</f>
        <v>923631437.13</v>
      </c>
      <c r="BU12" s="33">
        <f>资产资本表!BU89</f>
        <v>870038027.13</v>
      </c>
      <c r="BV12" s="33">
        <f>资产资本表!BV89</f>
        <v>751885997.5999999</v>
      </c>
      <c r="BW12" s="33">
        <f>资产资本表!BW89</f>
        <v>734560845.66999996</v>
      </c>
      <c r="BX12" s="33">
        <f>资产资本表!BX89</f>
        <v>615201395</v>
      </c>
      <c r="BY12" s="33">
        <f>资产资本表!BY89</f>
        <v>644535028.77999997</v>
      </c>
      <c r="BZ12" s="33">
        <f>资产资本表!BZ89</f>
        <v>0</v>
      </c>
      <c r="CA12" s="33">
        <f>资产资本表!CA89</f>
        <v>538812377.47000003</v>
      </c>
      <c r="CB12" s="33">
        <f>资产资本表!CB89</f>
        <v>0</v>
      </c>
      <c r="CC12" s="33">
        <f>资产资本表!CC89</f>
        <v>332097717.36000001</v>
      </c>
      <c r="CD12" s="33">
        <f>资产资本表!CD89</f>
        <v>0</v>
      </c>
      <c r="CE12" s="33">
        <f>资产资本表!CE89</f>
        <v>191204000</v>
      </c>
      <c r="CF12" s="33">
        <f>资产资本表!CF89</f>
        <v>0</v>
      </c>
      <c r="CG12" s="33">
        <f>资产资本表!CG89</f>
        <v>290360424.31</v>
      </c>
      <c r="CH12" s="33">
        <f>资产资本表!CH89</f>
        <v>0</v>
      </c>
      <c r="CI12" s="33">
        <f>资产资本表!CI89</f>
        <v>0</v>
      </c>
      <c r="CJ12" s="33">
        <f>资产资本表!CJ89</f>
        <v>0</v>
      </c>
      <c r="CK12" s="33">
        <f>资产资本表!CK89</f>
        <v>0</v>
      </c>
      <c r="CL12" s="33">
        <f>资产资本表!CL89</f>
        <v>0</v>
      </c>
    </row>
    <row r="13" spans="1:90" s="33" customFormat="1">
      <c r="A13" s="33" t="s">
        <v>349</v>
      </c>
      <c r="E13" s="33">
        <f>E9-E12</f>
        <v>12431467933.309996</v>
      </c>
      <c r="F13" s="33">
        <f t="shared" ref="F13:BQ13" si="0">F9-F12</f>
        <v>12143490438.160004</v>
      </c>
      <c r="G13" s="33">
        <f t="shared" si="0"/>
        <v>12099034228.629995</v>
      </c>
      <c r="H13" s="33">
        <f t="shared" si="0"/>
        <v>11992711022.1</v>
      </c>
      <c r="I13" s="33">
        <f t="shared" si="0"/>
        <v>11591751880.119997</v>
      </c>
      <c r="J13" s="33">
        <f t="shared" si="0"/>
        <v>11292057853.950006</v>
      </c>
      <c r="K13" s="33">
        <f t="shared" si="0"/>
        <v>11260903553.110003</v>
      </c>
      <c r="L13" s="33">
        <f t="shared" si="0"/>
        <v>10837524748.020008</v>
      </c>
      <c r="M13" s="33">
        <f t="shared" si="0"/>
        <v>10487775061.990005</v>
      </c>
      <c r="N13" s="33">
        <f t="shared" si="0"/>
        <v>10213206622.089998</v>
      </c>
      <c r="O13" s="33">
        <f t="shared" si="0"/>
        <v>9625303148.7700043</v>
      </c>
      <c r="P13" s="33">
        <f t="shared" si="0"/>
        <v>8921236410.5499973</v>
      </c>
      <c r="Q13" s="33">
        <f t="shared" si="0"/>
        <v>8612596749.7000008</v>
      </c>
      <c r="R13" s="33">
        <f t="shared" si="0"/>
        <v>8477250183.3400021</v>
      </c>
      <c r="S13" s="33">
        <f t="shared" si="0"/>
        <v>8901330974.0100002</v>
      </c>
      <c r="T13" s="33">
        <f t="shared" si="0"/>
        <v>8421456718.9499989</v>
      </c>
      <c r="U13" s="33">
        <f t="shared" si="0"/>
        <v>8103290689.8499994</v>
      </c>
      <c r="V13" s="33">
        <f t="shared" si="0"/>
        <v>7695555629.630003</v>
      </c>
      <c r="W13" s="33">
        <f t="shared" si="0"/>
        <v>7696052812.2000008</v>
      </c>
      <c r="X13" s="33">
        <f t="shared" si="0"/>
        <v>7349717226.5500002</v>
      </c>
      <c r="Y13" s="33">
        <f t="shared" si="0"/>
        <v>7132174777.1100006</v>
      </c>
      <c r="Z13" s="33">
        <f t="shared" si="0"/>
        <v>7143808636.6499996</v>
      </c>
      <c r="AA13" s="33">
        <f t="shared" si="0"/>
        <v>8627352118.7200031</v>
      </c>
      <c r="AB13" s="33">
        <f t="shared" si="0"/>
        <v>8230101783.0500002</v>
      </c>
      <c r="AC13" s="33">
        <f t="shared" si="0"/>
        <v>7379294798.6300011</v>
      </c>
      <c r="AD13" s="33">
        <f t="shared" si="0"/>
        <v>7771323327.2599993</v>
      </c>
      <c r="AE13" s="33">
        <f t="shared" si="0"/>
        <v>7687852834.9900007</v>
      </c>
      <c r="AF13" s="33">
        <f t="shared" si="0"/>
        <v>7685539033.9200001</v>
      </c>
      <c r="AG13" s="33">
        <f t="shared" si="0"/>
        <v>7395550678.4400005</v>
      </c>
      <c r="AH13" s="33">
        <f t="shared" si="0"/>
        <v>7304851378.9999981</v>
      </c>
      <c r="AI13" s="33">
        <f t="shared" si="0"/>
        <v>7253659878.4799995</v>
      </c>
      <c r="AJ13" s="33">
        <f t="shared" si="0"/>
        <v>7045375650.7200003</v>
      </c>
      <c r="AK13" s="33">
        <f t="shared" si="0"/>
        <v>6793331242.3899994</v>
      </c>
      <c r="AL13" s="33">
        <f t="shared" si="0"/>
        <v>6905356467.5599995</v>
      </c>
      <c r="AM13" s="33">
        <f t="shared" si="0"/>
        <v>6802980004.4400005</v>
      </c>
      <c r="AN13" s="33">
        <f t="shared" si="0"/>
        <v>6490213909.2200003</v>
      </c>
      <c r="AO13" s="33">
        <f t="shared" si="0"/>
        <v>6259753811.8700008</v>
      </c>
      <c r="AP13" s="33">
        <f t="shared" si="0"/>
        <v>6102664312.4399996</v>
      </c>
      <c r="AQ13" s="33">
        <f t="shared" si="0"/>
        <v>6161767724.4400005</v>
      </c>
      <c r="AR13" s="33">
        <f t="shared" si="0"/>
        <v>5899619528.4300003</v>
      </c>
      <c r="AS13" s="33">
        <f t="shared" si="0"/>
        <v>5703041045.0800009</v>
      </c>
      <c r="AT13" s="33">
        <f t="shared" si="0"/>
        <v>5611739118.6299992</v>
      </c>
      <c r="AU13" s="33">
        <f t="shared" si="0"/>
        <v>5613449554.4899988</v>
      </c>
      <c r="AV13" s="33">
        <f t="shared" si="0"/>
        <v>5310703082.75</v>
      </c>
      <c r="AW13" s="33">
        <f t="shared" si="0"/>
        <v>5217534082.96</v>
      </c>
      <c r="AX13" s="33">
        <f t="shared" si="0"/>
        <v>5194611727.4100008</v>
      </c>
      <c r="AY13" s="33">
        <f t="shared" si="0"/>
        <v>5116989152.8000002</v>
      </c>
      <c r="AZ13" s="33">
        <f t="shared" si="0"/>
        <v>5175004353.8299999</v>
      </c>
      <c r="BA13" s="33">
        <f t="shared" si="0"/>
        <v>4902986359.0799999</v>
      </c>
      <c r="BB13" s="33">
        <f t="shared" si="0"/>
        <v>4912481462.7800007</v>
      </c>
      <c r="BC13" s="33">
        <f t="shared" si="0"/>
        <v>5020511998.1999998</v>
      </c>
      <c r="BD13" s="33">
        <f t="shared" si="0"/>
        <v>5095938858.9799995</v>
      </c>
      <c r="BE13" s="33">
        <f t="shared" si="0"/>
        <v>4942781470.8699999</v>
      </c>
      <c r="BF13" s="33">
        <f t="shared" si="0"/>
        <v>4842250530.5400009</v>
      </c>
      <c r="BG13" s="33">
        <f t="shared" si="0"/>
        <v>4998426629.9500008</v>
      </c>
      <c r="BH13" s="33">
        <f t="shared" si="0"/>
        <v>4844506152.8799992</v>
      </c>
      <c r="BI13" s="33">
        <f t="shared" si="0"/>
        <v>4660184190.4799995</v>
      </c>
      <c r="BJ13" s="33">
        <f t="shared" si="0"/>
        <v>4677530697.1599998</v>
      </c>
      <c r="BK13" s="33">
        <f t="shared" si="0"/>
        <v>4653451362.6800003</v>
      </c>
      <c r="BL13" s="33">
        <f t="shared" si="0"/>
        <v>4473198473.5899982</v>
      </c>
      <c r="BM13" s="33">
        <f t="shared" si="0"/>
        <v>4232274865.1900005</v>
      </c>
      <c r="BN13" s="33">
        <f t="shared" si="0"/>
        <v>4257526601.4800005</v>
      </c>
      <c r="BO13" s="33">
        <f t="shared" si="0"/>
        <v>4326714450.8499994</v>
      </c>
      <c r="BP13" s="33">
        <f t="shared" si="0"/>
        <v>4121024429.3000002</v>
      </c>
      <c r="BQ13" s="33">
        <f t="shared" si="0"/>
        <v>3969913356.6299992</v>
      </c>
      <c r="BR13" s="33">
        <f t="shared" ref="BR13:CL13" si="1">BR9-BR12</f>
        <v>4067910317.7200003</v>
      </c>
      <c r="BS13" s="33">
        <f t="shared" si="1"/>
        <v>3809179451.5599999</v>
      </c>
      <c r="BT13" s="33">
        <f t="shared" si="1"/>
        <v>4120097727.5799999</v>
      </c>
      <c r="BU13" s="33">
        <f t="shared" si="1"/>
        <v>3836606925.8000002</v>
      </c>
      <c r="BV13" s="33">
        <f t="shared" si="1"/>
        <v>2259076352.2500005</v>
      </c>
      <c r="BW13" s="33">
        <f t="shared" si="1"/>
        <v>2107236095.5499997</v>
      </c>
      <c r="BX13" s="33">
        <f t="shared" si="1"/>
        <v>1198976410.9299998</v>
      </c>
      <c r="BY13" s="33">
        <f t="shared" si="1"/>
        <v>1040957487.52</v>
      </c>
      <c r="BZ13" s="33">
        <f t="shared" si="1"/>
        <v>612314478.98000002</v>
      </c>
      <c r="CA13" s="33">
        <f t="shared" si="1"/>
        <v>1150337392.7799997</v>
      </c>
      <c r="CB13" s="33">
        <f t="shared" si="1"/>
        <v>718577940.61000001</v>
      </c>
      <c r="CC13" s="33">
        <f t="shared" si="1"/>
        <v>926782205.09000027</v>
      </c>
      <c r="CD13" s="33">
        <f t="shared" si="1"/>
        <v>694151416.42000008</v>
      </c>
      <c r="CE13" s="33">
        <f t="shared" si="1"/>
        <v>845999000</v>
      </c>
      <c r="CF13" s="33">
        <f t="shared" si="1"/>
        <v>564216151.12</v>
      </c>
      <c r="CG13" s="33">
        <f t="shared" si="1"/>
        <v>505186521.55000001</v>
      </c>
      <c r="CH13" s="33">
        <f t="shared" si="1"/>
        <v>0</v>
      </c>
      <c r="CI13" s="33">
        <f t="shared" si="1"/>
        <v>66170000</v>
      </c>
      <c r="CJ13" s="33">
        <f t="shared" si="1"/>
        <v>0</v>
      </c>
      <c r="CK13" s="33">
        <f t="shared" si="1"/>
        <v>0</v>
      </c>
      <c r="CL13" s="33">
        <f t="shared" si="1"/>
        <v>0</v>
      </c>
    </row>
    <row r="14" spans="1:90" s="57" customFormat="1">
      <c r="A14" s="57" t="s">
        <v>346</v>
      </c>
      <c r="E14" s="57">
        <f>E9</f>
        <v>12466964524.469995</v>
      </c>
      <c r="F14" s="57">
        <f t="shared" ref="F14:BQ14" si="2">F9</f>
        <v>12179598099.500004</v>
      </c>
      <c r="G14" s="57">
        <f t="shared" si="2"/>
        <v>12130146338.639996</v>
      </c>
      <c r="H14" s="57">
        <f t="shared" si="2"/>
        <v>12023831929.66</v>
      </c>
      <c r="I14" s="57">
        <f t="shared" si="2"/>
        <v>11623144965.309998</v>
      </c>
      <c r="J14" s="57">
        <f t="shared" si="2"/>
        <v>11341725783.080006</v>
      </c>
      <c r="K14" s="57">
        <f t="shared" si="2"/>
        <v>11301436117.700003</v>
      </c>
      <c r="L14" s="57">
        <f t="shared" si="2"/>
        <v>10882579696.250008</v>
      </c>
      <c r="M14" s="57">
        <f t="shared" si="2"/>
        <v>10539105171.650005</v>
      </c>
      <c r="N14" s="57">
        <f t="shared" si="2"/>
        <v>10265971346.089998</v>
      </c>
      <c r="O14" s="57">
        <f t="shared" si="2"/>
        <v>9740280558.1600037</v>
      </c>
      <c r="P14" s="57">
        <f t="shared" si="2"/>
        <v>10554374558.019997</v>
      </c>
      <c r="Q14" s="57">
        <f t="shared" si="2"/>
        <v>10215204831.640001</v>
      </c>
      <c r="R14" s="57">
        <f t="shared" si="2"/>
        <v>10226530564.660002</v>
      </c>
      <c r="S14" s="57">
        <f t="shared" si="2"/>
        <v>10653991504.91</v>
      </c>
      <c r="T14" s="57">
        <f t="shared" si="2"/>
        <v>10187387890.889999</v>
      </c>
      <c r="U14" s="57">
        <f t="shared" si="2"/>
        <v>9849589265.5699997</v>
      </c>
      <c r="V14" s="57">
        <f t="shared" si="2"/>
        <v>9763858775.4400024</v>
      </c>
      <c r="W14" s="57">
        <f t="shared" si="2"/>
        <v>9765471855.2200012</v>
      </c>
      <c r="X14" s="57">
        <f t="shared" si="2"/>
        <v>9482152678.8500004</v>
      </c>
      <c r="Y14" s="57">
        <f t="shared" si="2"/>
        <v>10694473943.880001</v>
      </c>
      <c r="Z14" s="57">
        <f t="shared" si="2"/>
        <v>9318747845.1599998</v>
      </c>
      <c r="AA14" s="57">
        <f t="shared" si="2"/>
        <v>8943660768.7200031</v>
      </c>
      <c r="AB14" s="57">
        <f t="shared" si="2"/>
        <v>8544350433.0500002</v>
      </c>
      <c r="AC14" s="57">
        <f t="shared" si="2"/>
        <v>9238518250.2200012</v>
      </c>
      <c r="AD14" s="57">
        <f t="shared" si="2"/>
        <v>8087076231.4799995</v>
      </c>
      <c r="AE14" s="57">
        <f t="shared" si="2"/>
        <v>8073605739.210001</v>
      </c>
      <c r="AF14" s="57">
        <f t="shared" si="2"/>
        <v>7981291938.1400003</v>
      </c>
      <c r="AG14" s="57">
        <f t="shared" si="2"/>
        <v>7695938118.6600008</v>
      </c>
      <c r="AH14" s="57">
        <f t="shared" si="2"/>
        <v>7679670736.8899984</v>
      </c>
      <c r="AI14" s="57">
        <f t="shared" si="2"/>
        <v>7706379849.3699999</v>
      </c>
      <c r="AJ14" s="57">
        <f t="shared" si="2"/>
        <v>7638796456.2600002</v>
      </c>
      <c r="AK14" s="57">
        <f t="shared" si="2"/>
        <v>7410754735.6399994</v>
      </c>
      <c r="AL14" s="57">
        <f t="shared" si="2"/>
        <v>7535117366.25</v>
      </c>
      <c r="AM14" s="57">
        <f t="shared" si="2"/>
        <v>7089801949.1200008</v>
      </c>
      <c r="AN14" s="57">
        <f t="shared" si="2"/>
        <v>6832227835.3299999</v>
      </c>
      <c r="AO14" s="57">
        <f t="shared" si="2"/>
        <v>6625100037.3500004</v>
      </c>
      <c r="AP14" s="57">
        <f t="shared" si="2"/>
        <v>6438030179.3299999</v>
      </c>
      <c r="AQ14" s="57">
        <f t="shared" si="2"/>
        <v>6568210939.6500006</v>
      </c>
      <c r="AR14" s="57">
        <f t="shared" si="2"/>
        <v>6277045495.4499998</v>
      </c>
      <c r="AS14" s="57">
        <f t="shared" si="2"/>
        <v>6083747306.9000006</v>
      </c>
      <c r="AT14" s="57">
        <f t="shared" si="2"/>
        <v>5954249904.1999989</v>
      </c>
      <c r="AU14" s="57">
        <f t="shared" si="2"/>
        <v>5979473018.6699991</v>
      </c>
      <c r="AV14" s="57">
        <f t="shared" si="2"/>
        <v>5702242088.3999996</v>
      </c>
      <c r="AW14" s="57">
        <f t="shared" si="2"/>
        <v>5602896259.3299999</v>
      </c>
      <c r="AX14" s="57">
        <f t="shared" si="2"/>
        <v>5630226389.2300005</v>
      </c>
      <c r="AY14" s="57">
        <f t="shared" si="2"/>
        <v>5610383691.54</v>
      </c>
      <c r="AZ14" s="57">
        <f t="shared" si="2"/>
        <v>5742365500.0299997</v>
      </c>
      <c r="BA14" s="57">
        <f t="shared" si="2"/>
        <v>5519718719.7200003</v>
      </c>
      <c r="BB14" s="57">
        <f t="shared" si="2"/>
        <v>5521624770.0500002</v>
      </c>
      <c r="BC14" s="57">
        <f t="shared" si="2"/>
        <v>5679940370.9499998</v>
      </c>
      <c r="BD14" s="57">
        <f t="shared" si="2"/>
        <v>5846712764.1299992</v>
      </c>
      <c r="BE14" s="57">
        <f t="shared" si="2"/>
        <v>5652888376.0199995</v>
      </c>
      <c r="BF14" s="57">
        <f t="shared" si="2"/>
        <v>5507281537.8100004</v>
      </c>
      <c r="BG14" s="57">
        <f t="shared" si="2"/>
        <v>5766777137.2200003</v>
      </c>
      <c r="BH14" s="57">
        <f t="shared" si="2"/>
        <v>5679446660.1499996</v>
      </c>
      <c r="BI14" s="57">
        <f t="shared" si="2"/>
        <v>5510735701.04</v>
      </c>
      <c r="BJ14" s="57">
        <f t="shared" si="2"/>
        <v>5618637937.1800003</v>
      </c>
      <c r="BK14" s="57">
        <f t="shared" si="2"/>
        <v>6020657540.6999998</v>
      </c>
      <c r="BL14" s="57">
        <f t="shared" si="2"/>
        <v>5957640591.7299986</v>
      </c>
      <c r="BM14" s="57">
        <f t="shared" si="2"/>
        <v>5623524658.5500002</v>
      </c>
      <c r="BN14" s="57">
        <f t="shared" si="2"/>
        <v>5528804685.8000002</v>
      </c>
      <c r="BO14" s="57">
        <f t="shared" si="2"/>
        <v>5560543335.1699991</v>
      </c>
      <c r="BP14" s="57">
        <f t="shared" si="2"/>
        <v>5297951558.5900002</v>
      </c>
      <c r="BQ14" s="57">
        <f t="shared" si="2"/>
        <v>5039796175.749999</v>
      </c>
      <c r="BR14" s="57">
        <f t="shared" ref="BR14:CL14" si="3">BR9</f>
        <v>5114612634.25</v>
      </c>
      <c r="BS14" s="57">
        <f t="shared" si="3"/>
        <v>4666968162.75</v>
      </c>
      <c r="BT14" s="57">
        <f t="shared" si="3"/>
        <v>5043729164.71</v>
      </c>
      <c r="BU14" s="57">
        <f t="shared" si="3"/>
        <v>4706644952.9300003</v>
      </c>
      <c r="BV14" s="57">
        <f t="shared" si="3"/>
        <v>3010962349.8500004</v>
      </c>
      <c r="BW14" s="57">
        <f t="shared" si="3"/>
        <v>2841796941.2199998</v>
      </c>
      <c r="BX14" s="57">
        <f t="shared" si="3"/>
        <v>1814177805.9299998</v>
      </c>
      <c r="BY14" s="57">
        <f t="shared" si="3"/>
        <v>1685492516.3</v>
      </c>
      <c r="BZ14" s="57">
        <f t="shared" si="3"/>
        <v>612314478.98000002</v>
      </c>
      <c r="CA14" s="57">
        <f t="shared" si="3"/>
        <v>1689149770.2499998</v>
      </c>
      <c r="CB14" s="57">
        <f t="shared" si="3"/>
        <v>718577940.61000001</v>
      </c>
      <c r="CC14" s="57">
        <f t="shared" si="3"/>
        <v>1258879922.4500003</v>
      </c>
      <c r="CD14" s="57">
        <f t="shared" si="3"/>
        <v>694151416.42000008</v>
      </c>
      <c r="CE14" s="57">
        <f t="shared" si="3"/>
        <v>1037203000</v>
      </c>
      <c r="CF14" s="57">
        <f t="shared" si="3"/>
        <v>564216151.12</v>
      </c>
      <c r="CG14" s="57">
        <f t="shared" si="3"/>
        <v>795546945.86000001</v>
      </c>
      <c r="CH14" s="57">
        <f t="shared" si="3"/>
        <v>0</v>
      </c>
      <c r="CI14" s="57">
        <f t="shared" si="3"/>
        <v>66170000</v>
      </c>
      <c r="CJ14" s="57">
        <f t="shared" si="3"/>
        <v>0</v>
      </c>
      <c r="CK14" s="57">
        <f t="shared" si="3"/>
        <v>0</v>
      </c>
      <c r="CL14" s="57">
        <f t="shared" si="3"/>
        <v>0</v>
      </c>
    </row>
    <row r="15" spans="1:90" s="33" customFormat="1">
      <c r="A15" s="35" t="s">
        <v>347</v>
      </c>
      <c r="E15" s="33">
        <f>E11+E13-E3-E4-E7</f>
        <v>14635199668.76</v>
      </c>
      <c r="F15" s="33">
        <f t="shared" ref="F15:BQ15" si="4">F11+F13-F3-F4-F7</f>
        <v>14182792860.32</v>
      </c>
      <c r="G15" s="33">
        <f t="shared" si="4"/>
        <v>14209548902.809998</v>
      </c>
      <c r="H15" s="33">
        <f t="shared" si="4"/>
        <v>14035923374.52</v>
      </c>
      <c r="I15" s="33">
        <f t="shared" si="4"/>
        <v>14245869028.59</v>
      </c>
      <c r="J15" s="33">
        <f t="shared" si="4"/>
        <v>13962582088.18</v>
      </c>
      <c r="K15" s="33">
        <f t="shared" si="4"/>
        <v>13952908001.15</v>
      </c>
      <c r="L15" s="33">
        <f t="shared" si="4"/>
        <v>13025766796.500004</v>
      </c>
      <c r="M15" s="33">
        <f t="shared" si="4"/>
        <v>13114970484.75</v>
      </c>
      <c r="N15" s="33">
        <f t="shared" si="4"/>
        <v>13104887702.700001</v>
      </c>
      <c r="O15" s="33">
        <f t="shared" si="4"/>
        <v>12951664503.410004</v>
      </c>
      <c r="P15" s="33">
        <f t="shared" si="4"/>
        <v>12038788055.74</v>
      </c>
      <c r="Q15" s="33">
        <f t="shared" si="4"/>
        <v>12260625664.349998</v>
      </c>
      <c r="R15" s="33">
        <f t="shared" si="4"/>
        <v>10612753423.82</v>
      </c>
      <c r="S15" s="33">
        <f t="shared" si="4"/>
        <v>10788460996.33</v>
      </c>
      <c r="T15" s="33">
        <f t="shared" si="4"/>
        <v>9881083583.0900002</v>
      </c>
      <c r="U15" s="33">
        <f t="shared" si="4"/>
        <v>9920213588.2299995</v>
      </c>
      <c r="V15" s="33">
        <f t="shared" si="4"/>
        <v>11069384297.560001</v>
      </c>
      <c r="W15" s="33">
        <f t="shared" si="4"/>
        <v>11128964178.889999</v>
      </c>
      <c r="X15" s="33">
        <f t="shared" si="4"/>
        <v>9588028542.4100018</v>
      </c>
      <c r="Y15" s="33">
        <f t="shared" si="4"/>
        <v>10282350378.950003</v>
      </c>
      <c r="Z15" s="33">
        <f t="shared" si="4"/>
        <v>8376990545.6299982</v>
      </c>
      <c r="AA15" s="33">
        <f t="shared" si="4"/>
        <v>9452962936.3100014</v>
      </c>
      <c r="AB15" s="33">
        <f t="shared" si="4"/>
        <v>7864923798.6799984</v>
      </c>
      <c r="AC15" s="33">
        <f t="shared" si="4"/>
        <v>8398833876.5200005</v>
      </c>
      <c r="AD15" s="33">
        <f t="shared" si="4"/>
        <v>7867365174.4499989</v>
      </c>
      <c r="AE15" s="33">
        <f t="shared" si="4"/>
        <v>7365717112.3500004</v>
      </c>
      <c r="AF15" s="33">
        <f t="shared" si="4"/>
        <v>6677324401.8699999</v>
      </c>
      <c r="AG15" s="33">
        <f t="shared" si="4"/>
        <v>6960685507.210001</v>
      </c>
      <c r="AH15" s="33">
        <f t="shared" si="4"/>
        <v>6903753979.1399975</v>
      </c>
      <c r="AI15" s="33">
        <f t="shared" si="4"/>
        <v>6496250868.5100012</v>
      </c>
      <c r="AJ15" s="33">
        <f t="shared" si="4"/>
        <v>5622142828.6200008</v>
      </c>
      <c r="AK15" s="33">
        <f t="shared" si="4"/>
        <v>5623562475.9499998</v>
      </c>
      <c r="AL15" s="33">
        <f t="shared" si="4"/>
        <v>5007400744.4399986</v>
      </c>
      <c r="AM15" s="33">
        <f t="shared" si="4"/>
        <v>4894572680.7900009</v>
      </c>
      <c r="AN15" s="33">
        <f t="shared" si="4"/>
        <v>4427143148.7600002</v>
      </c>
      <c r="AO15" s="33">
        <f t="shared" si="4"/>
        <v>3885562781.4899998</v>
      </c>
      <c r="AP15" s="33">
        <f t="shared" si="4"/>
        <v>3925503640.8099995</v>
      </c>
      <c r="AQ15" s="33">
        <f t="shared" si="4"/>
        <v>3742302060.8700008</v>
      </c>
      <c r="AR15" s="33">
        <f t="shared" si="4"/>
        <v>3459488726.5400009</v>
      </c>
      <c r="AS15" s="33">
        <f t="shared" si="4"/>
        <v>3810391364.4000006</v>
      </c>
      <c r="AT15" s="33">
        <f t="shared" si="4"/>
        <v>3428450800.6600008</v>
      </c>
      <c r="AU15" s="33">
        <f t="shared" si="4"/>
        <v>3269164252.6899996</v>
      </c>
      <c r="AV15" s="33">
        <f t="shared" si="4"/>
        <v>3132081376.1199999</v>
      </c>
      <c r="AW15" s="33">
        <f t="shared" si="4"/>
        <v>3185616254.8800011</v>
      </c>
      <c r="AX15" s="33">
        <f t="shared" si="4"/>
        <v>3233739905.6999993</v>
      </c>
      <c r="AY15" s="33">
        <f t="shared" si="4"/>
        <v>2930576316.8400002</v>
      </c>
      <c r="AZ15" s="33">
        <f t="shared" si="4"/>
        <v>2482330885.0699997</v>
      </c>
      <c r="BA15" s="33">
        <f t="shared" si="4"/>
        <v>2532834635.0500002</v>
      </c>
      <c r="BB15" s="33">
        <f t="shared" si="4"/>
        <v>2136429352.6100008</v>
      </c>
      <c r="BC15" s="33">
        <f t="shared" si="4"/>
        <v>2347252559.0599999</v>
      </c>
      <c r="BD15" s="33">
        <f t="shared" si="4"/>
        <v>2574233815.1099992</v>
      </c>
      <c r="BE15" s="33">
        <f t="shared" si="4"/>
        <v>2787593001.059999</v>
      </c>
      <c r="BF15" s="33">
        <f t="shared" si="4"/>
        <v>2672372107.8700018</v>
      </c>
      <c r="BG15" s="33">
        <f t="shared" si="4"/>
        <v>2830498729.5800009</v>
      </c>
      <c r="BH15" s="33">
        <f t="shared" si="4"/>
        <v>2847035219.7700005</v>
      </c>
      <c r="BI15" s="33">
        <f t="shared" si="4"/>
        <v>2819279150.75</v>
      </c>
      <c r="BJ15" s="33">
        <f t="shared" si="4"/>
        <v>2590822621.0000005</v>
      </c>
      <c r="BK15" s="33">
        <f t="shared" si="4"/>
        <v>2483175291.0400009</v>
      </c>
      <c r="BL15" s="33">
        <f t="shared" si="4"/>
        <v>2403002903.6999998</v>
      </c>
      <c r="BM15" s="33">
        <f t="shared" si="4"/>
        <v>2491080962.0800009</v>
      </c>
      <c r="BN15" s="33">
        <f t="shared" si="4"/>
        <v>2416530688.3099995</v>
      </c>
      <c r="BO15" s="33">
        <f t="shared" si="4"/>
        <v>2810091900.9299989</v>
      </c>
      <c r="BP15" s="33">
        <f t="shared" si="4"/>
        <v>2568217751.5800009</v>
      </c>
      <c r="BQ15" s="33">
        <f t="shared" si="4"/>
        <v>2517681866.4999995</v>
      </c>
      <c r="BR15" s="33">
        <f t="shared" ref="BR15:CL15" si="5">BR11+BR13-BR3-BR4-BR7</f>
        <v>2371772933.3000002</v>
      </c>
      <c r="BS15" s="33">
        <f t="shared" si="5"/>
        <v>2402964231.29</v>
      </c>
      <c r="BT15" s="33">
        <f t="shared" si="5"/>
        <v>1909010294.9599998</v>
      </c>
      <c r="BU15" s="33">
        <f t="shared" si="5"/>
        <v>1966006789.0300002</v>
      </c>
      <c r="BV15" s="33">
        <f t="shared" si="5"/>
        <v>1113833080.3099999</v>
      </c>
      <c r="BW15" s="33">
        <f t="shared" si="5"/>
        <v>1313406522.3400002</v>
      </c>
      <c r="BX15" s="33">
        <f t="shared" si="5"/>
        <v>-587889308.68000019</v>
      </c>
      <c r="BY15" s="33">
        <f t="shared" si="5"/>
        <v>-465980790.57000005</v>
      </c>
      <c r="BZ15" s="33">
        <f t="shared" si="5"/>
        <v>0</v>
      </c>
      <c r="CA15" s="33">
        <f t="shared" si="5"/>
        <v>-490598557.76000005</v>
      </c>
      <c r="CB15" s="33">
        <f t="shared" si="5"/>
        <v>0</v>
      </c>
      <c r="CC15" s="33">
        <f t="shared" si="5"/>
        <v>-259234206.3299998</v>
      </c>
      <c r="CD15" s="33">
        <f t="shared" si="5"/>
        <v>0</v>
      </c>
      <c r="CE15" s="33">
        <f t="shared" si="5"/>
        <v>13149000</v>
      </c>
      <c r="CF15" s="33">
        <f t="shared" si="5"/>
        <v>0</v>
      </c>
      <c r="CG15" s="33">
        <f t="shared" si="5"/>
        <v>-142116360.53000009</v>
      </c>
      <c r="CH15" s="33">
        <f t="shared" si="5"/>
        <v>0</v>
      </c>
      <c r="CI15" s="33">
        <f t="shared" si="5"/>
        <v>0</v>
      </c>
      <c r="CJ15" s="33">
        <f t="shared" si="5"/>
        <v>0</v>
      </c>
      <c r="CK15" s="33">
        <f t="shared" si="5"/>
        <v>0</v>
      </c>
      <c r="CL15" s="33">
        <f t="shared" si="5"/>
        <v>0</v>
      </c>
    </row>
    <row r="16" spans="1:90" s="33" customFormat="1">
      <c r="A16" s="35" t="s">
        <v>348</v>
      </c>
      <c r="E16" s="33">
        <f>E10-E2</f>
        <v>-14635199668.76</v>
      </c>
      <c r="F16" s="33">
        <f t="shared" ref="F16:BQ16" si="6">F10-F2</f>
        <v>-14182792860.32</v>
      </c>
      <c r="G16" s="33">
        <f t="shared" si="6"/>
        <v>-14209548902.809998</v>
      </c>
      <c r="H16" s="33">
        <f t="shared" si="6"/>
        <v>-14035923374.519999</v>
      </c>
      <c r="I16" s="33">
        <f t="shared" si="6"/>
        <v>-14245869028.59</v>
      </c>
      <c r="J16" s="33">
        <f t="shared" si="6"/>
        <v>-13962582088.18</v>
      </c>
      <c r="K16" s="33">
        <f t="shared" si="6"/>
        <v>-13952908001.15</v>
      </c>
      <c r="L16" s="33">
        <f t="shared" si="6"/>
        <v>-13025766796.500002</v>
      </c>
      <c r="M16" s="33">
        <f t="shared" si="6"/>
        <v>-13114970484.75</v>
      </c>
      <c r="N16" s="33">
        <f t="shared" si="6"/>
        <v>-13104887702.700001</v>
      </c>
      <c r="O16" s="33">
        <f t="shared" si="6"/>
        <v>-12951664503.410002</v>
      </c>
      <c r="P16" s="33">
        <f t="shared" si="6"/>
        <v>-12038788055.74</v>
      </c>
      <c r="Q16" s="33">
        <f t="shared" si="6"/>
        <v>-12260625664.349998</v>
      </c>
      <c r="R16" s="33">
        <f t="shared" si="6"/>
        <v>-10612753423.82</v>
      </c>
      <c r="S16" s="33">
        <f t="shared" si="6"/>
        <v>-10788460996.33</v>
      </c>
      <c r="T16" s="33">
        <f t="shared" si="6"/>
        <v>-9881083583.0900002</v>
      </c>
      <c r="U16" s="33">
        <f t="shared" si="6"/>
        <v>-9920213588.2300014</v>
      </c>
      <c r="V16" s="33">
        <f t="shared" si="6"/>
        <v>-11069384297.559999</v>
      </c>
      <c r="W16" s="33">
        <f t="shared" si="6"/>
        <v>-11128964178.890001</v>
      </c>
      <c r="X16" s="33">
        <f t="shared" si="6"/>
        <v>-9588028542.4100018</v>
      </c>
      <c r="Y16" s="33">
        <f t="shared" si="6"/>
        <v>-10282350378.950001</v>
      </c>
      <c r="Z16" s="33">
        <f t="shared" si="6"/>
        <v>-8376990545.6299992</v>
      </c>
      <c r="AA16" s="33">
        <f t="shared" si="6"/>
        <v>-9452962936.3100014</v>
      </c>
      <c r="AB16" s="33">
        <f t="shared" si="6"/>
        <v>-7864923798.6800003</v>
      </c>
      <c r="AC16" s="33">
        <f t="shared" si="6"/>
        <v>-8398833876.5200014</v>
      </c>
      <c r="AD16" s="33">
        <f t="shared" si="6"/>
        <v>-7867365174.4499998</v>
      </c>
      <c r="AE16" s="33">
        <f t="shared" si="6"/>
        <v>-7365717112.3500004</v>
      </c>
      <c r="AF16" s="33">
        <f t="shared" si="6"/>
        <v>-6677324401.8699999</v>
      </c>
      <c r="AG16" s="33">
        <f t="shared" si="6"/>
        <v>-6960685507.21</v>
      </c>
      <c r="AH16" s="33">
        <f t="shared" si="6"/>
        <v>-6903753979.1399994</v>
      </c>
      <c r="AI16" s="33">
        <f t="shared" si="6"/>
        <v>-6496250868.5100002</v>
      </c>
      <c r="AJ16" s="33">
        <f t="shared" si="6"/>
        <v>-5622142828.6200008</v>
      </c>
      <c r="AK16" s="33">
        <f t="shared" si="6"/>
        <v>-5623562475.9499998</v>
      </c>
      <c r="AL16" s="33">
        <f t="shared" si="6"/>
        <v>-5007400744.4400005</v>
      </c>
      <c r="AM16" s="33">
        <f t="shared" si="6"/>
        <v>-4894572680.79</v>
      </c>
      <c r="AN16" s="33">
        <f t="shared" si="6"/>
        <v>-4427143148.7600002</v>
      </c>
      <c r="AO16" s="33">
        <f t="shared" si="6"/>
        <v>-3885562781.4899998</v>
      </c>
      <c r="AP16" s="33">
        <f t="shared" si="6"/>
        <v>-3925503640.8099999</v>
      </c>
      <c r="AQ16" s="33">
        <f t="shared" si="6"/>
        <v>-3742302060.8700004</v>
      </c>
      <c r="AR16" s="33">
        <f t="shared" si="6"/>
        <v>-3459488726.54</v>
      </c>
      <c r="AS16" s="33">
        <f t="shared" si="6"/>
        <v>-3810391364.4000001</v>
      </c>
      <c r="AT16" s="33">
        <f t="shared" si="6"/>
        <v>-3428450800.6599998</v>
      </c>
      <c r="AU16" s="33">
        <f t="shared" si="6"/>
        <v>-3269164252.6900001</v>
      </c>
      <c r="AV16" s="33">
        <f t="shared" si="6"/>
        <v>-3132081376.1199999</v>
      </c>
      <c r="AW16" s="33">
        <f t="shared" si="6"/>
        <v>-3185616254.8800001</v>
      </c>
      <c r="AX16" s="33">
        <f t="shared" si="6"/>
        <v>-3233739905.7000003</v>
      </c>
      <c r="AY16" s="33">
        <f t="shared" si="6"/>
        <v>-2930576316.8400002</v>
      </c>
      <c r="AZ16" s="33">
        <f t="shared" si="6"/>
        <v>-2482330885.0699997</v>
      </c>
      <c r="BA16" s="33">
        <f t="shared" si="6"/>
        <v>-2532834635.0500002</v>
      </c>
      <c r="BB16" s="33">
        <f t="shared" si="6"/>
        <v>-2136429352.6100001</v>
      </c>
      <c r="BC16" s="33">
        <f t="shared" si="6"/>
        <v>-2347252559.0599999</v>
      </c>
      <c r="BD16" s="33">
        <f t="shared" si="6"/>
        <v>-2574233815.1100001</v>
      </c>
      <c r="BE16" s="33">
        <f t="shared" si="6"/>
        <v>-2787593001.0599999</v>
      </c>
      <c r="BF16" s="33">
        <f t="shared" si="6"/>
        <v>-2672372107.8700004</v>
      </c>
      <c r="BG16" s="33">
        <f t="shared" si="6"/>
        <v>-2830498729.5799999</v>
      </c>
      <c r="BH16" s="33">
        <f t="shared" si="6"/>
        <v>-2847035219.77</v>
      </c>
      <c r="BI16" s="33">
        <f t="shared" si="6"/>
        <v>-2819279150.75</v>
      </c>
      <c r="BJ16" s="33">
        <f t="shared" si="6"/>
        <v>-2590822621</v>
      </c>
      <c r="BK16" s="33">
        <f t="shared" si="6"/>
        <v>-2483175291.04</v>
      </c>
      <c r="BL16" s="33">
        <f t="shared" si="6"/>
        <v>-2403002903.6999998</v>
      </c>
      <c r="BM16" s="33">
        <f t="shared" si="6"/>
        <v>-2491080962.0799999</v>
      </c>
      <c r="BN16" s="33">
        <f t="shared" si="6"/>
        <v>-2416530688.3099999</v>
      </c>
      <c r="BO16" s="33">
        <f t="shared" si="6"/>
        <v>-2810091900.9299998</v>
      </c>
      <c r="BP16" s="33">
        <f t="shared" si="6"/>
        <v>-2568217751.5800004</v>
      </c>
      <c r="BQ16" s="33">
        <f t="shared" si="6"/>
        <v>-2517681866.5</v>
      </c>
      <c r="BR16" s="33">
        <f t="shared" ref="BR16:CL16" si="7">BR10-BR2</f>
        <v>-2371772933.3000002</v>
      </c>
      <c r="BS16" s="33">
        <f t="shared" si="7"/>
        <v>-2402964231.2900004</v>
      </c>
      <c r="BT16" s="33">
        <f t="shared" si="7"/>
        <v>-1909010294.96</v>
      </c>
      <c r="BU16" s="33">
        <f t="shared" si="7"/>
        <v>-1966006789.0300002</v>
      </c>
      <c r="BV16" s="33">
        <f t="shared" si="7"/>
        <v>-1113833080.3099999</v>
      </c>
      <c r="BW16" s="33">
        <f t="shared" si="7"/>
        <v>-1313406522.3399999</v>
      </c>
      <c r="BX16" s="33">
        <f t="shared" si="7"/>
        <v>587889308.67999995</v>
      </c>
      <c r="BY16" s="33">
        <f t="shared" si="7"/>
        <v>465980790.56999999</v>
      </c>
      <c r="BZ16" s="33">
        <f t="shared" si="7"/>
        <v>0</v>
      </c>
      <c r="CA16" s="33">
        <f t="shared" si="7"/>
        <v>490598557.75999999</v>
      </c>
      <c r="CB16" s="33">
        <f t="shared" si="7"/>
        <v>0</v>
      </c>
      <c r="CC16" s="33">
        <f t="shared" si="7"/>
        <v>259234206.32999998</v>
      </c>
      <c r="CD16" s="33">
        <f t="shared" si="7"/>
        <v>0</v>
      </c>
      <c r="CE16" s="33">
        <f t="shared" si="7"/>
        <v>-13149000</v>
      </c>
      <c r="CF16" s="33">
        <f t="shared" si="7"/>
        <v>0</v>
      </c>
      <c r="CG16" s="33">
        <f t="shared" si="7"/>
        <v>142116360.53</v>
      </c>
      <c r="CH16" s="33">
        <f t="shared" si="7"/>
        <v>0</v>
      </c>
      <c r="CI16" s="33">
        <f t="shared" si="7"/>
        <v>0</v>
      </c>
      <c r="CJ16" s="33">
        <f t="shared" si="7"/>
        <v>0</v>
      </c>
      <c r="CK16" s="33">
        <f t="shared" si="7"/>
        <v>0</v>
      </c>
      <c r="CL16" s="33">
        <f t="shared" si="7"/>
        <v>0</v>
      </c>
    </row>
    <row r="17" spans="1:90" s="74" customFormat="1">
      <c r="A17" s="67" t="s">
        <v>350</v>
      </c>
      <c r="E17" s="74">
        <f>(E11+E13-E7-E3)/E4</f>
        <v>-1.0999958330262933</v>
      </c>
      <c r="F17" s="74">
        <f t="shared" ref="F17:BQ17" si="8">(F11+F13-F7-F3)/F4</f>
        <v>-1.1254038028490949</v>
      </c>
      <c r="G17" s="74">
        <f t="shared" si="8"/>
        <v>-1.1168876488331378</v>
      </c>
      <c r="H17" s="74">
        <f t="shared" si="8"/>
        <v>-1.1117799102686257</v>
      </c>
      <c r="I17" s="74">
        <f t="shared" si="8"/>
        <v>-0.96318141923505463</v>
      </c>
      <c r="J17" s="74">
        <f t="shared" si="8"/>
        <v>-0.8668613626319619</v>
      </c>
      <c r="K17" s="74">
        <f t="shared" si="8"/>
        <v>-0.87343117600176479</v>
      </c>
      <c r="L17" s="74">
        <f t="shared" si="8"/>
        <v>-0.96600203774619819</v>
      </c>
      <c r="M17" s="74">
        <f t="shared" si="8"/>
        <v>-0.87656167932991047</v>
      </c>
      <c r="N17" s="74">
        <f t="shared" si="8"/>
        <v>-0.75530159615188663</v>
      </c>
      <c r="O17" s="74">
        <f t="shared" si="8"/>
        <v>-0.62994725097380777</v>
      </c>
      <c r="P17" s="74">
        <f t="shared" si="8"/>
        <v>-0.8616025839443805</v>
      </c>
      <c r="Q17" s="74">
        <f t="shared" si="8"/>
        <v>-0.7501773589748606</v>
      </c>
      <c r="R17" s="74">
        <f t="shared" si="8"/>
        <v>-0.5702950547844009</v>
      </c>
      <c r="S17" s="74">
        <f t="shared" si="8"/>
        <v>-0.66809530786094828</v>
      </c>
      <c r="T17" s="74">
        <f t="shared" si="8"/>
        <v>-0.64983713746902838</v>
      </c>
      <c r="U17" s="74">
        <f t="shared" si="8"/>
        <v>-0.59002845717696484</v>
      </c>
      <c r="V17" s="74">
        <f t="shared" si="8"/>
        <v>-0.7510508527495211</v>
      </c>
      <c r="W17" s="74">
        <f t="shared" si="8"/>
        <v>-0.77271771359842789</v>
      </c>
      <c r="X17" s="74">
        <f t="shared" si="8"/>
        <v>-0.94427006387147017</v>
      </c>
      <c r="Y17" s="74">
        <f t="shared" si="8"/>
        <v>-0.75291422570927768</v>
      </c>
      <c r="Z17" s="74">
        <f t="shared" si="8"/>
        <v>-0.64853753505992184</v>
      </c>
      <c r="AA17" s="74">
        <f t="shared" si="8"/>
        <v>-0.99007027053642083</v>
      </c>
      <c r="AB17" s="74">
        <f t="shared" si="8"/>
        <v>-1.2408887583737829</v>
      </c>
      <c r="AC17" s="74">
        <f t="shared" si="8"/>
        <v>-1.5355919928891375</v>
      </c>
      <c r="AD17" s="74">
        <f t="shared" si="8"/>
        <v>-1.2569737630858659</v>
      </c>
      <c r="AE17" s="74">
        <f t="shared" si="8"/>
        <v>-1.3651255892834822</v>
      </c>
      <c r="AF17" s="74">
        <f t="shared" si="8"/>
        <v>-1.8156527520976824</v>
      </c>
      <c r="AG17" s="74">
        <f t="shared" si="8"/>
        <v>-1.4333038291350135</v>
      </c>
      <c r="AH17" s="74">
        <f t="shared" si="8"/>
        <v>-1.3430564847985218</v>
      </c>
      <c r="AI17" s="74">
        <f t="shared" si="8"/>
        <v>-1.5323318835661097</v>
      </c>
      <c r="AJ17" s="74">
        <f t="shared" si="8"/>
        <v>-2.2675117828501392</v>
      </c>
      <c r="AK17" s="74">
        <f t="shared" si="8"/>
        <v>-1.9651754879706418</v>
      </c>
      <c r="AL17" s="74">
        <f t="shared" si="8"/>
        <v>-2.4140344550094026</v>
      </c>
      <c r="AM17" s="74">
        <f t="shared" si="8"/>
        <v>-3.770971618587974</v>
      </c>
      <c r="AN17" s="74">
        <f t="shared" si="8"/>
        <v>-4.2722771841551728</v>
      </c>
      <c r="AO17" s="74">
        <f t="shared" si="8"/>
        <v>-7.1001494468685529</v>
      </c>
      <c r="AP17" s="74">
        <f t="shared" si="8"/>
        <v>-5.4095952106432685</v>
      </c>
      <c r="AQ17" s="74">
        <f t="shared" si="8"/>
        <v>-7.7778509956694233</v>
      </c>
      <c r="AR17" s="74">
        <f t="shared" si="8"/>
        <v>-7.1622397471630155</v>
      </c>
      <c r="AS17" s="74">
        <f t="shared" si="8"/>
        <v>-3.1907122596066779</v>
      </c>
      <c r="AT17" s="74">
        <f t="shared" si="8"/>
        <v>-3.8393204207945133</v>
      </c>
      <c r="AU17" s="74">
        <f t="shared" si="8"/>
        <v>-5.6252562114522675</v>
      </c>
      <c r="AV17" s="74">
        <f t="shared" si="8"/>
        <v>-7.2487346606108796</v>
      </c>
      <c r="AW17" s="74">
        <f t="shared" si="8"/>
        <v>-4.7557765450159293</v>
      </c>
      <c r="AX17" s="74">
        <f t="shared" si="8"/>
        <v>-7.526062661927102</v>
      </c>
      <c r="AY17" s="74">
        <f t="shared" si="8"/>
        <v>-12.024002862266792</v>
      </c>
      <c r="AZ17" s="74">
        <f t="shared" si="8"/>
        <v>15.58062351083646</v>
      </c>
      <c r="BA17" s="74">
        <f t="shared" si="8"/>
        <v>-15.044489254257636</v>
      </c>
      <c r="BB17" s="74">
        <f t="shared" si="8"/>
        <v>10.769030062244223</v>
      </c>
      <c r="BC17" s="74">
        <f t="shared" si="8"/>
        <v>80.787202338615415</v>
      </c>
      <c r="BD17" s="74">
        <f t="shared" si="8"/>
        <v>-25.359335368466379</v>
      </c>
      <c r="BE17" s="74">
        <f t="shared" si="8"/>
        <v>-5.185788450906478</v>
      </c>
      <c r="BF17" s="74">
        <f t="shared" si="8"/>
        <v>-5.4371425084627321</v>
      </c>
      <c r="BG17" s="74">
        <f t="shared" si="8"/>
        <v>-7.726419322945854</v>
      </c>
      <c r="BH17" s="74">
        <f t="shared" si="8"/>
        <v>-4.0744758875198706</v>
      </c>
      <c r="BI17" s="74">
        <f t="shared" si="8"/>
        <v>-2.8938503413398773</v>
      </c>
      <c r="BJ17" s="74">
        <f t="shared" si="8"/>
        <v>-3.9532477709400466</v>
      </c>
      <c r="BK17" s="74">
        <f t="shared" si="8"/>
        <v>-8.3023778564533668</v>
      </c>
      <c r="BL17" s="74">
        <f t="shared" si="8"/>
        <v>-6.3763043534421717</v>
      </c>
      <c r="BM17" s="74">
        <f t="shared" si="8"/>
        <v>-2.8526196263186225</v>
      </c>
      <c r="BN17" s="74">
        <f t="shared" si="8"/>
        <v>-9.6119758679152092</v>
      </c>
      <c r="BO17" s="74">
        <f t="shared" si="8"/>
        <v>-3.8148413521447688</v>
      </c>
      <c r="BP17" s="74">
        <f t="shared" si="8"/>
        <v>-3.727373976966101</v>
      </c>
      <c r="BQ17" s="74">
        <f t="shared" si="8"/>
        <v>-3.5830312048171651</v>
      </c>
      <c r="BR17" s="74">
        <f t="shared" ref="BR17:CL17" si="9">(BR11+BR13-BR7-BR3)/BR4</f>
        <v>-3.8100352693635049</v>
      </c>
      <c r="BS17" s="74">
        <f t="shared" si="9"/>
        <v>-4.6165783529779807</v>
      </c>
      <c r="BT17" s="74">
        <f t="shared" si="9"/>
        <v>15.412865246192414</v>
      </c>
      <c r="BU17" s="74">
        <f t="shared" si="9"/>
        <v>-21.610287699591758</v>
      </c>
      <c r="BV17" s="74">
        <f t="shared" si="9"/>
        <v>-26.21942692788145</v>
      </c>
      <c r="BW17" s="74">
        <f t="shared" si="9"/>
        <v>-2.109618207722805</v>
      </c>
      <c r="BX17" s="74">
        <f t="shared" si="9"/>
        <v>0.51952293518032377</v>
      </c>
      <c r="BY17" s="74">
        <f t="shared" si="9"/>
        <v>0.57775173843973993</v>
      </c>
      <c r="BZ17" s="74" t="e">
        <f t="shared" si="9"/>
        <v>#DIV/0!</v>
      </c>
      <c r="CA17" s="74">
        <f t="shared" si="9"/>
        <v>0.4902991166923113</v>
      </c>
      <c r="CB17" s="74" t="e">
        <f t="shared" si="9"/>
        <v>#DIV/0!</v>
      </c>
      <c r="CC17" s="74">
        <f t="shared" si="9"/>
        <v>0.62197666916077221</v>
      </c>
      <c r="CD17" s="74" t="e">
        <f t="shared" si="9"/>
        <v>#DIV/0!</v>
      </c>
      <c r="CE17" s="74">
        <f t="shared" si="9"/>
        <v>1.0675253046572895</v>
      </c>
      <c r="CF17" s="74" t="e">
        <f t="shared" si="9"/>
        <v>#DIV/0!</v>
      </c>
      <c r="CG17" s="74">
        <f t="shared" si="9"/>
        <v>0.34823029723304549</v>
      </c>
      <c r="CH17" s="74" t="e">
        <f t="shared" si="9"/>
        <v>#DIV/0!</v>
      </c>
      <c r="CI17" s="74" t="e">
        <f t="shared" si="9"/>
        <v>#DIV/0!</v>
      </c>
      <c r="CJ17" s="74" t="e">
        <f t="shared" si="9"/>
        <v>#DIV/0!</v>
      </c>
      <c r="CK17" s="74" t="e">
        <f t="shared" si="9"/>
        <v>#DIV/0!</v>
      </c>
      <c r="CL17" s="74" t="e">
        <f t="shared" si="9"/>
        <v>#DIV/0!</v>
      </c>
    </row>
    <row r="18" spans="1:90" s="22" customFormat="1" ht="96.75" customHeight="1" thickBot="1">
      <c r="A18" s="152" t="s">
        <v>564</v>
      </c>
      <c r="B18" s="153"/>
      <c r="C18" s="153"/>
      <c r="D18" s="153"/>
      <c r="E18" s="153"/>
      <c r="F18" s="153"/>
      <c r="G18" s="153"/>
      <c r="H18" s="153"/>
      <c r="I18" s="153"/>
      <c r="J18" s="153"/>
      <c r="K18" s="153"/>
      <c r="L18" s="153"/>
      <c r="M18" s="153"/>
      <c r="N18" s="153"/>
      <c r="O18" s="153"/>
      <c r="P18" s="153"/>
      <c r="Q18" s="153"/>
      <c r="R18" s="153"/>
      <c r="S18" s="153"/>
      <c r="T18" s="153"/>
      <c r="U18" s="153"/>
      <c r="V18" s="153"/>
      <c r="W18" s="153"/>
      <c r="X18" s="153"/>
      <c r="Y18" s="153"/>
      <c r="Z18" s="153"/>
      <c r="AA18" s="153"/>
      <c r="AB18" s="153"/>
      <c r="AC18" s="153"/>
      <c r="AD18" s="153"/>
      <c r="AE18" s="153"/>
      <c r="AF18" s="153"/>
      <c r="AG18" s="153"/>
    </row>
    <row r="19" spans="1:90">
      <c r="A19" s="144" t="s">
        <v>596</v>
      </c>
      <c r="B19" s="145"/>
      <c r="C19" s="145"/>
      <c r="D19" s="145"/>
      <c r="E19" s="145" t="s">
        <v>592</v>
      </c>
      <c r="F19" s="145"/>
      <c r="G19" s="145"/>
      <c r="H19" s="145"/>
      <c r="I19" s="146" t="s">
        <v>594</v>
      </c>
    </row>
    <row r="20" spans="1:90" s="74" customFormat="1" ht="14.25" customHeight="1" thickBot="1">
      <c r="A20" s="147" t="s">
        <v>597</v>
      </c>
      <c r="B20" s="148"/>
      <c r="C20" s="148"/>
      <c r="D20" s="148"/>
      <c r="E20" s="148">
        <f>POWER(E9/U9,1/5)-1</f>
        <v>4.8258808916320728E-2</v>
      </c>
      <c r="F20" s="148"/>
      <c r="G20" s="148"/>
      <c r="H20" s="148"/>
      <c r="I20" s="149">
        <f>POWER(E9/AC9,1/7)-1</f>
        <v>4.3744157589908461E-2</v>
      </c>
    </row>
    <row r="21" spans="1:90" s="135" customFormat="1">
      <c r="A21" s="136" t="s">
        <v>579</v>
      </c>
      <c r="B21" s="137"/>
      <c r="C21" s="137"/>
      <c r="D21" s="137"/>
      <c r="E21" s="137">
        <f>(E2-I2)/I2</f>
        <v>2.7622947013385465E-2</v>
      </c>
      <c r="F21" s="137">
        <f t="shared" ref="F21:BQ21" si="10">(F2-J2)/J2</f>
        <v>1.4753460822341937E-2</v>
      </c>
      <c r="G21" s="137">
        <f t="shared" si="10"/>
        <v>1.7673137459440737E-2</v>
      </c>
      <c r="H21" s="137">
        <f t="shared" si="10"/>
        <v>7.6218934713847095E-2</v>
      </c>
      <c r="I21" s="137">
        <f t="shared" si="10"/>
        <v>8.4351083019245821E-2</v>
      </c>
      <c r="J21" s="135">
        <f t="shared" si="10"/>
        <v>6.4908576384249891E-2</v>
      </c>
      <c r="K21" s="135">
        <f t="shared" si="10"/>
        <v>7.5129018124365149E-2</v>
      </c>
      <c r="L21" s="135">
        <f t="shared" si="10"/>
        <v>7.0815961858822829E-2</v>
      </c>
      <c r="M21" s="135">
        <f t="shared" si="10"/>
        <v>5.8714949131654613E-2</v>
      </c>
      <c r="N21" s="135">
        <f t="shared" si="10"/>
        <v>7.9284402153656217E-2</v>
      </c>
      <c r="O21" s="135">
        <f t="shared" si="10"/>
        <v>5.2611156997050809E-2</v>
      </c>
      <c r="P21" s="135">
        <f t="shared" si="10"/>
        <v>6.43832733020408E-2</v>
      </c>
      <c r="Q21" s="135">
        <f t="shared" si="10"/>
        <v>8.2746111955863497E-2</v>
      </c>
      <c r="R21" s="135">
        <f t="shared" si="10"/>
        <v>6.8857067471815553E-2</v>
      </c>
      <c r="S21" s="135">
        <f t="shared" si="10"/>
        <v>7.9372388191247645E-2</v>
      </c>
      <c r="T21" s="135">
        <f t="shared" si="10"/>
        <v>0.15714775107769879</v>
      </c>
      <c r="U21" s="135">
        <f t="shared" si="10"/>
        <v>-4.3864450614304898E-2</v>
      </c>
      <c r="V21" s="135">
        <f t="shared" si="10"/>
        <v>0.15635798439581816</v>
      </c>
      <c r="W21" s="135">
        <f t="shared" si="10"/>
        <v>0.17322385321662498</v>
      </c>
      <c r="X21" s="135">
        <f t="shared" si="10"/>
        <v>0.2124322408399949</v>
      </c>
      <c r="Y21" s="135">
        <f t="shared" si="10"/>
        <v>0.37559724266618433</v>
      </c>
      <c r="Z21" s="135">
        <f t="shared" si="10"/>
        <v>0.21555831697666292</v>
      </c>
      <c r="AA21" s="135">
        <f t="shared" si="10"/>
        <v>0.27090432273963366</v>
      </c>
      <c r="AB21" s="135">
        <f t="shared" si="10"/>
        <v>0.18387480951371743</v>
      </c>
      <c r="AC21" s="135">
        <f t="shared" si="10"/>
        <v>0.21413886967423326</v>
      </c>
      <c r="AD21" s="135">
        <f t="shared" si="10"/>
        <v>0.12528883506487667</v>
      </c>
      <c r="AE21" s="135">
        <f t="shared" si="10"/>
        <v>0.11664175915337997</v>
      </c>
      <c r="AF21" s="135">
        <f t="shared" si="10"/>
        <v>0.1438424369866998</v>
      </c>
      <c r="AG21" s="135">
        <f t="shared" si="10"/>
        <v>0.18498863238086227</v>
      </c>
      <c r="AH21" s="135">
        <f t="shared" si="10"/>
        <v>0.28359604275639277</v>
      </c>
      <c r="AI21" s="135">
        <f t="shared" si="10"/>
        <v>0.3304301241147824</v>
      </c>
      <c r="AJ21" s="135">
        <f t="shared" si="10"/>
        <v>0.26835373864769818</v>
      </c>
      <c r="AK21" s="135">
        <f t="shared" si="10"/>
        <v>0.43102396466240817</v>
      </c>
      <c r="AL21" s="135">
        <f t="shared" si="10"/>
        <v>0.32205128997468663</v>
      </c>
      <c r="AM21" s="135">
        <f t="shared" si="10"/>
        <v>0.25000011323872501</v>
      </c>
      <c r="AN21" s="135">
        <f t="shared" si="10"/>
        <v>0.24409337882273011</v>
      </c>
      <c r="AO21" s="135">
        <f t="shared" si="10"/>
        <v>1.4825150608775003E-2</v>
      </c>
      <c r="AP21" s="135">
        <f t="shared" si="10"/>
        <v>0.13036958080535563</v>
      </c>
      <c r="AQ21" s="135">
        <f t="shared" si="10"/>
        <v>0.14178035588604937</v>
      </c>
      <c r="AR21" s="135">
        <f t="shared" si="10"/>
        <v>8.9257115165571208E-2</v>
      </c>
      <c r="AS21" s="135">
        <f t="shared" si="10"/>
        <v>0.17427186158338362</v>
      </c>
      <c r="AT21" s="135">
        <f t="shared" si="10"/>
        <v>4.4518609057087863E-2</v>
      </c>
      <c r="AU21" s="135">
        <f t="shared" si="10"/>
        <v>8.1032896218237949E-2</v>
      </c>
      <c r="AV21" s="135">
        <f t="shared" si="10"/>
        <v>0.16368018152708649</v>
      </c>
      <c r="AW21" s="135">
        <f t="shared" si="10"/>
        <v>0.14679612526628477</v>
      </c>
      <c r="AX21" s="135">
        <f t="shared" si="10"/>
        <v>0.33596936983038778</v>
      </c>
      <c r="AY21" s="135">
        <f t="shared" si="10"/>
        <v>0.12978828121690222</v>
      </c>
      <c r="AZ21" s="135">
        <f t="shared" si="10"/>
        <v>-7.3001585286528684E-2</v>
      </c>
      <c r="BA21" s="135">
        <f t="shared" si="10"/>
        <v>-9.4480036038857851E-2</v>
      </c>
      <c r="BB21" s="135">
        <f t="shared" si="10"/>
        <v>-0.18090419013746781</v>
      </c>
      <c r="BC21" s="135">
        <f t="shared" si="10"/>
        <v>-0.16440522991008813</v>
      </c>
      <c r="BD21" s="135">
        <f t="shared" si="10"/>
        <v>-9.9010483795428955E-2</v>
      </c>
      <c r="BE21" s="135">
        <f t="shared" si="10"/>
        <v>-4.8224062955640967E-2</v>
      </c>
      <c r="BF21" s="135">
        <f t="shared" si="10"/>
        <v>-4.512815562761513E-2</v>
      </c>
      <c r="BG21" s="135">
        <f t="shared" si="10"/>
        <v>-6.1168559870109628E-2</v>
      </c>
      <c r="BH21" s="135">
        <f t="shared" si="10"/>
        <v>-5.7660577267163469E-2</v>
      </c>
      <c r="BI21" s="135">
        <f t="shared" si="10"/>
        <v>-5.9601652862347601E-2</v>
      </c>
      <c r="BJ21" s="135">
        <f t="shared" si="10"/>
        <v>-5.2718108229895144E-2</v>
      </c>
      <c r="BK21" s="135">
        <f t="shared" si="10"/>
        <v>-5.2689307968254877E-2</v>
      </c>
      <c r="BL21" s="135">
        <f t="shared" si="10"/>
        <v>2.9552823890750146E-2</v>
      </c>
      <c r="BM21" s="135">
        <f t="shared" si="10"/>
        <v>6.9155834711262493E-2</v>
      </c>
      <c r="BN21" s="135">
        <f t="shared" si="10"/>
        <v>6.8873671235908318E-2</v>
      </c>
      <c r="BO21" s="135">
        <f t="shared" si="10"/>
        <v>0.21872720955121785</v>
      </c>
      <c r="BP21" s="135">
        <f t="shared" si="10"/>
        <v>0.32529021952842385</v>
      </c>
      <c r="BQ21" s="135">
        <f t="shared" si="10"/>
        <v>0.27296641132145583</v>
      </c>
      <c r="BR21" s="135">
        <f t="shared" ref="BR21:CK21" si="11">(BR2-BV2)/BV2</f>
        <v>0.84431094091833581</v>
      </c>
      <c r="BS21" s="135">
        <f t="shared" si="11"/>
        <v>0.61779297260933197</v>
      </c>
      <c r="BT21" s="135">
        <f t="shared" si="11"/>
        <v>168.09906703872369</v>
      </c>
      <c r="BU21" s="135">
        <f t="shared" si="11"/>
        <v>15.49330107892057</v>
      </c>
      <c r="BV21" s="135" t="e">
        <f t="shared" si="11"/>
        <v>#DIV/0!</v>
      </c>
      <c r="BW21" s="135">
        <f t="shared" si="11"/>
        <v>50.549512433744191</v>
      </c>
      <c r="BX21" s="135" t="e">
        <f t="shared" si="11"/>
        <v>#DIV/0!</v>
      </c>
      <c r="BY21" s="135">
        <f t="shared" si="11"/>
        <v>1.7222002698566019</v>
      </c>
      <c r="BZ21" s="135" t="e">
        <f t="shared" si="11"/>
        <v>#DIV/0!</v>
      </c>
      <c r="CA21" s="135">
        <f t="shared" si="11"/>
        <v>-0.8035662751884286</v>
      </c>
      <c r="CB21" s="135" t="e">
        <f t="shared" si="11"/>
        <v>#DIV/0!</v>
      </c>
      <c r="CC21" s="135">
        <f t="shared" si="11"/>
        <v>-0.32410904717444639</v>
      </c>
      <c r="CD21" s="135" t="e">
        <f t="shared" si="11"/>
        <v>#DIV/0!</v>
      </c>
      <c r="CE21" s="135" t="e">
        <f t="shared" si="11"/>
        <v>#DIV/0!</v>
      </c>
      <c r="CF21" s="135" t="e">
        <f t="shared" si="11"/>
        <v>#DIV/0!</v>
      </c>
      <c r="CG21" s="135" t="e">
        <f t="shared" si="11"/>
        <v>#DIV/0!</v>
      </c>
      <c r="CH21" s="135" t="e">
        <f t="shared" si="11"/>
        <v>#DIV/0!</v>
      </c>
      <c r="CI21" s="135" t="e">
        <f t="shared" si="11"/>
        <v>#DIV/0!</v>
      </c>
      <c r="CJ21" s="135" t="e">
        <f t="shared" si="11"/>
        <v>#DIV/0!</v>
      </c>
      <c r="CK21" s="135" t="e">
        <f t="shared" si="11"/>
        <v>#DIV/0!</v>
      </c>
    </row>
    <row r="22" spans="1:90" s="137" customFormat="1">
      <c r="A22" s="136" t="s">
        <v>587</v>
      </c>
      <c r="E22" s="137">
        <f>E2/E9</f>
        <v>1.1766941202861612</v>
      </c>
      <c r="F22" s="137">
        <f t="shared" ref="F22:BQ22" si="12">F2/F9</f>
        <v>1.1673237764942062</v>
      </c>
      <c r="G22" s="137">
        <f t="shared" si="12"/>
        <v>1.1738765999459884</v>
      </c>
      <c r="H22" s="137">
        <f t="shared" si="12"/>
        <v>1.1698021560326095</v>
      </c>
      <c r="I22" s="137">
        <f t="shared" si="12"/>
        <v>1.2281936821915276</v>
      </c>
      <c r="J22" s="137">
        <f t="shared" si="12"/>
        <v>1.2353345990856044</v>
      </c>
      <c r="K22" s="137">
        <f t="shared" si="12"/>
        <v>1.2380738200374455</v>
      </c>
      <c r="L22" s="137">
        <f t="shared" si="12"/>
        <v>1.2009442013095051</v>
      </c>
      <c r="M22" s="137">
        <f t="shared" si="12"/>
        <v>1.2491565152194877</v>
      </c>
      <c r="N22" s="137">
        <f t="shared" si="12"/>
        <v>1.281596685748694</v>
      </c>
      <c r="O22" s="137">
        <f t="shared" si="12"/>
        <v>1.3361281824184408</v>
      </c>
      <c r="P22" s="137">
        <f t="shared" si="12"/>
        <v>1.1563980403240182</v>
      </c>
      <c r="Q22" s="137">
        <f t="shared" si="12"/>
        <v>1.2172911682959999</v>
      </c>
      <c r="R22" s="137">
        <f t="shared" si="12"/>
        <v>1.1920300453553954</v>
      </c>
      <c r="S22" s="137">
        <f t="shared" si="12"/>
        <v>1.1604843173445392</v>
      </c>
      <c r="T22" s="137">
        <f t="shared" si="12"/>
        <v>1.1255867342936943</v>
      </c>
      <c r="U22" s="137">
        <f t="shared" si="12"/>
        <v>1.1659952926783679</v>
      </c>
      <c r="V22" s="137">
        <f t="shared" si="12"/>
        <v>1.1680848746243813</v>
      </c>
      <c r="W22" s="137">
        <f t="shared" si="12"/>
        <v>1.1729704876848419</v>
      </c>
      <c r="X22" s="137">
        <f t="shared" si="12"/>
        <v>1.0450716074750901</v>
      </c>
      <c r="Y22" s="137">
        <f t="shared" si="12"/>
        <v>1.123145509912963</v>
      </c>
      <c r="Z22" s="137">
        <f t="shared" si="12"/>
        <v>1.0583907258261753</v>
      </c>
      <c r="AA22" s="137">
        <f t="shared" si="12"/>
        <v>1.0916517507525403</v>
      </c>
      <c r="AB22" s="137">
        <f t="shared" si="12"/>
        <v>0.95656935687766065</v>
      </c>
      <c r="AC22" s="137">
        <f t="shared" si="12"/>
        <v>0.94515238425946357</v>
      </c>
      <c r="AD22" s="137">
        <f t="shared" si="12"/>
        <v>1.0033125621922199</v>
      </c>
      <c r="AE22" s="137">
        <f t="shared" si="12"/>
        <v>0.95152244988144563</v>
      </c>
      <c r="AF22" s="137">
        <f t="shared" si="12"/>
        <v>0.86500086143683919</v>
      </c>
      <c r="AG22" s="137">
        <f t="shared" si="12"/>
        <v>0.93448906843110302</v>
      </c>
      <c r="AH22" s="137">
        <f t="shared" si="12"/>
        <v>0.93890397299246608</v>
      </c>
      <c r="AI22" s="137">
        <f t="shared" si="12"/>
        <v>0.89273446196302186</v>
      </c>
      <c r="AJ22" s="137">
        <f t="shared" si="12"/>
        <v>0.790130076535</v>
      </c>
      <c r="AK22" s="137">
        <f t="shared" si="12"/>
        <v>0.81895335798424185</v>
      </c>
      <c r="AL22" s="137">
        <f t="shared" si="12"/>
        <v>0.74549611789731296</v>
      </c>
      <c r="AM22" s="137">
        <f t="shared" si="12"/>
        <v>0.72936771970503955</v>
      </c>
      <c r="AN22" s="137">
        <f t="shared" si="12"/>
        <v>0.696499482080014</v>
      </c>
      <c r="AO22" s="137">
        <f t="shared" si="12"/>
        <v>0.64015075358566198</v>
      </c>
      <c r="AP22" s="137">
        <f t="shared" si="12"/>
        <v>0.65998504549604176</v>
      </c>
      <c r="AQ22" s="137">
        <f t="shared" si="12"/>
        <v>0.6298302243762044</v>
      </c>
      <c r="AR22" s="137">
        <f t="shared" si="12"/>
        <v>0.60936131963876861</v>
      </c>
      <c r="AS22" s="137">
        <f t="shared" si="12"/>
        <v>0.68692972958626741</v>
      </c>
      <c r="AT22" s="137">
        <f t="shared" si="12"/>
        <v>0.63130551473973529</v>
      </c>
      <c r="AU22" s="137">
        <f t="shared" si="12"/>
        <v>0.60593370709713357</v>
      </c>
      <c r="AV22" s="137">
        <f t="shared" si="12"/>
        <v>0.61582044425358884</v>
      </c>
      <c r="AW22" s="137">
        <f t="shared" si="12"/>
        <v>0.63518794033598192</v>
      </c>
      <c r="AX22" s="137">
        <f t="shared" si="12"/>
        <v>0.63918209622689259</v>
      </c>
      <c r="AY22" s="137">
        <f t="shared" si="12"/>
        <v>0.59738807559524021</v>
      </c>
      <c r="AZ22" s="137">
        <f t="shared" si="12"/>
        <v>0.52550310234592956</v>
      </c>
      <c r="BA22" s="137">
        <f t="shared" si="12"/>
        <v>0.5622269526095387</v>
      </c>
      <c r="BB22" s="137">
        <f t="shared" si="12"/>
        <v>0.48785085274557827</v>
      </c>
      <c r="BC22" s="137">
        <f t="shared" si="12"/>
        <v>0.52228586311088832</v>
      </c>
      <c r="BD22" s="137">
        <f t="shared" si="12"/>
        <v>0.55676940982654721</v>
      </c>
      <c r="BE22" s="137">
        <f t="shared" si="12"/>
        <v>0.60626175029355911</v>
      </c>
      <c r="BF22" s="137">
        <f t="shared" si="12"/>
        <v>0.59714799130784113</v>
      </c>
      <c r="BG22" s="137">
        <f t="shared" si="12"/>
        <v>0.61563480694720663</v>
      </c>
      <c r="BH22" s="137">
        <f t="shared" si="12"/>
        <v>0.63615268105618183</v>
      </c>
      <c r="BI22" s="137">
        <f t="shared" si="12"/>
        <v>0.65341075059550635</v>
      </c>
      <c r="BJ22" s="137">
        <f t="shared" si="12"/>
        <v>0.61297550394012235</v>
      </c>
      <c r="BK22" s="137">
        <f t="shared" si="12"/>
        <v>0.62809420158455553</v>
      </c>
      <c r="BL22" s="137">
        <f t="shared" si="12"/>
        <v>0.64355508605574518</v>
      </c>
      <c r="BM22" s="137">
        <f t="shared" si="12"/>
        <v>0.68088755621590658</v>
      </c>
      <c r="BN22" s="137">
        <f t="shared" si="12"/>
        <v>0.65760284454395002</v>
      </c>
      <c r="BO22" s="137">
        <f t="shared" si="12"/>
        <v>0.71789187860145665</v>
      </c>
      <c r="BP22" s="137">
        <f t="shared" si="12"/>
        <v>0.70291596863356598</v>
      </c>
      <c r="BQ22" s="137">
        <f t="shared" si="12"/>
        <v>0.71060787809876946</v>
      </c>
      <c r="BR22" s="137">
        <f t="shared" ref="BR22:CK22" si="13">BR2/BR9</f>
        <v>0.66505230728950193</v>
      </c>
      <c r="BS22" s="137">
        <f t="shared" si="13"/>
        <v>0.70183484160730902</v>
      </c>
      <c r="BT22" s="137">
        <f t="shared" si="13"/>
        <v>0.55711986175244299</v>
      </c>
      <c r="BU22" s="137">
        <f t="shared" si="13"/>
        <v>0.59774314977351595</v>
      </c>
      <c r="BV22" s="137">
        <f t="shared" si="13"/>
        <v>0.61253242583118972</v>
      </c>
      <c r="BW22" s="137">
        <f t="shared" si="13"/>
        <v>0.71244899062732203</v>
      </c>
      <c r="BX22" s="137">
        <f t="shared" si="13"/>
        <v>9.1596596902923291E-3</v>
      </c>
      <c r="BY22" s="137">
        <f t="shared" si="13"/>
        <v>0.10120259080381419</v>
      </c>
      <c r="BZ22" s="137">
        <f t="shared" si="13"/>
        <v>0</v>
      </c>
      <c r="CA22" s="137">
        <f t="shared" si="13"/>
        <v>2.3251667159263852E-2</v>
      </c>
      <c r="CB22" s="137">
        <f t="shared" si="13"/>
        <v>0</v>
      </c>
      <c r="CC22" s="137">
        <f t="shared" si="13"/>
        <v>4.9775322135609604E-2</v>
      </c>
      <c r="CD22" s="137">
        <f t="shared" si="13"/>
        <v>0</v>
      </c>
      <c r="CE22" s="137">
        <f t="shared" si="13"/>
        <v>0.19277132827421439</v>
      </c>
      <c r="CF22" s="137">
        <f t="shared" si="13"/>
        <v>0</v>
      </c>
      <c r="CG22" s="137">
        <f t="shared" si="13"/>
        <v>0.116534881935572</v>
      </c>
      <c r="CH22" s="137" t="e">
        <f t="shared" si="13"/>
        <v>#DIV/0!</v>
      </c>
      <c r="CI22" s="137">
        <f t="shared" si="13"/>
        <v>0</v>
      </c>
      <c r="CJ22" s="137" t="e">
        <f t="shared" si="13"/>
        <v>#DIV/0!</v>
      </c>
      <c r="CK22" s="137" t="e">
        <f t="shared" si="13"/>
        <v>#DIV/0!</v>
      </c>
    </row>
    <row r="23" spans="1:90" s="139" customFormat="1">
      <c r="A23" s="138" t="s">
        <v>580</v>
      </c>
      <c r="E23" s="139">
        <f>(E3-I3)/I3</f>
        <v>5.4535788601301274E-2</v>
      </c>
      <c r="F23" s="139">
        <f t="shared" ref="F23:BQ23" si="14">(F3-J3)/J3</f>
        <v>-2.1915823733130353E-2</v>
      </c>
      <c r="G23" s="139">
        <f t="shared" si="14"/>
        <v>8.6539504399912245E-3</v>
      </c>
      <c r="H23" s="139">
        <f t="shared" si="14"/>
        <v>-1.0072532306840905E-2</v>
      </c>
      <c r="I23" s="139">
        <f t="shared" si="14"/>
        <v>-8.3587359865809514E-3</v>
      </c>
      <c r="J23" s="139">
        <f t="shared" si="14"/>
        <v>-2.9248302900245191E-2</v>
      </c>
      <c r="K23" s="139">
        <f t="shared" si="14"/>
        <v>-4.0692102915437074E-2</v>
      </c>
      <c r="L23" s="139">
        <f t="shared" si="14"/>
        <v>-3.7842381828444766E-2</v>
      </c>
      <c r="M23" s="139">
        <f t="shared" si="14"/>
        <v>-2.893572597177017E-2</v>
      </c>
      <c r="N23" s="139">
        <f t="shared" si="14"/>
        <v>2.982666332585231E-2</v>
      </c>
      <c r="O23" s="139">
        <f t="shared" si="14"/>
        <v>-1.4427225269369159E-2</v>
      </c>
      <c r="P23" s="139">
        <f t="shared" si="14"/>
        <v>-6.3398912762837991E-3</v>
      </c>
      <c r="Q23" s="139">
        <f t="shared" si="14"/>
        <v>2.6926296728626078E-3</v>
      </c>
      <c r="R23" s="139">
        <f t="shared" si="14"/>
        <v>-2.7801790155738363E-2</v>
      </c>
      <c r="S23" s="139">
        <f t="shared" si="14"/>
        <v>3.2841235413199395E-2</v>
      </c>
      <c r="T23" s="139">
        <f t="shared" si="14"/>
        <v>6.3425202042294612E-2</v>
      </c>
      <c r="U23" s="139">
        <f t="shared" si="14"/>
        <v>6.4916894290659152E-2</v>
      </c>
      <c r="V23" s="139">
        <f t="shared" si="14"/>
        <v>0.10820961321301348</v>
      </c>
      <c r="W23" s="139">
        <f t="shared" si="14"/>
        <v>2.2907238898855469E-2</v>
      </c>
      <c r="X23" s="139">
        <f t="shared" si="14"/>
        <v>1.0116611987532715E-3</v>
      </c>
      <c r="Y23" s="139">
        <f t="shared" si="14"/>
        <v>0.48035781297600072</v>
      </c>
      <c r="Z23" s="139">
        <f t="shared" si="14"/>
        <v>0.38916031615739499</v>
      </c>
      <c r="AA23" s="139">
        <f t="shared" si="14"/>
        <v>0.52281837502091022</v>
      </c>
      <c r="AB23" s="139">
        <f t="shared" si="14"/>
        <v>0.56323154645315887</v>
      </c>
      <c r="AC23" s="139">
        <f t="shared" si="14"/>
        <v>8.8248850051199812E-2</v>
      </c>
      <c r="AD23" s="139">
        <f t="shared" si="14"/>
        <v>0.20407843510603083</v>
      </c>
      <c r="AE23" s="139">
        <f t="shared" si="14"/>
        <v>0.1766688789146813</v>
      </c>
      <c r="AF23" s="139">
        <f t="shared" si="14"/>
        <v>0.18148905085189268</v>
      </c>
      <c r="AG23" s="139">
        <f t="shared" si="14"/>
        <v>0.16945964766889096</v>
      </c>
      <c r="AH23" s="139">
        <f t="shared" si="14"/>
        <v>7.9420802502261745E-2</v>
      </c>
      <c r="AI23" s="139">
        <f t="shared" si="14"/>
        <v>7.3083000553193125E-2</v>
      </c>
      <c r="AJ23" s="139">
        <f t="shared" si="14"/>
        <v>3.6241044092993051E-2</v>
      </c>
      <c r="AK23" s="139">
        <f t="shared" si="14"/>
        <v>1.8899096826065678E-2</v>
      </c>
      <c r="AL23" s="139">
        <f t="shared" si="14"/>
        <v>4.4557058602010514E-2</v>
      </c>
      <c r="AM23" s="139">
        <f t="shared" si="14"/>
        <v>-5.2541055503786155E-2</v>
      </c>
      <c r="AN23" s="139">
        <f t="shared" si="14"/>
        <v>-6.5465262391313395E-2</v>
      </c>
      <c r="AO23" s="139">
        <f t="shared" si="14"/>
        <v>-6.8138335934986347E-2</v>
      </c>
      <c r="AP23" s="139">
        <f t="shared" si="14"/>
        <v>-0.1315876582820856</v>
      </c>
      <c r="AQ23" s="139">
        <f t="shared" si="14"/>
        <v>8.9842783001820414E-2</v>
      </c>
      <c r="AR23" s="139">
        <f t="shared" si="14"/>
        <v>0.28017524756114148</v>
      </c>
      <c r="AS23" s="139">
        <f t="shared" si="14"/>
        <v>0.20392481934616213</v>
      </c>
      <c r="AT23" s="139">
        <f t="shared" si="14"/>
        <v>0.52562083792697822</v>
      </c>
      <c r="AU23" s="139">
        <f t="shared" si="14"/>
        <v>0.19781424244131354</v>
      </c>
      <c r="AV23" s="139">
        <f t="shared" si="14"/>
        <v>-5.1641412497346773E-2</v>
      </c>
      <c r="AW23" s="139">
        <f t="shared" si="14"/>
        <v>-5.3039187831015661E-2</v>
      </c>
      <c r="AX23" s="139">
        <f t="shared" si="14"/>
        <v>-0.24727125805072375</v>
      </c>
      <c r="AY23" s="139">
        <f t="shared" si="14"/>
        <v>-0.21157132487708635</v>
      </c>
      <c r="AZ23" s="139">
        <f t="shared" si="14"/>
        <v>-0.1954147316721189</v>
      </c>
      <c r="BA23" s="139">
        <f t="shared" si="14"/>
        <v>-0.16879531063331474</v>
      </c>
      <c r="BB23" s="139">
        <f t="shared" si="14"/>
        <v>-0.16636074237050685</v>
      </c>
      <c r="BC23" s="139">
        <f t="shared" si="14"/>
        <v>-5.6632385622650001E-2</v>
      </c>
      <c r="BD23" s="139">
        <f t="shared" si="14"/>
        <v>7.1446275132635417E-3</v>
      </c>
      <c r="BE23" s="139">
        <f t="shared" si="14"/>
        <v>4.7776001992459243E-3</v>
      </c>
      <c r="BF23" s="139">
        <f t="shared" si="14"/>
        <v>4.8794410034018101E-3</v>
      </c>
      <c r="BG23" s="139">
        <f t="shared" si="14"/>
        <v>-2.446757370986288E-2</v>
      </c>
      <c r="BH23" s="139">
        <f t="shared" si="14"/>
        <v>-3.4730653830372396E-2</v>
      </c>
      <c r="BI23" s="139">
        <f t="shared" si="14"/>
        <v>-2.7990162001740617E-2</v>
      </c>
      <c r="BJ23" s="139">
        <f t="shared" si="14"/>
        <v>0.1271869634781603</v>
      </c>
      <c r="BK23" s="139">
        <f t="shared" si="14"/>
        <v>6.6150630438447391E-2</v>
      </c>
      <c r="BL23" s="139">
        <f t="shared" si="14"/>
        <v>7.1413818760229314E-2</v>
      </c>
      <c r="BM23" s="139">
        <f t="shared" si="14"/>
        <v>0.11767616506031865</v>
      </c>
      <c r="BN23" s="139">
        <f t="shared" si="14"/>
        <v>-1.2955385582129268E-2</v>
      </c>
      <c r="BO23" s="139">
        <f t="shared" si="14"/>
        <v>0.35776360571896521</v>
      </c>
      <c r="BP23" s="139">
        <f t="shared" si="14"/>
        <v>0.19886682039801143</v>
      </c>
      <c r="BQ23" s="139">
        <f t="shared" si="14"/>
        <v>0.23598725614537075</v>
      </c>
      <c r="BR23" s="139">
        <f t="shared" ref="BR23:CL23" si="15">(BR3-BV3)/BV3</f>
        <v>3.2233091466997523</v>
      </c>
      <c r="BS23" s="139">
        <f t="shared" si="15"/>
        <v>1.982385268151069</v>
      </c>
      <c r="BT23" s="139">
        <f t="shared" si="15"/>
        <v>4.8086880415992646</v>
      </c>
      <c r="BU23" s="139" t="e">
        <f t="shared" si="15"/>
        <v>#DIV/0!</v>
      </c>
      <c r="BV23" s="139">
        <f t="shared" si="15"/>
        <v>0.29457241909766091</v>
      </c>
      <c r="BW23" s="139">
        <f t="shared" si="15"/>
        <v>0.33784949121639529</v>
      </c>
      <c r="BX23" s="139">
        <f t="shared" si="15"/>
        <v>-0.49648531673931107</v>
      </c>
      <c r="BY23" s="139" t="e">
        <f t="shared" si="15"/>
        <v>#DIV/0!</v>
      </c>
      <c r="BZ23" s="139">
        <f t="shared" si="15"/>
        <v>-0.31429544655747982</v>
      </c>
      <c r="CA23" s="139">
        <f t="shared" si="15"/>
        <v>-3.4080323415540126E-2</v>
      </c>
      <c r="CB23" s="139">
        <f t="shared" si="15"/>
        <v>1.0045885324089583</v>
      </c>
      <c r="CC23" s="139">
        <f t="shared" si="15"/>
        <v>-1</v>
      </c>
      <c r="CD23" s="139" t="e">
        <f t="shared" si="15"/>
        <v>#DIV/0!</v>
      </c>
      <c r="CE23" s="139">
        <f t="shared" si="15"/>
        <v>2.5560072540426173</v>
      </c>
      <c r="CF23" s="139" t="e">
        <f t="shared" si="15"/>
        <v>#DIV/0!</v>
      </c>
      <c r="CG23" s="139" t="e">
        <f t="shared" si="15"/>
        <v>#DIV/0!</v>
      </c>
      <c r="CH23" s="139" t="e">
        <f t="shared" si="15"/>
        <v>#DIV/0!</v>
      </c>
      <c r="CI23" s="139" t="e">
        <f t="shared" si="15"/>
        <v>#DIV/0!</v>
      </c>
      <c r="CJ23" s="139" t="e">
        <f t="shared" si="15"/>
        <v>#DIV/0!</v>
      </c>
      <c r="CK23" s="139" t="e">
        <f t="shared" si="15"/>
        <v>#DIV/0!</v>
      </c>
      <c r="CL23" s="139" t="e">
        <f t="shared" si="15"/>
        <v>#DIV/0!</v>
      </c>
    </row>
    <row r="24" spans="1:90" s="139" customFormat="1">
      <c r="A24" s="138" t="s">
        <v>588</v>
      </c>
      <c r="E24" s="139">
        <f>E3/E9</f>
        <v>0.18540412680112803</v>
      </c>
      <c r="F24" s="139">
        <f t="shared" ref="F24:BQ24" si="16">F3/F9</f>
        <v>0.18788732298596478</v>
      </c>
      <c r="G24" s="139">
        <f t="shared" si="16"/>
        <v>0.18815064543449569</v>
      </c>
      <c r="H24" s="139">
        <f t="shared" si="16"/>
        <v>0.18578414646579036</v>
      </c>
      <c r="I24" s="139">
        <f t="shared" si="16"/>
        <v>0.18857978773488873</v>
      </c>
      <c r="J24" s="139">
        <f t="shared" si="16"/>
        <v>0.20628852032381179</v>
      </c>
      <c r="K24" s="139">
        <f t="shared" si="16"/>
        <v>0.20021468326544797</v>
      </c>
      <c r="L24" s="139">
        <f t="shared" si="16"/>
        <v>0.20735586195592784</v>
      </c>
      <c r="M24" s="139">
        <f t="shared" si="16"/>
        <v>0.20972995722500648</v>
      </c>
      <c r="N24" s="139">
        <f t="shared" si="16"/>
        <v>0.23477183657325892</v>
      </c>
      <c r="O24" s="139">
        <f t="shared" si="16"/>
        <v>0.24215869796932946</v>
      </c>
      <c r="P24" s="139">
        <f t="shared" si="16"/>
        <v>0.22221299266453001</v>
      </c>
      <c r="Q24" s="139">
        <f t="shared" si="16"/>
        <v>0.22282768628972879</v>
      </c>
      <c r="R24" s="139">
        <f t="shared" si="16"/>
        <v>0.22885140993736508</v>
      </c>
      <c r="S24" s="139">
        <f t="shared" si="16"/>
        <v>0.22463141612953788</v>
      </c>
      <c r="T24" s="139">
        <f t="shared" si="16"/>
        <v>0.23168677974367372</v>
      </c>
      <c r="U24" s="139">
        <f t="shared" si="16"/>
        <v>0.23047843008087376</v>
      </c>
      <c r="V24" s="139">
        <f t="shared" si="16"/>
        <v>0.2465503406517181</v>
      </c>
      <c r="W24" s="139">
        <f t="shared" si="16"/>
        <v>0.23727721704214552</v>
      </c>
      <c r="X24" s="139">
        <f t="shared" si="16"/>
        <v>0.23407239748740086</v>
      </c>
      <c r="Y24" s="139">
        <f t="shared" si="16"/>
        <v>0.19933027409542672</v>
      </c>
      <c r="Z24" s="139">
        <f t="shared" si="16"/>
        <v>0.23310287101697014</v>
      </c>
      <c r="AA24" s="139">
        <f t="shared" si="16"/>
        <v>0.25327813667894689</v>
      </c>
      <c r="AB24" s="139">
        <f t="shared" si="16"/>
        <v>0.25950095389621353</v>
      </c>
      <c r="AC24" s="139">
        <f t="shared" si="16"/>
        <v>0.15587040700663315</v>
      </c>
      <c r="AD24" s="139">
        <f t="shared" si="16"/>
        <v>0.19335761366921489</v>
      </c>
      <c r="AE24" s="139">
        <f t="shared" si="16"/>
        <v>0.18424570577625876</v>
      </c>
      <c r="AF24" s="139">
        <f t="shared" si="16"/>
        <v>0.17771394318405898</v>
      </c>
      <c r="AG24" s="139">
        <f t="shared" si="16"/>
        <v>0.17193971661513296</v>
      </c>
      <c r="AH24" s="139">
        <f t="shared" si="16"/>
        <v>0.16910460564952756</v>
      </c>
      <c r="AI24" s="139">
        <f t="shared" si="16"/>
        <v>0.16404395571720329</v>
      </c>
      <c r="AJ24" s="139">
        <f t="shared" si="16"/>
        <v>0.15715929092549424</v>
      </c>
      <c r="AK24" s="139">
        <f t="shared" si="16"/>
        <v>0.15268279178075958</v>
      </c>
      <c r="AL24" s="139">
        <f t="shared" si="16"/>
        <v>0.15966775960103646</v>
      </c>
      <c r="AM24" s="139">
        <f t="shared" si="16"/>
        <v>0.16616640591860626</v>
      </c>
      <c r="AN24" s="139">
        <f t="shared" si="16"/>
        <v>0.16956720751307366</v>
      </c>
      <c r="AO24" s="139">
        <f t="shared" si="16"/>
        <v>0.16762118820989094</v>
      </c>
      <c r="AP24" s="139">
        <f t="shared" si="16"/>
        <v>0.17890483441937924</v>
      </c>
      <c r="AQ24" s="139">
        <f t="shared" si="16"/>
        <v>0.18930837955948135</v>
      </c>
      <c r="AR24" s="139">
        <f t="shared" si="16"/>
        <v>0.19749380762153099</v>
      </c>
      <c r="AS24" s="139">
        <f t="shared" si="16"/>
        <v>0.19588390024325977</v>
      </c>
      <c r="AT24" s="139">
        <f t="shared" si="16"/>
        <v>0.2227522190989063</v>
      </c>
      <c r="AU24" s="139">
        <f t="shared" si="16"/>
        <v>0.19080518257673668</v>
      </c>
      <c r="AV24" s="139">
        <f t="shared" si="16"/>
        <v>0.16982189480694515</v>
      </c>
      <c r="AW24" s="139">
        <f t="shared" si="16"/>
        <v>0.17666802769401402</v>
      </c>
      <c r="AX24" s="139">
        <f t="shared" si="16"/>
        <v>0.15441042830764323</v>
      </c>
      <c r="AY24" s="139">
        <f t="shared" si="16"/>
        <v>0.16977394526265424</v>
      </c>
      <c r="AZ24" s="139">
        <f t="shared" si="16"/>
        <v>0.1778180816572309</v>
      </c>
      <c r="BA24" s="139">
        <f t="shared" si="16"/>
        <v>0.18937453867993928</v>
      </c>
      <c r="BB24" s="139">
        <f t="shared" si="16"/>
        <v>0.20916889211932838</v>
      </c>
      <c r="BC24" s="139">
        <f t="shared" si="16"/>
        <v>0.21269506671386759</v>
      </c>
      <c r="BD24" s="139">
        <f t="shared" si="16"/>
        <v>0.2170615587695702</v>
      </c>
      <c r="BE24" s="139">
        <f t="shared" si="16"/>
        <v>0.2224642042012879</v>
      </c>
      <c r="BF24" s="139">
        <f t="shared" si="16"/>
        <v>0.2515640335469258</v>
      </c>
      <c r="BG24" s="139">
        <f t="shared" si="16"/>
        <v>0.22206855285677826</v>
      </c>
      <c r="BH24" s="139">
        <f t="shared" si="16"/>
        <v>0.22186909423438791</v>
      </c>
      <c r="BI24" s="139">
        <f t="shared" si="16"/>
        <v>0.22711772177783768</v>
      </c>
      <c r="BJ24" s="139">
        <f t="shared" si="16"/>
        <v>0.24538093666736144</v>
      </c>
      <c r="BK24" s="139">
        <f t="shared" si="16"/>
        <v>0.2180392079612242</v>
      </c>
      <c r="BL24" s="139">
        <f t="shared" si="16"/>
        <v>0.21911899181902889</v>
      </c>
      <c r="BM24" s="139">
        <f t="shared" si="16"/>
        <v>0.22897145357801427</v>
      </c>
      <c r="BN24" s="139">
        <f t="shared" si="16"/>
        <v>0.2212303272860173</v>
      </c>
      <c r="BO24" s="139">
        <f t="shared" si="16"/>
        <v>0.221433193228114</v>
      </c>
      <c r="BP24" s="139">
        <f t="shared" si="16"/>
        <v>0.22997948355803219</v>
      </c>
      <c r="BQ24" s="139">
        <f t="shared" si="16"/>
        <v>0.22859197655122557</v>
      </c>
      <c r="BR24" s="139">
        <f t="shared" ref="BR24:CK24" si="17">BR3/BR9</f>
        <v>0.24228491742302077</v>
      </c>
      <c r="BS24" s="139">
        <f t="shared" si="17"/>
        <v>0.19431259468366296</v>
      </c>
      <c r="BT24" s="139">
        <f t="shared" si="17"/>
        <v>0.20149968821500647</v>
      </c>
      <c r="BU24" s="139">
        <f t="shared" si="17"/>
        <v>0.1980379965562834</v>
      </c>
      <c r="BV24" s="139">
        <f t="shared" si="17"/>
        <v>9.7449794735765274E-2</v>
      </c>
      <c r="BW24" s="139">
        <f t="shared" si="17"/>
        <v>0.1069988232232601</v>
      </c>
      <c r="BX24" s="139">
        <f t="shared" si="17"/>
        <v>9.6442449829391749E-2</v>
      </c>
      <c r="BY24" s="139">
        <f t="shared" si="17"/>
        <v>0</v>
      </c>
      <c r="BZ24" s="139">
        <f t="shared" si="17"/>
        <v>0.37015649526622268</v>
      </c>
      <c r="CA24" s="139">
        <f t="shared" si="17"/>
        <v>0.13455400451930413</v>
      </c>
      <c r="CB24" s="139">
        <f t="shared" si="17"/>
        <v>0.48357302063158308</v>
      </c>
      <c r="CC24" s="139">
        <f t="shared" si="17"/>
        <v>0</v>
      </c>
      <c r="CD24" s="139">
        <f t="shared" si="17"/>
        <v>0.47617726464452753</v>
      </c>
      <c r="CE24" s="139">
        <f t="shared" si="17"/>
        <v>0.22686108698104421</v>
      </c>
      <c r="CF24" s="139">
        <f t="shared" si="17"/>
        <v>0.30723110867333581</v>
      </c>
      <c r="CG24" s="139">
        <f t="shared" si="17"/>
        <v>0.1446432995423127</v>
      </c>
      <c r="CH24" s="139" t="e">
        <f t="shared" si="17"/>
        <v>#DIV/0!</v>
      </c>
      <c r="CI24" s="139">
        <f t="shared" si="17"/>
        <v>1</v>
      </c>
      <c r="CJ24" s="139" t="e">
        <f t="shared" si="17"/>
        <v>#DIV/0!</v>
      </c>
      <c r="CK24" s="139" t="e">
        <f t="shared" si="17"/>
        <v>#DIV/0!</v>
      </c>
    </row>
    <row r="25" spans="1:90" s="137" customFormat="1">
      <c r="A25" s="136" t="s">
        <v>581</v>
      </c>
      <c r="E25" s="137">
        <f>(E5-I5)/I5</f>
        <v>9.6783816791508187E-2</v>
      </c>
      <c r="F25" s="137">
        <f t="shared" ref="F25:BQ25" si="18">(F5-J5)/J5</f>
        <v>8.5801563110433438E-2</v>
      </c>
      <c r="G25" s="137">
        <f t="shared" si="18"/>
        <v>3.8276460664991067E-2</v>
      </c>
      <c r="H25" s="137">
        <f t="shared" si="18"/>
        <v>9.1976885956121412E-2</v>
      </c>
      <c r="I25" s="137">
        <f t="shared" si="18"/>
        <v>4.4527783953357679E-2</v>
      </c>
      <c r="J25" s="137">
        <f t="shared" si="18"/>
        <v>6.9179437807107211E-2</v>
      </c>
      <c r="K25" s="137">
        <f t="shared" si="18"/>
        <v>-2.9450302347564617E-2</v>
      </c>
      <c r="L25" s="137">
        <f t="shared" si="18"/>
        <v>1.8115153474043055E-3</v>
      </c>
      <c r="M25" s="137">
        <f t="shared" si="18"/>
        <v>-1.6811907111509195E-2</v>
      </c>
      <c r="N25" s="137">
        <f t="shared" si="18"/>
        <v>-5.117330302775263E-2</v>
      </c>
      <c r="O25" s="137">
        <f t="shared" si="18"/>
        <v>8.6293351861824699E-2</v>
      </c>
      <c r="P25" s="137">
        <f t="shared" si="18"/>
        <v>8.46700462281679E-2</v>
      </c>
      <c r="Q25" s="137">
        <f t="shared" si="18"/>
        <v>0.13936692774815815</v>
      </c>
      <c r="R25" s="137">
        <f t="shared" si="18"/>
        <v>0.18881545773954467</v>
      </c>
      <c r="S25" s="137">
        <f t="shared" si="18"/>
        <v>0.24075784426828087</v>
      </c>
      <c r="T25" s="137">
        <f t="shared" si="18"/>
        <v>0.18027467233141645</v>
      </c>
      <c r="U25" s="137">
        <f t="shared" si="18"/>
        <v>0.20871838158515843</v>
      </c>
      <c r="V25" s="137">
        <f t="shared" si="18"/>
        <v>0.17702636288418214</v>
      </c>
      <c r="W25" s="137">
        <f t="shared" si="18"/>
        <v>0.53573551232148464</v>
      </c>
      <c r="X25" s="137">
        <f t="shared" si="18"/>
        <v>0.63818772191375828</v>
      </c>
      <c r="Y25" s="137">
        <f t="shared" si="18"/>
        <v>7.6850755286536232E-2</v>
      </c>
      <c r="Z25" s="137">
        <f t="shared" si="18"/>
        <v>0.52738288387542631</v>
      </c>
      <c r="AA25" s="137">
        <f t="shared" si="18"/>
        <v>9.9796528507134122E-2</v>
      </c>
      <c r="AB25" s="137">
        <f t="shared" si="18"/>
        <v>0.14394058335500845</v>
      </c>
      <c r="AC25" s="137">
        <f t="shared" si="18"/>
        <v>0.83160018271093428</v>
      </c>
      <c r="AD25" s="137">
        <f t="shared" si="18"/>
        <v>0.28121286963396103</v>
      </c>
      <c r="AE25" s="137">
        <f t="shared" si="18"/>
        <v>0.33057916723365843</v>
      </c>
      <c r="AF25" s="137">
        <f t="shared" si="18"/>
        <v>0.27756473081036676</v>
      </c>
      <c r="AG25" s="137">
        <f t="shared" si="18"/>
        <v>0.22194694686402941</v>
      </c>
      <c r="AH25" s="137">
        <f t="shared" si="18"/>
        <v>0.14589737472405415</v>
      </c>
      <c r="AI25" s="137">
        <f t="shared" si="18"/>
        <v>0.17524488415166695</v>
      </c>
      <c r="AJ25" s="137">
        <f t="shared" si="18"/>
        <v>0.29176563732627225</v>
      </c>
      <c r="AK25" s="137">
        <f t="shared" si="18"/>
        <v>0.11749447530420751</v>
      </c>
      <c r="AL25" s="137">
        <f t="shared" si="18"/>
        <v>0.13187277493319047</v>
      </c>
      <c r="AM25" s="137">
        <f t="shared" si="18"/>
        <v>3.9626259658596341E-2</v>
      </c>
      <c r="AN25" s="137">
        <f t="shared" si="18"/>
        <v>1.6067602868519805E-2</v>
      </c>
      <c r="AO25" s="137">
        <f t="shared" si="18"/>
        <v>0.11843292355516381</v>
      </c>
      <c r="AP25" s="137">
        <f t="shared" si="18"/>
        <v>0.13068498581893151</v>
      </c>
      <c r="AQ25" s="137">
        <f t="shared" si="18"/>
        <v>0.18862854596031084</v>
      </c>
      <c r="AR25" s="137">
        <f t="shared" si="18"/>
        <v>0.22867780949521627</v>
      </c>
      <c r="AS25" s="137">
        <f t="shared" si="18"/>
        <v>0.27184125074482385</v>
      </c>
      <c r="AT25" s="137">
        <f t="shared" si="18"/>
        <v>0.43976722141824121</v>
      </c>
      <c r="AU25" s="137">
        <f t="shared" si="18"/>
        <v>0.3813812192846614</v>
      </c>
      <c r="AV25" s="137">
        <f t="shared" si="18"/>
        <v>0.25733348263089362</v>
      </c>
      <c r="AW25" s="137">
        <f t="shared" si="18"/>
        <v>0.14250978582467067</v>
      </c>
      <c r="AX25" s="137">
        <f t="shared" si="18"/>
        <v>-0.11297424538726175</v>
      </c>
      <c r="AY25" s="137">
        <f t="shared" si="18"/>
        <v>-8.9042745231677198E-2</v>
      </c>
      <c r="AZ25" s="137">
        <f t="shared" si="18"/>
        <v>-7.1071700127177104E-2</v>
      </c>
      <c r="BA25" s="137">
        <f t="shared" si="18"/>
        <v>-2.39871550721238E-2</v>
      </c>
      <c r="BB25" s="137">
        <f t="shared" si="18"/>
        <v>-6.698097775862738E-2</v>
      </c>
      <c r="BC25" s="137">
        <f t="shared" si="18"/>
        <v>-0.10086035680444312</v>
      </c>
      <c r="BD25" s="137">
        <f t="shared" si="18"/>
        <v>-1.7791187057840635E-2</v>
      </c>
      <c r="BE25" s="137">
        <f t="shared" si="18"/>
        <v>-7.3245989001871153E-2</v>
      </c>
      <c r="BF25" s="137">
        <f t="shared" si="18"/>
        <v>9.0273780512186305E-2</v>
      </c>
      <c r="BG25" s="137">
        <f t="shared" si="18"/>
        <v>9.1299211270730221E-2</v>
      </c>
      <c r="BH25" s="137">
        <f t="shared" si="18"/>
        <v>2.2359258448600003E-3</v>
      </c>
      <c r="BI25" s="137">
        <f t="shared" si="18"/>
        <v>2.4660816068312521E-2</v>
      </c>
      <c r="BJ25" s="137">
        <f t="shared" si="18"/>
        <v>8.5448932452322698E-2</v>
      </c>
      <c r="BK25" s="137">
        <f t="shared" si="18"/>
        <v>0.15603478058377387</v>
      </c>
      <c r="BL25" s="137">
        <f t="shared" si="18"/>
        <v>0.1735078872573308</v>
      </c>
      <c r="BM25" s="137">
        <f t="shared" si="18"/>
        <v>0.21012247389782354</v>
      </c>
      <c r="BN25" s="137">
        <f t="shared" si="18"/>
        <v>0.20632714437267849</v>
      </c>
      <c r="BO25" s="137">
        <f t="shared" si="18"/>
        <v>0.10819775193863601</v>
      </c>
      <c r="BP25" s="137">
        <f t="shared" si="18"/>
        <v>-0.19084879808718566</v>
      </c>
      <c r="BQ25" s="137">
        <f t="shared" si="18"/>
        <v>-0.18600183818317084</v>
      </c>
      <c r="BR25" s="137">
        <f t="shared" ref="BR25:CK25" si="19">(BR5-BV5)/BV5</f>
        <v>-0.10481839422749718</v>
      </c>
      <c r="BS25" s="137">
        <f t="shared" si="19"/>
        <v>-2.4486093272599808E-2</v>
      </c>
      <c r="BT25" s="137">
        <f t="shared" si="19"/>
        <v>0.29361673359477675</v>
      </c>
      <c r="BU25" s="137">
        <f t="shared" si="19"/>
        <v>0.23134349533365814</v>
      </c>
      <c r="BV25" s="137" t="e">
        <f t="shared" si="19"/>
        <v>#DIV/0!</v>
      </c>
      <c r="BW25" s="137">
        <f t="shared" si="19"/>
        <v>6.6773964400554846E-3</v>
      </c>
      <c r="BX25" s="137" t="e">
        <f t="shared" si="19"/>
        <v>#DIV/0!</v>
      </c>
      <c r="BY25" s="137">
        <f t="shared" si="19"/>
        <v>0.71769070674472935</v>
      </c>
      <c r="BZ25" s="137" t="e">
        <f t="shared" si="19"/>
        <v>#DIV/0!</v>
      </c>
      <c r="CA25" s="137">
        <f t="shared" si="19"/>
        <v>4.6682454964298854</v>
      </c>
      <c r="CB25" s="137" t="e">
        <f t="shared" si="19"/>
        <v>#DIV/0!</v>
      </c>
      <c r="CC25" s="137">
        <f t="shared" si="19"/>
        <v>1.4814040610600141</v>
      </c>
      <c r="CD25" s="137" t="e">
        <f t="shared" si="19"/>
        <v>#DIV/0!</v>
      </c>
      <c r="CE25" s="137" t="e">
        <f t="shared" si="19"/>
        <v>#DIV/0!</v>
      </c>
      <c r="CF25" s="137" t="e">
        <f t="shared" si="19"/>
        <v>#DIV/0!</v>
      </c>
      <c r="CG25" s="137" t="e">
        <f t="shared" si="19"/>
        <v>#DIV/0!</v>
      </c>
      <c r="CH25" s="137" t="e">
        <f t="shared" si="19"/>
        <v>#DIV/0!</v>
      </c>
      <c r="CI25" s="137" t="e">
        <f t="shared" si="19"/>
        <v>#DIV/0!</v>
      </c>
      <c r="CJ25" s="137" t="e">
        <f t="shared" si="19"/>
        <v>#DIV/0!</v>
      </c>
      <c r="CK25" s="137" t="e">
        <f t="shared" si="19"/>
        <v>#DIV/0!</v>
      </c>
    </row>
    <row r="26" spans="1:90" s="137" customFormat="1">
      <c r="A26" s="136" t="s">
        <v>582</v>
      </c>
      <c r="E26" s="137">
        <f>(E6-I6)/I6</f>
        <v>4.7454908543618522E-2</v>
      </c>
      <c r="F26" s="137">
        <f t="shared" ref="F26:BQ26" si="20">(F6-J6)/J6</f>
        <v>1.2836327219789605E-2</v>
      </c>
      <c r="G26" s="137">
        <f t="shared" si="20"/>
        <v>-1.3771189974922217E-2</v>
      </c>
      <c r="H26" s="137">
        <f t="shared" si="20"/>
        <v>6.181501762058994E-2</v>
      </c>
      <c r="I26" s="137">
        <f t="shared" si="20"/>
        <v>4.2267688281664773E-2</v>
      </c>
      <c r="J26" s="137">
        <f t="shared" si="20"/>
        <v>4.2737681923581974E-2</v>
      </c>
      <c r="K26" s="137">
        <f t="shared" si="20"/>
        <v>-4.2359007808161146E-2</v>
      </c>
      <c r="L26" s="137">
        <f t="shared" si="20"/>
        <v>9.4124550842918202E-3</v>
      </c>
      <c r="M26" s="137">
        <f t="shared" si="20"/>
        <v>-1.1613477048199927E-2</v>
      </c>
      <c r="N26" s="137">
        <f t="shared" si="20"/>
        <v>4.4189426241912242E-3</v>
      </c>
      <c r="O26" s="137">
        <f t="shared" si="20"/>
        <v>0.13743256832566506</v>
      </c>
      <c r="P26" s="137">
        <f t="shared" si="20"/>
        <v>8.3026367873034634E-2</v>
      </c>
      <c r="Q26" s="137">
        <f t="shared" si="20"/>
        <v>0.13336316658582695</v>
      </c>
      <c r="R26" s="137">
        <f t="shared" si="20"/>
        <v>0.14315804742486499</v>
      </c>
      <c r="S26" s="137">
        <f t="shared" si="20"/>
        <v>0.15586892081454601</v>
      </c>
      <c r="T26" s="137">
        <f t="shared" si="20"/>
        <v>0.19153811831042911</v>
      </c>
      <c r="U26" s="137">
        <f t="shared" si="20"/>
        <v>0.15167292349446929</v>
      </c>
      <c r="V26" s="137">
        <f t="shared" si="20"/>
        <v>0.20171782275137429</v>
      </c>
      <c r="W26" s="137">
        <f t="shared" si="20"/>
        <v>0.44158836277225849</v>
      </c>
      <c r="X26" s="137">
        <f t="shared" si="20"/>
        <v>0.55332831078246547</v>
      </c>
      <c r="Y26" s="137">
        <f t="shared" si="20"/>
        <v>0.27298831717366173</v>
      </c>
      <c r="Z26" s="137">
        <f t="shared" si="20"/>
        <v>0.5009714305810119</v>
      </c>
      <c r="AA26" s="137">
        <f t="shared" si="20"/>
        <v>0.25356471556973664</v>
      </c>
      <c r="AB26" s="137">
        <f t="shared" si="20"/>
        <v>0.24700623905481928</v>
      </c>
      <c r="AC26" s="137">
        <f t="shared" si="20"/>
        <v>0.57298166662876393</v>
      </c>
      <c r="AD26" s="137">
        <f t="shared" si="20"/>
        <v>0.24211169840832222</v>
      </c>
      <c r="AE26" s="137">
        <f t="shared" si="20"/>
        <v>0.28594696464582448</v>
      </c>
      <c r="AF26" s="137">
        <f t="shared" si="20"/>
        <v>0.30685659626028122</v>
      </c>
      <c r="AG26" s="137">
        <f t="shared" si="20"/>
        <v>0.3180149180089521</v>
      </c>
      <c r="AH26" s="137">
        <f t="shared" si="20"/>
        <v>0.38243905632293157</v>
      </c>
      <c r="AI26" s="137">
        <f t="shared" si="20"/>
        <v>0.47442175428323941</v>
      </c>
      <c r="AJ26" s="137">
        <f t="shared" si="20"/>
        <v>0.44733425230781182</v>
      </c>
      <c r="AK26" s="137">
        <f t="shared" si="20"/>
        <v>0.47163283093147407</v>
      </c>
      <c r="AL26" s="137">
        <f t="shared" si="20"/>
        <v>0.32312956544083432</v>
      </c>
      <c r="AM26" s="137">
        <f t="shared" si="20"/>
        <v>0.19252461448377967</v>
      </c>
      <c r="AN26" s="137">
        <f t="shared" si="20"/>
        <v>0.12904989476461304</v>
      </c>
      <c r="AO26" s="137">
        <f t="shared" si="20"/>
        <v>-1.8785521829350716E-2</v>
      </c>
      <c r="AP26" s="137">
        <f t="shared" si="20"/>
        <v>8.0306759210524908E-2</v>
      </c>
      <c r="AQ26" s="137">
        <f t="shared" si="20"/>
        <v>0.14068257732132722</v>
      </c>
      <c r="AR26" s="137">
        <f t="shared" si="20"/>
        <v>0.21435777265360206</v>
      </c>
      <c r="AS26" s="137">
        <f t="shared" si="20"/>
        <v>0.34223261696745949</v>
      </c>
      <c r="AT26" s="137">
        <f t="shared" si="20"/>
        <v>0.50505048301162181</v>
      </c>
      <c r="AU26" s="137">
        <f t="shared" si="20"/>
        <v>0.46125223950355765</v>
      </c>
      <c r="AV26" s="137">
        <f t="shared" si="20"/>
        <v>0.57000983321846144</v>
      </c>
      <c r="AW26" s="137">
        <f t="shared" si="20"/>
        <v>0.31008079033089631</v>
      </c>
      <c r="AX26" s="137">
        <f t="shared" si="20"/>
        <v>0.15267928560212093</v>
      </c>
      <c r="AY26" s="137">
        <f t="shared" si="20"/>
        <v>2.3707598408592351E-2</v>
      </c>
      <c r="AZ26" s="137">
        <f t="shared" si="20"/>
        <v>-0.1833061940214874</v>
      </c>
      <c r="BA26" s="137">
        <f t="shared" si="20"/>
        <v>-0.13369677511970968</v>
      </c>
      <c r="BB26" s="137">
        <f t="shared" si="20"/>
        <v>-0.27155693174674511</v>
      </c>
      <c r="BC26" s="137">
        <f t="shared" si="20"/>
        <v>-0.21387224601472202</v>
      </c>
      <c r="BD26" s="137">
        <f t="shared" si="20"/>
        <v>-0.17806677039538665</v>
      </c>
      <c r="BE26" s="137">
        <f t="shared" si="20"/>
        <v>-0.14642809292455278</v>
      </c>
      <c r="BF26" s="137">
        <f t="shared" si="20"/>
        <v>3.6022929874749948E-2</v>
      </c>
      <c r="BG26" s="137">
        <f t="shared" si="20"/>
        <v>0.10414349222865665</v>
      </c>
      <c r="BH26" s="137">
        <f t="shared" si="20"/>
        <v>9.2844211946999211E-2</v>
      </c>
      <c r="BI26" s="137">
        <f t="shared" si="20"/>
        <v>4.6023434883166882E-2</v>
      </c>
      <c r="BJ26" s="137">
        <f t="shared" si="20"/>
        <v>0.20135816968096062</v>
      </c>
      <c r="BK26" s="137">
        <f t="shared" si="20"/>
        <v>-2.1065782493009362E-3</v>
      </c>
      <c r="BL26" s="137">
        <f t="shared" si="20"/>
        <v>4.7369940739490607E-2</v>
      </c>
      <c r="BM26" s="137">
        <f t="shared" si="20"/>
        <v>0.20252569632885756</v>
      </c>
      <c r="BN26" s="137">
        <f t="shared" si="20"/>
        <v>4.5128144165600043E-2</v>
      </c>
      <c r="BO26" s="137">
        <f t="shared" si="20"/>
        <v>0.15735041312143538</v>
      </c>
      <c r="BP26" s="137">
        <f t="shared" si="20"/>
        <v>9.8156826039771911E-2</v>
      </c>
      <c r="BQ26" s="137">
        <f t="shared" si="20"/>
        <v>1.7398339064628246E-2</v>
      </c>
      <c r="BR26" s="137">
        <f t="shared" ref="BR26:CK26" si="21">(BR6-BV6)/BV6</f>
        <v>0.11958200696508042</v>
      </c>
      <c r="BS26" s="137">
        <f t="shared" si="21"/>
        <v>-1.7515158244288224E-2</v>
      </c>
      <c r="BT26" s="137">
        <f t="shared" si="21"/>
        <v>2.638135932534619</v>
      </c>
      <c r="BU26" s="137">
        <f t="shared" si="21"/>
        <v>2.1941484651905543</v>
      </c>
      <c r="BV26" s="137" t="e">
        <f t="shared" si="21"/>
        <v>#DIV/0!</v>
      </c>
      <c r="BW26" s="137">
        <f t="shared" si="21"/>
        <v>1.6050324832917737</v>
      </c>
      <c r="BX26" s="137" t="e">
        <f t="shared" si="21"/>
        <v>#DIV/0!</v>
      </c>
      <c r="BY26" s="137">
        <f t="shared" si="21"/>
        <v>0.9105507334091969</v>
      </c>
      <c r="BZ26" s="137" t="e">
        <f t="shared" si="21"/>
        <v>#DIV/0!</v>
      </c>
      <c r="CA26" s="137">
        <f t="shared" si="21"/>
        <v>5.766075003653266</v>
      </c>
      <c r="CB26" s="137" t="e">
        <f t="shared" si="21"/>
        <v>#DIV/0!</v>
      </c>
      <c r="CC26" s="137">
        <f t="shared" si="21"/>
        <v>0.80425303483112864</v>
      </c>
      <c r="CD26" s="137" t="e">
        <f t="shared" si="21"/>
        <v>#DIV/0!</v>
      </c>
      <c r="CE26" s="137" t="e">
        <f t="shared" si="21"/>
        <v>#DIV/0!</v>
      </c>
      <c r="CF26" s="137" t="e">
        <f t="shared" si="21"/>
        <v>#DIV/0!</v>
      </c>
      <c r="CG26" s="137" t="e">
        <f t="shared" si="21"/>
        <v>#DIV/0!</v>
      </c>
      <c r="CH26" s="137" t="e">
        <f t="shared" si="21"/>
        <v>#DIV/0!</v>
      </c>
      <c r="CI26" s="137" t="e">
        <f t="shared" si="21"/>
        <v>#DIV/0!</v>
      </c>
      <c r="CJ26" s="137" t="e">
        <f t="shared" si="21"/>
        <v>#DIV/0!</v>
      </c>
      <c r="CK26" s="137" t="e">
        <f t="shared" si="21"/>
        <v>#DIV/0!</v>
      </c>
    </row>
    <row r="27" spans="1:90" s="139" customFormat="1">
      <c r="A27" s="138" t="s">
        <v>584</v>
      </c>
      <c r="E27" s="139">
        <f>(E7-I7)/I7</f>
        <v>1.7654102255277564E-2</v>
      </c>
      <c r="F27" s="139">
        <f t="shared" ref="F27:BQ27" si="22">(F7-J7)/J7</f>
        <v>-5.0091875486299446E-2</v>
      </c>
      <c r="G27" s="139">
        <f t="shared" si="22"/>
        <v>-6.9539004841236332E-2</v>
      </c>
      <c r="H27" s="139">
        <f t="shared" si="22"/>
        <v>8.6532636182296049E-2</v>
      </c>
      <c r="I27" s="139">
        <f t="shared" si="22"/>
        <v>0.12065830445697413</v>
      </c>
      <c r="J27" s="139">
        <f t="shared" si="22"/>
        <v>0.14113640537505381</v>
      </c>
      <c r="K27" s="139">
        <f t="shared" si="22"/>
        <v>7.8286026764598046E-2</v>
      </c>
      <c r="L27" s="139">
        <f t="shared" si="22"/>
        <v>-0.11685649457579499</v>
      </c>
      <c r="M27" s="139">
        <f t="shared" si="22"/>
        <v>-0.14221416523324859</v>
      </c>
      <c r="N27" s="139">
        <f t="shared" si="22"/>
        <v>-0.11792556448283702</v>
      </c>
      <c r="O27" s="139">
        <f t="shared" si="22"/>
        <v>-2.1622145488715588E-2</v>
      </c>
      <c r="P27" s="139">
        <f t="shared" si="22"/>
        <v>5.169283146609794E-2</v>
      </c>
      <c r="Q27" s="139">
        <f t="shared" si="22"/>
        <v>7.5214679847441096E-2</v>
      </c>
      <c r="R27" s="139">
        <f t="shared" si="22"/>
        <v>7.9697097794507468E-2</v>
      </c>
      <c r="S27" s="139">
        <f t="shared" si="22"/>
        <v>4.087969613373367E-2</v>
      </c>
      <c r="T27" s="139">
        <f t="shared" si="22"/>
        <v>2.8408534171177818E-2</v>
      </c>
      <c r="U27" s="139">
        <f t="shared" si="22"/>
        <v>-3.4436651803778931E-2</v>
      </c>
      <c r="V27" s="139">
        <f t="shared" si="22"/>
        <v>-3.8892783086470623E-2</v>
      </c>
      <c r="W27" s="139">
        <f t="shared" si="22"/>
        <v>0.36424785912733187</v>
      </c>
      <c r="X27" s="139">
        <f t="shared" si="22"/>
        <v>0.37329038261848507</v>
      </c>
      <c r="Y27" s="139">
        <f t="shared" si="22"/>
        <v>1.6004808583015475E-2</v>
      </c>
      <c r="Z27" s="139">
        <f t="shared" si="22"/>
        <v>0.24787243945783252</v>
      </c>
      <c r="AA27" s="139">
        <f t="shared" si="22"/>
        <v>-0.17492887370316704</v>
      </c>
      <c r="AB27" s="139">
        <f t="shared" si="22"/>
        <v>-0.18075032352517323</v>
      </c>
      <c r="AC27" s="139">
        <f t="shared" si="22"/>
        <v>0.16534436434556476</v>
      </c>
      <c r="AD27" s="139">
        <f t="shared" si="22"/>
        <v>-0.10471749239566309</v>
      </c>
      <c r="AE27" s="139">
        <f t="shared" si="22"/>
        <v>-5.1510988498979643E-2</v>
      </c>
      <c r="AF27" s="139">
        <f t="shared" si="22"/>
        <v>-4.3651044280062938E-2</v>
      </c>
      <c r="AG27" s="139">
        <f t="shared" si="22"/>
        <v>-3.0954386798680567E-2</v>
      </c>
      <c r="AH27" s="139">
        <f t="shared" si="22"/>
        <v>-2.9481679288749358E-2</v>
      </c>
      <c r="AI27" s="139">
        <f t="shared" si="22"/>
        <v>0.20447680085528491</v>
      </c>
      <c r="AJ27" s="139">
        <f t="shared" si="22"/>
        <v>0.2099993916828759</v>
      </c>
      <c r="AK27" s="139">
        <f t="shared" si="22"/>
        <v>0.20163654791976912</v>
      </c>
      <c r="AL27" s="139">
        <f t="shared" si="22"/>
        <v>0.32226886449584391</v>
      </c>
      <c r="AM27" s="139">
        <f t="shared" si="22"/>
        <v>9.4332892770056881E-2</v>
      </c>
      <c r="AN27" s="139">
        <f t="shared" si="22"/>
        <v>7.2450779070173763E-2</v>
      </c>
      <c r="AO27" s="139">
        <f t="shared" si="22"/>
        <v>8.0781094140418577E-2</v>
      </c>
      <c r="AP27" s="139">
        <f t="shared" si="22"/>
        <v>4.5795743291158382E-2</v>
      </c>
      <c r="AQ27" s="139">
        <f t="shared" si="22"/>
        <v>-5.5338051409729562E-2</v>
      </c>
      <c r="AR27" s="139">
        <f t="shared" si="22"/>
        <v>2.1345519722476877E-2</v>
      </c>
      <c r="AS27" s="139">
        <f t="shared" si="22"/>
        <v>9.0589369171856539E-3</v>
      </c>
      <c r="AT27" s="139">
        <f t="shared" si="22"/>
        <v>2.3378736678320328E-2</v>
      </c>
      <c r="AU27" s="139">
        <f t="shared" si="22"/>
        <v>0.11591937470296149</v>
      </c>
      <c r="AV27" s="139">
        <f t="shared" si="22"/>
        <v>4.475976197084762E-2</v>
      </c>
      <c r="AW27" s="139">
        <f t="shared" si="22"/>
        <v>5.1448654079662461E-2</v>
      </c>
      <c r="AX27" s="139">
        <f t="shared" si="22"/>
        <v>5.9926935927069894E-2</v>
      </c>
      <c r="AY27" s="139">
        <f t="shared" si="22"/>
        <v>3.7571160436602233E-2</v>
      </c>
      <c r="AZ27" s="139">
        <f t="shared" si="22"/>
        <v>7.9848288707989587E-2</v>
      </c>
      <c r="BA27" s="139">
        <f t="shared" si="22"/>
        <v>7.7609516624240329E-2</v>
      </c>
      <c r="BB27" s="139">
        <f t="shared" si="22"/>
        <v>0.16495171221736724</v>
      </c>
      <c r="BC27" s="139">
        <f t="shared" si="22"/>
        <v>0.17106035363389852</v>
      </c>
      <c r="BD27" s="139">
        <f t="shared" si="22"/>
        <v>3.8464594979680515E-2</v>
      </c>
      <c r="BE27" s="139">
        <f t="shared" si="22"/>
        <v>2.635109523507348E-2</v>
      </c>
      <c r="BF27" s="139">
        <f t="shared" si="22"/>
        <v>-5.3502883249070349E-2</v>
      </c>
      <c r="BG27" s="139">
        <f t="shared" si="22"/>
        <v>5.6121139263322808E-2</v>
      </c>
      <c r="BH27" s="139">
        <f t="shared" si="22"/>
        <v>0.19537877746962259</v>
      </c>
      <c r="BI27" s="139">
        <f t="shared" si="22"/>
        <v>0.19844371294611154</v>
      </c>
      <c r="BJ27" s="139">
        <f t="shared" si="22"/>
        <v>0.46932085637734966</v>
      </c>
      <c r="BK27" s="139">
        <f t="shared" si="22"/>
        <v>0.29565265552762388</v>
      </c>
      <c r="BL27" s="139">
        <f t="shared" si="22"/>
        <v>0.27273574359672931</v>
      </c>
      <c r="BM27" s="139">
        <f t="shared" si="22"/>
        <v>0.347915377242075</v>
      </c>
      <c r="BN27" s="139">
        <f t="shared" si="22"/>
        <v>-7.1764217924743912E-2</v>
      </c>
      <c r="BO27" s="139">
        <f t="shared" si="22"/>
        <v>9.3215635429870942E-3</v>
      </c>
      <c r="BP27" s="139">
        <f t="shared" si="22"/>
        <v>-0.171634062118701</v>
      </c>
      <c r="BQ27" s="139">
        <f t="shared" si="22"/>
        <v>-0.18353369250918736</v>
      </c>
      <c r="BR27" s="139">
        <f t="shared" ref="BR27:CK27" si="23">(BR7-BV7)/BV7</f>
        <v>5.7834443503800417E-2</v>
      </c>
      <c r="BS27" s="139">
        <f t="shared" si="23"/>
        <v>-2.4534319184855536E-2</v>
      </c>
      <c r="BT27" s="139">
        <f t="shared" si="23"/>
        <v>1.7190164566929549</v>
      </c>
      <c r="BU27" s="139">
        <f t="shared" si="23"/>
        <v>1.5480699789548449</v>
      </c>
      <c r="BV27" s="139">
        <f t="shared" si="23"/>
        <v>1.3703461288751484</v>
      </c>
      <c r="BW27" s="139">
        <f t="shared" si="23"/>
        <v>1.0333035430275268</v>
      </c>
      <c r="BX27" s="139">
        <f t="shared" si="23"/>
        <v>7.5319240380383498E-2</v>
      </c>
      <c r="BY27" s="139">
        <f t="shared" si="23"/>
        <v>-0.19416091346711883</v>
      </c>
      <c r="BZ27" s="139">
        <f t="shared" si="23"/>
        <v>6.0641524288484051E-2</v>
      </c>
      <c r="CA27" s="139">
        <f t="shared" si="23"/>
        <v>0.12974883400616852</v>
      </c>
      <c r="CB27" s="139">
        <f t="shared" si="23"/>
        <v>-5.0600689376387613E-2</v>
      </c>
      <c r="CC27" s="139">
        <f t="shared" si="23"/>
        <v>0.38065445111513718</v>
      </c>
      <c r="CD27" s="139" t="e">
        <f t="shared" si="23"/>
        <v>#DIV/0!</v>
      </c>
      <c r="CE27" s="139" t="e">
        <f t="shared" si="23"/>
        <v>#DIV/0!</v>
      </c>
      <c r="CF27" s="139" t="e">
        <f t="shared" si="23"/>
        <v>#DIV/0!</v>
      </c>
      <c r="CG27" s="139" t="e">
        <f t="shared" si="23"/>
        <v>#DIV/0!</v>
      </c>
      <c r="CH27" s="139" t="e">
        <f t="shared" si="23"/>
        <v>#DIV/0!</v>
      </c>
      <c r="CI27" s="139" t="e">
        <f t="shared" si="23"/>
        <v>#DIV/0!</v>
      </c>
      <c r="CJ27" s="139" t="e">
        <f t="shared" si="23"/>
        <v>#DIV/0!</v>
      </c>
      <c r="CK27" s="139" t="e">
        <f t="shared" si="23"/>
        <v>#DIV/0!</v>
      </c>
    </row>
    <row r="28" spans="1:90" s="139" customFormat="1">
      <c r="A28" s="138" t="s">
        <v>591</v>
      </c>
      <c r="E28" s="139">
        <f>E7/E9</f>
        <v>0.19691164777854087</v>
      </c>
      <c r="F28" s="139">
        <f t="shared" ref="F28:BQ28" si="24">F7/F9</f>
        <v>0.19267129988930709</v>
      </c>
      <c r="G28" s="139">
        <f t="shared" si="24"/>
        <v>0.19134381327424516</v>
      </c>
      <c r="H28" s="139">
        <f t="shared" si="24"/>
        <v>0.19719002673443431</v>
      </c>
      <c r="I28" s="139">
        <f t="shared" si="24"/>
        <v>0.20754309460044335</v>
      </c>
      <c r="J28" s="139">
        <f t="shared" si="24"/>
        <v>0.2178157300818753</v>
      </c>
      <c r="K28" s="139">
        <f t="shared" si="24"/>
        <v>0.22072354275074763</v>
      </c>
      <c r="L28" s="139">
        <f t="shared" si="24"/>
        <v>0.20051792917004238</v>
      </c>
      <c r="M28" s="139">
        <f t="shared" si="24"/>
        <v>0.20424667267107191</v>
      </c>
      <c r="N28" s="139">
        <f t="shared" si="24"/>
        <v>0.21087775744226406</v>
      </c>
      <c r="O28" s="139">
        <f t="shared" si="24"/>
        <v>0.23750723784459574</v>
      </c>
      <c r="P28" s="139">
        <f t="shared" si="24"/>
        <v>0.23411071162169747</v>
      </c>
      <c r="Q28" s="139">
        <f t="shared" si="24"/>
        <v>0.24565905631743648</v>
      </c>
      <c r="R28" s="139">
        <f t="shared" si="24"/>
        <v>0.23999227691073713</v>
      </c>
      <c r="S28" s="139">
        <f t="shared" si="24"/>
        <v>0.22193681810805746</v>
      </c>
      <c r="T28" s="139">
        <f t="shared" si="24"/>
        <v>0.2306226889133153</v>
      </c>
      <c r="U28" s="139">
        <f t="shared" si="24"/>
        <v>0.23695536867799902</v>
      </c>
      <c r="V28" s="139">
        <f t="shared" si="24"/>
        <v>0.23281028561349329</v>
      </c>
      <c r="W28" s="139">
        <f t="shared" si="24"/>
        <v>0.23262047151215945</v>
      </c>
      <c r="X28" s="139">
        <f t="shared" si="24"/>
        <v>0.24093076414659359</v>
      </c>
      <c r="Y28" s="139">
        <f t="shared" si="24"/>
        <v>0.22601875311625166</v>
      </c>
      <c r="Z28" s="139">
        <f t="shared" si="24"/>
        <v>0.25380154064351035</v>
      </c>
      <c r="AA28" s="139">
        <f t="shared" si="24"/>
        <v>0.18617980251260238</v>
      </c>
      <c r="AB28" s="139">
        <f t="shared" si="24"/>
        <v>0.19469633277507981</v>
      </c>
      <c r="AC28" s="139">
        <f t="shared" si="24"/>
        <v>0.25751694819494947</v>
      </c>
      <c r="AD28" s="139">
        <f t="shared" si="24"/>
        <v>0.23436355900445638</v>
      </c>
      <c r="AE28" s="139">
        <f t="shared" si="24"/>
        <v>0.24997061391896461</v>
      </c>
      <c r="AF28" s="139">
        <f t="shared" si="24"/>
        <v>0.25441771522559004</v>
      </c>
      <c r="AG28" s="139">
        <f t="shared" si="24"/>
        <v>0.26527253693477781</v>
      </c>
      <c r="AH28" s="139">
        <f t="shared" si="24"/>
        <v>0.27566328174211718</v>
      </c>
      <c r="AI28" s="139">
        <f t="shared" si="24"/>
        <v>0.27610468688147338</v>
      </c>
      <c r="AJ28" s="139">
        <f t="shared" si="24"/>
        <v>0.27795802607621289</v>
      </c>
      <c r="AK28" s="139">
        <f t="shared" si="24"/>
        <v>0.28428058317032673</v>
      </c>
      <c r="AL28" s="139">
        <f t="shared" si="24"/>
        <v>0.28948613169187748</v>
      </c>
      <c r="AM28" s="139">
        <f t="shared" si="24"/>
        <v>0.24916764498467647</v>
      </c>
      <c r="AN28" s="139">
        <f t="shared" si="24"/>
        <v>0.25683645353510726</v>
      </c>
      <c r="AO28" s="139">
        <f t="shared" si="24"/>
        <v>0.26463304163498758</v>
      </c>
      <c r="AP28" s="139">
        <f t="shared" si="24"/>
        <v>0.2562388663812819</v>
      </c>
      <c r="AQ28" s="139">
        <f t="shared" si="24"/>
        <v>0.24577019043880147</v>
      </c>
      <c r="AR28" s="139">
        <f t="shared" si="24"/>
        <v>0.26066718348561208</v>
      </c>
      <c r="AS28" s="139">
        <f t="shared" si="24"/>
        <v>0.26664141345913134</v>
      </c>
      <c r="AT28" s="139">
        <f t="shared" si="24"/>
        <v>0.26492569623880119</v>
      </c>
      <c r="AU28" s="139">
        <f t="shared" si="24"/>
        <v>0.28578337785360419</v>
      </c>
      <c r="AV28" s="139">
        <f t="shared" si="24"/>
        <v>0.28094628669290933</v>
      </c>
      <c r="AW28" s="139">
        <f t="shared" si="24"/>
        <v>0.28692583576270608</v>
      </c>
      <c r="AX28" s="139">
        <f t="shared" si="24"/>
        <v>0.27377191609177981</v>
      </c>
      <c r="AY28" s="139">
        <f t="shared" si="24"/>
        <v>0.27294459230107759</v>
      </c>
      <c r="AZ28" s="139">
        <f t="shared" si="24"/>
        <v>0.26703099752218656</v>
      </c>
      <c r="BA28" s="139">
        <f t="shared" si="24"/>
        <v>0.27699837433157454</v>
      </c>
      <c r="BB28" s="139">
        <f t="shared" si="24"/>
        <v>0.26337341459311647</v>
      </c>
      <c r="BC28" s="139">
        <f t="shared" si="24"/>
        <v>0.25983963016202444</v>
      </c>
      <c r="BD28" s="139">
        <f t="shared" si="24"/>
        <v>0.24287231199928785</v>
      </c>
      <c r="BE28" s="139">
        <f t="shared" si="24"/>
        <v>0.25099342180341339</v>
      </c>
      <c r="BF28" s="139">
        <f t="shared" si="24"/>
        <v>0.2266697793620347</v>
      </c>
      <c r="BG28" s="139">
        <f t="shared" si="24"/>
        <v>0.21854290904287474</v>
      </c>
      <c r="BH28" s="139">
        <f t="shared" si="24"/>
        <v>0.24076427494503227</v>
      </c>
      <c r="BI28" s="139">
        <f t="shared" si="24"/>
        <v>0.25085757323094049</v>
      </c>
      <c r="BJ28" s="139">
        <f t="shared" si="24"/>
        <v>0.23473646385051766</v>
      </c>
      <c r="BK28" s="139">
        <f t="shared" si="24"/>
        <v>0.19820391439192492</v>
      </c>
      <c r="BL28" s="139">
        <f t="shared" si="24"/>
        <v>0.19200751636275312</v>
      </c>
      <c r="BM28" s="139">
        <f t="shared" si="24"/>
        <v>0.20512120249107715</v>
      </c>
      <c r="BN28" s="139">
        <f t="shared" si="24"/>
        <v>0.16235426947264581</v>
      </c>
      <c r="BO28" s="139">
        <f t="shared" si="24"/>
        <v>0.16563432149060703</v>
      </c>
      <c r="BP28" s="139">
        <f t="shared" si="24"/>
        <v>0.16964704754476886</v>
      </c>
      <c r="BQ28" s="139">
        <f t="shared" si="24"/>
        <v>0.16980229554871798</v>
      </c>
      <c r="BR28" s="139">
        <f t="shared" ref="BR28:CK28" si="25">BR7/BR9</f>
        <v>0.18907055933900707</v>
      </c>
      <c r="BS28" s="139">
        <f t="shared" si="25"/>
        <v>0.19552539534409535</v>
      </c>
      <c r="BT28" s="139">
        <f t="shared" si="25"/>
        <v>0.21511975681239512</v>
      </c>
      <c r="BU28" s="139">
        <f t="shared" si="25"/>
        <v>0.22269313216997788</v>
      </c>
      <c r="BV28" s="139">
        <f t="shared" si="25"/>
        <v>0.30360829116164179</v>
      </c>
      <c r="BW28" s="139">
        <f t="shared" si="25"/>
        <v>0.32917964606169259</v>
      </c>
      <c r="BX28" s="139">
        <f t="shared" si="25"/>
        <v>0.21995830813035377</v>
      </c>
      <c r="BY28" s="139">
        <f t="shared" si="25"/>
        <v>0.24405071391416655</v>
      </c>
      <c r="BZ28" s="139">
        <f t="shared" si="25"/>
        <v>0.62984350473377726</v>
      </c>
      <c r="CA28" s="139">
        <f t="shared" si="25"/>
        <v>0.27236772326109848</v>
      </c>
      <c r="CB28" s="139">
        <f t="shared" si="25"/>
        <v>0.51642697936841697</v>
      </c>
      <c r="CC28" s="139">
        <f t="shared" si="25"/>
        <v>0.40548451644741684</v>
      </c>
      <c r="CD28" s="139">
        <f t="shared" si="25"/>
        <v>0.52382273535547241</v>
      </c>
      <c r="CE28" s="139">
        <f t="shared" si="25"/>
        <v>0.39262516595112046</v>
      </c>
      <c r="CF28" s="139">
        <f t="shared" si="25"/>
        <v>0.69276889132666419</v>
      </c>
      <c r="CG28" s="139">
        <f t="shared" si="25"/>
        <v>0.46473755858659693</v>
      </c>
      <c r="CH28" s="139" t="e">
        <f t="shared" si="25"/>
        <v>#DIV/0!</v>
      </c>
      <c r="CI28" s="139">
        <f t="shared" si="25"/>
        <v>0</v>
      </c>
      <c r="CJ28" s="139" t="e">
        <f t="shared" si="25"/>
        <v>#DIV/0!</v>
      </c>
      <c r="CK28" s="139" t="e">
        <f t="shared" si="25"/>
        <v>#DIV/0!</v>
      </c>
    </row>
    <row r="29" spans="1:90" s="137" customFormat="1">
      <c r="A29" s="136" t="s">
        <v>585</v>
      </c>
      <c r="E29" s="137">
        <f>(E10-I10)/I10</f>
        <v>0.16889503967091141</v>
      </c>
      <c r="F29" s="137">
        <f t="shared" ref="F29:BQ29" si="26">(F10-J10)/J10</f>
        <v>-0.27988027220275363</v>
      </c>
      <c r="G29" s="137">
        <f t="shared" si="26"/>
        <v>-0.23931318246371841</v>
      </c>
      <c r="H29" s="137">
        <f t="shared" si="26"/>
        <v>-0.32159859036466337</v>
      </c>
      <c r="I29" s="137">
        <f t="shared" si="26"/>
        <v>-0.40816966256745485</v>
      </c>
      <c r="J29" s="137">
        <f t="shared" si="26"/>
        <v>-7.1283321772904501E-2</v>
      </c>
      <c r="K29" s="137">
        <f t="shared" si="26"/>
        <v>-0.37532108225057453</v>
      </c>
      <c r="L29" s="137">
        <f t="shared" si="26"/>
        <v>-0.73775073675347325</v>
      </c>
      <c r="M29" s="137">
        <f t="shared" si="26"/>
        <v>-0.71293798893259241</v>
      </c>
      <c r="N29" s="137">
        <f t="shared" si="26"/>
        <v>-0.96707158594867781</v>
      </c>
      <c r="O29" s="137">
        <f t="shared" si="26"/>
        <v>-0.96026299742036814</v>
      </c>
      <c r="P29" s="137">
        <f t="shared" si="26"/>
        <v>-0.89514443658049092</v>
      </c>
      <c r="Q29" s="137">
        <f t="shared" si="26"/>
        <v>-0.88861078419068973</v>
      </c>
      <c r="R29" s="137">
        <f t="shared" si="26"/>
        <v>3.7003290090902565</v>
      </c>
      <c r="S29" s="137">
        <f t="shared" si="26"/>
        <v>3.8375492141613985</v>
      </c>
      <c r="T29" s="137">
        <f t="shared" si="26"/>
        <v>3.9322086594090204</v>
      </c>
      <c r="U29" s="137">
        <f t="shared" si="26"/>
        <v>-9.5274351175008834E-2</v>
      </c>
      <c r="V29" s="137">
        <f t="shared" si="26"/>
        <v>-0.77412028078201844</v>
      </c>
      <c r="W29" s="137">
        <f t="shared" si="26"/>
        <v>4.9117608247422756E-2</v>
      </c>
      <c r="X29" s="137">
        <f t="shared" si="26"/>
        <v>4.2680158266848282E-2</v>
      </c>
      <c r="Y29" s="137">
        <f t="shared" si="26"/>
        <v>4.1929030532454883</v>
      </c>
      <c r="Z29" s="137">
        <f t="shared" si="26"/>
        <v>5.0279340770791077</v>
      </c>
      <c r="AA29" s="137">
        <f t="shared" si="26"/>
        <v>-1.9273301737756713E-2</v>
      </c>
      <c r="AB29" s="137">
        <f t="shared" si="26"/>
        <v>0.36132450331125826</v>
      </c>
      <c r="AC29" s="137">
        <f t="shared" si="26"/>
        <v>0.44091716591542063</v>
      </c>
      <c r="AD29" s="137">
        <f t="shared" si="26"/>
        <v>-0.19633381374748249</v>
      </c>
      <c r="AE29" s="137">
        <f t="shared" si="26"/>
        <v>-0.17470664928292046</v>
      </c>
      <c r="AF29" s="137">
        <f t="shared" si="26"/>
        <v>-0.45223700120918986</v>
      </c>
      <c r="AG29" s="137">
        <f t="shared" si="26"/>
        <v>-0.48129172615039284</v>
      </c>
      <c r="AH29" s="137">
        <f t="shared" si="26"/>
        <v>-0.49718133278688526</v>
      </c>
      <c r="AI29" s="137">
        <f t="shared" si="26"/>
        <v>0.38698010849909587</v>
      </c>
      <c r="AJ29" s="137">
        <f t="shared" si="26"/>
        <v>0.24736048265460031</v>
      </c>
      <c r="AK29" s="137">
        <f t="shared" si="26"/>
        <v>0.25316455696202533</v>
      </c>
      <c r="AL29" s="137">
        <f t="shared" si="26"/>
        <v>0.88562596599690879</v>
      </c>
      <c r="AM29" s="137">
        <f t="shared" si="26"/>
        <v>-0.29921176226092827</v>
      </c>
      <c r="AN29" s="137">
        <f t="shared" si="26"/>
        <v>-9.3023255813953487E-2</v>
      </c>
      <c r="AO29" s="137">
        <f t="shared" si="26"/>
        <v>-3.5842070638261808E-2</v>
      </c>
      <c r="AP29" s="137">
        <f t="shared" si="26"/>
        <v>-2.118003025718608E-2</v>
      </c>
      <c r="AQ29" s="137">
        <f t="shared" si="26"/>
        <v>0.11456414971751412</v>
      </c>
      <c r="AR29" s="137">
        <f t="shared" si="26"/>
        <v>-3.6829429053567252E-2</v>
      </c>
      <c r="AS29" s="137">
        <f t="shared" si="26"/>
        <v>-1.2217108697192006E-2</v>
      </c>
      <c r="AT29" s="137">
        <f t="shared" si="26"/>
        <v>-9.452054794520548E-2</v>
      </c>
      <c r="AU29" s="137">
        <f t="shared" si="26"/>
        <v>-0.15914489311163896</v>
      </c>
      <c r="AV29" s="137">
        <f t="shared" si="26"/>
        <v>-0.29109680552960959</v>
      </c>
      <c r="AW29" s="137">
        <f t="shared" si="26"/>
        <v>-0.34570397896581945</v>
      </c>
      <c r="AX29" s="137">
        <f t="shared" si="26"/>
        <v>-0.34505652251928942</v>
      </c>
      <c r="AY29" s="137">
        <f t="shared" si="26"/>
        <v>-0.32020022606168252</v>
      </c>
      <c r="AZ29" s="137">
        <f t="shared" si="26"/>
        <v>-0.21399277865960292</v>
      </c>
      <c r="BA29" s="137">
        <f t="shared" si="26"/>
        <v>-0.10794840642527329</v>
      </c>
      <c r="BB29" s="137">
        <f t="shared" si="26"/>
        <v>-9.5717925002839571E-2</v>
      </c>
      <c r="BC29" s="137">
        <f t="shared" si="26"/>
        <v>-0.13953843802537064</v>
      </c>
      <c r="BD29" s="137">
        <f t="shared" si="26"/>
        <v>-0.11087132487336153</v>
      </c>
      <c r="BE29" s="137">
        <f t="shared" si="26"/>
        <v>-0.18164906535526532</v>
      </c>
      <c r="BF29" s="137">
        <f t="shared" si="26"/>
        <v>-0.2777271487116309</v>
      </c>
      <c r="BG29" s="137">
        <f t="shared" si="26"/>
        <v>-0.44566426939485726</v>
      </c>
      <c r="BH29" s="137">
        <f t="shared" si="26"/>
        <v>-0.46476300550568211</v>
      </c>
      <c r="BI29" s="137">
        <f t="shared" si="26"/>
        <v>-0.41588256881831098</v>
      </c>
      <c r="BJ29" s="137">
        <f t="shared" si="26"/>
        <v>-0.30015919923033202</v>
      </c>
      <c r="BK29" s="137">
        <f t="shared" si="26"/>
        <v>9.8654653119835636E-2</v>
      </c>
      <c r="BL29" s="137">
        <f t="shared" si="26"/>
        <v>0.23816466040316769</v>
      </c>
      <c r="BM29" s="137">
        <f t="shared" si="26"/>
        <v>0.25786052948515331</v>
      </c>
      <c r="BN29" s="137">
        <f t="shared" si="26"/>
        <v>0.18404660720667526</v>
      </c>
      <c r="BO29" s="137">
        <f t="shared" si="26"/>
        <v>0.3545084869493868</v>
      </c>
      <c r="BP29" s="137">
        <f t="shared" si="26"/>
        <v>0.28286276041082792</v>
      </c>
      <c r="BQ29" s="137">
        <f t="shared" si="26"/>
        <v>0.25523924073696408</v>
      </c>
      <c r="BR29" s="137">
        <f t="shared" ref="BR29:CK29" si="27">(BR10-BV10)/BV10</f>
        <v>0.40963944394813595</v>
      </c>
      <c r="BS29" s="137">
        <f t="shared" si="27"/>
        <v>0.22671717024298396</v>
      </c>
      <c r="BT29" s="137">
        <f t="shared" si="27"/>
        <v>0.49039143595067025</v>
      </c>
      <c r="BU29" s="137">
        <f t="shared" si="27"/>
        <v>0.33115807382528195</v>
      </c>
      <c r="BV29" s="137" t="e">
        <f t="shared" si="27"/>
        <v>#DIV/0!</v>
      </c>
      <c r="BW29" s="137">
        <f t="shared" si="27"/>
        <v>0.34226004242600222</v>
      </c>
      <c r="BX29" s="137" t="e">
        <f t="shared" si="27"/>
        <v>#DIV/0!</v>
      </c>
      <c r="BY29" s="137">
        <f t="shared" si="27"/>
        <v>0.97752772826548351</v>
      </c>
      <c r="BZ29" s="137" t="e">
        <f t="shared" si="27"/>
        <v>#DIV/0!</v>
      </c>
      <c r="CA29" s="137">
        <f t="shared" si="27"/>
        <v>1.8366762636915532</v>
      </c>
      <c r="CB29" s="137" t="e">
        <f t="shared" si="27"/>
        <v>#DIV/0!</v>
      </c>
      <c r="CC29" s="137">
        <f t="shared" si="27"/>
        <v>0.37078636313317298</v>
      </c>
      <c r="CD29" s="137" t="e">
        <f t="shared" si="27"/>
        <v>#DIV/0!</v>
      </c>
      <c r="CE29" s="137" t="e">
        <f t="shared" si="27"/>
        <v>#DIV/0!</v>
      </c>
      <c r="CF29" s="137" t="e">
        <f t="shared" si="27"/>
        <v>#DIV/0!</v>
      </c>
      <c r="CG29" s="137" t="e">
        <f t="shared" si="27"/>
        <v>#DIV/0!</v>
      </c>
      <c r="CH29" s="137" t="e">
        <f t="shared" si="27"/>
        <v>#DIV/0!</v>
      </c>
      <c r="CI29" s="137" t="e">
        <f t="shared" si="27"/>
        <v>#DIV/0!</v>
      </c>
      <c r="CJ29" s="137" t="e">
        <f t="shared" si="27"/>
        <v>#DIV/0!</v>
      </c>
      <c r="CK29" s="137" t="e">
        <f t="shared" si="27"/>
        <v>#DIV/0!</v>
      </c>
    </row>
    <row r="30" spans="1:90" s="137" customFormat="1">
      <c r="A30" s="136" t="s">
        <v>589</v>
      </c>
      <c r="E30" s="137">
        <f>E10/E12</f>
        <v>0.97485938421586749</v>
      </c>
      <c r="F30" s="137">
        <f t="shared" ref="F30:BQ30" si="28">F10/F12</f>
        <v>0.96216670038148755</v>
      </c>
      <c r="G30" s="137">
        <f t="shared" si="28"/>
        <v>0.95609195359746035</v>
      </c>
      <c r="H30" s="137">
        <f t="shared" si="28"/>
        <v>0.95052306919290885</v>
      </c>
      <c r="I30" s="137">
        <f t="shared" si="28"/>
        <v>0.94301610755448018</v>
      </c>
      <c r="J30" s="137">
        <f t="shared" si="28"/>
        <v>0.97133473943973947</v>
      </c>
      <c r="K30" s="137">
        <f t="shared" si="28"/>
        <v>0.96475970360009233</v>
      </c>
      <c r="L30" s="137">
        <f t="shared" si="28"/>
        <v>0.96780013545695298</v>
      </c>
      <c r="M30" s="137">
        <f t="shared" si="28"/>
        <v>0.97450415226718612</v>
      </c>
      <c r="N30" s="137">
        <f t="shared" si="28"/>
        <v>0.98450530016986348</v>
      </c>
      <c r="O30" s="137">
        <f t="shared" si="28"/>
        <v>0.54444482044004416</v>
      </c>
      <c r="P30" s="137">
        <f t="shared" si="28"/>
        <v>0.10181012565139064</v>
      </c>
      <c r="Q30" s="137">
        <f t="shared" si="28"/>
        <v>0.10873086283769523</v>
      </c>
      <c r="R30" s="137">
        <f t="shared" si="28"/>
        <v>0.90184414451019324</v>
      </c>
      <c r="S30" s="137">
        <f t="shared" si="28"/>
        <v>0.89882155412666276</v>
      </c>
      <c r="T30" s="137">
        <f t="shared" si="28"/>
        <v>0.89794274499271165</v>
      </c>
      <c r="U30" s="137">
        <f t="shared" si="28"/>
        <v>0.89581538460283794</v>
      </c>
      <c r="V30" s="137">
        <f t="shared" si="28"/>
        <v>0.16227382174606625</v>
      </c>
      <c r="W30" s="137">
        <f t="shared" si="28"/>
        <v>0.15736112349907122</v>
      </c>
      <c r="X30" s="137">
        <f t="shared" si="28"/>
        <v>0.15076657989963393</v>
      </c>
      <c r="Y30" s="137">
        <f t="shared" si="28"/>
        <v>0.4853887703002232</v>
      </c>
      <c r="Z30" s="137">
        <f t="shared" si="28"/>
        <v>0.68318495716390415</v>
      </c>
      <c r="AA30" s="137">
        <f t="shared" si="28"/>
        <v>0.98131998603262982</v>
      </c>
      <c r="AB30" s="137">
        <f t="shared" si="28"/>
        <v>0.98119753259083209</v>
      </c>
      <c r="AC30" s="137">
        <f t="shared" si="28"/>
        <v>0.1790928757999703</v>
      </c>
      <c r="AD30" s="137">
        <f t="shared" si="28"/>
        <v>0.78067373793101125</v>
      </c>
      <c r="AE30" s="137">
        <f t="shared" si="28"/>
        <v>0.82047340807444924</v>
      </c>
      <c r="AF30" s="137">
        <f t="shared" si="28"/>
        <v>0.76584201462824764</v>
      </c>
      <c r="AG30" s="137">
        <f t="shared" si="28"/>
        <v>0.76928827593709159</v>
      </c>
      <c r="AH30" s="137">
        <f t="shared" si="28"/>
        <v>0.81831255655161328</v>
      </c>
      <c r="AI30" s="137">
        <f t="shared" si="28"/>
        <v>0.84710201594614709</v>
      </c>
      <c r="AJ30" s="137">
        <f t="shared" si="28"/>
        <v>0.69680738548376986</v>
      </c>
      <c r="AK30" s="137">
        <f t="shared" si="28"/>
        <v>0.7215468877851936</v>
      </c>
      <c r="AL30" s="137">
        <f t="shared" si="28"/>
        <v>0.96862158522209652</v>
      </c>
      <c r="AM30" s="137">
        <f t="shared" si="28"/>
        <v>0.96401270937788275</v>
      </c>
      <c r="AN30" s="137">
        <f t="shared" si="28"/>
        <v>0.96925877776503611</v>
      </c>
      <c r="AO30" s="137">
        <f t="shared" si="28"/>
        <v>0.97304960392826334</v>
      </c>
      <c r="AP30" s="137">
        <f t="shared" si="28"/>
        <v>0.96461814376031296</v>
      </c>
      <c r="AQ30" s="137">
        <f t="shared" si="28"/>
        <v>0.97075235662660042</v>
      </c>
      <c r="AR30" s="137">
        <f t="shared" si="28"/>
        <v>0.9684018375466783</v>
      </c>
      <c r="AS30" s="137">
        <f t="shared" si="28"/>
        <v>0.96850397531504417</v>
      </c>
      <c r="AT30" s="137">
        <f t="shared" si="28"/>
        <v>0.96493311721552977</v>
      </c>
      <c r="AU30" s="137">
        <f t="shared" si="28"/>
        <v>0.96715111090777717</v>
      </c>
      <c r="AV30" s="137">
        <f t="shared" si="28"/>
        <v>0.96919048810992969</v>
      </c>
      <c r="AW30" s="137">
        <f t="shared" si="28"/>
        <v>0.96863652659467148</v>
      </c>
      <c r="AX30" s="137">
        <f t="shared" si="28"/>
        <v>0.83789649888052065</v>
      </c>
      <c r="AY30" s="137">
        <f t="shared" si="28"/>
        <v>0.85327251711201213</v>
      </c>
      <c r="AZ30" s="137">
        <f t="shared" si="28"/>
        <v>0.94349076172251989</v>
      </c>
      <c r="BA30" s="137">
        <f t="shared" si="28"/>
        <v>0.9250365902771448</v>
      </c>
      <c r="BB30" s="137">
        <f t="shared" si="28"/>
        <v>0.91489144401446953</v>
      </c>
      <c r="BC30" s="137">
        <f t="shared" si="28"/>
        <v>0.93914673009495553</v>
      </c>
      <c r="BD30" s="137">
        <f t="shared" si="28"/>
        <v>0.90711330711998173</v>
      </c>
      <c r="BE30" s="137">
        <f t="shared" si="28"/>
        <v>0.90062073099388729</v>
      </c>
      <c r="BF30" s="137">
        <f t="shared" si="28"/>
        <v>0.92670866961514275</v>
      </c>
      <c r="BG30" s="137">
        <f t="shared" si="28"/>
        <v>0.93672092774071058</v>
      </c>
      <c r="BH30" s="137">
        <f t="shared" si="28"/>
        <v>0.9173827276681723</v>
      </c>
      <c r="BI30" s="137">
        <f t="shared" si="28"/>
        <v>0.91880949042753068</v>
      </c>
      <c r="BJ30" s="137">
        <f t="shared" si="28"/>
        <v>0.90666054166352694</v>
      </c>
      <c r="BK30" s="137">
        <f t="shared" si="28"/>
        <v>0.94964813710855467</v>
      </c>
      <c r="BL30" s="137">
        <f t="shared" si="28"/>
        <v>0.96404365149186222</v>
      </c>
      <c r="BM30" s="137">
        <f t="shared" si="28"/>
        <v>0.96165836385774262</v>
      </c>
      <c r="BN30" s="137">
        <f t="shared" si="28"/>
        <v>0.95905609877020592</v>
      </c>
      <c r="BO30" s="137">
        <f t="shared" si="28"/>
        <v>0.95781272023900843</v>
      </c>
      <c r="BP30" s="137">
        <f t="shared" si="28"/>
        <v>0.98204635719226985</v>
      </c>
      <c r="BQ30" s="137">
        <f t="shared" si="28"/>
        <v>0.99416214653756441</v>
      </c>
      <c r="BR30" s="137">
        <f t="shared" ref="BR30:CK30" si="29">BR10/BR12</f>
        <v>0.98376776638239816</v>
      </c>
      <c r="BS30" s="137">
        <f t="shared" si="29"/>
        <v>1.0171230031572969</v>
      </c>
      <c r="BT30" s="137">
        <f t="shared" si="29"/>
        <v>0.97544471071656713</v>
      </c>
      <c r="BU30" s="137">
        <f t="shared" si="29"/>
        <v>0.97393213121406341</v>
      </c>
      <c r="BV30" s="137">
        <f t="shared" si="29"/>
        <v>0.97152892095566279</v>
      </c>
      <c r="BW30" s="137">
        <f t="shared" si="29"/>
        <v>0.96823679643757954</v>
      </c>
      <c r="BX30" s="137">
        <f t="shared" si="29"/>
        <v>0.98261571724817043</v>
      </c>
      <c r="BY30" s="137">
        <f t="shared" si="29"/>
        <v>0.98762204003853582</v>
      </c>
      <c r="BZ30" s="137" t="e">
        <f t="shared" si="29"/>
        <v>#DIV/0!</v>
      </c>
      <c r="CA30" s="137">
        <f t="shared" si="29"/>
        <v>0.98341116157730124</v>
      </c>
      <c r="CB30" s="137" t="e">
        <f t="shared" si="29"/>
        <v>#DIV/0!</v>
      </c>
      <c r="CC30" s="137">
        <f t="shared" si="29"/>
        <v>0.96927905003050507</v>
      </c>
      <c r="CD30" s="137" t="e">
        <f t="shared" si="29"/>
        <v>#DIV/0!</v>
      </c>
      <c r="CE30" s="137">
        <f t="shared" si="29"/>
        <v>0.97693562896173725</v>
      </c>
      <c r="CF30" s="137" t="e">
        <f t="shared" si="29"/>
        <v>#DIV/0!</v>
      </c>
      <c r="CG30" s="137">
        <f t="shared" si="29"/>
        <v>0.80873738388428373</v>
      </c>
      <c r="CH30" s="137" t="e">
        <f t="shared" si="29"/>
        <v>#DIV/0!</v>
      </c>
      <c r="CI30" s="137" t="e">
        <f t="shared" si="29"/>
        <v>#DIV/0!</v>
      </c>
      <c r="CJ30" s="137" t="e">
        <f t="shared" si="29"/>
        <v>#DIV/0!</v>
      </c>
      <c r="CK30" s="137" t="e">
        <f t="shared" si="29"/>
        <v>#DIV/0!</v>
      </c>
    </row>
    <row r="31" spans="1:90" s="137" customFormat="1">
      <c r="A31" s="136" t="s">
        <v>586</v>
      </c>
      <c r="E31" s="137">
        <f>(E11-I11)/I11</f>
        <v>-0.50114256514221733</v>
      </c>
      <c r="F31" s="137">
        <f t="shared" ref="F31:BQ31" si="30">(F11-J11)/J11</f>
        <v>-4.0507390889119886E-2</v>
      </c>
      <c r="G31" s="137">
        <f t="shared" si="30"/>
        <v>-4.3621191758977815E-2</v>
      </c>
      <c r="H31" s="137">
        <f t="shared" si="30"/>
        <v>6.1349611128481668E-2</v>
      </c>
      <c r="I31" s="137">
        <f t="shared" si="30"/>
        <v>0.36692429138290072</v>
      </c>
      <c r="J31" s="137">
        <f t="shared" si="30"/>
        <v>0.74142633722157036</v>
      </c>
      <c r="K31" s="137">
        <f t="shared" si="30"/>
        <v>-0.97272968666455961</v>
      </c>
      <c r="L31" s="137">
        <f t="shared" si="30"/>
        <v>-0.9990109791173104</v>
      </c>
      <c r="M31" s="137">
        <f t="shared" si="30"/>
        <v>-0.99908376800735577</v>
      </c>
      <c r="N31" s="137">
        <f t="shared" si="30"/>
        <v>-0.99523841874189467</v>
      </c>
      <c r="O31" s="137">
        <f t="shared" si="30"/>
        <v>-0.70462910629570152</v>
      </c>
      <c r="P31" s="137">
        <f t="shared" si="30"/>
        <v>7.1390444870464167</v>
      </c>
      <c r="Q31" s="137">
        <f t="shared" si="30"/>
        <v>6.850803437586003</v>
      </c>
      <c r="R31" s="137">
        <f t="shared" si="30"/>
        <v>-0.90090326209529725</v>
      </c>
      <c r="S31" s="137">
        <f t="shared" si="30"/>
        <v>-0.89830587179408183</v>
      </c>
      <c r="T31" s="137">
        <f t="shared" si="30"/>
        <v>-0.90047901060686519</v>
      </c>
      <c r="U31" s="137">
        <f t="shared" si="30"/>
        <v>-0.90075412973729707</v>
      </c>
      <c r="V31" s="137">
        <f t="shared" si="30"/>
        <v>1.5145678733790933</v>
      </c>
      <c r="W31" s="137">
        <f t="shared" si="30"/>
        <v>294.12205620911715</v>
      </c>
      <c r="X31" s="137">
        <f t="shared" si="30"/>
        <v>305.48886840479634</v>
      </c>
      <c r="Y31" s="137">
        <f t="shared" si="30"/>
        <v>0.20111346289954107</v>
      </c>
      <c r="Z31" s="137">
        <f t="shared" si="30"/>
        <v>8.9498131705934103</v>
      </c>
      <c r="AA31" s="137">
        <f t="shared" si="30"/>
        <v>-0.91468011245810532</v>
      </c>
      <c r="AB31" s="137">
        <f t="shared" si="30"/>
        <v>-0.91468011245810532</v>
      </c>
      <c r="AC31" s="137">
        <f t="shared" si="30"/>
        <v>21.022883370730984</v>
      </c>
      <c r="AD31" s="137">
        <f t="shared" si="30"/>
        <v>1.6930012082711453E-2</v>
      </c>
      <c r="AE31" s="137">
        <f t="shared" si="30"/>
        <v>4.7577786549973816E-4</v>
      </c>
      <c r="AF31" s="137">
        <f t="shared" si="30"/>
        <v>-0.61509229567892476</v>
      </c>
      <c r="AG31" s="137">
        <f t="shared" si="30"/>
        <v>-0.59689683527297688</v>
      </c>
      <c r="AH31" s="137">
        <f t="shared" si="30"/>
        <v>2.4461980681304736</v>
      </c>
      <c r="AI31" s="137">
        <f t="shared" si="30"/>
        <v>5.706097836788639</v>
      </c>
      <c r="AJ31" s="137">
        <f t="shared" si="30"/>
        <v>16.112618412723467</v>
      </c>
      <c r="AK31" s="137">
        <f t="shared" si="30"/>
        <v>16.460852750042854</v>
      </c>
      <c r="AL31" s="137">
        <f t="shared" si="30"/>
        <v>0.66535651151232467</v>
      </c>
      <c r="AM31" s="137">
        <f t="shared" si="30"/>
        <v>-0.13169806201093889</v>
      </c>
      <c r="AN31" s="137">
        <f t="shared" si="30"/>
        <v>-0.11840053788778647</v>
      </c>
      <c r="AO31" s="137">
        <f t="shared" si="30"/>
        <v>-0.17884713080887987</v>
      </c>
      <c r="AP31" s="137">
        <f t="shared" si="30"/>
        <v>-1.2065712034853996E-2</v>
      </c>
      <c r="AQ31" s="137">
        <f t="shared" si="30"/>
        <v>-1.1307720301288311E-2</v>
      </c>
      <c r="AR31" s="137">
        <f t="shared" si="30"/>
        <v>-1.1370073891255453E-2</v>
      </c>
      <c r="AS31" s="137">
        <f t="shared" si="30"/>
        <v>-7.9066859751347248E-3</v>
      </c>
      <c r="AT31" s="137">
        <f t="shared" si="30"/>
        <v>-0.82991088167191052</v>
      </c>
      <c r="AU31" s="137">
        <f t="shared" si="30"/>
        <v>-0.83391752486770521</v>
      </c>
      <c r="AV31" s="137">
        <f t="shared" si="30"/>
        <v>-0.62374627610787037</v>
      </c>
      <c r="AW31" s="137">
        <f t="shared" si="30"/>
        <v>-0.7385749677782405</v>
      </c>
      <c r="AX31" s="137">
        <f t="shared" si="30"/>
        <v>0.36207864695511766</v>
      </c>
      <c r="AY31" s="137">
        <f t="shared" si="30"/>
        <v>0.80407362120109882</v>
      </c>
      <c r="AZ31" s="137">
        <f t="shared" si="30"/>
        <v>-0.54025567766395211</v>
      </c>
      <c r="BA31" s="137">
        <f t="shared" si="30"/>
        <v>-0.34487143575252494</v>
      </c>
      <c r="BB31" s="137">
        <f t="shared" si="30"/>
        <v>6.3648664107716552E-2</v>
      </c>
      <c r="BC31" s="137">
        <f t="shared" si="30"/>
        <v>-0.17466157793955894</v>
      </c>
      <c r="BD31" s="137">
        <f t="shared" si="30"/>
        <v>1.0965385874002868E-2</v>
      </c>
      <c r="BE31" s="137">
        <f t="shared" si="30"/>
        <v>2.1912346790472489E-2</v>
      </c>
      <c r="BF31" s="137">
        <f t="shared" si="30"/>
        <v>-0.44513145059606007</v>
      </c>
      <c r="BG31" s="137">
        <f t="shared" si="30"/>
        <v>-0.2937313477967477</v>
      </c>
      <c r="BH31" s="137">
        <f t="shared" si="30"/>
        <v>0.29237198293534294</v>
      </c>
      <c r="BI31" s="137">
        <f t="shared" si="30"/>
        <v>0.29458369556970654</v>
      </c>
      <c r="BJ31" s="137">
        <f t="shared" si="30"/>
        <v>0.68761979058806277</v>
      </c>
      <c r="BK31" s="137">
        <f t="shared" si="30"/>
        <v>0.32255304335925711</v>
      </c>
      <c r="BL31" s="137">
        <f t="shared" si="30"/>
        <v>1.526019477091425</v>
      </c>
      <c r="BM31" s="137">
        <f t="shared" si="30"/>
        <v>7.5405600666834554</v>
      </c>
      <c r="BN31" s="137">
        <f t="shared" si="30"/>
        <v>2.0635735495623515</v>
      </c>
      <c r="BO31" s="137">
        <f t="shared" si="30"/>
        <v>-4.5438570292587288</v>
      </c>
      <c r="BP31" s="137">
        <f t="shared" si="30"/>
        <v>-6.833797630559714E-2</v>
      </c>
      <c r="BQ31" s="137">
        <f t="shared" si="30"/>
        <v>-0.7246116007571104</v>
      </c>
      <c r="BR31" s="137">
        <f t="shared" ref="BR31:CK31" si="31">(BR11-BV11)/BV11</f>
        <v>-0.20631980054032473</v>
      </c>
      <c r="BS31" s="137">
        <f t="shared" si="31"/>
        <v>-1.6295180542016388</v>
      </c>
      <c r="BT31" s="137">
        <f t="shared" si="31"/>
        <v>1.1206532994665184</v>
      </c>
      <c r="BU31" s="137">
        <f t="shared" si="31"/>
        <v>1.8428121476393071</v>
      </c>
      <c r="BV31" s="137" t="e">
        <f t="shared" si="31"/>
        <v>#DIV/0!</v>
      </c>
      <c r="BW31" s="137">
        <f t="shared" si="31"/>
        <v>1.6103487400567842</v>
      </c>
      <c r="BX31" s="137" t="e">
        <f t="shared" si="31"/>
        <v>#DIV/0!</v>
      </c>
      <c r="BY31" s="137">
        <f t="shared" si="31"/>
        <v>-0.21802104175656903</v>
      </c>
      <c r="BZ31" s="137" t="e">
        <f t="shared" si="31"/>
        <v>#DIV/0!</v>
      </c>
      <c r="CA31" s="137">
        <f t="shared" si="31"/>
        <v>1.0268189274376418</v>
      </c>
      <c r="CB31" s="137" t="e">
        <f t="shared" si="31"/>
        <v>#DIV/0!</v>
      </c>
      <c r="CC31" s="137">
        <f t="shared" si="31"/>
        <v>-0.81628990684652003</v>
      </c>
      <c r="CD31" s="137" t="e">
        <f t="shared" si="31"/>
        <v>#DIV/0!</v>
      </c>
      <c r="CE31" s="137" t="e">
        <f t="shared" si="31"/>
        <v>#DIV/0!</v>
      </c>
      <c r="CF31" s="137" t="e">
        <f t="shared" si="31"/>
        <v>#DIV/0!</v>
      </c>
      <c r="CG31" s="137" t="e">
        <f t="shared" si="31"/>
        <v>#DIV/0!</v>
      </c>
      <c r="CH31" s="137" t="e">
        <f t="shared" si="31"/>
        <v>#DIV/0!</v>
      </c>
      <c r="CI31" s="137" t="e">
        <f t="shared" si="31"/>
        <v>#DIV/0!</v>
      </c>
      <c r="CJ31" s="137" t="e">
        <f t="shared" si="31"/>
        <v>#DIV/0!</v>
      </c>
      <c r="CK31" s="137" t="e">
        <f t="shared" si="31"/>
        <v>#DIV/0!</v>
      </c>
    </row>
    <row r="32" spans="1:90" s="141" customFormat="1">
      <c r="A32" s="140" t="s">
        <v>590</v>
      </c>
      <c r="E32" s="141">
        <f>E11/E12</f>
        <v>2.5140615784132667E-2</v>
      </c>
      <c r="F32" s="141">
        <f t="shared" ref="F32:BQ32" si="32">F11/F12</f>
        <v>3.7833299618512485E-2</v>
      </c>
      <c r="G32" s="141">
        <f t="shared" si="32"/>
        <v>4.3908046402539702E-2</v>
      </c>
      <c r="H32" s="141">
        <f t="shared" si="32"/>
        <v>4.9476930807091153E-2</v>
      </c>
      <c r="I32" s="141">
        <f t="shared" si="32"/>
        <v>5.6983892445519782E-2</v>
      </c>
      <c r="J32" s="141">
        <f t="shared" si="32"/>
        <v>2.8665260560260444E-2</v>
      </c>
      <c r="K32" s="141">
        <f t="shared" si="32"/>
        <v>3.5240296399907618E-2</v>
      </c>
      <c r="L32" s="141">
        <f t="shared" si="32"/>
        <v>3.2199864543047109E-2</v>
      </c>
      <c r="M32" s="141">
        <f t="shared" si="32"/>
        <v>2.5495847732813902E-2</v>
      </c>
      <c r="N32" s="141">
        <f t="shared" si="32"/>
        <v>1.5494699830136514E-2</v>
      </c>
      <c r="O32" s="141">
        <f t="shared" si="32"/>
        <v>0.45555517955995584</v>
      </c>
      <c r="P32" s="141">
        <f t="shared" si="32"/>
        <v>0.89818987434860942</v>
      </c>
      <c r="Q32" s="141">
        <f t="shared" si="32"/>
        <v>0.89126913716230483</v>
      </c>
      <c r="R32" s="141">
        <f t="shared" si="32"/>
        <v>9.8155855489806765E-2</v>
      </c>
      <c r="S32" s="141">
        <f t="shared" si="32"/>
        <v>0.10117844587333714</v>
      </c>
      <c r="T32" s="141">
        <f t="shared" si="32"/>
        <v>0.10205725500728827</v>
      </c>
      <c r="U32" s="141">
        <f t="shared" si="32"/>
        <v>0.10418461539716202</v>
      </c>
      <c r="V32" s="141">
        <f t="shared" si="32"/>
        <v>0.83772617825393381</v>
      </c>
      <c r="W32" s="141">
        <f t="shared" si="32"/>
        <v>0.84263887650092884</v>
      </c>
      <c r="X32" s="141">
        <f t="shared" si="32"/>
        <v>0.84923342010036607</v>
      </c>
      <c r="Y32" s="141">
        <f t="shared" si="32"/>
        <v>0.5146112296997768</v>
      </c>
      <c r="Z32" s="141">
        <f t="shared" si="32"/>
        <v>0.31681504283609579</v>
      </c>
      <c r="AA32" s="141">
        <f t="shared" si="32"/>
        <v>1.8680013967370162E-2</v>
      </c>
      <c r="AB32" s="141">
        <f t="shared" si="32"/>
        <v>1.8802467409167866E-2</v>
      </c>
      <c r="AC32" s="141">
        <f t="shared" si="32"/>
        <v>0.82090712420002965</v>
      </c>
      <c r="AD32" s="141">
        <f t="shared" si="32"/>
        <v>0.21932626206898864</v>
      </c>
      <c r="AE32" s="141">
        <f t="shared" si="32"/>
        <v>0.17952659192555073</v>
      </c>
      <c r="AF32" s="141">
        <f t="shared" si="32"/>
        <v>0.2341579853717522</v>
      </c>
      <c r="AG32" s="141">
        <f t="shared" si="32"/>
        <v>0.23071172406290827</v>
      </c>
      <c r="AH32" s="141">
        <f t="shared" si="32"/>
        <v>0.18168744344838672</v>
      </c>
      <c r="AI32" s="141">
        <f t="shared" si="32"/>
        <v>0.15289798405385296</v>
      </c>
      <c r="AJ32" s="141">
        <f t="shared" si="32"/>
        <v>0.30319261451623014</v>
      </c>
      <c r="AK32" s="141">
        <f t="shared" si="32"/>
        <v>0.2784531122148064</v>
      </c>
      <c r="AL32" s="141">
        <f t="shared" si="32"/>
        <v>3.137841477790336E-2</v>
      </c>
      <c r="AM32" s="141">
        <f t="shared" si="32"/>
        <v>3.5987290622117259E-2</v>
      </c>
      <c r="AN32" s="141">
        <f t="shared" si="32"/>
        <v>3.0741222234963804E-2</v>
      </c>
      <c r="AO32" s="141">
        <f t="shared" si="32"/>
        <v>2.6950396071736639E-2</v>
      </c>
      <c r="AP32" s="141">
        <f t="shared" si="32"/>
        <v>3.5381856239687044E-2</v>
      </c>
      <c r="AQ32" s="141">
        <f t="shared" si="32"/>
        <v>2.9247643373399645E-2</v>
      </c>
      <c r="AR32" s="141">
        <f t="shared" si="32"/>
        <v>3.1598162453321713E-2</v>
      </c>
      <c r="AS32" s="141">
        <f t="shared" si="32"/>
        <v>3.1496024684955888E-2</v>
      </c>
      <c r="AT32" s="141">
        <f t="shared" si="32"/>
        <v>3.5066882784470212E-2</v>
      </c>
      <c r="AU32" s="141">
        <f t="shared" si="32"/>
        <v>3.2848889092222784E-2</v>
      </c>
      <c r="AV32" s="141">
        <f t="shared" si="32"/>
        <v>3.0809511890070359E-2</v>
      </c>
      <c r="AW32" s="141">
        <f t="shared" si="32"/>
        <v>3.1363473405328489E-2</v>
      </c>
      <c r="AX32" s="141">
        <f t="shared" si="32"/>
        <v>0.16210350111947941</v>
      </c>
      <c r="AY32" s="141">
        <f t="shared" si="32"/>
        <v>0.14672748288798781</v>
      </c>
      <c r="AZ32" s="141">
        <f t="shared" si="32"/>
        <v>5.6509238277480056E-2</v>
      </c>
      <c r="BA32" s="141">
        <f t="shared" si="32"/>
        <v>7.4963409722855173E-2</v>
      </c>
      <c r="BB32" s="141">
        <f t="shared" si="32"/>
        <v>8.5108555985530493E-2</v>
      </c>
      <c r="BC32" s="141">
        <f t="shared" si="32"/>
        <v>6.0853269905044437E-2</v>
      </c>
      <c r="BD32" s="141">
        <f t="shared" si="32"/>
        <v>9.288669288001826E-2</v>
      </c>
      <c r="BE32" s="141">
        <f t="shared" si="32"/>
        <v>9.93792690061127E-2</v>
      </c>
      <c r="BF32" s="141">
        <f t="shared" si="32"/>
        <v>7.3291330384857287E-2</v>
      </c>
      <c r="BG32" s="141">
        <f t="shared" si="32"/>
        <v>6.3279072259289401E-2</v>
      </c>
      <c r="BH32" s="141">
        <f t="shared" si="32"/>
        <v>8.2617272331827751E-2</v>
      </c>
      <c r="BI32" s="141">
        <f t="shared" si="32"/>
        <v>8.1190509572469427E-2</v>
      </c>
      <c r="BJ32" s="141">
        <f t="shared" si="32"/>
        <v>9.3339458336473113E-2</v>
      </c>
      <c r="BK32" s="141">
        <f t="shared" si="32"/>
        <v>5.0351862891445304E-2</v>
      </c>
      <c r="BL32" s="141">
        <f t="shared" si="32"/>
        <v>3.5956348508137725E-2</v>
      </c>
      <c r="BM32" s="141">
        <f t="shared" si="32"/>
        <v>3.8341636142257461E-2</v>
      </c>
      <c r="BN32" s="141">
        <f t="shared" si="32"/>
        <v>4.0943901229794154E-2</v>
      </c>
      <c r="BO32" s="141">
        <f t="shared" si="32"/>
        <v>4.2187279760991618E-2</v>
      </c>
      <c r="BP32" s="141">
        <f t="shared" si="32"/>
        <v>1.7953642807730236E-2</v>
      </c>
      <c r="BQ32" s="141">
        <f t="shared" si="32"/>
        <v>5.8378534624355504E-3</v>
      </c>
      <c r="BR32" s="141">
        <f t="shared" ref="BR32:CK32" si="33">BR11/BR12</f>
        <v>1.6232233617601854E-2</v>
      </c>
      <c r="BS32" s="141">
        <f t="shared" si="33"/>
        <v>-1.7123003157296889E-2</v>
      </c>
      <c r="BT32" s="141">
        <f t="shared" si="33"/>
        <v>2.4555289283432886E-2</v>
      </c>
      <c r="BU32" s="141">
        <f t="shared" si="33"/>
        <v>2.6067868785936619E-2</v>
      </c>
      <c r="BV32" s="141">
        <f t="shared" si="33"/>
        <v>2.8471079044337298E-2</v>
      </c>
      <c r="BW32" s="141">
        <f t="shared" si="33"/>
        <v>3.1763203562420558E-2</v>
      </c>
      <c r="BX32" s="141">
        <f t="shared" si="33"/>
        <v>1.7384282751829586E-2</v>
      </c>
      <c r="BY32" s="141">
        <f t="shared" si="33"/>
        <v>1.2377959961464177E-2</v>
      </c>
      <c r="BZ32" s="141" t="e">
        <f t="shared" si="33"/>
        <v>#DIV/0!</v>
      </c>
      <c r="CA32" s="141">
        <f t="shared" si="33"/>
        <v>1.6588838422698753E-2</v>
      </c>
      <c r="CB32" s="141" t="e">
        <f t="shared" si="33"/>
        <v>#DIV/0!</v>
      </c>
      <c r="CC32" s="141">
        <f t="shared" si="33"/>
        <v>3.0720949969494843E-2</v>
      </c>
      <c r="CD32" s="141" t="e">
        <f t="shared" si="33"/>
        <v>#DIV/0!</v>
      </c>
      <c r="CE32" s="141">
        <f t="shared" si="33"/>
        <v>2.3064371038262799E-2</v>
      </c>
      <c r="CF32" s="141" t="e">
        <f t="shared" si="33"/>
        <v>#DIV/0!</v>
      </c>
      <c r="CG32" s="141">
        <f t="shared" si="33"/>
        <v>0.19126261611571618</v>
      </c>
      <c r="CH32" s="141" t="e">
        <f t="shared" si="33"/>
        <v>#DIV/0!</v>
      </c>
      <c r="CI32" s="141" t="e">
        <f t="shared" si="33"/>
        <v>#DIV/0!</v>
      </c>
      <c r="CJ32" s="141" t="e">
        <f t="shared" si="33"/>
        <v>#DIV/0!</v>
      </c>
      <c r="CK32" s="141" t="e">
        <f t="shared" si="33"/>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workbookViewId="0">
      <selection activeCell="A54" sqref="A54"/>
    </sheetView>
  </sheetViews>
  <sheetFormatPr defaultRowHeight="13.5"/>
  <cols>
    <col min="1" max="1" width="45.625" bestFit="1" customWidth="1"/>
    <col min="2" max="4" width="10.5" hidden="1" customWidth="1"/>
    <col min="5" max="5" width="20.5" bestFit="1" customWidth="1"/>
    <col min="6" max="6" width="20.5" hidden="1" customWidth="1"/>
    <col min="7" max="8" width="19.375" hidden="1" customWidth="1"/>
    <col min="9" max="9" width="20.5" bestFit="1" customWidth="1"/>
    <col min="10" max="10" width="20.5" hidden="1" customWidth="1"/>
    <col min="11" max="12" width="19.375" hidden="1" customWidth="1"/>
    <col min="13" max="13" width="20.5" bestFit="1" customWidth="1"/>
    <col min="14" max="14" width="20.5" hidden="1" customWidth="1"/>
    <col min="15" max="16" width="19.375" hidden="1" customWidth="1"/>
    <col min="17" max="17" width="20.5" bestFit="1" customWidth="1"/>
    <col min="18" max="19" width="20.5" hidden="1" customWidth="1"/>
    <col min="20" max="20" width="19.375" hidden="1" customWidth="1"/>
    <col min="21" max="21" width="20.5" bestFit="1" customWidth="1"/>
    <col min="22" max="22" width="20.5" hidden="1" customWidth="1"/>
    <col min="23" max="24" width="19.375" hidden="1" customWidth="1"/>
    <col min="25" max="25" width="20.5" bestFit="1" customWidth="1"/>
    <col min="26" max="26" width="20.5" hidden="1" customWidth="1"/>
    <col min="27" max="28" width="19.375" hidden="1" customWidth="1"/>
    <col min="29" max="29" width="20.5" bestFit="1" customWidth="1"/>
    <col min="30" max="30" width="20.5" hidden="1" customWidth="1"/>
    <col min="31" max="32" width="19.375" hidden="1" customWidth="1"/>
    <col min="33" max="33" width="20.5" bestFit="1" customWidth="1"/>
    <col min="34" max="36" width="19.375" hidden="1" customWidth="1"/>
    <col min="37" max="37" width="20.5" bestFit="1" customWidth="1"/>
    <col min="38" max="40" width="19.375" hidden="1" customWidth="1"/>
    <col min="41" max="41" width="20.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8.375" bestFit="1" customWidth="1"/>
    <col min="76" max="76" width="18.375" hidden="1" customWidth="1"/>
    <col min="77" max="77" width="17.25" bestFit="1" customWidth="1"/>
    <col min="78" max="78" width="17.25" hidden="1" customWidth="1"/>
    <col min="79" max="79" width="19.375" bestFit="1" customWidth="1"/>
    <col min="80" max="80" width="17.25" hidden="1" customWidth="1"/>
    <col min="81" max="81" width="19.375" bestFit="1" customWidth="1"/>
    <col min="82" max="82" width="19.375" hidden="1" customWidth="1"/>
    <col min="83" max="83" width="19.375" bestFit="1" customWidth="1"/>
    <col min="84" max="85" width="17.25" hidden="1" customWidth="1"/>
    <col min="86" max="88" width="17.25" bestFit="1" customWidth="1"/>
    <col min="89" max="89" width="9.6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357</v>
      </c>
      <c r="E2" s="33">
        <f>股权价值增加表!E4</f>
        <v>19471146411.049999</v>
      </c>
      <c r="F2" s="33">
        <f>股权价值增加表!F4</f>
        <v>14693527606.42</v>
      </c>
      <c r="G2" s="33">
        <f>股权价值增加表!G4</f>
        <v>9613219456.0699997</v>
      </c>
      <c r="H2" s="33">
        <f>股权价值增加表!H4</f>
        <v>3794547830.4299998</v>
      </c>
      <c r="I2" s="33">
        <f>股权价值增加表!I4</f>
        <v>18938551893.709999</v>
      </c>
      <c r="J2" s="33">
        <f>股权价值增加表!J4</f>
        <v>14218450906.1</v>
      </c>
      <c r="K2" s="33">
        <f>股权价值增加表!K4</f>
        <v>9271315229.1499996</v>
      </c>
      <c r="L2" s="33">
        <f>股权价值增加表!L4</f>
        <v>3775359862.3600001</v>
      </c>
      <c r="M2" s="33">
        <f>股权价值增加表!M4</f>
        <v>19295534666.82</v>
      </c>
      <c r="N2" s="33">
        <f>股权价值增加表!N4</f>
        <v>14753293830.16</v>
      </c>
      <c r="O2" s="33">
        <f>股权价值增加表!O4</f>
        <v>9829497798.7700005</v>
      </c>
      <c r="P2" s="33">
        <f>股权价值增加表!P4</f>
        <v>4151295665.3000002</v>
      </c>
      <c r="Q2" s="33">
        <f>股权价值增加表!Q4</f>
        <v>20778933220.52</v>
      </c>
      <c r="R2" s="33">
        <f>股权价值增加表!R4</f>
        <v>15575183289.370001</v>
      </c>
      <c r="S2" s="33">
        <f>股权价值增加表!S4</f>
        <v>10136316637.43</v>
      </c>
      <c r="T2" s="33">
        <f>股权价值增加表!T4</f>
        <v>4133240256.1999998</v>
      </c>
      <c r="U2" s="33">
        <f>股权价值增加表!U4</f>
        <v>19907077075.110001</v>
      </c>
      <c r="V2" s="33">
        <f>股权价值增加表!V4</f>
        <v>14618769623.620001</v>
      </c>
      <c r="W2" s="33">
        <f>股权价值增加表!W4</f>
        <v>9381540032.2600002</v>
      </c>
      <c r="X2" s="33">
        <f>股权价值增加表!X4</f>
        <v>3883863244.5599999</v>
      </c>
      <c r="Y2" s="33">
        <f>股权价值增加表!Y4</f>
        <v>17743250879.580002</v>
      </c>
      <c r="Z2" s="33">
        <f>股权价值增加表!Z4</f>
        <v>13454135360.23</v>
      </c>
      <c r="AA2" s="33">
        <f>股权价值增加表!AA4</f>
        <v>7196076462.4799995</v>
      </c>
      <c r="AB2" s="33">
        <f>股权价值增加表!AB4</f>
        <v>3198850932.6599998</v>
      </c>
      <c r="AC2" s="33">
        <f>股权价值增加表!AC4</f>
        <v>14502379031.75</v>
      </c>
      <c r="AD2" s="33">
        <f>股权价值增加表!AD4</f>
        <v>11431577726.110001</v>
      </c>
      <c r="AE2" s="33">
        <f>股权价值增加表!AE4</f>
        <v>7366026241.6199999</v>
      </c>
      <c r="AF2" s="33">
        <f>股权价值增加表!AF4</f>
        <v>3228286800.9099998</v>
      </c>
      <c r="AG2" s="33">
        <f>股权价值增加表!AG4</f>
        <v>13259978831.02</v>
      </c>
      <c r="AH2" s="33">
        <f>股权价值增加表!AH4</f>
        <v>9744452405.0200005</v>
      </c>
      <c r="AI2" s="33">
        <f>股权价值增加表!AI4</f>
        <v>6310896504.9499998</v>
      </c>
      <c r="AJ2" s="33">
        <f>股权价值增加表!AJ4</f>
        <v>2739090225.46</v>
      </c>
      <c r="AK2" s="33">
        <f>股权价值增加表!AK4</f>
        <v>10986235317.82</v>
      </c>
      <c r="AL2" s="33">
        <f>股权价值增加表!AL4</f>
        <v>8066224111.6300001</v>
      </c>
      <c r="AM2" s="33">
        <f>股权价值增加表!AM4</f>
        <v>5180700037.8599997</v>
      </c>
      <c r="AN2" s="33">
        <f>股权价值增加表!AN4</f>
        <v>2344474929.9000001</v>
      </c>
      <c r="AO2" s="33">
        <f>股权价值增加表!AO4</f>
        <v>10447383090.459999</v>
      </c>
      <c r="AP2" s="33">
        <f>股权价值增加表!AP4</f>
        <v>7918918582.4499998</v>
      </c>
      <c r="AQ2" s="33">
        <f>股权价值增加表!AQ4</f>
        <v>5191719881.5</v>
      </c>
      <c r="AR2" s="33">
        <f>股权价值增加表!AR4</f>
        <v>2316491412.3400002</v>
      </c>
      <c r="AS2" s="33">
        <f>股权价值增加表!AS4</f>
        <v>9186192504.1200008</v>
      </c>
      <c r="AT2" s="33">
        <f>股权价值增加表!AT4</f>
        <v>6667310641.75</v>
      </c>
      <c r="AU2" s="33">
        <f>股权价值增加表!AU4</f>
        <v>4210749706.7199998</v>
      </c>
      <c r="AV2" s="33">
        <f>股权价值增加表!AV4</f>
        <v>1893486265.3399999</v>
      </c>
      <c r="AW2" s="33">
        <f>股权价值增加表!AW4</f>
        <v>7286223314.4200001</v>
      </c>
      <c r="AX2" s="33">
        <f>股权价值增加表!AX4</f>
        <v>5245909976.1700001</v>
      </c>
      <c r="AY2" s="33">
        <f>股权价值增加表!AY4</f>
        <v>3422503680.1999998</v>
      </c>
      <c r="AZ2" s="33">
        <f>股权价值增加表!AZ4</f>
        <v>1557384662.4200001</v>
      </c>
      <c r="BA2" s="33">
        <f>股权价值增加表!BA4</f>
        <v>6831533255.1899996</v>
      </c>
      <c r="BB2" s="33">
        <f>股权价值增加表!BB4</f>
        <v>5059322816.5</v>
      </c>
      <c r="BC2" s="33">
        <f>股权价值增加表!BC4</f>
        <v>3356863760.23</v>
      </c>
      <c r="BD2" s="33">
        <f>股权价值增加表!BD4</f>
        <v>1530956087.8499999</v>
      </c>
      <c r="BE2" s="33">
        <f>股权价值增加表!BE4</f>
        <v>6555276828.1199999</v>
      </c>
      <c r="BF2" s="33">
        <f>股权价值增加表!BF4</f>
        <v>4802388106.7799997</v>
      </c>
      <c r="BG2" s="33">
        <f>股权价值增加表!BG4</f>
        <v>3300403591.21</v>
      </c>
      <c r="BH2" s="33">
        <f>股权价值增加表!BH4</f>
        <v>1599628295.23</v>
      </c>
      <c r="BI2" s="33">
        <f>股权价值增加表!BI4</f>
        <v>5559734783.4700003</v>
      </c>
      <c r="BJ2" s="33">
        <f>股权价值增加表!BJ4</f>
        <v>4073338384.8699999</v>
      </c>
      <c r="BK2" s="33">
        <f>股权价值增加表!BK4</f>
        <v>2665555632.9699998</v>
      </c>
      <c r="BL2" s="33">
        <f>股权价值增加表!BL4</f>
        <v>1253183034.1500001</v>
      </c>
      <c r="BM2" s="33">
        <f>股权价值增加表!BM4</f>
        <v>4468336934.6800003</v>
      </c>
      <c r="BN2" s="33">
        <f>股权价值增加表!BN4</f>
        <v>3419871820.3000002</v>
      </c>
      <c r="BO2" s="33">
        <f>股权价值增加表!BO4</f>
        <v>2289548356.9299998</v>
      </c>
      <c r="BP2" s="33">
        <f>股权价值增加表!BP4</f>
        <v>1062734559.6900001</v>
      </c>
      <c r="BQ2" s="33">
        <f>股权价值增加表!BQ4</f>
        <v>3844769510</v>
      </c>
      <c r="BR2" s="33">
        <f>股权价值增加表!BR4</f>
        <v>1888676871</v>
      </c>
      <c r="BS2" s="33">
        <f>股权价值增加表!BS4</f>
        <v>3624435206.8899999</v>
      </c>
      <c r="BT2" s="33">
        <f>股权价值增加表!BT4</f>
        <v>1759872948.4200001</v>
      </c>
      <c r="BU2" s="33">
        <f>股权价值增加表!BU4</f>
        <v>3503166528.1399999</v>
      </c>
      <c r="BV2" s="33">
        <f>股权价值增加表!BV4</f>
        <v>1640969270.5599999</v>
      </c>
      <c r="BW2" s="33">
        <f>股权价值增加表!BW4</f>
        <v>444323044.92000002</v>
      </c>
      <c r="BX2" s="33">
        <f>股权价值增加表!BX4</f>
        <v>202091770.88</v>
      </c>
      <c r="BY2" s="33">
        <f>股权价值增加表!BY4</f>
        <v>918888298.00999999</v>
      </c>
      <c r="BZ2" s="33">
        <f>股权价值增加表!BZ4</f>
        <v>393462052.19999999</v>
      </c>
      <c r="CA2" s="33">
        <f>股权价值增加表!CA4</f>
        <v>1350796162.8199999</v>
      </c>
      <c r="CB2" s="33">
        <f>股权价值增加表!CB4</f>
        <v>953095812.62</v>
      </c>
      <c r="CC2" s="33">
        <f>股权价值增加表!CC4</f>
        <v>1924570651.9100001</v>
      </c>
      <c r="CD2" s="33">
        <f>股权价值增加表!CD4</f>
        <v>1099680000</v>
      </c>
      <c r="CE2" s="33">
        <f>股权价值增加表!CE4</f>
        <v>1434156000</v>
      </c>
      <c r="CF2" s="33">
        <f>股权价值增加表!CF4</f>
        <v>767120945.70000005</v>
      </c>
      <c r="CG2" s="33">
        <f>股权价值增加表!CG4</f>
        <v>585220000</v>
      </c>
      <c r="CH2" s="33">
        <f>股权价值增加表!CH4</f>
        <v>773370000</v>
      </c>
      <c r="CI2" s="33">
        <f>股权价值增加表!CI4</f>
        <v>630840000</v>
      </c>
      <c r="CJ2" s="33">
        <f>股权价值增加表!CJ4</f>
        <v>542050000</v>
      </c>
    </row>
    <row r="3" spans="1:89" s="67" customFormat="1">
      <c r="A3" s="67" t="s">
        <v>379</v>
      </c>
      <c r="E3" s="67">
        <f>(E2-I2)/I2</f>
        <v>2.8122240830719961E-2</v>
      </c>
      <c r="F3" s="67">
        <f t="shared" ref="F3:BQ3" si="0">(F2-J2)/J2</f>
        <v>3.3412690556619093E-2</v>
      </c>
      <c r="G3" s="67">
        <f t="shared" si="0"/>
        <v>3.6877640169651109E-2</v>
      </c>
      <c r="H3" s="67">
        <f t="shared" si="0"/>
        <v>5.0824209531128463E-3</v>
      </c>
      <c r="I3" s="67">
        <f t="shared" si="0"/>
        <v>-1.8500797167536231E-2</v>
      </c>
      <c r="J3" s="67">
        <f t="shared" si="0"/>
        <v>-3.6252441672830094E-2</v>
      </c>
      <c r="K3" s="67">
        <f t="shared" si="0"/>
        <v>-5.6786478927727944E-2</v>
      </c>
      <c r="L3" s="67">
        <f t="shared" si="0"/>
        <v>-9.0558667281250477E-2</v>
      </c>
      <c r="M3" s="67">
        <f t="shared" si="0"/>
        <v>-7.1389543339746009E-2</v>
      </c>
      <c r="N3" s="67">
        <f t="shared" si="0"/>
        <v>-5.2769167716372058E-2</v>
      </c>
      <c r="O3" s="67">
        <f t="shared" si="0"/>
        <v>-3.0269263444969871E-2</v>
      </c>
      <c r="P3" s="67">
        <f t="shared" si="0"/>
        <v>4.3683425063221664E-3</v>
      </c>
      <c r="Q3" s="67">
        <f t="shared" si="0"/>
        <v>4.3796291244589065E-2</v>
      </c>
      <c r="R3" s="67">
        <f t="shared" si="0"/>
        <v>6.5423677256989721E-2</v>
      </c>
      <c r="S3" s="67">
        <f t="shared" si="0"/>
        <v>8.0453379996735505E-2</v>
      </c>
      <c r="T3" s="67">
        <f t="shared" si="0"/>
        <v>6.420849446470446E-2</v>
      </c>
      <c r="U3" s="67">
        <f t="shared" si="0"/>
        <v>0.12195207125320309</v>
      </c>
      <c r="V3" s="67">
        <f t="shared" si="0"/>
        <v>8.6563293159114749E-2</v>
      </c>
      <c r="W3" s="67">
        <f t="shared" si="0"/>
        <v>0.30370210505334455</v>
      </c>
      <c r="X3" s="67">
        <f t="shared" si="0"/>
        <v>0.21414324278323876</v>
      </c>
      <c r="Y3" s="67">
        <f t="shared" si="0"/>
        <v>0.22347173803241346</v>
      </c>
      <c r="Z3" s="67">
        <f t="shared" si="0"/>
        <v>0.1769272520887846</v>
      </c>
      <c r="AA3" s="67">
        <f t="shared" si="0"/>
        <v>-2.3072111551780669E-2</v>
      </c>
      <c r="AB3" s="67">
        <f t="shared" si="0"/>
        <v>-9.1181081686120703E-3</v>
      </c>
      <c r="AC3" s="67">
        <f t="shared" si="0"/>
        <v>9.3695489002106502E-2</v>
      </c>
      <c r="AD3" s="67">
        <f t="shared" si="0"/>
        <v>0.17313700667477758</v>
      </c>
      <c r="AE3" s="67">
        <f t="shared" si="0"/>
        <v>0.16719173509538637</v>
      </c>
      <c r="AF3" s="67">
        <f t="shared" si="0"/>
        <v>0.17859819691329978</v>
      </c>
      <c r="AG3" s="67">
        <f t="shared" si="0"/>
        <v>0.2069629356574878</v>
      </c>
      <c r="AH3" s="67">
        <f t="shared" si="0"/>
        <v>0.20805624418125282</v>
      </c>
      <c r="AI3" s="67">
        <f t="shared" si="0"/>
        <v>0.21815516413431499</v>
      </c>
      <c r="AJ3" s="67">
        <f t="shared" si="0"/>
        <v>0.16831713170711177</v>
      </c>
      <c r="AK3" s="67">
        <f t="shared" si="0"/>
        <v>5.1577722640615345E-2</v>
      </c>
      <c r="AL3" s="67">
        <f t="shared" si="0"/>
        <v>1.8601722905253824E-2</v>
      </c>
      <c r="AM3" s="67">
        <f t="shared" si="0"/>
        <v>-2.1225805497072526E-3</v>
      </c>
      <c r="AN3" s="67">
        <f t="shared" si="0"/>
        <v>1.2080130066932749E-2</v>
      </c>
      <c r="AO3" s="67">
        <f t="shared" si="0"/>
        <v>0.13729198313385607</v>
      </c>
      <c r="AP3" s="67">
        <f t="shared" si="0"/>
        <v>0.18772305775923537</v>
      </c>
      <c r="AQ3" s="67">
        <f t="shared" si="0"/>
        <v>0.23296805630941561</v>
      </c>
      <c r="AR3" s="67">
        <f t="shared" si="0"/>
        <v>0.22340016653041009</v>
      </c>
      <c r="AS3" s="67">
        <f t="shared" si="0"/>
        <v>0.2607618662935865</v>
      </c>
      <c r="AT3" s="67">
        <f t="shared" si="0"/>
        <v>0.27095407127397064</v>
      </c>
      <c r="AU3" s="67">
        <f t="shared" si="0"/>
        <v>0.23031268923980747</v>
      </c>
      <c r="AV3" s="67">
        <f t="shared" si="0"/>
        <v>0.21581155319568632</v>
      </c>
      <c r="AW3" s="67">
        <f t="shared" si="0"/>
        <v>6.6557541659416922E-2</v>
      </c>
      <c r="AX3" s="67">
        <f t="shared" si="0"/>
        <v>3.6879868400862312E-2</v>
      </c>
      <c r="AY3" s="67">
        <f t="shared" si="0"/>
        <v>1.9553942208694934E-2</v>
      </c>
      <c r="AZ3" s="67">
        <f t="shared" si="0"/>
        <v>1.726279073563447E-2</v>
      </c>
      <c r="BA3" s="67">
        <f t="shared" si="0"/>
        <v>4.2142602717393979E-2</v>
      </c>
      <c r="BB3" s="67">
        <f t="shared" si="0"/>
        <v>5.3501446365249089E-2</v>
      </c>
      <c r="BC3" s="67">
        <f t="shared" si="0"/>
        <v>1.7107049928793847E-2</v>
      </c>
      <c r="BD3" s="67">
        <f t="shared" si="0"/>
        <v>-4.2930102940024695E-2</v>
      </c>
      <c r="BE3" s="67">
        <f t="shared" si="0"/>
        <v>0.17906286602193844</v>
      </c>
      <c r="BF3" s="67">
        <f t="shared" si="0"/>
        <v>0.17898088816239296</v>
      </c>
      <c r="BG3" s="67">
        <f t="shared" si="0"/>
        <v>0.23816721376497541</v>
      </c>
      <c r="BH3" s="67">
        <f t="shared" si="0"/>
        <v>0.27645224331893731</v>
      </c>
      <c r="BI3" s="67">
        <f t="shared" si="0"/>
        <v>0.24425146642800347</v>
      </c>
      <c r="BJ3" s="67">
        <f t="shared" si="0"/>
        <v>0.1910792564478852</v>
      </c>
      <c r="BK3" s="67">
        <f t="shared" si="0"/>
        <v>0.16422770670115003</v>
      </c>
      <c r="BL3" s="67">
        <f t="shared" si="0"/>
        <v>0.17920606112174794</v>
      </c>
      <c r="BM3" s="67">
        <f t="shared" si="0"/>
        <v>0.16218590556810786</v>
      </c>
      <c r="BN3" s="67">
        <f t="shared" si="0"/>
        <v>0.81072361969958184</v>
      </c>
      <c r="BO3" s="67">
        <f t="shared" si="0"/>
        <v>-0.36830203156133101</v>
      </c>
      <c r="BP3" s="67">
        <f t="shared" si="0"/>
        <v>-0.39612995321956923</v>
      </c>
      <c r="BQ3" s="67">
        <f t="shared" si="0"/>
        <v>9.7512630106503573E-2</v>
      </c>
      <c r="BR3" s="67">
        <f t="shared" ref="BR3:CJ3" si="1">(BR2-BV2)/BV2</f>
        <v>0.15095200433306527</v>
      </c>
      <c r="BS3" s="67">
        <f t="shared" si="1"/>
        <v>7.1572073479613829</v>
      </c>
      <c r="BT3" s="67">
        <f t="shared" si="1"/>
        <v>7.7082860462685261</v>
      </c>
      <c r="BU3" s="67">
        <f t="shared" si="1"/>
        <v>2.8123964966434647</v>
      </c>
      <c r="BV3" s="67">
        <f t="shared" si="1"/>
        <v>3.1705909410696655</v>
      </c>
      <c r="BW3" s="67">
        <f t="shared" si="1"/>
        <v>-0.67106580759571777</v>
      </c>
      <c r="BX3" s="67">
        <f t="shared" si="1"/>
        <v>-0.78796279639036237</v>
      </c>
      <c r="BY3" s="67">
        <f t="shared" si="1"/>
        <v>-0.52254893989053175</v>
      </c>
      <c r="BZ3" s="67">
        <f t="shared" si="1"/>
        <v>-0.64220313891313829</v>
      </c>
      <c r="CA3" s="67">
        <f t="shared" si="1"/>
        <v>-5.8124665085248793E-2</v>
      </c>
      <c r="CB3" s="67">
        <f t="shared" si="1"/>
        <v>0.24243226307723531</v>
      </c>
      <c r="CC3" s="67">
        <f t="shared" si="1"/>
        <v>2.2886276133932539</v>
      </c>
      <c r="CD3" s="67">
        <f t="shared" si="1"/>
        <v>0.42193258078280771</v>
      </c>
      <c r="CE3" s="67">
        <f t="shared" si="1"/>
        <v>1.2734068860566863</v>
      </c>
      <c r="CF3" s="67">
        <f t="shared" si="1"/>
        <v>0.4152217428281525</v>
      </c>
      <c r="CG3" s="67" t="e">
        <f t="shared" si="1"/>
        <v>#DIV/0!</v>
      </c>
      <c r="CH3" s="67" t="e">
        <f t="shared" si="1"/>
        <v>#DIV/0!</v>
      </c>
      <c r="CI3" s="67" t="e">
        <f t="shared" si="1"/>
        <v>#DIV/0!</v>
      </c>
      <c r="CJ3" s="67" t="e">
        <f t="shared" si="1"/>
        <v>#DIV/0!</v>
      </c>
    </row>
    <row r="4" spans="1:89" s="33" customFormat="1">
      <c r="A4" s="33" t="s">
        <v>358</v>
      </c>
      <c r="E4" s="33">
        <f>股权价值增加表!E5</f>
        <v>15226925132.92</v>
      </c>
      <c r="F4" s="33">
        <f>股权价值增加表!F5</f>
        <v>11628814912.92</v>
      </c>
      <c r="G4" s="33">
        <f>股权价值增加表!G5</f>
        <v>7633692655.8699999</v>
      </c>
      <c r="H4" s="33">
        <f>股权价值增加表!H5</f>
        <v>2976584444.52</v>
      </c>
      <c r="I4" s="33">
        <f>股权价值增加表!I5</f>
        <v>14780967899.440001</v>
      </c>
      <c r="J4" s="33">
        <f>股权价值增加表!J5</f>
        <v>11180763428.889999</v>
      </c>
      <c r="K4" s="33">
        <f>股权价值增加表!K5</f>
        <v>7291362019.0100002</v>
      </c>
      <c r="L4" s="33">
        <f>股权价值增加表!L5</f>
        <v>2979672630.1999998</v>
      </c>
      <c r="M4" s="33">
        <f>股权价值增加表!M5</f>
        <v>15117878402.59</v>
      </c>
      <c r="N4" s="33">
        <f>股权价值增加表!N5</f>
        <v>11642318913.57</v>
      </c>
      <c r="O4" s="33">
        <f>股权价值增加表!O5</f>
        <v>7801959717</v>
      </c>
      <c r="P4" s="33">
        <f>股权价值增加表!P5</f>
        <v>3312008819.9899998</v>
      </c>
      <c r="Q4" s="33">
        <f>股权价值增加表!Q5</f>
        <v>16242127953.23</v>
      </c>
      <c r="R4" s="33">
        <f>股权价值增加表!R5</f>
        <v>12274014787.58</v>
      </c>
      <c r="S4" s="33">
        <f>股权价值增加表!S5</f>
        <v>8038090291.4700003</v>
      </c>
      <c r="T4" s="33">
        <f>股权价值增加表!T5</f>
        <v>3269606314.1599998</v>
      </c>
      <c r="U4" s="33">
        <f>股权价值增加表!U5</f>
        <v>15670770649.25</v>
      </c>
      <c r="V4" s="33">
        <f>股权价值增加表!V5</f>
        <v>11611711540.879999</v>
      </c>
      <c r="W4" s="33">
        <f>股权价值增加表!W5</f>
        <v>7542876267.8199997</v>
      </c>
      <c r="X4" s="33">
        <f>股权价值增加表!X5</f>
        <v>3154730635.73</v>
      </c>
      <c r="Y4" s="33">
        <f>股权价值增加表!Y5</f>
        <v>14295199209.41</v>
      </c>
      <c r="Z4" s="33">
        <f>股权价值增加表!Z5</f>
        <v>10906926142.75</v>
      </c>
      <c r="AA4" s="33">
        <f>股权价值增加表!AA5</f>
        <v>5793795568.4099998</v>
      </c>
      <c r="AB4" s="33">
        <f>股权价值增加表!AB5</f>
        <v>2541452950.0500002</v>
      </c>
      <c r="AC4" s="33">
        <f>股权价值增加表!AC5</f>
        <v>11654694217.540001</v>
      </c>
      <c r="AD4" s="33">
        <f>股权价值增加表!AD5</f>
        <v>9194752912.6000004</v>
      </c>
      <c r="AE4" s="33">
        <f>股权价值增加表!AE5</f>
        <v>5952172825.3299999</v>
      </c>
      <c r="AF4" s="33">
        <f>股权价值增加表!AF5</f>
        <v>2595919278.0100002</v>
      </c>
      <c r="AG4" s="33">
        <f>股权价值增加表!AG5</f>
        <v>10700275731.110001</v>
      </c>
      <c r="AH4" s="33">
        <f>股权价值增加表!AH5</f>
        <v>7867784014.79</v>
      </c>
      <c r="AI4" s="33">
        <f>股权价值增加表!AI5</f>
        <v>5088515339.8000002</v>
      </c>
      <c r="AJ4" s="33">
        <f>股权价值增加表!AJ5</f>
        <v>2199896810.4400001</v>
      </c>
      <c r="AK4" s="33">
        <f>股权价值增加表!AK5</f>
        <v>8888158950.1800003</v>
      </c>
      <c r="AL4" s="33">
        <f>股权价值增加表!AL5</f>
        <v>6534738603.1199999</v>
      </c>
      <c r="AM4" s="33">
        <f>股权价值增加表!AM5</f>
        <v>4183817454.4899998</v>
      </c>
      <c r="AN4" s="33">
        <f>股权价值增加表!AN5</f>
        <v>1873897756.1900001</v>
      </c>
      <c r="AO4" s="33">
        <f>股权价值增加表!AO5</f>
        <v>8489100178.8299999</v>
      </c>
      <c r="AP4" s="33">
        <f>股权价值增加表!AP5</f>
        <v>6394198410.4899998</v>
      </c>
      <c r="AQ4" s="33">
        <f>股权价值增加表!AQ5</f>
        <v>4175419382.9099998</v>
      </c>
      <c r="AR4" s="33">
        <f>股权价值增加表!AR5</f>
        <v>1861863686.0699999</v>
      </c>
      <c r="AS4" s="33">
        <f>股权价值增加表!AS5</f>
        <v>7277254140.21</v>
      </c>
      <c r="AT4" s="33">
        <f>股权价值增加表!AT5</f>
        <v>5289137929.5200005</v>
      </c>
      <c r="AU4" s="33">
        <f>股权价值增加表!AU5</f>
        <v>3333026643.5900002</v>
      </c>
      <c r="AV4" s="33">
        <f>股权价值增加表!AV5</f>
        <v>1538991169.55</v>
      </c>
      <c r="AW4" s="33">
        <f>股权价值增加表!AW5</f>
        <v>5756865497.54</v>
      </c>
      <c r="AX4" s="33">
        <f>股权价值增加表!AX5</f>
        <v>4211090083.77</v>
      </c>
      <c r="AY4" s="33">
        <f>股权价值增加表!AY5</f>
        <v>2765887880.8899999</v>
      </c>
      <c r="AZ4" s="33">
        <f>股权价值增加表!AZ5</f>
        <v>1249190096.8199999</v>
      </c>
      <c r="BA4" s="33">
        <f>股权价值增加表!BA5</f>
        <v>5403366370.7799997</v>
      </c>
      <c r="BB4" s="33">
        <f>股权价值增加表!BB5</f>
        <v>3924222586.1799998</v>
      </c>
      <c r="BC4" s="33">
        <f>股权价值增加表!BC5</f>
        <v>2567321061.1799998</v>
      </c>
      <c r="BD4" s="33">
        <f>股权价值增加表!BD5</f>
        <v>1175375812.9400001</v>
      </c>
      <c r="BE4" s="33">
        <f>股权价值增加表!BE5</f>
        <v>4942282576.8999996</v>
      </c>
      <c r="BF4" s="33">
        <f>股权价值增加表!BF5</f>
        <v>3660508261.8899999</v>
      </c>
      <c r="BG4" s="33">
        <f>股权价值增加表!BG5</f>
        <v>2517586186.9499998</v>
      </c>
      <c r="BH4" s="33">
        <f>股权价值增加表!BH5</f>
        <v>1226508689.25</v>
      </c>
      <c r="BI4" s="33">
        <f>股权价值增加表!BI5</f>
        <v>4011958308.4299998</v>
      </c>
      <c r="BJ4" s="33">
        <f>股权价值增加表!BJ5</f>
        <v>2944267467</v>
      </c>
      <c r="BK4" s="33">
        <f>股权价值增加表!BK5</f>
        <v>1952850787.5</v>
      </c>
      <c r="BL4" s="33">
        <f>股权价值增加表!BL5</f>
        <v>915105404.87</v>
      </c>
      <c r="BM4" s="33">
        <f>股权价值增加表!BM5</f>
        <v>2881983316.8499999</v>
      </c>
      <c r="BN4" s="33">
        <f>股权价值增加表!BN5</f>
        <v>2314903460.3000002</v>
      </c>
      <c r="BO4" s="33">
        <f>股权价值增加表!BO5</f>
        <v>1596717736.3499999</v>
      </c>
      <c r="BP4" s="33">
        <f>股权价值增加表!BP5</f>
        <v>773737089.95000005</v>
      </c>
      <c r="BQ4" s="33">
        <f>股权价值增加表!BQ5</f>
        <v>2554268178.5100002</v>
      </c>
      <c r="BR4" s="33">
        <f>股权价值增加表!BR5</f>
        <v>1304874733.9300001</v>
      </c>
      <c r="BS4" s="33">
        <f>股权价值增加表!BS5</f>
        <v>2483197627.2600002</v>
      </c>
      <c r="BT4" s="33">
        <f>股权价值增加表!BT5</f>
        <v>1254158982.9400001</v>
      </c>
      <c r="BU4" s="33">
        <f>股权价值增加表!BU5</f>
        <v>2461372469.0999999</v>
      </c>
      <c r="BV4" s="33">
        <f>股权价值增加表!BV5</f>
        <v>1156607381.01</v>
      </c>
      <c r="BW4" s="33">
        <f>股权价值增加表!BW5</f>
        <v>405519122.69999999</v>
      </c>
      <c r="BX4" s="33">
        <f>股权价值增加表!BX5</f>
        <v>157687789.38</v>
      </c>
      <c r="BY4" s="33">
        <f>股权价值增加表!BY5</f>
        <v>738657178.74000001</v>
      </c>
      <c r="BZ4" s="33">
        <f>股权价值增加表!BZ5</f>
        <v>0</v>
      </c>
      <c r="CA4" s="33">
        <f>股权价值增加表!CA5</f>
        <v>1121670089.03</v>
      </c>
      <c r="CB4" s="33">
        <f>股权价值增加表!CB5</f>
        <v>0</v>
      </c>
      <c r="CC4" s="33">
        <f>股权价值增加表!CC5</f>
        <v>1522442725.4100001</v>
      </c>
      <c r="CD4" s="33">
        <f>股权价值增加表!CD5</f>
        <v>0</v>
      </c>
      <c r="CE4" s="33">
        <f>股权价值增加表!CE5</f>
        <v>0</v>
      </c>
      <c r="CF4" s="33">
        <f>股权价值增加表!CF5</f>
        <v>0</v>
      </c>
      <c r="CG4" s="33">
        <f>股权价值增加表!CG5</f>
        <v>482620000</v>
      </c>
      <c r="CH4" s="33">
        <f>股权价值增加表!CH5</f>
        <v>622550000</v>
      </c>
      <c r="CI4" s="33">
        <f>股权价值增加表!CI5</f>
        <v>511020000</v>
      </c>
      <c r="CJ4" s="33">
        <f>股权价值增加表!CJ5</f>
        <v>438350000</v>
      </c>
    </row>
    <row r="5" spans="1:89" s="67" customFormat="1">
      <c r="A5" s="67" t="s">
        <v>359</v>
      </c>
      <c r="E5" s="67">
        <f t="shared" ref="E5:AJ5" si="2">E4/E2</f>
        <v>0.78202509556800537</v>
      </c>
      <c r="F5" s="67">
        <f t="shared" si="2"/>
        <v>0.79142430765496063</v>
      </c>
      <c r="G5" s="67">
        <f t="shared" si="2"/>
        <v>0.79408284506081017</v>
      </c>
      <c r="H5" s="67">
        <f t="shared" si="2"/>
        <v>0.78443719187028726</v>
      </c>
      <c r="I5" s="67">
        <f t="shared" si="2"/>
        <v>0.78046980478740602</v>
      </c>
      <c r="J5" s="67">
        <f t="shared" si="2"/>
        <v>0.78635594712313051</v>
      </c>
      <c r="K5" s="67">
        <f t="shared" si="2"/>
        <v>0.78644311392683353</v>
      </c>
      <c r="L5" s="67">
        <f t="shared" si="2"/>
        <v>0.78924201634579771</v>
      </c>
      <c r="M5" s="67">
        <f t="shared" si="2"/>
        <v>0.7834910337357085</v>
      </c>
      <c r="N5" s="67">
        <f t="shared" si="2"/>
        <v>0.7891335350326808</v>
      </c>
      <c r="O5" s="67">
        <f t="shared" si="2"/>
        <v>0.79372922978590899</v>
      </c>
      <c r="P5" s="67">
        <f t="shared" si="2"/>
        <v>0.79782532660213501</v>
      </c>
      <c r="Q5" s="67">
        <f t="shared" si="2"/>
        <v>0.78166322500089991</v>
      </c>
      <c r="R5" s="67">
        <f t="shared" si="2"/>
        <v>0.78804946044885171</v>
      </c>
      <c r="S5" s="67">
        <f t="shared" si="2"/>
        <v>0.79299913163604641</v>
      </c>
      <c r="T5" s="67">
        <f t="shared" si="2"/>
        <v>0.79105159910689438</v>
      </c>
      <c r="U5" s="67">
        <f t="shared" si="2"/>
        <v>0.78719596001581305</v>
      </c>
      <c r="V5" s="67">
        <f t="shared" si="2"/>
        <v>0.79430156161149124</v>
      </c>
      <c r="W5" s="67">
        <f t="shared" si="2"/>
        <v>0.80401258662037933</v>
      </c>
      <c r="X5" s="67">
        <f t="shared" si="2"/>
        <v>0.8122661476684917</v>
      </c>
      <c r="Y5" s="67">
        <f t="shared" si="2"/>
        <v>0.80566967724396965</v>
      </c>
      <c r="Z5" s="67">
        <f t="shared" si="2"/>
        <v>0.81067462536392565</v>
      </c>
      <c r="AA5" s="67">
        <f t="shared" si="2"/>
        <v>0.80513257448257736</v>
      </c>
      <c r="AB5" s="67">
        <f t="shared" si="2"/>
        <v>0.79448933493648566</v>
      </c>
      <c r="AC5" s="67">
        <f t="shared" si="2"/>
        <v>0.80364016083322787</v>
      </c>
      <c r="AD5" s="67">
        <f t="shared" si="2"/>
        <v>0.80432930019790372</v>
      </c>
      <c r="AE5" s="67">
        <f t="shared" si="2"/>
        <v>0.80805751026226957</v>
      </c>
      <c r="AF5" s="67">
        <f t="shared" si="2"/>
        <v>0.80411668420484017</v>
      </c>
      <c r="AG5" s="67">
        <f t="shared" si="2"/>
        <v>0.80696024235559816</v>
      </c>
      <c r="AH5" s="67">
        <f t="shared" si="2"/>
        <v>0.80741161101436476</v>
      </c>
      <c r="AI5" s="67">
        <f t="shared" si="2"/>
        <v>0.80630625709180692</v>
      </c>
      <c r="AJ5" s="67">
        <f t="shared" si="2"/>
        <v>0.8031487206926714</v>
      </c>
      <c r="AK5" s="67">
        <f t="shared" ref="AK5:BP5" si="3">AK4/AK2</f>
        <v>0.80902681337647508</v>
      </c>
      <c r="AL5" s="67">
        <f t="shared" si="3"/>
        <v>0.81013600820960552</v>
      </c>
      <c r="AM5" s="67">
        <f t="shared" si="3"/>
        <v>0.80757762926151122</v>
      </c>
      <c r="AN5" s="67">
        <f t="shared" si="3"/>
        <v>0.79928248849729788</v>
      </c>
      <c r="AO5" s="67">
        <f t="shared" si="3"/>
        <v>0.8125575663614556</v>
      </c>
      <c r="AP5" s="67">
        <f t="shared" si="3"/>
        <v>0.8074585366568735</v>
      </c>
      <c r="AQ5" s="67">
        <f t="shared" si="3"/>
        <v>0.80424589119080725</v>
      </c>
      <c r="AR5" s="67">
        <f t="shared" si="3"/>
        <v>0.80374296928182487</v>
      </c>
      <c r="AS5" s="67">
        <f t="shared" si="3"/>
        <v>0.79219482249540896</v>
      </c>
      <c r="AT5" s="67">
        <f t="shared" si="3"/>
        <v>0.79329406018672255</v>
      </c>
      <c r="AU5" s="67">
        <f t="shared" si="3"/>
        <v>0.79155183179631217</v>
      </c>
      <c r="AV5" s="67">
        <f t="shared" si="3"/>
        <v>0.81278179711203458</v>
      </c>
      <c r="AW5" s="67">
        <f t="shared" si="3"/>
        <v>0.79010280760222062</v>
      </c>
      <c r="AX5" s="67">
        <f t="shared" si="3"/>
        <v>0.80273777150184444</v>
      </c>
      <c r="AY5" s="67">
        <f t="shared" si="3"/>
        <v>0.80814752571087678</v>
      </c>
      <c r="AZ5" s="67">
        <f t="shared" si="3"/>
        <v>0.80210761474875414</v>
      </c>
      <c r="BA5" s="67">
        <f t="shared" si="3"/>
        <v>0.79094489757112663</v>
      </c>
      <c r="BB5" s="67">
        <f t="shared" si="3"/>
        <v>0.77564186522787382</v>
      </c>
      <c r="BC5" s="67">
        <f t="shared" si="3"/>
        <v>0.76479751475052304</v>
      </c>
      <c r="BD5" s="67">
        <f t="shared" si="3"/>
        <v>0.76773972961604697</v>
      </c>
      <c r="BE5" s="67">
        <f t="shared" si="3"/>
        <v>0.75393956754033931</v>
      </c>
      <c r="BF5" s="67">
        <f t="shared" si="3"/>
        <v>0.76222666317245436</v>
      </c>
      <c r="BG5" s="67">
        <f t="shared" si="3"/>
        <v>0.76281161299639655</v>
      </c>
      <c r="BH5" s="67">
        <f t="shared" si="3"/>
        <v>0.76674605776065519</v>
      </c>
      <c r="BI5" s="67">
        <f t="shared" si="3"/>
        <v>0.72160965669769128</v>
      </c>
      <c r="BJ5" s="67">
        <f t="shared" si="3"/>
        <v>0.72281435736745592</v>
      </c>
      <c r="BK5" s="67">
        <f t="shared" si="3"/>
        <v>0.73262428416251291</v>
      </c>
      <c r="BL5" s="67">
        <f t="shared" si="3"/>
        <v>0.73022485936437131</v>
      </c>
      <c r="BM5" s="67">
        <f t="shared" si="3"/>
        <v>0.64497896174349101</v>
      </c>
      <c r="BN5" s="67">
        <f t="shared" si="3"/>
        <v>0.67689772656360281</v>
      </c>
      <c r="BO5" s="67">
        <f t="shared" si="3"/>
        <v>0.69739419633442479</v>
      </c>
      <c r="BP5" s="67">
        <f t="shared" si="3"/>
        <v>0.72806241492296941</v>
      </c>
      <c r="BQ5" s="67">
        <f t="shared" ref="BQ5:CK5" si="4">BQ4/BQ2</f>
        <v>0.66434884376462922</v>
      </c>
      <c r="BR5" s="67">
        <f t="shared" si="4"/>
        <v>0.69089358479786245</v>
      </c>
      <c r="BS5" s="67">
        <f t="shared" si="4"/>
        <v>0.6851267812815296</v>
      </c>
      <c r="BT5" s="67">
        <f t="shared" si="4"/>
        <v>0.71264177568384923</v>
      </c>
      <c r="BU5" s="67">
        <f t="shared" si="4"/>
        <v>0.70261360666940986</v>
      </c>
      <c r="BV5" s="67">
        <f t="shared" si="4"/>
        <v>0.70483183430686314</v>
      </c>
      <c r="BW5" s="67">
        <f t="shared" si="4"/>
        <v>0.91266732017695229</v>
      </c>
      <c r="BX5" s="67">
        <f t="shared" si="4"/>
        <v>0.78027813153081516</v>
      </c>
      <c r="BY5" s="67">
        <f t="shared" si="4"/>
        <v>0.80385959897376058</v>
      </c>
      <c r="BZ5" s="67">
        <f t="shared" si="4"/>
        <v>0</v>
      </c>
      <c r="CA5" s="67">
        <f t="shared" si="4"/>
        <v>0.83037701757187177</v>
      </c>
      <c r="CB5" s="67">
        <f t="shared" si="4"/>
        <v>0</v>
      </c>
      <c r="CC5" s="67">
        <f t="shared" si="4"/>
        <v>0.7910557733482444</v>
      </c>
      <c r="CD5" s="67">
        <f t="shared" si="4"/>
        <v>0</v>
      </c>
      <c r="CE5" s="67">
        <f t="shared" si="4"/>
        <v>0</v>
      </c>
      <c r="CF5" s="67">
        <f t="shared" si="4"/>
        <v>0</v>
      </c>
      <c r="CG5" s="67">
        <f t="shared" si="4"/>
        <v>0.82468131642801001</v>
      </c>
      <c r="CH5" s="67">
        <f t="shared" si="4"/>
        <v>0.80498338440849793</v>
      </c>
      <c r="CI5" s="67">
        <f t="shared" si="4"/>
        <v>0.81006277344493061</v>
      </c>
      <c r="CJ5" s="67">
        <f t="shared" si="4"/>
        <v>0.80868923531039572</v>
      </c>
      <c r="CK5" s="67" t="e">
        <f t="shared" si="4"/>
        <v>#DIV/0!</v>
      </c>
    </row>
    <row r="6" spans="1:89" s="67" customFormat="1">
      <c r="A6" s="67" t="s">
        <v>360</v>
      </c>
      <c r="E6" s="67">
        <f>(E4-I4)/I4</f>
        <v>3.0171044042176378E-2</v>
      </c>
      <c r="F6" s="67">
        <f t="shared" ref="F6:BQ6" si="5">(F4-J4)/J4</f>
        <v>4.0073424939148561E-2</v>
      </c>
      <c r="G6" s="67">
        <f t="shared" si="5"/>
        <v>4.6950163216073627E-2</v>
      </c>
      <c r="H6" s="67">
        <f t="shared" si="5"/>
        <v>-1.0364177757985933E-3</v>
      </c>
      <c r="I6" s="67">
        <f t="shared" si="5"/>
        <v>-2.2285567734972651E-2</v>
      </c>
      <c r="J6" s="67">
        <f t="shared" si="5"/>
        <v>-3.9644635068536271E-2</v>
      </c>
      <c r="K6" s="67">
        <f t="shared" si="5"/>
        <v>-6.5444800602781655E-2</v>
      </c>
      <c r="L6" s="67">
        <f t="shared" si="5"/>
        <v>-0.10034278525592918</v>
      </c>
      <c r="M6" s="67">
        <f t="shared" si="5"/>
        <v>-6.9218119317698446E-2</v>
      </c>
      <c r="N6" s="67">
        <f t="shared" si="5"/>
        <v>-5.1466116420945604E-2</v>
      </c>
      <c r="O6" s="67">
        <f t="shared" si="5"/>
        <v>-2.9376452105866663E-2</v>
      </c>
      <c r="P6" s="67">
        <f t="shared" si="5"/>
        <v>1.2968688507348208E-2</v>
      </c>
      <c r="Q6" s="67">
        <f t="shared" si="5"/>
        <v>3.646006420286322E-2</v>
      </c>
      <c r="R6" s="67">
        <f t="shared" si="5"/>
        <v>5.7037521503036565E-2</v>
      </c>
      <c r="S6" s="67">
        <f t="shared" si="5"/>
        <v>6.5653207883406603E-2</v>
      </c>
      <c r="T6" s="67">
        <f t="shared" si="5"/>
        <v>3.6413783518927205E-2</v>
      </c>
      <c r="U6" s="67">
        <f t="shared" si="5"/>
        <v>9.6226111975726267E-2</v>
      </c>
      <c r="V6" s="67">
        <f t="shared" si="5"/>
        <v>6.461815078838512E-2</v>
      </c>
      <c r="W6" s="67">
        <f t="shared" si="5"/>
        <v>0.30188857697131394</v>
      </c>
      <c r="X6" s="67">
        <f t="shared" si="5"/>
        <v>0.24130987184631306</v>
      </c>
      <c r="Y6" s="67">
        <f t="shared" si="5"/>
        <v>0.22656149896203284</v>
      </c>
      <c r="Z6" s="67">
        <f t="shared" si="5"/>
        <v>0.18621198921003396</v>
      </c>
      <c r="AA6" s="67">
        <f t="shared" si="5"/>
        <v>-2.6608309531270934E-2</v>
      </c>
      <c r="AB6" s="67">
        <f t="shared" si="5"/>
        <v>-2.0981518347424601E-2</v>
      </c>
      <c r="AC6" s="67">
        <f t="shared" si="5"/>
        <v>8.9195690878798792E-2</v>
      </c>
      <c r="AD6" s="67">
        <f t="shared" si="5"/>
        <v>0.16865853146394724</v>
      </c>
      <c r="AE6" s="67">
        <f t="shared" si="5"/>
        <v>0.1697268118216865</v>
      </c>
      <c r="AF6" s="67">
        <f t="shared" si="5"/>
        <v>0.18001865618905641</v>
      </c>
      <c r="AG6" s="67">
        <f t="shared" si="5"/>
        <v>0.20387988008397417</v>
      </c>
      <c r="AH6" s="67">
        <f t="shared" si="5"/>
        <v>0.20399368553679251</v>
      </c>
      <c r="AI6" s="67">
        <f t="shared" si="5"/>
        <v>0.21623741837471769</v>
      </c>
      <c r="AJ6" s="67">
        <f t="shared" si="5"/>
        <v>0.17396843193452546</v>
      </c>
      <c r="AK6" s="67">
        <f t="shared" si="5"/>
        <v>4.7008371080973645E-2</v>
      </c>
      <c r="AL6" s="67">
        <f t="shared" si="5"/>
        <v>2.1979329324444633E-2</v>
      </c>
      <c r="AM6" s="67">
        <f t="shared" si="5"/>
        <v>2.0113121125923897E-3</v>
      </c>
      <c r="AN6" s="67">
        <f t="shared" si="5"/>
        <v>6.4634539091320362E-3</v>
      </c>
      <c r="AO6" s="67">
        <f t="shared" si="5"/>
        <v>0.16652517766612307</v>
      </c>
      <c r="AP6" s="67">
        <f t="shared" si="5"/>
        <v>0.20893016890377933</v>
      </c>
      <c r="AQ6" s="67">
        <f t="shared" si="5"/>
        <v>0.25274107572469301</v>
      </c>
      <c r="AR6" s="67">
        <f t="shared" si="5"/>
        <v>0.20979491169816633</v>
      </c>
      <c r="AS6" s="67">
        <f t="shared" si="5"/>
        <v>0.26410008073311531</v>
      </c>
      <c r="AT6" s="67">
        <f t="shared" si="5"/>
        <v>0.25600208599310531</v>
      </c>
      <c r="AU6" s="67">
        <f t="shared" si="5"/>
        <v>0.20504763284819336</v>
      </c>
      <c r="AV6" s="67">
        <f t="shared" si="5"/>
        <v>0.23199117049337162</v>
      </c>
      <c r="AW6" s="67">
        <f t="shared" si="5"/>
        <v>6.5422017035830032E-2</v>
      </c>
      <c r="AX6" s="67">
        <f t="shared" si="5"/>
        <v>7.3101739590477416E-2</v>
      </c>
      <c r="AY6" s="67">
        <f t="shared" si="5"/>
        <v>7.7343976455649902E-2</v>
      </c>
      <c r="AZ6" s="67">
        <f t="shared" si="5"/>
        <v>6.2800580943865231E-2</v>
      </c>
      <c r="BA6" s="67">
        <f t="shared" si="5"/>
        <v>9.3293693087296237E-2</v>
      </c>
      <c r="BB6" s="67">
        <f t="shared" si="5"/>
        <v>7.2043089489938358E-2</v>
      </c>
      <c r="BC6" s="67">
        <f t="shared" si="5"/>
        <v>1.975498375698221E-2</v>
      </c>
      <c r="BD6" s="67">
        <f t="shared" si="5"/>
        <v>-4.1689779092610652E-2</v>
      </c>
      <c r="BE6" s="67">
        <f t="shared" si="5"/>
        <v>0.23188782059753352</v>
      </c>
      <c r="BF6" s="67">
        <f t="shared" si="5"/>
        <v>0.24326621236616064</v>
      </c>
      <c r="BG6" s="67">
        <f t="shared" si="5"/>
        <v>0.28918512518458339</v>
      </c>
      <c r="BH6" s="67">
        <f t="shared" si="5"/>
        <v>0.34029225783475509</v>
      </c>
      <c r="BI6" s="67">
        <f t="shared" si="5"/>
        <v>0.39208241941353761</v>
      </c>
      <c r="BJ6" s="67">
        <f t="shared" si="5"/>
        <v>0.27187483948831165</v>
      </c>
      <c r="BK6" s="67">
        <f t="shared" si="5"/>
        <v>0.22304070596979694</v>
      </c>
      <c r="BL6" s="67">
        <f t="shared" si="5"/>
        <v>0.1827084635804849</v>
      </c>
      <c r="BM6" s="67">
        <f t="shared" si="5"/>
        <v>0.12830099090502239</v>
      </c>
      <c r="BN6" s="67">
        <f t="shared" si="5"/>
        <v>0.7740426725314945</v>
      </c>
      <c r="BO6" s="67">
        <f t="shared" si="5"/>
        <v>-0.35699127656148588</v>
      </c>
      <c r="BP6" s="67">
        <f t="shared" si="5"/>
        <v>-0.38306299243162523</v>
      </c>
      <c r="BQ6" s="67">
        <f t="shared" si="5"/>
        <v>3.7741427019360306E-2</v>
      </c>
      <c r="BR6" s="67">
        <f t="shared" ref="BR6:CJ6" si="6">(BR4-BV4)/BV4</f>
        <v>0.12819160188181278</v>
      </c>
      <c r="BS6" s="67">
        <f t="shared" si="6"/>
        <v>5.1235031549845091</v>
      </c>
      <c r="BT6" s="67">
        <f t="shared" si="6"/>
        <v>6.9534311938237403</v>
      </c>
      <c r="BU6" s="67">
        <f t="shared" si="6"/>
        <v>2.3322257468594625</v>
      </c>
      <c r="BV6" s="67" t="e">
        <f t="shared" si="6"/>
        <v>#DIV/0!</v>
      </c>
      <c r="BW6" s="67">
        <f t="shared" si="6"/>
        <v>-0.63846845283118348</v>
      </c>
      <c r="BX6" s="67" t="e">
        <f t="shared" si="6"/>
        <v>#DIV/0!</v>
      </c>
      <c r="BY6" s="67">
        <f t="shared" si="6"/>
        <v>-0.51482103962822212</v>
      </c>
      <c r="BZ6" s="67" t="e">
        <f t="shared" si="6"/>
        <v>#DIV/0!</v>
      </c>
      <c r="CA6" s="67" t="e">
        <f t="shared" si="6"/>
        <v>#DIV/0!</v>
      </c>
      <c r="CB6" s="67" t="e">
        <f t="shared" si="6"/>
        <v>#DIV/0!</v>
      </c>
      <c r="CC6" s="67">
        <f t="shared" si="6"/>
        <v>2.1545371625916871</v>
      </c>
      <c r="CD6" s="67">
        <f t="shared" si="6"/>
        <v>-1</v>
      </c>
      <c r="CE6" s="67">
        <f t="shared" si="6"/>
        <v>-1</v>
      </c>
      <c r="CF6" s="67">
        <f t="shared" si="6"/>
        <v>-1</v>
      </c>
      <c r="CG6" s="67" t="e">
        <f t="shared" si="6"/>
        <v>#DIV/0!</v>
      </c>
      <c r="CH6" s="67" t="e">
        <f t="shared" si="6"/>
        <v>#DIV/0!</v>
      </c>
      <c r="CI6" s="67" t="e">
        <f t="shared" si="6"/>
        <v>#DIV/0!</v>
      </c>
      <c r="CJ6" s="67" t="e">
        <f t="shared" si="6"/>
        <v>#DIV/0!</v>
      </c>
    </row>
    <row r="7" spans="1:89" s="34" customFormat="1">
      <c r="A7" s="34" t="s">
        <v>361</v>
      </c>
      <c r="E7" s="34">
        <f>股权价值增加表!E6</f>
        <v>4244221278.1299992</v>
      </c>
      <c r="F7" s="34">
        <f>股权价值增加表!F6</f>
        <v>3064712693.5</v>
      </c>
      <c r="G7" s="34">
        <f>股权价值增加表!G6</f>
        <v>1979526800.1999998</v>
      </c>
      <c r="H7" s="34">
        <f>股权价值增加表!H6</f>
        <v>817963385.90999985</v>
      </c>
      <c r="I7" s="34">
        <f>股权价值增加表!I6</f>
        <v>4157583994.2699986</v>
      </c>
      <c r="J7" s="34">
        <f>股权价值增加表!J6</f>
        <v>3037687477.210001</v>
      </c>
      <c r="K7" s="34">
        <f>股权价值增加表!K6</f>
        <v>1979953210.1399994</v>
      </c>
      <c r="L7" s="34">
        <f>股权价值增加表!L6</f>
        <v>795687232.16000032</v>
      </c>
      <c r="M7" s="34">
        <f>股权价值增加表!M6</f>
        <v>4177656264.2299995</v>
      </c>
      <c r="N7" s="34">
        <f>股权价值增加表!N6</f>
        <v>3110974916.5900002</v>
      </c>
      <c r="O7" s="34">
        <f>股权价值增加表!O6</f>
        <v>2027538081.7700005</v>
      </c>
      <c r="P7" s="34">
        <f>股权价值增加表!P6</f>
        <v>839286845.31000042</v>
      </c>
      <c r="Q7" s="34">
        <f>股权价值增加表!Q6</f>
        <v>4536805267.2900009</v>
      </c>
      <c r="R7" s="34">
        <f>股权价值增加表!R6</f>
        <v>3301168501.7900009</v>
      </c>
      <c r="S7" s="34">
        <f>股权价值增加表!S6</f>
        <v>2098226345.96</v>
      </c>
      <c r="T7" s="34">
        <f>股权价值增加表!T6</f>
        <v>863633942.03999996</v>
      </c>
      <c r="U7" s="34">
        <f>股权价值增加表!U6</f>
        <v>4236306425.8600006</v>
      </c>
      <c r="V7" s="34">
        <f>股权价值增加表!V6</f>
        <v>3007058082.7400017</v>
      </c>
      <c r="W7" s="34">
        <f>股权价值增加表!W6</f>
        <v>1838663764.4400005</v>
      </c>
      <c r="X7" s="34">
        <f>股权价值增加表!X6</f>
        <v>729132608.82999992</v>
      </c>
      <c r="Y7" s="34">
        <f>股权价值增加表!Y6</f>
        <v>3448051670.170002</v>
      </c>
      <c r="Z7" s="34">
        <f>股权价值增加表!Z6</f>
        <v>2547209217.4799995</v>
      </c>
      <c r="AA7" s="34">
        <f>股权价值增加表!AA6</f>
        <v>1402280894.0699997</v>
      </c>
      <c r="AB7" s="34">
        <f>股权价值增加表!AB6</f>
        <v>657397982.60999966</v>
      </c>
      <c r="AC7" s="34">
        <f>股权价值增加表!AC6</f>
        <v>2847684814.2099991</v>
      </c>
      <c r="AD7" s="34">
        <f>股权价值增加表!AD6</f>
        <v>2236824813.5100002</v>
      </c>
      <c r="AE7" s="34">
        <f>股权价值增加表!AE6</f>
        <v>1413853416.29</v>
      </c>
      <c r="AF7" s="34">
        <f>股权价值增加表!AF6</f>
        <v>632367522.89999962</v>
      </c>
      <c r="AG7" s="34">
        <f>股权价值增加表!AG6</f>
        <v>2559703099.9099998</v>
      </c>
      <c r="AH7" s="34">
        <f>股权价值增加表!AH6</f>
        <v>1876668390.2300005</v>
      </c>
      <c r="AI7" s="34">
        <f>股权价值增加表!AI6</f>
        <v>1222381165.1499996</v>
      </c>
      <c r="AJ7" s="34">
        <f>股权价值增加表!AJ6</f>
        <v>539193415.01999998</v>
      </c>
      <c r="AK7" s="34">
        <f>股权价值增加表!AK6</f>
        <v>2098076367.6399994</v>
      </c>
      <c r="AL7" s="34">
        <f>股权价值增加表!AL6</f>
        <v>1531485508.5100002</v>
      </c>
      <c r="AM7" s="34">
        <f>股权价值增加表!AM6</f>
        <v>996882583.36999989</v>
      </c>
      <c r="AN7" s="34">
        <f>股权价值增加表!AN6</f>
        <v>470577173.71000004</v>
      </c>
      <c r="AO7" s="34">
        <f>股权价值增加表!AO6</f>
        <v>1958282911.6299992</v>
      </c>
      <c r="AP7" s="34">
        <f>股权价值增加表!AP6</f>
        <v>1524720171.96</v>
      </c>
      <c r="AQ7" s="34">
        <f>股权价值增加表!AQ6</f>
        <v>1016300498.5900002</v>
      </c>
      <c r="AR7" s="34">
        <f>股权价值增加表!AR6</f>
        <v>454627726.27000022</v>
      </c>
      <c r="AS7" s="34">
        <f>股权价值增加表!AS6</f>
        <v>1908938363.9100008</v>
      </c>
      <c r="AT7" s="34">
        <f>股权价值增加表!AT6</f>
        <v>1378172712.2299995</v>
      </c>
      <c r="AU7" s="34">
        <f>股权价值增加表!AU6</f>
        <v>877723063.12999964</v>
      </c>
      <c r="AV7" s="34">
        <f>股权价值增加表!AV6</f>
        <v>354495095.78999996</v>
      </c>
      <c r="AW7" s="34">
        <f>股权价值增加表!AW6</f>
        <v>1529357816.8800001</v>
      </c>
      <c r="AX7" s="34">
        <f>股权价值增加表!AX6</f>
        <v>1034819892.4000001</v>
      </c>
      <c r="AY7" s="34">
        <f>股权价值增加表!AY6</f>
        <v>656615799.30999994</v>
      </c>
      <c r="AZ7" s="34">
        <f>股权价值增加表!AZ6</f>
        <v>308194565.60000014</v>
      </c>
      <c r="BA7" s="34">
        <f>股权价值增加表!BA6</f>
        <v>1428166884.4099998</v>
      </c>
      <c r="BB7" s="34">
        <f>股权价值增加表!BB6</f>
        <v>1135100230.3200002</v>
      </c>
      <c r="BC7" s="34">
        <f>股权价值增加表!BC6</f>
        <v>789542699.05000019</v>
      </c>
      <c r="BD7" s="34">
        <f>股权价值增加表!BD6</f>
        <v>355580274.90999985</v>
      </c>
      <c r="BE7" s="34">
        <f>股权价值增加表!BE6</f>
        <v>1612994251.2200003</v>
      </c>
      <c r="BF7" s="34">
        <f>股权价值增加表!BF6</f>
        <v>1141879844.8899999</v>
      </c>
      <c r="BG7" s="34">
        <f>股权价值增加表!BG6</f>
        <v>782817404.26000023</v>
      </c>
      <c r="BH7" s="34">
        <f>股权价值增加表!BH6</f>
        <v>373119605.98000002</v>
      </c>
      <c r="BI7" s="34">
        <f>股权价值增加表!BI6</f>
        <v>1547776475.0400004</v>
      </c>
      <c r="BJ7" s="34">
        <f>股权价值增加表!BJ6</f>
        <v>1129070917.8699999</v>
      </c>
      <c r="BK7" s="34">
        <f>股权价值增加表!BK6</f>
        <v>712704845.46999979</v>
      </c>
      <c r="BL7" s="34">
        <f>股权价值增加表!BL6</f>
        <v>338077629.28000009</v>
      </c>
      <c r="BM7" s="34">
        <f>股权价值增加表!BM6</f>
        <v>1586353617.8300004</v>
      </c>
      <c r="BN7" s="34">
        <f>股权价值增加表!BN6</f>
        <v>1104968360</v>
      </c>
      <c r="BO7" s="34">
        <f>股权价值增加表!BO6</f>
        <v>692830620.57999992</v>
      </c>
      <c r="BP7" s="34">
        <f>股权价值增加表!BP6</f>
        <v>288997469.74000001</v>
      </c>
      <c r="BQ7" s="34">
        <f>股权价值增加表!BQ6</f>
        <v>1290501331.4899998</v>
      </c>
      <c r="BR7" s="34">
        <f>股权价值增加表!BR6</f>
        <v>583802137.06999993</v>
      </c>
      <c r="BS7" s="34">
        <f>股权价值增加表!BS6</f>
        <v>1141237579.6299996</v>
      </c>
      <c r="BT7" s="34">
        <f>股权价值增加表!BT6</f>
        <v>505713965.48000002</v>
      </c>
      <c r="BU7" s="34">
        <f>股权价值增加表!BU6</f>
        <v>1041794059.04</v>
      </c>
      <c r="BV7" s="34">
        <f>股权价值增加表!BV6</f>
        <v>484361889.54999995</v>
      </c>
      <c r="BW7" s="34">
        <f>股权价值增加表!BW6</f>
        <v>38803922.220000029</v>
      </c>
      <c r="BX7" s="34">
        <f>股权价值增加表!BX6</f>
        <v>44403981.5</v>
      </c>
      <c r="BY7" s="34">
        <f>股权价值增加表!BY6</f>
        <v>180231119.26999998</v>
      </c>
      <c r="BZ7" s="34">
        <f>股权价值增加表!BZ6</f>
        <v>393462052.19999999</v>
      </c>
      <c r="CA7" s="34">
        <f>股权价值增加表!CA6</f>
        <v>229126073.78999996</v>
      </c>
      <c r="CB7" s="34">
        <f>股权价值增加表!CB6</f>
        <v>953095812.62</v>
      </c>
      <c r="CC7" s="34">
        <f>股权价值增加表!CC6</f>
        <v>402127926.5</v>
      </c>
      <c r="CD7" s="34">
        <f>股权价值增加表!CD6</f>
        <v>1099680000</v>
      </c>
      <c r="CE7" s="34">
        <f>股权价值增加表!CE6</f>
        <v>1434156000</v>
      </c>
      <c r="CF7" s="34">
        <f>股权价值增加表!CF6</f>
        <v>767120945.70000005</v>
      </c>
      <c r="CG7" s="34">
        <f>股权价值增加表!CG6</f>
        <v>102600000</v>
      </c>
      <c r="CH7" s="34">
        <f>股权价值增加表!CH6</f>
        <v>150820000</v>
      </c>
      <c r="CI7" s="34">
        <f>股权价值增加表!CI6</f>
        <v>119820000</v>
      </c>
      <c r="CJ7" s="34">
        <f>股权价值增加表!CJ6</f>
        <v>103700000</v>
      </c>
      <c r="CK7" s="34">
        <f>股权价值增加表!CK6</f>
        <v>0</v>
      </c>
    </row>
    <row r="8" spans="1:89" s="67" customFormat="1">
      <c r="A8" s="67" t="s">
        <v>362</v>
      </c>
      <c r="E8" s="67">
        <f>E7/E2</f>
        <v>0.21797490443199466</v>
      </c>
      <c r="F8" s="67">
        <f t="shared" ref="F8:BQ8" si="7">F7/F2</f>
        <v>0.20857569234503934</v>
      </c>
      <c r="G8" s="67">
        <f t="shared" si="7"/>
        <v>0.20591715493918977</v>
      </c>
      <c r="H8" s="67">
        <f t="shared" si="7"/>
        <v>0.21556280812971276</v>
      </c>
      <c r="I8" s="67">
        <f t="shared" si="7"/>
        <v>0.21953019521259404</v>
      </c>
      <c r="J8" s="67">
        <f t="shared" si="7"/>
        <v>0.21364405287686947</v>
      </c>
      <c r="K8" s="67">
        <f t="shared" si="7"/>
        <v>0.21355688607316642</v>
      </c>
      <c r="L8" s="67">
        <f t="shared" si="7"/>
        <v>0.21075798365420229</v>
      </c>
      <c r="M8" s="67">
        <f t="shared" si="7"/>
        <v>0.21650896626429156</v>
      </c>
      <c r="N8" s="67">
        <f t="shared" si="7"/>
        <v>0.2108664649673192</v>
      </c>
      <c r="O8" s="67">
        <f t="shared" si="7"/>
        <v>0.20627077021409104</v>
      </c>
      <c r="P8" s="67">
        <f t="shared" si="7"/>
        <v>0.20217467339786505</v>
      </c>
      <c r="Q8" s="67">
        <f t="shared" si="7"/>
        <v>0.21833677499910006</v>
      </c>
      <c r="R8" s="67">
        <f t="shared" si="7"/>
        <v>0.21195053955114834</v>
      </c>
      <c r="S8" s="67">
        <f t="shared" si="7"/>
        <v>0.20700086836395357</v>
      </c>
      <c r="T8" s="67">
        <f t="shared" si="7"/>
        <v>0.20894840089310557</v>
      </c>
      <c r="U8" s="67">
        <f t="shared" si="7"/>
        <v>0.21280403998418698</v>
      </c>
      <c r="V8" s="67">
        <f t="shared" si="7"/>
        <v>0.20569843838850874</v>
      </c>
      <c r="W8" s="67">
        <f t="shared" si="7"/>
        <v>0.19598741337962067</v>
      </c>
      <c r="X8" s="67">
        <f t="shared" si="7"/>
        <v>0.18773385233150836</v>
      </c>
      <c r="Y8" s="67">
        <f t="shared" si="7"/>
        <v>0.1943303227560304</v>
      </c>
      <c r="Z8" s="67">
        <f t="shared" si="7"/>
        <v>0.18932537463607432</v>
      </c>
      <c r="AA8" s="67">
        <f t="shared" si="7"/>
        <v>0.19486742551742267</v>
      </c>
      <c r="AB8" s="67">
        <f t="shared" si="7"/>
        <v>0.20551066506351434</v>
      </c>
      <c r="AC8" s="67">
        <f t="shared" si="7"/>
        <v>0.19635983916677216</v>
      </c>
      <c r="AD8" s="67">
        <f t="shared" si="7"/>
        <v>0.19567069980209628</v>
      </c>
      <c r="AE8" s="67">
        <f t="shared" si="7"/>
        <v>0.19194248973773045</v>
      </c>
      <c r="AF8" s="67">
        <f t="shared" si="7"/>
        <v>0.19588331579515977</v>
      </c>
      <c r="AG8" s="67">
        <f t="shared" si="7"/>
        <v>0.19303975764440184</v>
      </c>
      <c r="AH8" s="67">
        <f t="shared" si="7"/>
        <v>0.19258838898563521</v>
      </c>
      <c r="AI8" s="67">
        <f t="shared" si="7"/>
        <v>0.19369374290819311</v>
      </c>
      <c r="AJ8" s="67">
        <f t="shared" si="7"/>
        <v>0.19685127930732854</v>
      </c>
      <c r="AK8" s="67">
        <f t="shared" si="7"/>
        <v>0.19097318662352492</v>
      </c>
      <c r="AL8" s="67">
        <f t="shared" si="7"/>
        <v>0.18986399179039445</v>
      </c>
      <c r="AM8" s="67">
        <f t="shared" si="7"/>
        <v>0.19242237073848881</v>
      </c>
      <c r="AN8" s="67">
        <f t="shared" si="7"/>
        <v>0.20071751150270212</v>
      </c>
      <c r="AO8" s="67">
        <f t="shared" si="7"/>
        <v>0.18744243363854438</v>
      </c>
      <c r="AP8" s="67">
        <f t="shared" si="7"/>
        <v>0.19254146334312652</v>
      </c>
      <c r="AQ8" s="67">
        <f t="shared" si="7"/>
        <v>0.19575410880919272</v>
      </c>
      <c r="AR8" s="67">
        <f t="shared" si="7"/>
        <v>0.1962570307181751</v>
      </c>
      <c r="AS8" s="67">
        <f t="shared" si="7"/>
        <v>0.20780517750459107</v>
      </c>
      <c r="AT8" s="67">
        <f t="shared" si="7"/>
        <v>0.20670593981327742</v>
      </c>
      <c r="AU8" s="67">
        <f t="shared" si="7"/>
        <v>0.20844816820368781</v>
      </c>
      <c r="AV8" s="67">
        <f t="shared" si="7"/>
        <v>0.1872182028879654</v>
      </c>
      <c r="AW8" s="67">
        <f t="shared" si="7"/>
        <v>0.20989719239777932</v>
      </c>
      <c r="AX8" s="67">
        <f t="shared" si="7"/>
        <v>0.1972622284981555</v>
      </c>
      <c r="AY8" s="67">
        <f t="shared" si="7"/>
        <v>0.19185247428912319</v>
      </c>
      <c r="AZ8" s="67">
        <f t="shared" si="7"/>
        <v>0.19789238525124586</v>
      </c>
      <c r="BA8" s="67">
        <f t="shared" si="7"/>
        <v>0.20905510242887335</v>
      </c>
      <c r="BB8" s="67">
        <f t="shared" si="7"/>
        <v>0.22435813477212621</v>
      </c>
      <c r="BC8" s="67">
        <f t="shared" si="7"/>
        <v>0.23520248524947693</v>
      </c>
      <c r="BD8" s="67">
        <f t="shared" si="7"/>
        <v>0.23226027038395297</v>
      </c>
      <c r="BE8" s="67">
        <f t="shared" si="7"/>
        <v>0.24606043245966072</v>
      </c>
      <c r="BF8" s="67">
        <f t="shared" si="7"/>
        <v>0.23777333682754559</v>
      </c>
      <c r="BG8" s="67">
        <f t="shared" si="7"/>
        <v>0.23718838700360348</v>
      </c>
      <c r="BH8" s="67">
        <f t="shared" si="7"/>
        <v>0.23325394223934481</v>
      </c>
      <c r="BI8" s="67">
        <f t="shared" si="7"/>
        <v>0.27839034330230872</v>
      </c>
      <c r="BJ8" s="67">
        <f t="shared" si="7"/>
        <v>0.27718564263254403</v>
      </c>
      <c r="BK8" s="67">
        <f t="shared" si="7"/>
        <v>0.26737571583748715</v>
      </c>
      <c r="BL8" s="67">
        <f t="shared" si="7"/>
        <v>0.26977514063562863</v>
      </c>
      <c r="BM8" s="67">
        <f t="shared" si="7"/>
        <v>0.35502103825650899</v>
      </c>
      <c r="BN8" s="67">
        <f t="shared" si="7"/>
        <v>0.32310227343639719</v>
      </c>
      <c r="BO8" s="67">
        <f t="shared" si="7"/>
        <v>0.30260580366557527</v>
      </c>
      <c r="BP8" s="67">
        <f t="shared" si="7"/>
        <v>0.27193758507703059</v>
      </c>
      <c r="BQ8" s="67">
        <f t="shared" si="7"/>
        <v>0.33565115623537073</v>
      </c>
      <c r="BR8" s="67">
        <f t="shared" ref="BR8:CJ8" si="8">BR7/BR2</f>
        <v>0.30910641520213755</v>
      </c>
      <c r="BS8" s="67">
        <f t="shared" si="8"/>
        <v>0.31487321871847046</v>
      </c>
      <c r="BT8" s="67">
        <f t="shared" si="8"/>
        <v>0.28735822431615077</v>
      </c>
      <c r="BU8" s="67">
        <f t="shared" si="8"/>
        <v>0.29738639333059019</v>
      </c>
      <c r="BV8" s="67">
        <f t="shared" si="8"/>
        <v>0.29516816569313681</v>
      </c>
      <c r="BW8" s="67">
        <f t="shared" si="8"/>
        <v>8.7332679823047765E-2</v>
      </c>
      <c r="BX8" s="67">
        <f t="shared" si="8"/>
        <v>0.21972186846918484</v>
      </c>
      <c r="BY8" s="67">
        <f t="shared" si="8"/>
        <v>0.19614040102623939</v>
      </c>
      <c r="BZ8" s="67">
        <f t="shared" si="8"/>
        <v>1</v>
      </c>
      <c r="CA8" s="67">
        <f t="shared" si="8"/>
        <v>0.16962298242812829</v>
      </c>
      <c r="CB8" s="67">
        <f t="shared" si="8"/>
        <v>1</v>
      </c>
      <c r="CC8" s="67">
        <f t="shared" si="8"/>
        <v>0.20894422665175555</v>
      </c>
      <c r="CD8" s="67">
        <f t="shared" si="8"/>
        <v>1</v>
      </c>
      <c r="CE8" s="67">
        <f t="shared" si="8"/>
        <v>1</v>
      </c>
      <c r="CF8" s="67">
        <f t="shared" si="8"/>
        <v>1</v>
      </c>
      <c r="CG8" s="67">
        <f t="shared" si="8"/>
        <v>0.17531868357199001</v>
      </c>
      <c r="CH8" s="67">
        <f t="shared" si="8"/>
        <v>0.19501661559150213</v>
      </c>
      <c r="CI8" s="67">
        <f t="shared" si="8"/>
        <v>0.18993722655506942</v>
      </c>
      <c r="CJ8" s="67">
        <f t="shared" si="8"/>
        <v>0.19131076468960428</v>
      </c>
    </row>
    <row r="9" spans="1:89" s="67" customFormat="1">
      <c r="A9" s="67" t="s">
        <v>363</v>
      </c>
      <c r="E9" s="67">
        <f>(E7-I7)/I7</f>
        <v>2.0838372472908429E-2</v>
      </c>
      <c r="F9" s="67">
        <f t="shared" ref="F9:BQ9" si="9">(F7-J7)/J7</f>
        <v>8.8966414395007572E-3</v>
      </c>
      <c r="G9" s="67">
        <f t="shared" si="9"/>
        <v>-2.1536364486584488E-4</v>
      </c>
      <c r="H9" s="67">
        <f t="shared" si="9"/>
        <v>2.7996118134920801E-2</v>
      </c>
      <c r="I9" s="67">
        <f t="shared" si="9"/>
        <v>-4.8046724504033824E-3</v>
      </c>
      <c r="J9" s="67">
        <f t="shared" si="9"/>
        <v>-2.3557708224896567E-2</v>
      </c>
      <c r="K9" s="67">
        <f t="shared" si="9"/>
        <v>-2.3469286253040643E-2</v>
      </c>
      <c r="L9" s="67">
        <f t="shared" si="9"/>
        <v>-5.1948405236705533E-2</v>
      </c>
      <c r="M9" s="67">
        <f t="shared" si="9"/>
        <v>-7.9163416082554089E-2</v>
      </c>
      <c r="N9" s="67">
        <f t="shared" si="9"/>
        <v>-5.7614019125916058E-2</v>
      </c>
      <c r="O9" s="67">
        <f t="shared" si="9"/>
        <v>-3.3689532269054426E-2</v>
      </c>
      <c r="P9" s="67">
        <f t="shared" si="9"/>
        <v>-2.8191454208583995E-2</v>
      </c>
      <c r="Q9" s="67">
        <f t="shared" si="9"/>
        <v>7.0934160851925832E-2</v>
      </c>
      <c r="R9" s="67">
        <f t="shared" si="9"/>
        <v>9.7806697096455397E-2</v>
      </c>
      <c r="S9" s="67">
        <f t="shared" si="9"/>
        <v>0.14116913953490248</v>
      </c>
      <c r="T9" s="67">
        <f t="shared" si="9"/>
        <v>0.18446758735125993</v>
      </c>
      <c r="U9" s="67">
        <f t="shared" si="9"/>
        <v>0.22860874229623557</v>
      </c>
      <c r="V9" s="67">
        <f t="shared" si="9"/>
        <v>0.18053046530466743</v>
      </c>
      <c r="W9" s="67">
        <f t="shared" si="9"/>
        <v>0.31119504816430688</v>
      </c>
      <c r="X9" s="67">
        <f t="shared" si="9"/>
        <v>0.10911902396657752</v>
      </c>
      <c r="Y9" s="67">
        <f t="shared" si="9"/>
        <v>0.21082630105837605</v>
      </c>
      <c r="Z9" s="67">
        <f t="shared" si="9"/>
        <v>0.13876115916424747</v>
      </c>
      <c r="AA9" s="67">
        <f t="shared" si="9"/>
        <v>-8.1850933672933113E-3</v>
      </c>
      <c r="AB9" s="67">
        <f t="shared" si="9"/>
        <v>3.9582139821494701E-2</v>
      </c>
      <c r="AC9" s="67">
        <f t="shared" si="9"/>
        <v>0.1125059052005386</v>
      </c>
      <c r="AD9" s="67">
        <f t="shared" si="9"/>
        <v>0.19191266030535087</v>
      </c>
      <c r="AE9" s="67">
        <f t="shared" si="9"/>
        <v>0.15663874460672386</v>
      </c>
      <c r="AF9" s="67">
        <f t="shared" si="9"/>
        <v>0.1728027555316928</v>
      </c>
      <c r="AG9" s="67">
        <f t="shared" si="9"/>
        <v>0.22002379865193217</v>
      </c>
      <c r="AH9" s="67">
        <f t="shared" si="9"/>
        <v>0.22539088995744572</v>
      </c>
      <c r="AI9" s="67">
        <f t="shared" si="9"/>
        <v>0.22620375312174992</v>
      </c>
      <c r="AJ9" s="67">
        <f t="shared" si="9"/>
        <v>0.14581294024322075</v>
      </c>
      <c r="AK9" s="67">
        <f t="shared" si="9"/>
        <v>7.1385730417083376E-2</v>
      </c>
      <c r="AL9" s="67">
        <f t="shared" si="9"/>
        <v>4.4371004427018719E-3</v>
      </c>
      <c r="AM9" s="67">
        <f t="shared" si="9"/>
        <v>-1.9106470228973011E-2</v>
      </c>
      <c r="AN9" s="67">
        <f t="shared" si="9"/>
        <v>3.5082434524742453E-2</v>
      </c>
      <c r="AO9" s="67">
        <f t="shared" si="9"/>
        <v>2.5849209515035325E-2</v>
      </c>
      <c r="AP9" s="67">
        <f t="shared" si="9"/>
        <v>0.10633461135134098</v>
      </c>
      <c r="AQ9" s="67">
        <f t="shared" si="9"/>
        <v>0.15788286907470245</v>
      </c>
      <c r="AR9" s="67">
        <f t="shared" si="9"/>
        <v>0.28246548871671279</v>
      </c>
      <c r="AS9" s="67">
        <f t="shared" si="9"/>
        <v>0.24819603551271754</v>
      </c>
      <c r="AT9" s="67">
        <f t="shared" si="9"/>
        <v>0.33179959367970824</v>
      </c>
      <c r="AU9" s="67">
        <f t="shared" si="9"/>
        <v>0.33673765397108735</v>
      </c>
      <c r="AV9" s="67">
        <f t="shared" si="9"/>
        <v>0.15023149451016732</v>
      </c>
      <c r="AW9" s="67">
        <f t="shared" si="9"/>
        <v>7.0853717149311976E-2</v>
      </c>
      <c r="AX9" s="67">
        <f t="shared" si="9"/>
        <v>-8.8344919013653697E-2</v>
      </c>
      <c r="AY9" s="67">
        <f t="shared" si="9"/>
        <v>-0.16835935523175835</v>
      </c>
      <c r="AZ9" s="67">
        <f t="shared" si="9"/>
        <v>-0.13326304256329571</v>
      </c>
      <c r="BA9" s="67">
        <f t="shared" si="9"/>
        <v>-0.11458650064636304</v>
      </c>
      <c r="BB9" s="67">
        <f t="shared" si="9"/>
        <v>-5.9372398946692957E-3</v>
      </c>
      <c r="BC9" s="67">
        <f t="shared" si="9"/>
        <v>8.5911411184801199E-3</v>
      </c>
      <c r="BD9" s="67">
        <f t="shared" si="9"/>
        <v>-4.7007261984888339E-2</v>
      </c>
      <c r="BE9" s="67">
        <f t="shared" si="9"/>
        <v>4.2136430700249757E-2</v>
      </c>
      <c r="BF9" s="67">
        <f t="shared" si="9"/>
        <v>1.1344661187593167E-2</v>
      </c>
      <c r="BG9" s="67">
        <f t="shared" si="9"/>
        <v>9.8375308145637858E-2</v>
      </c>
      <c r="BH9" s="67">
        <f t="shared" si="9"/>
        <v>0.1036506815746088</v>
      </c>
      <c r="BI9" s="67">
        <f t="shared" si="9"/>
        <v>-2.4318123245919331E-2</v>
      </c>
      <c r="BJ9" s="67">
        <f t="shared" si="9"/>
        <v>2.1812894144769796E-2</v>
      </c>
      <c r="BK9" s="67">
        <f t="shared" si="9"/>
        <v>2.8685546365376072E-2</v>
      </c>
      <c r="BL9" s="67">
        <f t="shared" si="9"/>
        <v>0.16982902855224175</v>
      </c>
      <c r="BM9" s="67">
        <f t="shared" si="9"/>
        <v>0.22925376295304753</v>
      </c>
      <c r="BN9" s="67">
        <f t="shared" si="9"/>
        <v>0.89271037195177383</v>
      </c>
      <c r="BO9" s="67">
        <f t="shared" si="9"/>
        <v>-0.39291289303264759</v>
      </c>
      <c r="BP9" s="67">
        <f t="shared" si="9"/>
        <v>-0.4285357149160452</v>
      </c>
      <c r="BQ9" s="67">
        <f t="shared" si="9"/>
        <v>0.23872978569217454</v>
      </c>
      <c r="BR9" s="67">
        <f t="shared" ref="BR9:CK9" si="10">(BR7-BV7)/BV7</f>
        <v>0.20530155172279488</v>
      </c>
      <c r="BS9" s="67">
        <f t="shared" si="10"/>
        <v>28.410366641797655</v>
      </c>
      <c r="BT9" s="67">
        <f t="shared" si="10"/>
        <v>10.388932892875834</v>
      </c>
      <c r="BU9" s="67">
        <f t="shared" si="10"/>
        <v>4.7803228613329143</v>
      </c>
      <c r="BV9" s="67">
        <f t="shared" si="10"/>
        <v>0.23102567793194662</v>
      </c>
      <c r="BW9" s="67">
        <f t="shared" si="10"/>
        <v>-0.83064379545225897</v>
      </c>
      <c r="BX9" s="67">
        <f t="shared" si="10"/>
        <v>-0.95341078943790947</v>
      </c>
      <c r="BY9" s="67">
        <f t="shared" si="10"/>
        <v>-0.55180650884240445</v>
      </c>
      <c r="BZ9" s="67">
        <f t="shared" si="10"/>
        <v>-0.64220313891313829</v>
      </c>
      <c r="CA9" s="67">
        <f t="shared" si="10"/>
        <v>-0.84023629661626775</v>
      </c>
      <c r="CB9" s="67">
        <f t="shared" si="10"/>
        <v>0.24243226307723531</v>
      </c>
      <c r="CC9" s="67">
        <f t="shared" si="10"/>
        <v>2.9193755019493177</v>
      </c>
      <c r="CD9" s="67">
        <f t="shared" si="10"/>
        <v>6.2913406709985411</v>
      </c>
      <c r="CE9" s="67">
        <f t="shared" si="10"/>
        <v>10.969253880821231</v>
      </c>
      <c r="CF9" s="67">
        <f t="shared" si="10"/>
        <v>6.3975018871745428</v>
      </c>
      <c r="CG9" s="67" t="e">
        <f t="shared" si="10"/>
        <v>#DIV/0!</v>
      </c>
      <c r="CH9" s="67" t="e">
        <f t="shared" si="10"/>
        <v>#DIV/0!</v>
      </c>
      <c r="CI9" s="67" t="e">
        <f t="shared" si="10"/>
        <v>#DIV/0!</v>
      </c>
      <c r="CJ9" s="67" t="e">
        <f t="shared" si="10"/>
        <v>#DIV/0!</v>
      </c>
      <c r="CK9" s="67" t="e">
        <f t="shared" si="10"/>
        <v>#DIV/0!</v>
      </c>
    </row>
    <row r="10" spans="1:89" s="34" customFormat="1">
      <c r="A10" s="34" t="s">
        <v>364</v>
      </c>
      <c r="E10" s="34">
        <f>股权价值增加表!E8</f>
        <v>118281818.69</v>
      </c>
      <c r="F10" s="34">
        <f>股权价值增加表!F8</f>
        <v>85319248.390000001</v>
      </c>
      <c r="G10" s="34">
        <f>股权价值增加表!G8</f>
        <v>65982482.200000003</v>
      </c>
      <c r="H10" s="34">
        <f>股权价值增加表!H8</f>
        <v>29384721.870000001</v>
      </c>
      <c r="I10" s="34">
        <f>股权价值增加表!I8</f>
        <v>148289534.94999999</v>
      </c>
      <c r="J10" s="34">
        <f>股权价值增加表!J8</f>
        <v>103667800.89</v>
      </c>
      <c r="K10" s="34">
        <f>股权价值增加表!K8</f>
        <v>82012392.040000007</v>
      </c>
      <c r="L10" s="34">
        <f>股权价值增加表!L8</f>
        <v>42992139.280000001</v>
      </c>
      <c r="M10" s="34">
        <f>股权价值增加表!M8</f>
        <v>151298695.34999999</v>
      </c>
      <c r="N10" s="34">
        <f>股权价值增加表!N8</f>
        <v>121435065.36</v>
      </c>
      <c r="O10" s="34">
        <f>股权价值增加表!O8</f>
        <v>77594340.980000004</v>
      </c>
      <c r="P10" s="34">
        <f>股权价值增加表!P8</f>
        <v>37283240.600000001</v>
      </c>
      <c r="Q10" s="34">
        <f>股权价值增加表!Q8</f>
        <v>154535099.59</v>
      </c>
      <c r="R10" s="34">
        <f>股权价值增加表!R8</f>
        <v>129833994.84999999</v>
      </c>
      <c r="S10" s="34">
        <f>股权价值增加表!S8</f>
        <v>84670343.25</v>
      </c>
      <c r="T10" s="34">
        <f>股权价值增加表!T8</f>
        <v>40893605.850000001</v>
      </c>
      <c r="U10" s="34">
        <f>股权价值增加表!U8</f>
        <v>137698423</v>
      </c>
      <c r="V10" s="34">
        <f>股权价值增加表!V8</f>
        <v>108324837.53</v>
      </c>
      <c r="W10" s="34">
        <f>股权价值增加表!W8</f>
        <v>71322030.209999993</v>
      </c>
      <c r="X10" s="34">
        <f>股权价值增加表!X8</f>
        <v>30607092.649999999</v>
      </c>
      <c r="Y10" s="34">
        <f>股权价值增加表!Y8</f>
        <v>151094119.47</v>
      </c>
      <c r="Z10" s="34">
        <f>股权价值增加表!Z8</f>
        <v>108281857.06999999</v>
      </c>
      <c r="AA10" s="34">
        <f>股权价值增加表!AA8</f>
        <v>66375802.159999996</v>
      </c>
      <c r="AB10" s="34">
        <f>股权价值增加表!AB8</f>
        <v>24932592.219999999</v>
      </c>
      <c r="AC10" s="34">
        <f>股权价值增加表!AC8</f>
        <v>94762721.609999999</v>
      </c>
      <c r="AD10" s="34">
        <f>股权价值增加表!AD8</f>
        <v>81594878.359999999</v>
      </c>
      <c r="AE10" s="34">
        <f>股权价值增加表!AE8</f>
        <v>50935124.369999997</v>
      </c>
      <c r="AF10" s="34">
        <f>股权价值增加表!AF8</f>
        <v>14073529.74</v>
      </c>
      <c r="AG10" s="34">
        <f>股权价值增加表!AG8</f>
        <v>47049591.960000001</v>
      </c>
      <c r="AH10" s="34">
        <f>股权价值增加表!AH8</f>
        <v>36252827.310000002</v>
      </c>
      <c r="AI10" s="34">
        <f>股权价值增加表!AI8</f>
        <v>23807994.210000001</v>
      </c>
      <c r="AJ10" s="34">
        <f>股权价值增加表!AJ8</f>
        <v>12045757.27</v>
      </c>
      <c r="AK10" s="34">
        <f>股权价值增加表!AK8</f>
        <v>36433124.130000003</v>
      </c>
      <c r="AL10" s="34">
        <f>股权价值增加表!AL8</f>
        <v>27332568.32</v>
      </c>
      <c r="AM10" s="34">
        <f>股权价值增加表!AM8</f>
        <v>18394534.010000002</v>
      </c>
      <c r="AN10" s="34">
        <f>股权价值增加表!AN8</f>
        <v>8894401.1799999997</v>
      </c>
      <c r="AO10" s="34">
        <f>股权价值增加表!AO8</f>
        <v>30051094.940000001</v>
      </c>
      <c r="AP10" s="34">
        <f>股权价值增加表!AP8</f>
        <v>21453805.739999998</v>
      </c>
      <c r="AQ10" s="34">
        <f>股权价值增加表!AQ8</f>
        <v>14258088.619999999</v>
      </c>
      <c r="AR10" s="34">
        <f>股权价值增加表!AR8</f>
        <v>6704249.0499999998</v>
      </c>
      <c r="AS10" s="34">
        <f>股权价值增加表!AS8</f>
        <v>29132541.030000001</v>
      </c>
      <c r="AT10" s="34">
        <f>股权价值增加表!AT8</f>
        <v>21674399.34</v>
      </c>
      <c r="AU10" s="34">
        <f>股权价值增加表!AU8</f>
        <v>14030629.800000001</v>
      </c>
      <c r="AV10" s="34">
        <f>股权价值增加表!AV8</f>
        <v>6026209.2300000004</v>
      </c>
      <c r="AW10" s="34">
        <f>股权价值增加表!AW8</f>
        <v>23752289.66</v>
      </c>
      <c r="AX10" s="34">
        <f>股权价值增加表!AX8</f>
        <v>19284640.84</v>
      </c>
      <c r="AY10" s="34">
        <f>股权价值增加表!AY8</f>
        <v>11539457.869999999</v>
      </c>
      <c r="AZ10" s="34">
        <f>股权价值增加表!AZ8</f>
        <v>5355209.1900000004</v>
      </c>
      <c r="BA10" s="34">
        <f>股权价值增加表!BA8</f>
        <v>18167645.329999998</v>
      </c>
      <c r="BB10" s="34">
        <f>股权价值增加表!BB8</f>
        <v>13000135.689999999</v>
      </c>
      <c r="BC10" s="34">
        <f>股权价值增加表!BC8</f>
        <v>8146628.9400000004</v>
      </c>
      <c r="BD10" s="34">
        <f>股权价值增加表!BD8</f>
        <v>3962995.23</v>
      </c>
      <c r="BE10" s="34">
        <f>股权价值增加表!BE8</f>
        <v>16086266.32</v>
      </c>
      <c r="BF10" s="34">
        <f>股权价值增加表!BF8</f>
        <v>11113213.24</v>
      </c>
      <c r="BG10" s="34">
        <f>股权价值增加表!BG8</f>
        <v>7490047.04</v>
      </c>
      <c r="BH10" s="34">
        <f>股权价值增加表!BH8</f>
        <v>3860914.82</v>
      </c>
      <c r="BI10" s="34">
        <f>股权价值增加表!BI8</f>
        <v>13609027.49</v>
      </c>
      <c r="BJ10" s="34">
        <f>股权价值增加表!BJ8</f>
        <v>14003668.35</v>
      </c>
      <c r="BK10" s="34">
        <f>股权价值增加表!BK8</f>
        <v>6332369.0800000001</v>
      </c>
      <c r="BL10" s="34">
        <f>股权价值增加表!BL8</f>
        <v>3138194.45</v>
      </c>
      <c r="BM10" s="34">
        <f>股权价值增加表!BM8</f>
        <v>13058660.060000001</v>
      </c>
      <c r="BN10" s="34">
        <f>股权价值增加表!BN8</f>
        <v>9502722.4000000004</v>
      </c>
      <c r="BO10" s="34">
        <f>股权价值增加表!BO8</f>
        <v>7358392.9500000002</v>
      </c>
      <c r="BP10" s="34">
        <f>股权价值增加表!BP8</f>
        <v>3574226.91</v>
      </c>
      <c r="BQ10" s="34">
        <f>股权价值增加表!BQ8</f>
        <v>8993988.4600000009</v>
      </c>
      <c r="BR10" s="34">
        <f>股权价值增加表!BR8</f>
        <v>4245879.2</v>
      </c>
      <c r="BS10" s="34">
        <f>股权价值增加表!BS8</f>
        <v>8228819.0300000003</v>
      </c>
      <c r="BT10" s="34">
        <f>股权价值增加表!BT8</f>
        <v>4186741.08</v>
      </c>
      <c r="BU10" s="34">
        <f>股权价值增加表!BU8</f>
        <v>7988472.2599999998</v>
      </c>
      <c r="BV10" s="34">
        <f>股权价值增加表!BV8</f>
        <v>3979167.01</v>
      </c>
      <c r="BW10" s="34">
        <f>股权价值增加表!BW8</f>
        <v>4178453.65</v>
      </c>
      <c r="BX10" s="34">
        <f>股权价值增加表!BX8</f>
        <v>706418.24</v>
      </c>
      <c r="BY10" s="34">
        <f>股权价值增加表!BY8</f>
        <v>9634697.4700000007</v>
      </c>
      <c r="BZ10" s="34">
        <f>股权价值增加表!BZ8</f>
        <v>0</v>
      </c>
      <c r="CA10" s="34">
        <f>股权价值增加表!CA8</f>
        <v>2962011.87</v>
      </c>
      <c r="CB10" s="34">
        <f>股权价值增加表!CB8</f>
        <v>0</v>
      </c>
      <c r="CC10" s="34">
        <f>股权价值增加表!CC8</f>
        <v>5920842.5199999996</v>
      </c>
      <c r="CD10" s="34">
        <f>股权价值增加表!CD8</f>
        <v>0</v>
      </c>
      <c r="CE10" s="34">
        <f>股权价值增加表!CE8</f>
        <v>0</v>
      </c>
      <c r="CF10" s="34">
        <f>股权价值增加表!CF8</f>
        <v>0</v>
      </c>
      <c r="CG10" s="34">
        <f>股权价值增加表!CG8</f>
        <v>45960000</v>
      </c>
      <c r="CH10" s="34">
        <f>股权价值增加表!CH8</f>
        <v>71370000</v>
      </c>
      <c r="CI10" s="34">
        <f>股权价值增加表!CI8</f>
        <v>52680000</v>
      </c>
      <c r="CJ10" s="34">
        <f>股权价值增加表!CJ8</f>
        <v>34650000</v>
      </c>
    </row>
    <row r="11" spans="1:89" s="67" customFormat="1">
      <c r="A11" s="67" t="s">
        <v>365</v>
      </c>
      <c r="E11" s="67">
        <f>E10/E2</f>
        <v>6.0747228844663364E-3</v>
      </c>
      <c r="F11" s="67">
        <f t="shared" ref="F11:BQ11" si="11">F10/F2</f>
        <v>5.8065871365513147E-3</v>
      </c>
      <c r="G11" s="67">
        <f t="shared" si="11"/>
        <v>6.8637236985510828E-3</v>
      </c>
      <c r="H11" s="67">
        <f t="shared" si="11"/>
        <v>7.7439323954101042E-3</v>
      </c>
      <c r="I11" s="67">
        <f t="shared" si="11"/>
        <v>7.8300355688362272E-3</v>
      </c>
      <c r="J11" s="67">
        <f t="shared" si="11"/>
        <v>7.2910756294502126E-3</v>
      </c>
      <c r="K11" s="67">
        <f t="shared" si="11"/>
        <v>8.8458206859523374E-3</v>
      </c>
      <c r="L11" s="67">
        <f t="shared" si="11"/>
        <v>1.1387560616042932E-2</v>
      </c>
      <c r="M11" s="67">
        <f t="shared" si="11"/>
        <v>7.8411247971360183E-3</v>
      </c>
      <c r="N11" s="67">
        <f t="shared" si="11"/>
        <v>8.2310477075804994E-3</v>
      </c>
      <c r="O11" s="67">
        <f t="shared" si="11"/>
        <v>7.894029030629586E-3</v>
      </c>
      <c r="P11" s="67">
        <f t="shared" si="11"/>
        <v>8.981109418836267E-3</v>
      </c>
      <c r="Q11" s="67">
        <f t="shared" si="11"/>
        <v>7.4371045880926466E-3</v>
      </c>
      <c r="R11" s="67">
        <f t="shared" si="11"/>
        <v>8.3359529347311872E-3</v>
      </c>
      <c r="S11" s="67">
        <f t="shared" si="11"/>
        <v>8.3531667644774401E-3</v>
      </c>
      <c r="T11" s="67">
        <f t="shared" si="11"/>
        <v>9.8938371145152314E-3</v>
      </c>
      <c r="U11" s="67">
        <f t="shared" si="11"/>
        <v>6.9170588168448689E-3</v>
      </c>
      <c r="V11" s="67">
        <f t="shared" si="11"/>
        <v>7.4099832146596106E-3</v>
      </c>
      <c r="W11" s="67">
        <f t="shared" si="11"/>
        <v>7.6023797761078909E-3</v>
      </c>
      <c r="X11" s="67">
        <f t="shared" si="11"/>
        <v>7.8805793929202714E-3</v>
      </c>
      <c r="Y11" s="67">
        <f t="shared" si="11"/>
        <v>8.5155826570590953E-3</v>
      </c>
      <c r="Z11" s="67">
        <f t="shared" si="11"/>
        <v>8.0482211729545807E-3</v>
      </c>
      <c r="AA11" s="67">
        <f t="shared" si="11"/>
        <v>9.2238878375014866E-3</v>
      </c>
      <c r="AB11" s="67">
        <f t="shared" si="11"/>
        <v>7.7942338498616249E-3</v>
      </c>
      <c r="AC11" s="67">
        <f t="shared" si="11"/>
        <v>6.5342880228503441E-3</v>
      </c>
      <c r="AD11" s="67">
        <f t="shared" si="11"/>
        <v>7.1376742838948045E-3</v>
      </c>
      <c r="AE11" s="67">
        <f t="shared" si="11"/>
        <v>6.9148714244599147E-3</v>
      </c>
      <c r="AF11" s="67">
        <f t="shared" si="11"/>
        <v>4.3594422081807936E-3</v>
      </c>
      <c r="AG11" s="67">
        <f t="shared" si="11"/>
        <v>3.5482403523852983E-3</v>
      </c>
      <c r="AH11" s="67">
        <f t="shared" si="11"/>
        <v>3.7203555216015851E-3</v>
      </c>
      <c r="AI11" s="67">
        <f t="shared" si="11"/>
        <v>3.772521731472861E-3</v>
      </c>
      <c r="AJ11" s="67">
        <f t="shared" si="11"/>
        <v>4.3977219728046921E-3</v>
      </c>
      <c r="AK11" s="67">
        <f t="shared" si="11"/>
        <v>3.316251934901157E-3</v>
      </c>
      <c r="AL11" s="67">
        <f t="shared" si="11"/>
        <v>3.3885208173910645E-3</v>
      </c>
      <c r="AM11" s="67">
        <f t="shared" si="11"/>
        <v>3.5505885064903821E-3</v>
      </c>
      <c r="AN11" s="67">
        <f t="shared" si="11"/>
        <v>3.7937710770826524E-3</v>
      </c>
      <c r="AO11" s="67">
        <f t="shared" si="11"/>
        <v>2.8764231846194173E-3</v>
      </c>
      <c r="AP11" s="67">
        <f t="shared" si="11"/>
        <v>2.7091837751111844E-3</v>
      </c>
      <c r="AQ11" s="67">
        <f t="shared" si="11"/>
        <v>2.7463131573810043E-3</v>
      </c>
      <c r="AR11" s="67">
        <f t="shared" si="11"/>
        <v>2.8941393930002586E-3</v>
      </c>
      <c r="AS11" s="67">
        <f t="shared" si="11"/>
        <v>3.1713401408618508E-3</v>
      </c>
      <c r="AT11" s="67">
        <f t="shared" si="11"/>
        <v>3.2508458814378897E-3</v>
      </c>
      <c r="AU11" s="67">
        <f t="shared" si="11"/>
        <v>3.3320977918987454E-3</v>
      </c>
      <c r="AV11" s="67">
        <f t="shared" si="11"/>
        <v>3.1825999165184947E-3</v>
      </c>
      <c r="AW11" s="67">
        <f t="shared" si="11"/>
        <v>3.2598904308892619E-3</v>
      </c>
      <c r="AX11" s="67">
        <f t="shared" si="11"/>
        <v>3.6761288179938561E-3</v>
      </c>
      <c r="AY11" s="67">
        <f t="shared" si="11"/>
        <v>3.3716422094031673E-3</v>
      </c>
      <c r="AZ11" s="67">
        <f t="shared" si="11"/>
        <v>3.4385911966531182E-3</v>
      </c>
      <c r="BA11" s="67">
        <f t="shared" si="11"/>
        <v>2.6593803545050176E-3</v>
      </c>
      <c r="BB11" s="67">
        <f t="shared" si="11"/>
        <v>2.5695406601853074E-3</v>
      </c>
      <c r="BC11" s="67">
        <f t="shared" si="11"/>
        <v>2.4268571863166181E-3</v>
      </c>
      <c r="BD11" s="67">
        <f t="shared" si="11"/>
        <v>2.5885753755128518E-3</v>
      </c>
      <c r="BE11" s="67">
        <f t="shared" si="11"/>
        <v>2.4539415713147558E-3</v>
      </c>
      <c r="BF11" s="67">
        <f t="shared" si="11"/>
        <v>2.3141014413871285E-3</v>
      </c>
      <c r="BG11" s="67">
        <f t="shared" si="11"/>
        <v>2.2694336716722529E-3</v>
      </c>
      <c r="BH11" s="67">
        <f t="shared" si="11"/>
        <v>2.4136324866927067E-3</v>
      </c>
      <c r="BI11" s="67">
        <f t="shared" si="11"/>
        <v>2.4477835760191046E-3</v>
      </c>
      <c r="BJ11" s="67">
        <f t="shared" si="11"/>
        <v>3.4378848568081643E-3</v>
      </c>
      <c r="BK11" s="67">
        <f t="shared" si="11"/>
        <v>2.3756281811099867E-3</v>
      </c>
      <c r="BL11" s="67">
        <f t="shared" si="11"/>
        <v>2.5041788505607656E-3</v>
      </c>
      <c r="BM11" s="67">
        <f t="shared" si="11"/>
        <v>2.9224877736162024E-3</v>
      </c>
      <c r="BN11" s="67">
        <f t="shared" si="11"/>
        <v>2.7786779444752396E-3</v>
      </c>
      <c r="BO11" s="67">
        <f t="shared" si="11"/>
        <v>3.2139058900973344E-3</v>
      </c>
      <c r="BP11" s="67">
        <f t="shared" si="11"/>
        <v>3.3632357933693273E-3</v>
      </c>
      <c r="BQ11" s="67">
        <f t="shared" si="11"/>
        <v>2.3392789701976182E-3</v>
      </c>
      <c r="BR11" s="67">
        <f t="shared" ref="BR11:CJ11" si="12">BR10/BR2</f>
        <v>2.2480707341705993E-3</v>
      </c>
      <c r="BS11" s="67">
        <f t="shared" si="12"/>
        <v>2.2703727781799303E-3</v>
      </c>
      <c r="BT11" s="67">
        <f t="shared" si="12"/>
        <v>2.37900189542593E-3</v>
      </c>
      <c r="BU11" s="67">
        <f t="shared" si="12"/>
        <v>2.2803575553233734E-3</v>
      </c>
      <c r="BV11" s="67">
        <f t="shared" si="12"/>
        <v>2.4248881934529234E-3</v>
      </c>
      <c r="BW11" s="67">
        <f t="shared" si="12"/>
        <v>9.4040894294652819E-3</v>
      </c>
      <c r="BX11" s="67">
        <f t="shared" si="12"/>
        <v>3.4955319403849644E-3</v>
      </c>
      <c r="BY11" s="67">
        <f t="shared" si="12"/>
        <v>1.0485167229646392E-2</v>
      </c>
      <c r="BZ11" s="67">
        <f t="shared" si="12"/>
        <v>0</v>
      </c>
      <c r="CA11" s="67">
        <f t="shared" si="12"/>
        <v>2.192789668439932E-3</v>
      </c>
      <c r="CB11" s="67">
        <f t="shared" si="12"/>
        <v>0</v>
      </c>
      <c r="CC11" s="67">
        <f t="shared" si="12"/>
        <v>3.076448512879474E-3</v>
      </c>
      <c r="CD11" s="67">
        <f t="shared" si="12"/>
        <v>0</v>
      </c>
      <c r="CE11" s="67">
        <f t="shared" si="12"/>
        <v>0</v>
      </c>
      <c r="CF11" s="67">
        <f t="shared" si="12"/>
        <v>0</v>
      </c>
      <c r="CG11" s="67">
        <f t="shared" si="12"/>
        <v>7.8534568196575644E-2</v>
      </c>
      <c r="CH11" s="67">
        <f t="shared" si="12"/>
        <v>9.2284417549167927E-2</v>
      </c>
      <c r="CI11" s="67">
        <f t="shared" si="12"/>
        <v>8.3507704013696019E-2</v>
      </c>
      <c r="CJ11" s="67">
        <f t="shared" si="12"/>
        <v>6.3923992251637307E-2</v>
      </c>
    </row>
    <row r="12" spans="1:89" s="34" customFormat="1">
      <c r="A12" s="34" t="s">
        <v>366</v>
      </c>
      <c r="E12" s="34">
        <f>股权价值增加表!E9</f>
        <v>706517294.04999995</v>
      </c>
      <c r="F12" s="34">
        <f>股权价值增加表!F9</f>
        <v>529202614.25</v>
      </c>
      <c r="G12" s="34">
        <f>股权价值增加表!G9</f>
        <v>373089927.08999997</v>
      </c>
      <c r="H12" s="34">
        <f>股权价值增加表!H9</f>
        <v>213695958.05000001</v>
      </c>
      <c r="I12" s="34">
        <f>股权价值增加表!I9</f>
        <v>689775545.35000002</v>
      </c>
      <c r="J12" s="34">
        <f>股权价值增加表!J9</f>
        <v>495531408.82999998</v>
      </c>
      <c r="K12" s="34">
        <f>股权价值增加表!K9</f>
        <v>347131879.60000002</v>
      </c>
      <c r="L12" s="34">
        <f>股权价值增加表!L9</f>
        <v>145371900.63999999</v>
      </c>
      <c r="M12" s="34">
        <f>股权价值增加表!M9</f>
        <v>772143600.40999997</v>
      </c>
      <c r="N12" s="34">
        <f>股权价值增加表!N9</f>
        <v>616311011.03999996</v>
      </c>
      <c r="O12" s="34">
        <f>股权价值增加表!O9</f>
        <v>438084366.19</v>
      </c>
      <c r="P12" s="34">
        <f>股权价值增加表!P9</f>
        <v>208163069.53999999</v>
      </c>
      <c r="Q12" s="34">
        <f>股权价值增加表!Q9</f>
        <v>983815921.95000005</v>
      </c>
      <c r="R12" s="34">
        <f>股权价值增加表!R9</f>
        <v>759160445.75</v>
      </c>
      <c r="S12" s="34">
        <f>股权价值增加表!S9</f>
        <v>514231780.66000003</v>
      </c>
      <c r="T12" s="34">
        <f>股权价值增加表!T9</f>
        <v>247375429.66999999</v>
      </c>
      <c r="U12" s="34">
        <f>股权价值增加表!U9</f>
        <v>938233144.64999998</v>
      </c>
      <c r="V12" s="34">
        <f>股权价值增加表!V9</f>
        <v>705962389.58000004</v>
      </c>
      <c r="W12" s="34">
        <f>股权价值增加表!W9</f>
        <v>447350690.70999998</v>
      </c>
      <c r="X12" s="34">
        <f>股权价值增加表!X9</f>
        <v>192717975.55000001</v>
      </c>
      <c r="Y12" s="34">
        <f>股权价值增加表!Y9</f>
        <v>858629127.98000002</v>
      </c>
      <c r="Z12" s="34">
        <f>股权价值增加表!Z9</f>
        <v>626435048.36000001</v>
      </c>
      <c r="AA12" s="34">
        <f>股权价值增加表!AA9</f>
        <v>311434096.91000003</v>
      </c>
      <c r="AB12" s="34">
        <f>股权价值增加表!AB9</f>
        <v>174620991.75</v>
      </c>
      <c r="AC12" s="34">
        <f>股权价值增加表!AC9</f>
        <v>648436356.85000002</v>
      </c>
      <c r="AD12" s="34">
        <f>股权价值增加表!AD9</f>
        <v>507216885.31</v>
      </c>
      <c r="AE12" s="34">
        <f>股权价值增加表!AE9</f>
        <v>339288086.79000002</v>
      </c>
      <c r="AF12" s="34">
        <f>股权价值增加表!AF9</f>
        <v>199457623.34</v>
      </c>
      <c r="AG12" s="34">
        <f>股权价值增加表!AG9</f>
        <v>572442492.40999997</v>
      </c>
      <c r="AH12" s="34">
        <f>股权价值增加表!AH9</f>
        <v>433458555.19</v>
      </c>
      <c r="AI12" s="34">
        <f>股权价值增加表!AI9</f>
        <v>284133934.61000001</v>
      </c>
      <c r="AJ12" s="34">
        <f>股权价值增加表!AJ9</f>
        <v>123275317.18000001</v>
      </c>
      <c r="AK12" s="34">
        <f>股权价值增加表!AK9</f>
        <v>520564229.83999997</v>
      </c>
      <c r="AL12" s="34">
        <f>股权价值增加表!AL9</f>
        <v>393129860.58999997</v>
      </c>
      <c r="AM12" s="34">
        <f>股权价值增加表!AM9</f>
        <v>257251654.05000001</v>
      </c>
      <c r="AN12" s="34">
        <f>股权价值增加表!AN9</f>
        <v>127798549.45</v>
      </c>
      <c r="AO12" s="34">
        <f>股权价值增加表!AO9</f>
        <v>450800611.77999997</v>
      </c>
      <c r="AP12" s="34">
        <f>股权价值增加表!AP9</f>
        <v>375411125.95999998</v>
      </c>
      <c r="AQ12" s="34">
        <f>股权价值增加表!AQ9</f>
        <v>213375019.44</v>
      </c>
      <c r="AR12" s="34">
        <f>股权价值增加表!AR9</f>
        <v>131402491.89</v>
      </c>
      <c r="AS12" s="34">
        <f>股权价值增加表!AS9</f>
        <v>492053156.49000001</v>
      </c>
      <c r="AT12" s="34">
        <f>股权价值增加表!AT9</f>
        <v>355914981.87</v>
      </c>
      <c r="AU12" s="34">
        <f>股权价值增加表!AU9</f>
        <v>228683868.50999999</v>
      </c>
      <c r="AV12" s="34">
        <f>股权价值增加表!AV9</f>
        <v>94632357.790000007</v>
      </c>
      <c r="AW12" s="34">
        <f>股权价值增加表!AW9</f>
        <v>360255683.31999999</v>
      </c>
      <c r="AX12" s="34">
        <f>股权价值增加表!AX9</f>
        <v>267027956.16</v>
      </c>
      <c r="AY12" s="34">
        <f>股权价值增加表!AY9</f>
        <v>170509771.09</v>
      </c>
      <c r="AZ12" s="34">
        <f>股权价值增加表!AZ9</f>
        <v>85898121.189999998</v>
      </c>
      <c r="BA12" s="34">
        <f>股权价值增加表!BA9</f>
        <v>345423417.47000003</v>
      </c>
      <c r="BB12" s="34">
        <f>股权价值增加表!BB9</f>
        <v>253245321.00999999</v>
      </c>
      <c r="BC12" s="34">
        <f>股权价值增加表!BC9</f>
        <v>162518431.43000001</v>
      </c>
      <c r="BD12" s="34">
        <f>股权价值增加表!BD9</f>
        <v>79442511.939999998</v>
      </c>
      <c r="BE12" s="34">
        <f>股权价值增加表!BE9</f>
        <v>321429749.67000002</v>
      </c>
      <c r="BF12" s="34">
        <f>股权价值增加表!BF9</f>
        <v>229591779.19</v>
      </c>
      <c r="BG12" s="34">
        <f>股权价值增加表!BG9</f>
        <v>133740621.19</v>
      </c>
      <c r="BH12" s="34">
        <f>股权价值增加表!BH9</f>
        <v>65436244.530000001</v>
      </c>
      <c r="BI12" s="34">
        <f>股权价值增加表!BI9</f>
        <v>323599708.75</v>
      </c>
      <c r="BJ12" s="34">
        <f>股权价值增加表!BJ9</f>
        <v>239973112.84999999</v>
      </c>
      <c r="BK12" s="34">
        <f>股权价值增加表!BK9</f>
        <v>157358942.06999999</v>
      </c>
      <c r="BL12" s="34">
        <f>股权价值增加表!BL9</f>
        <v>82777207.959999993</v>
      </c>
      <c r="BM12" s="34">
        <f>股权价值增加表!BM9</f>
        <v>317593510.41000003</v>
      </c>
      <c r="BN12" s="34">
        <f>股权价值增加表!BN9</f>
        <v>228508007.62</v>
      </c>
      <c r="BO12" s="34">
        <f>股权价值增加表!BO9</f>
        <v>148225737.93000001</v>
      </c>
      <c r="BP12" s="34">
        <f>股权价值增加表!BP9</f>
        <v>72043847.859999999</v>
      </c>
      <c r="BQ12" s="34">
        <f>股权价值增加表!BQ9</f>
        <v>290137966.11000001</v>
      </c>
      <c r="BR12" s="34">
        <f>股权价值增加表!BR9</f>
        <v>134119448.56</v>
      </c>
      <c r="BS12" s="34">
        <f>股权价值增加表!BS9</f>
        <v>245249626.66</v>
      </c>
      <c r="BT12" s="34">
        <f>股权价值增加表!BT9</f>
        <v>127462441.63</v>
      </c>
      <c r="BU12" s="34">
        <f>股权价值增加表!BU9</f>
        <v>214680939.50999999</v>
      </c>
      <c r="BV12" s="34">
        <f>股权价值增加表!BV9</f>
        <v>98544459.200000003</v>
      </c>
      <c r="BW12" s="34">
        <f>股权价值增加表!BW9</f>
        <v>5778042.5199999996</v>
      </c>
      <c r="BX12" s="34">
        <f>股权价值增加表!BX9</f>
        <v>14938744.029999999</v>
      </c>
      <c r="BY12" s="34">
        <f>股权价值增加表!BY9</f>
        <v>24044238.5</v>
      </c>
      <c r="BZ12" s="34">
        <f>股权价值增加表!BZ9</f>
        <v>0</v>
      </c>
      <c r="CA12" s="34">
        <f>股权价值增加表!CA9</f>
        <v>50761337.530000001</v>
      </c>
      <c r="CB12" s="34">
        <f>股权价值增加表!CB9</f>
        <v>0</v>
      </c>
      <c r="CC12" s="34">
        <f>股权价值增加表!CC9</f>
        <v>26810633.800000001</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67" customFormat="1">
      <c r="A13" s="67" t="s">
        <v>367</v>
      </c>
      <c r="E13" s="67">
        <f>E12/E2</f>
        <v>3.6285346488332447E-2</v>
      </c>
      <c r="F13" s="67">
        <f t="shared" ref="F13:BQ13" si="13">F12/F2</f>
        <v>3.6016035660407175E-2</v>
      </c>
      <c r="G13" s="67">
        <f t="shared" si="13"/>
        <v>3.8810091540604823E-2</v>
      </c>
      <c r="H13" s="67">
        <f t="shared" si="13"/>
        <v>5.6316580420013813E-2</v>
      </c>
      <c r="I13" s="67">
        <f t="shared" si="13"/>
        <v>3.6421768106731166E-2</v>
      </c>
      <c r="J13" s="67">
        <f t="shared" si="13"/>
        <v>3.4851293724086851E-2</v>
      </c>
      <c r="K13" s="67">
        <f t="shared" si="13"/>
        <v>3.7441492498128046E-2</v>
      </c>
      <c r="L13" s="67">
        <f t="shared" si="13"/>
        <v>3.8505442114100119E-2</v>
      </c>
      <c r="M13" s="67">
        <f t="shared" si="13"/>
        <v>4.0016698875815764E-2</v>
      </c>
      <c r="N13" s="67">
        <f t="shared" si="13"/>
        <v>4.1774468680348655E-2</v>
      </c>
      <c r="O13" s="67">
        <f t="shared" si="13"/>
        <v>4.4568336568000355E-2</v>
      </c>
      <c r="P13" s="67">
        <f t="shared" si="13"/>
        <v>5.0144120371863887E-2</v>
      </c>
      <c r="Q13" s="67">
        <f t="shared" si="13"/>
        <v>4.7346796464913979E-2</v>
      </c>
      <c r="R13" s="67">
        <f t="shared" si="13"/>
        <v>4.8741670107222683E-2</v>
      </c>
      <c r="S13" s="67">
        <f t="shared" si="13"/>
        <v>5.0731621658415389E-2</v>
      </c>
      <c r="T13" s="67">
        <f t="shared" si="13"/>
        <v>5.9850242022328241E-2</v>
      </c>
      <c r="U13" s="67">
        <f t="shared" si="13"/>
        <v>4.7130633046228637E-2</v>
      </c>
      <c r="V13" s="67">
        <f t="shared" si="13"/>
        <v>4.8291505219382802E-2</v>
      </c>
      <c r="W13" s="67">
        <f t="shared" si="13"/>
        <v>4.7684142387252999E-2</v>
      </c>
      <c r="X13" s="67">
        <f t="shared" si="13"/>
        <v>4.9620175432266767E-2</v>
      </c>
      <c r="Y13" s="67">
        <f t="shared" si="13"/>
        <v>4.839187214379987E-2</v>
      </c>
      <c r="Z13" s="67">
        <f t="shared" si="13"/>
        <v>4.6560780874237546E-2</v>
      </c>
      <c r="AA13" s="67">
        <f t="shared" si="13"/>
        <v>4.327831958620821E-2</v>
      </c>
      <c r="AB13" s="67">
        <f t="shared" si="13"/>
        <v>5.4588661812007028E-2</v>
      </c>
      <c r="AC13" s="67">
        <f t="shared" si="13"/>
        <v>4.4712412731068532E-2</v>
      </c>
      <c r="AD13" s="67">
        <f t="shared" si="13"/>
        <v>4.4369805941266036E-2</v>
      </c>
      <c r="AE13" s="67">
        <f t="shared" si="13"/>
        <v>4.6061210707196841E-2</v>
      </c>
      <c r="AF13" s="67">
        <f t="shared" si="13"/>
        <v>6.1784356731804699E-2</v>
      </c>
      <c r="AG13" s="67">
        <f t="shared" si="13"/>
        <v>4.3170694290314025E-2</v>
      </c>
      <c r="AH13" s="67">
        <f t="shared" si="13"/>
        <v>4.4482597602580248E-2</v>
      </c>
      <c r="AI13" s="67">
        <f t="shared" si="13"/>
        <v>4.5022753009360462E-2</v>
      </c>
      <c r="AJ13" s="67">
        <f t="shared" si="13"/>
        <v>4.5005935194886569E-2</v>
      </c>
      <c r="AK13" s="67">
        <f t="shared" si="13"/>
        <v>4.7383313280722227E-2</v>
      </c>
      <c r="AL13" s="67">
        <f t="shared" si="13"/>
        <v>4.8737780546312816E-2</v>
      </c>
      <c r="AM13" s="67">
        <f t="shared" si="13"/>
        <v>4.965577087459852E-2</v>
      </c>
      <c r="AN13" s="67">
        <f t="shared" si="13"/>
        <v>5.4510520807936745E-2</v>
      </c>
      <c r="AO13" s="67">
        <f t="shared" si="13"/>
        <v>4.3149620137089388E-2</v>
      </c>
      <c r="AP13" s="67">
        <f t="shared" si="13"/>
        <v>4.7406867749845351E-2</v>
      </c>
      <c r="AQ13" s="67">
        <f t="shared" si="13"/>
        <v>4.1099100935767616E-2</v>
      </c>
      <c r="AR13" s="67">
        <f t="shared" si="13"/>
        <v>5.6724791289972439E-2</v>
      </c>
      <c r="AS13" s="67">
        <f t="shared" si="13"/>
        <v>5.3564429035132297E-2</v>
      </c>
      <c r="AT13" s="67">
        <f t="shared" si="13"/>
        <v>5.3382090770047179E-2</v>
      </c>
      <c r="AU13" s="67">
        <f t="shared" si="13"/>
        <v>5.4309537359829275E-2</v>
      </c>
      <c r="AV13" s="67">
        <f t="shared" si="13"/>
        <v>4.9977842206849886E-2</v>
      </c>
      <c r="AW13" s="67">
        <f t="shared" si="13"/>
        <v>4.9443404048161152E-2</v>
      </c>
      <c r="AX13" s="67">
        <f t="shared" si="13"/>
        <v>5.0902123248968735E-2</v>
      </c>
      <c r="AY13" s="67">
        <f t="shared" si="13"/>
        <v>4.9820186337984004E-2</v>
      </c>
      <c r="AZ13" s="67">
        <f t="shared" si="13"/>
        <v>5.5155366084396903E-2</v>
      </c>
      <c r="BA13" s="67">
        <f t="shared" si="13"/>
        <v>5.0563088045802548E-2</v>
      </c>
      <c r="BB13" s="67">
        <f t="shared" si="13"/>
        <v>5.0055181334563097E-2</v>
      </c>
      <c r="BC13" s="67">
        <f t="shared" si="13"/>
        <v>4.8413770423278914E-2</v>
      </c>
      <c r="BD13" s="67">
        <f t="shared" si="13"/>
        <v>5.1890784177595316E-2</v>
      </c>
      <c r="BE13" s="67">
        <f t="shared" si="13"/>
        <v>4.9033741533411862E-2</v>
      </c>
      <c r="BF13" s="67">
        <f t="shared" si="13"/>
        <v>4.7807835203044685E-2</v>
      </c>
      <c r="BG13" s="67">
        <f t="shared" si="13"/>
        <v>4.0522505049440868E-2</v>
      </c>
      <c r="BH13" s="67">
        <f t="shared" si="13"/>
        <v>4.090715619692846E-2</v>
      </c>
      <c r="BI13" s="67">
        <f t="shared" si="13"/>
        <v>5.8204162851817107E-2</v>
      </c>
      <c r="BJ13" s="67">
        <f t="shared" si="13"/>
        <v>5.8913129766325248E-2</v>
      </c>
      <c r="BK13" s="67">
        <f t="shared" si="13"/>
        <v>5.9034199145439871E-2</v>
      </c>
      <c r="BL13" s="67">
        <f t="shared" si="13"/>
        <v>6.6053565763556255E-2</v>
      </c>
      <c r="BM13" s="67">
        <f t="shared" si="13"/>
        <v>7.1076446349662856E-2</v>
      </c>
      <c r="BN13" s="67">
        <f t="shared" si="13"/>
        <v>6.6817711197127469E-2</v>
      </c>
      <c r="BO13" s="67">
        <f t="shared" si="13"/>
        <v>6.4740164793353538E-2</v>
      </c>
      <c r="BP13" s="67">
        <f t="shared" si="13"/>
        <v>6.7791008773644482E-2</v>
      </c>
      <c r="BQ13" s="67">
        <f t="shared" si="13"/>
        <v>7.546303240164845E-2</v>
      </c>
      <c r="BR13" s="67">
        <f t="shared" ref="BR13:CJ13" si="14">BR12/BR2</f>
        <v>7.1012384711942614E-2</v>
      </c>
      <c r="BS13" s="67">
        <f t="shared" si="14"/>
        <v>6.7665612063855893E-2</v>
      </c>
      <c r="BT13" s="67">
        <f t="shared" si="14"/>
        <v>7.2427070229379206E-2</v>
      </c>
      <c r="BU13" s="67">
        <f t="shared" si="14"/>
        <v>6.1281968123846071E-2</v>
      </c>
      <c r="BV13" s="67">
        <f t="shared" si="14"/>
        <v>6.0052592676748028E-2</v>
      </c>
      <c r="BW13" s="67">
        <f t="shared" si="14"/>
        <v>1.3004147739040479E-2</v>
      </c>
      <c r="BX13" s="67">
        <f t="shared" si="14"/>
        <v>7.3920595405492645E-2</v>
      </c>
      <c r="BY13" s="67">
        <f t="shared" si="14"/>
        <v>2.6166660901081943E-2</v>
      </c>
      <c r="BZ13" s="67">
        <f t="shared" si="14"/>
        <v>0</v>
      </c>
      <c r="CA13" s="67">
        <f t="shared" si="14"/>
        <v>3.7578828639865031E-2</v>
      </c>
      <c r="CB13" s="67">
        <f t="shared" si="14"/>
        <v>0</v>
      </c>
      <c r="CC13" s="67">
        <f t="shared" si="14"/>
        <v>1.3930709051077104E-2</v>
      </c>
      <c r="CD13" s="67">
        <f t="shared" si="14"/>
        <v>0</v>
      </c>
      <c r="CE13" s="67">
        <f t="shared" si="14"/>
        <v>0</v>
      </c>
      <c r="CF13" s="67">
        <f t="shared" si="14"/>
        <v>0</v>
      </c>
      <c r="CG13" s="67">
        <f t="shared" si="14"/>
        <v>0</v>
      </c>
      <c r="CH13" s="67">
        <f t="shared" si="14"/>
        <v>0</v>
      </c>
      <c r="CI13" s="67">
        <f t="shared" si="14"/>
        <v>0</v>
      </c>
      <c r="CJ13" s="67">
        <f t="shared" si="14"/>
        <v>0</v>
      </c>
    </row>
    <row r="14" spans="1:89" s="33" customFormat="1">
      <c r="A14" s="34" t="s">
        <v>368</v>
      </c>
      <c r="E14" s="33">
        <f>股权价值增加表!E10</f>
        <v>1297812456.3199999</v>
      </c>
      <c r="F14" s="33">
        <f>股权价值增加表!F10</f>
        <v>897288688.38</v>
      </c>
      <c r="G14" s="33">
        <f>股权价值增加表!G10</f>
        <v>651720570.57000005</v>
      </c>
      <c r="H14" s="33">
        <f>股权价值增加表!H10</f>
        <v>246324752.13</v>
      </c>
      <c r="I14" s="33">
        <f>股权价值增加表!I10</f>
        <v>1348474399.55</v>
      </c>
      <c r="J14" s="33">
        <f>股权价值增加表!J10</f>
        <v>953494349.96000004</v>
      </c>
      <c r="K14" s="33">
        <f>股权价值增加表!K10</f>
        <v>663893559.29999995</v>
      </c>
      <c r="L14" s="33">
        <f>股权价值增加表!L10</f>
        <v>288924674.19999999</v>
      </c>
      <c r="M14" s="33">
        <f>股权价值增加表!M10</f>
        <v>1782457942.6800001</v>
      </c>
      <c r="N14" s="33">
        <f>股权价值增加表!N10</f>
        <v>1246319073.75</v>
      </c>
      <c r="O14" s="33">
        <f>股权价值增加表!O10</f>
        <v>916950550.39999998</v>
      </c>
      <c r="P14" s="33">
        <f>股权价值增加表!P10</f>
        <v>382675273.56999999</v>
      </c>
      <c r="Q14" s="33">
        <f>股权价值增加表!Q10</f>
        <v>1876778470.8299999</v>
      </c>
      <c r="R14" s="33">
        <f>股权价值增加表!R10</f>
        <v>1311561912.96</v>
      </c>
      <c r="S14" s="33">
        <f>股权价值增加表!S10</f>
        <v>887189511.44000006</v>
      </c>
      <c r="T14" s="33">
        <f>股权价值增加表!T10</f>
        <v>384622815.70999998</v>
      </c>
      <c r="U14" s="33">
        <f>股权价值增加表!U10</f>
        <v>1839728726</v>
      </c>
      <c r="V14" s="33">
        <f>股权价值增加表!V10</f>
        <v>1166382034.47</v>
      </c>
      <c r="W14" s="33">
        <f>股权价值增加表!W10</f>
        <v>776169353.77999997</v>
      </c>
      <c r="X14" s="33">
        <f>股权价值增加表!X10</f>
        <v>359530187.44999999</v>
      </c>
      <c r="Y14" s="33">
        <f>股权价值增加表!Y10</f>
        <v>1482340908.6500001</v>
      </c>
      <c r="Z14" s="33">
        <f>股权价值增加表!Z10</f>
        <v>1173732261.54</v>
      </c>
      <c r="AA14" s="33">
        <f>股权价值增加表!AA10</f>
        <v>534231845.31</v>
      </c>
      <c r="AB14" s="33">
        <f>股权价值增加表!AB10</f>
        <v>235862570.50999999</v>
      </c>
      <c r="AC14" s="33">
        <f>股权价值增加表!AC10</f>
        <v>1217841360</v>
      </c>
      <c r="AD14" s="33">
        <f>股权价值增加表!AD10</f>
        <v>853202817.29999995</v>
      </c>
      <c r="AE14" s="33">
        <f>股权价值增加表!AE10</f>
        <v>521332474.60000002</v>
      </c>
      <c r="AF14" s="33">
        <f>股权价值增加表!AF10</f>
        <v>238303364.31</v>
      </c>
      <c r="AG14" s="33">
        <f>股权价值增加表!AG10</f>
        <v>1077062088.3699999</v>
      </c>
      <c r="AH14" s="33">
        <f>股权价值增加表!AH10</f>
        <v>775436485.40999997</v>
      </c>
      <c r="AI14" s="33">
        <f>股权价值增加表!AI10</f>
        <v>478880324.41000003</v>
      </c>
      <c r="AJ14" s="33">
        <f>股权价值增加表!AJ10</f>
        <v>217513666.13</v>
      </c>
      <c r="AK14" s="33">
        <f>股权价值增加表!AK10</f>
        <v>899709500.05999994</v>
      </c>
      <c r="AL14" s="33">
        <f>股权价值增加表!AL10</f>
        <v>554972324.38</v>
      </c>
      <c r="AM14" s="33">
        <f>股权价值增加表!AM10</f>
        <v>340190388.22000003</v>
      </c>
      <c r="AN14" s="33">
        <f>股权价值增加表!AN10</f>
        <v>163726144.58000001</v>
      </c>
      <c r="AO14" s="33">
        <f>股权价值增加表!AO10</f>
        <v>759141352.00999999</v>
      </c>
      <c r="AP14" s="33">
        <f>股权价值增加表!AP10</f>
        <v>528160805.45999998</v>
      </c>
      <c r="AQ14" s="33">
        <f>股权价值增加表!AQ10</f>
        <v>342386795.98000002</v>
      </c>
      <c r="AR14" s="33">
        <f>股权价值增加表!AR10</f>
        <v>144957146.94999999</v>
      </c>
      <c r="AS14" s="33">
        <f>股权价值增加表!AS10</f>
        <v>638911611.90999997</v>
      </c>
      <c r="AT14" s="33">
        <f>股权价值增加表!AT10</f>
        <v>434563880.16000003</v>
      </c>
      <c r="AU14" s="33">
        <f>股权价值增加表!AU10</f>
        <v>280669108.04000002</v>
      </c>
      <c r="AV14" s="33">
        <f>股权价值增加表!AV10</f>
        <v>123108354.90000001</v>
      </c>
      <c r="AW14" s="33">
        <f>股权价值增加表!AW10</f>
        <v>564132285.63</v>
      </c>
      <c r="AX14" s="33">
        <f>股权价值增加表!AX10</f>
        <v>362108855.76999998</v>
      </c>
      <c r="AY14" s="33">
        <f>股权价值增加表!AY10</f>
        <v>241592698</v>
      </c>
      <c r="AZ14" s="33">
        <f>股权价值增加表!AZ10</f>
        <v>100067356.54000001</v>
      </c>
      <c r="BA14" s="33">
        <f>股权价值增加表!BA10</f>
        <v>516323877.29000002</v>
      </c>
      <c r="BB14" s="33">
        <f>股权价值增加表!BB10</f>
        <v>363413451.38</v>
      </c>
      <c r="BC14" s="33">
        <f>股权价值增加表!BC10</f>
        <v>265771022.94</v>
      </c>
      <c r="BD14" s="33">
        <f>股权价值增加表!BD10</f>
        <v>117285447.89</v>
      </c>
      <c r="BE14" s="33">
        <f>股权价值增加表!BE10</f>
        <v>584589106.21000004</v>
      </c>
      <c r="BF14" s="33">
        <f>股权价值增加表!BF10</f>
        <v>387049001.74000001</v>
      </c>
      <c r="BG14" s="33">
        <f>股权价值增加表!BG10</f>
        <v>266947677.38</v>
      </c>
      <c r="BH14" s="33">
        <f>股权价值增加表!BH10</f>
        <v>128116416.59</v>
      </c>
      <c r="BI14" s="33">
        <f>股权价值增加表!BI10</f>
        <v>450852411.87</v>
      </c>
      <c r="BJ14" s="33">
        <f>股权价值增加表!BJ10</f>
        <v>303466718.38999999</v>
      </c>
      <c r="BK14" s="33">
        <f>股权价值增加表!BK10</f>
        <v>196504881.38999999</v>
      </c>
      <c r="BL14" s="33">
        <f>股权价值增加表!BL10</f>
        <v>100897170.67</v>
      </c>
      <c r="BM14" s="33">
        <f>股权价值增加表!BM10</f>
        <v>601321222.13999999</v>
      </c>
      <c r="BN14" s="33">
        <f>股权价值增加表!BN10</f>
        <v>362501878.05000001</v>
      </c>
      <c r="BO14" s="33">
        <f>股权价值增加表!BO10</f>
        <v>219744265.62</v>
      </c>
      <c r="BP14" s="33">
        <f>股权价值增加表!BP10</f>
        <v>74400649.650000006</v>
      </c>
      <c r="BQ14" s="33">
        <f>股权价值增加表!BQ10</f>
        <v>438597820</v>
      </c>
      <c r="BR14" s="33">
        <f>股权价值增加表!BR10</f>
        <v>164511244.80000001</v>
      </c>
      <c r="BS14" s="33">
        <f>股权价值增加表!BS10</f>
        <v>434314834.51999998</v>
      </c>
      <c r="BT14" s="33">
        <f>股权价值增加表!BT10</f>
        <v>131075063.06999999</v>
      </c>
      <c r="BU14" s="33">
        <f>股权价值增加表!BU10</f>
        <v>377039988.44999999</v>
      </c>
      <c r="BV14" s="33">
        <f>股权价值增加表!BV10</f>
        <v>118137266.47</v>
      </c>
      <c r="BW14" s="33">
        <f>股权价值增加表!BW10</f>
        <v>67592013.680000007</v>
      </c>
      <c r="BX14" s="33">
        <f>股权价值增加表!BX10</f>
        <v>33930334.380000003</v>
      </c>
      <c r="BY14" s="33">
        <f>股权价值增加表!BY10</f>
        <v>79345908.530000001</v>
      </c>
      <c r="BZ14" s="33">
        <f>股权价值增加表!BZ10</f>
        <v>0</v>
      </c>
      <c r="CA14" s="33">
        <f>股权价值增加表!CA10</f>
        <v>120362071.26000001</v>
      </c>
      <c r="CB14" s="33">
        <f>股权价值增加表!CB10</f>
        <v>0</v>
      </c>
      <c r="CC14" s="33">
        <f>股权价值增加表!CC10</f>
        <v>168183396.69999999</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67" customFormat="1">
      <c r="A15" s="67" t="s">
        <v>369</v>
      </c>
      <c r="E15" s="67">
        <f>E14/E2</f>
        <v>6.6653109628074247E-2</v>
      </c>
      <c r="F15" s="67">
        <f t="shared" ref="F15:BQ15" si="15">F14/F2</f>
        <v>6.1066934531633525E-2</v>
      </c>
      <c r="G15" s="67">
        <f t="shared" si="15"/>
        <v>6.7794205005742306E-2</v>
      </c>
      <c r="H15" s="67">
        <f t="shared" si="15"/>
        <v>6.4915442666086079E-2</v>
      </c>
      <c r="I15" s="67">
        <f t="shared" si="15"/>
        <v>7.1202613965319309E-2</v>
      </c>
      <c r="J15" s="67">
        <f t="shared" si="15"/>
        <v>6.7060353920196172E-2</v>
      </c>
      <c r="K15" s="67">
        <f t="shared" si="15"/>
        <v>7.1607268536469135E-2</v>
      </c>
      <c r="L15" s="67">
        <f t="shared" si="15"/>
        <v>7.6529042192918645E-2</v>
      </c>
      <c r="M15" s="67">
        <f t="shared" si="15"/>
        <v>9.2376706500134423E-2</v>
      </c>
      <c r="N15" s="67">
        <f t="shared" si="15"/>
        <v>8.4477343710335606E-2</v>
      </c>
      <c r="O15" s="67">
        <f t="shared" si="15"/>
        <v>9.3285594968518251E-2</v>
      </c>
      <c r="P15" s="67">
        <f t="shared" si="15"/>
        <v>9.2182129249120906E-2</v>
      </c>
      <c r="Q15" s="67">
        <f t="shared" si="15"/>
        <v>9.0321213842518566E-2</v>
      </c>
      <c r="R15" s="67">
        <f t="shared" si="15"/>
        <v>8.4208441633886633E-2</v>
      </c>
      <c r="S15" s="67">
        <f t="shared" si="15"/>
        <v>8.7525828481315224E-2</v>
      </c>
      <c r="T15" s="67">
        <f t="shared" si="15"/>
        <v>9.3056002523214748E-2</v>
      </c>
      <c r="U15" s="67">
        <f t="shared" si="15"/>
        <v>9.2415813685688172E-2</v>
      </c>
      <c r="V15" s="67">
        <f t="shared" si="15"/>
        <v>7.9786607525809849E-2</v>
      </c>
      <c r="W15" s="67">
        <f t="shared" si="15"/>
        <v>8.2733682434974573E-2</v>
      </c>
      <c r="X15" s="67">
        <f t="shared" si="15"/>
        <v>9.2570248953431133E-2</v>
      </c>
      <c r="Y15" s="67">
        <f t="shared" si="15"/>
        <v>8.3543929954570328E-2</v>
      </c>
      <c r="Z15" s="67">
        <f t="shared" si="15"/>
        <v>8.7239516335588213E-2</v>
      </c>
      <c r="AA15" s="67">
        <f t="shared" si="15"/>
        <v>7.4239323066598778E-2</v>
      </c>
      <c r="AB15" s="67">
        <f t="shared" si="15"/>
        <v>7.3733529781542156E-2</v>
      </c>
      <c r="AC15" s="67">
        <f t="shared" si="15"/>
        <v>8.3975281388921422E-2</v>
      </c>
      <c r="AD15" s="67">
        <f t="shared" si="15"/>
        <v>7.4635613538388851E-2</v>
      </c>
      <c r="AE15" s="67">
        <f t="shared" si="15"/>
        <v>7.0775267084216109E-2</v>
      </c>
      <c r="AF15" s="67">
        <f t="shared" si="15"/>
        <v>7.3817284214905035E-2</v>
      </c>
      <c r="AG15" s="67">
        <f t="shared" si="15"/>
        <v>8.1226531512279099E-2</v>
      </c>
      <c r="AH15" s="67">
        <f t="shared" si="15"/>
        <v>7.957722539755259E-2</v>
      </c>
      <c r="AI15" s="67">
        <f t="shared" si="15"/>
        <v>7.5881504954864426E-2</v>
      </c>
      <c r="AJ15" s="67">
        <f t="shared" si="15"/>
        <v>7.9410916846841359E-2</v>
      </c>
      <c r="AK15" s="67">
        <f t="shared" si="15"/>
        <v>8.1894249852872206E-2</v>
      </c>
      <c r="AL15" s="67">
        <f t="shared" si="15"/>
        <v>6.8801996659110021E-2</v>
      </c>
      <c r="AM15" s="67">
        <f t="shared" si="15"/>
        <v>6.5664945998402766E-2</v>
      </c>
      <c r="AN15" s="67">
        <f t="shared" si="15"/>
        <v>6.9834888184103341E-2</v>
      </c>
      <c r="AO15" s="67">
        <f t="shared" si="15"/>
        <v>7.2663301942398187E-2</v>
      </c>
      <c r="AP15" s="67">
        <f t="shared" si="15"/>
        <v>6.6696077243490817E-2</v>
      </c>
      <c r="AQ15" s="67">
        <f t="shared" si="15"/>
        <v>6.5948626619870152E-2</v>
      </c>
      <c r="AR15" s="67">
        <f t="shared" si="15"/>
        <v>6.2576164184253005E-2</v>
      </c>
      <c r="AS15" s="67">
        <f t="shared" si="15"/>
        <v>6.955129795325414E-2</v>
      </c>
      <c r="AT15" s="67">
        <f t="shared" si="15"/>
        <v>6.5178286045171882E-2</v>
      </c>
      <c r="AU15" s="67">
        <f t="shared" si="15"/>
        <v>6.6655376735424557E-2</v>
      </c>
      <c r="AV15" s="67">
        <f t="shared" si="15"/>
        <v>6.5016766772213325E-2</v>
      </c>
      <c r="AW15" s="67">
        <f t="shared" si="15"/>
        <v>7.7424512163048659E-2</v>
      </c>
      <c r="AX15" s="67">
        <f t="shared" si="15"/>
        <v>6.9026890933109944E-2</v>
      </c>
      <c r="AY15" s="67">
        <f t="shared" si="15"/>
        <v>7.0589463321156204E-2</v>
      </c>
      <c r="AZ15" s="67">
        <f t="shared" si="15"/>
        <v>6.4253462201500453E-2</v>
      </c>
      <c r="BA15" s="67">
        <f t="shared" si="15"/>
        <v>7.5579501409547042E-2</v>
      </c>
      <c r="BB15" s="67">
        <f t="shared" si="15"/>
        <v>7.1830453315767387E-2</v>
      </c>
      <c r="BC15" s="67">
        <f t="shared" si="15"/>
        <v>7.9172418639292752E-2</v>
      </c>
      <c r="BD15" s="67">
        <f t="shared" si="15"/>
        <v>7.6609282800991343E-2</v>
      </c>
      <c r="BE15" s="67">
        <f t="shared" si="15"/>
        <v>8.9178401086328407E-2</v>
      </c>
      <c r="BF15" s="67">
        <f t="shared" si="15"/>
        <v>8.0595110835287379E-2</v>
      </c>
      <c r="BG15" s="67">
        <f t="shared" si="15"/>
        <v>8.0883343507128821E-2</v>
      </c>
      <c r="BH15" s="67">
        <f t="shared" si="15"/>
        <v>8.0091366833179828E-2</v>
      </c>
      <c r="BI15" s="67">
        <f t="shared" si="15"/>
        <v>8.1092431461021824E-2</v>
      </c>
      <c r="BJ15" s="67">
        <f t="shared" si="15"/>
        <v>7.4500738636690766E-2</v>
      </c>
      <c r="BK15" s="67">
        <f t="shared" si="15"/>
        <v>7.3720045066570775E-2</v>
      </c>
      <c r="BL15" s="67">
        <f t="shared" si="15"/>
        <v>8.0512716754449043E-2</v>
      </c>
      <c r="BM15" s="67">
        <f t="shared" si="15"/>
        <v>0.13457383159111827</v>
      </c>
      <c r="BN15" s="67">
        <f t="shared" si="15"/>
        <v>0.10599867395562222</v>
      </c>
      <c r="BO15" s="67">
        <f t="shared" si="15"/>
        <v>9.597712359071979E-2</v>
      </c>
      <c r="BP15" s="67">
        <f t="shared" si="15"/>
        <v>7.0008685585328759E-2</v>
      </c>
      <c r="BQ15" s="67">
        <f t="shared" si="15"/>
        <v>0.11407649245533057</v>
      </c>
      <c r="BR15" s="67">
        <f t="shared" ref="BR15:CK15" si="16">BR14/BR2</f>
        <v>8.7103965387629295E-2</v>
      </c>
      <c r="BS15" s="67">
        <f t="shared" si="16"/>
        <v>0.11982965889261137</v>
      </c>
      <c r="BT15" s="67">
        <f t="shared" si="16"/>
        <v>7.4479844234027315E-2</v>
      </c>
      <c r="BU15" s="67">
        <f t="shared" si="16"/>
        <v>0.10762833722614629</v>
      </c>
      <c r="BV15" s="67">
        <f t="shared" si="16"/>
        <v>7.1992369747231333E-2</v>
      </c>
      <c r="BW15" s="67">
        <f t="shared" si="16"/>
        <v>0.15212358317397176</v>
      </c>
      <c r="BX15" s="67">
        <f t="shared" si="16"/>
        <v>0.16789567547580889</v>
      </c>
      <c r="BY15" s="67">
        <f t="shared" si="16"/>
        <v>8.634989552248766E-2</v>
      </c>
      <c r="BZ15" s="67">
        <f t="shared" si="16"/>
        <v>0</v>
      </c>
      <c r="CA15" s="67">
        <f t="shared" si="16"/>
        <v>8.9104540398401197E-2</v>
      </c>
      <c r="CB15" s="67">
        <f t="shared" si="16"/>
        <v>0</v>
      </c>
      <c r="CC15" s="67">
        <f t="shared" si="16"/>
        <v>8.7387489013765168E-2</v>
      </c>
      <c r="CD15" s="67">
        <f t="shared" si="16"/>
        <v>0</v>
      </c>
      <c r="CE15" s="67">
        <f t="shared" si="16"/>
        <v>0</v>
      </c>
      <c r="CF15" s="67">
        <f t="shared" si="16"/>
        <v>0</v>
      </c>
      <c r="CG15" s="67">
        <f t="shared" si="16"/>
        <v>0</v>
      </c>
      <c r="CH15" s="67">
        <f t="shared" si="16"/>
        <v>0</v>
      </c>
      <c r="CI15" s="67">
        <f t="shared" si="16"/>
        <v>0</v>
      </c>
      <c r="CJ15" s="67">
        <f t="shared" si="16"/>
        <v>0</v>
      </c>
      <c r="CK15" s="67" t="e">
        <f t="shared" si="16"/>
        <v>#DIV/0!</v>
      </c>
    </row>
    <row r="16" spans="1:89" s="33" customFormat="1">
      <c r="A16" s="34" t="s">
        <v>370</v>
      </c>
      <c r="E16" s="33">
        <f>股权价值增加表!E11</f>
        <v>84893677.329999998</v>
      </c>
      <c r="F16" s="33">
        <f>股权价值增加表!F11</f>
        <v>-16226589.57</v>
      </c>
      <c r="G16" s="33">
        <f>股权价值增加表!G11</f>
        <v>-9017574.5099999998</v>
      </c>
      <c r="H16" s="33">
        <f>股权价值增加表!H11</f>
        <v>-4112806.04</v>
      </c>
      <c r="I16" s="33">
        <f>股权价值增加表!I11</f>
        <v>186234579.59</v>
      </c>
      <c r="J16" s="33">
        <f>股权价值增加表!J11</f>
        <v>64643629.710000001</v>
      </c>
      <c r="K16" s="33">
        <f>股权价值增加表!K11</f>
        <v>75046732.370000005</v>
      </c>
      <c r="L16" s="33">
        <f>股权价值增加表!L11</f>
        <v>15647524.689999999</v>
      </c>
      <c r="M16" s="33">
        <f>股权价值增加表!M11</f>
        <v>243482658.03</v>
      </c>
      <c r="N16" s="33">
        <f>股权价值增加表!N11</f>
        <v>65846370.18</v>
      </c>
      <c r="O16" s="33">
        <f>股权价值增加表!O11</f>
        <v>14682542.59</v>
      </c>
      <c r="P16" s="33">
        <f>股权价值增加表!P11</f>
        <v>13250351.050000001</v>
      </c>
      <c r="Q16" s="33">
        <f>股权价值增加表!Q11</f>
        <v>124041702.59</v>
      </c>
      <c r="R16" s="33">
        <f>股权价值增加表!R11</f>
        <v>-20264671.109999999</v>
      </c>
      <c r="S16" s="33">
        <f>股权价值增加表!S11</f>
        <v>-57587392.090000004</v>
      </c>
      <c r="T16" s="33">
        <f>股权价值增加表!T11</f>
        <v>-7060515.9800000004</v>
      </c>
      <c r="U16" s="33">
        <f>股权价值增加表!U11</f>
        <v>96208556.939999998</v>
      </c>
      <c r="V16" s="33">
        <f>股权价值增加表!V11</f>
        <v>11676701.17</v>
      </c>
      <c r="W16" s="33">
        <f>股权价值增加表!W11</f>
        <v>-18826371.219999999</v>
      </c>
      <c r="X16" s="33">
        <f>股权价值增加表!X11</f>
        <v>-1562904.57</v>
      </c>
      <c r="Y16" s="33">
        <f>股权价值增加表!Y11</f>
        <v>53030020.170000002</v>
      </c>
      <c r="Z16" s="33">
        <f>股权价值增加表!Z11</f>
        <v>56871380.93</v>
      </c>
      <c r="AA16" s="33">
        <f>股权价值增加表!AA11</f>
        <v>14104676.15</v>
      </c>
      <c r="AB16" s="33">
        <f>股权价值增加表!AB11</f>
        <v>7056710.9699999997</v>
      </c>
      <c r="AC16" s="33">
        <f>股权价值增加表!AC11</f>
        <v>93266157.510000005</v>
      </c>
      <c r="AD16" s="33">
        <f>股权价值增加表!AD11</f>
        <v>-25850075.52</v>
      </c>
      <c r="AE16" s="33">
        <f>股权价值增加表!AE11</f>
        <v>-8577014.7400000002</v>
      </c>
      <c r="AF16" s="33">
        <f>股权价值增加表!AF11</f>
        <v>-31412944.960000001</v>
      </c>
      <c r="AG16" s="33">
        <f>股权价值增加表!AG11</f>
        <v>181911146.94999999</v>
      </c>
      <c r="AH16" s="33">
        <f>股权价值增加表!AH11</f>
        <v>13196493.310000001</v>
      </c>
      <c r="AI16" s="33">
        <f>股权价值增加表!AI11</f>
        <v>7482781.3399999999</v>
      </c>
      <c r="AJ16" s="33">
        <f>股权价值增加表!AJ11</f>
        <v>-12672540.369999999</v>
      </c>
      <c r="AK16" s="33">
        <f>股权价值增加表!AK11</f>
        <v>114686083.62</v>
      </c>
      <c r="AL16" s="33">
        <f>股权价值增加表!AL11</f>
        <v>-19531457.43</v>
      </c>
      <c r="AM16" s="33">
        <f>股权价值增加表!AM11</f>
        <v>-30637066.32</v>
      </c>
      <c r="AN16" s="33">
        <f>股权价值增加表!AN11</f>
        <v>-20831438.170000002</v>
      </c>
      <c r="AO16" s="33">
        <f>股权价值增加表!AO11</f>
        <v>115301326.72</v>
      </c>
      <c r="AP16" s="33">
        <f>股权价值增加表!AP11</f>
        <v>-1177585.45</v>
      </c>
      <c r="AQ16" s="33">
        <f>股权价值增加表!AQ11</f>
        <v>36916701.020000003</v>
      </c>
      <c r="AR16" s="33">
        <f>股权价值增加表!AR11</f>
        <v>-20066764.449999999</v>
      </c>
      <c r="AS16" s="33">
        <f>股权价值增加表!AS11</f>
        <v>43408183.109999999</v>
      </c>
      <c r="AT16" s="33">
        <f>股权价值增加表!AT11</f>
        <v>-18687388.780000001</v>
      </c>
      <c r="AU16" s="33">
        <f>股权价值增加表!AU11</f>
        <v>-12367470.18</v>
      </c>
      <c r="AV16" s="33">
        <f>股权价值增加表!AV11</f>
        <v>-13867980.35</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1460326.26</v>
      </c>
      <c r="BT16" s="33">
        <f>股权价值增加表!BT11</f>
        <v>403290.62</v>
      </c>
      <c r="BU16" s="33">
        <f>股权价值增加表!BU11</f>
        <v>5380238.0999999996</v>
      </c>
      <c r="BV16" s="33">
        <f>股权价值增加表!BV11</f>
        <v>0</v>
      </c>
      <c r="BW16" s="33">
        <f>股权价值增加表!BW11</f>
        <v>3018698.48</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67" customFormat="1">
      <c r="A17" s="67" t="s">
        <v>371</v>
      </c>
      <c r="E17" s="67">
        <f>E16/E2</f>
        <v>4.3599732413198995E-3</v>
      </c>
      <c r="F17" s="67">
        <f t="shared" ref="F17:BQ17" si="17">F16/F2</f>
        <v>-1.104335868461578E-3</v>
      </c>
      <c r="G17" s="67">
        <f t="shared" si="17"/>
        <v>-9.3803897343736422E-4</v>
      </c>
      <c r="H17" s="67">
        <f t="shared" si="17"/>
        <v>-1.0838724991203853E-3</v>
      </c>
      <c r="I17" s="67">
        <f t="shared" si="17"/>
        <v>9.8336230053499233E-3</v>
      </c>
      <c r="J17" s="67">
        <f t="shared" si="17"/>
        <v>4.5464608020179317E-3</v>
      </c>
      <c r="K17" s="67">
        <f t="shared" si="17"/>
        <v>8.0945076847398212E-3</v>
      </c>
      <c r="L17" s="67">
        <f t="shared" si="17"/>
        <v>4.1446445532264146E-3</v>
      </c>
      <c r="M17" s="67">
        <f t="shared" si="17"/>
        <v>1.2618601258491437E-2</v>
      </c>
      <c r="N17" s="67">
        <f t="shared" si="17"/>
        <v>4.4631640186946573E-3</v>
      </c>
      <c r="O17" s="67">
        <f t="shared" si="17"/>
        <v>1.4937225574064707E-3</v>
      </c>
      <c r="P17" s="67">
        <f t="shared" si="17"/>
        <v>3.1918591491224084E-3</v>
      </c>
      <c r="Q17" s="67">
        <f t="shared" si="17"/>
        <v>5.9695895488755899E-3</v>
      </c>
      <c r="R17" s="67">
        <f t="shared" si="17"/>
        <v>-1.3010871675475278E-3</v>
      </c>
      <c r="S17" s="67">
        <f t="shared" si="17"/>
        <v>-5.681293723338237E-3</v>
      </c>
      <c r="T17" s="67">
        <f t="shared" si="17"/>
        <v>-1.7082278170036181E-3</v>
      </c>
      <c r="U17" s="67">
        <f t="shared" si="17"/>
        <v>4.832882124131143E-3</v>
      </c>
      <c r="V17" s="67">
        <f t="shared" si="17"/>
        <v>7.9874719081239165E-4</v>
      </c>
      <c r="W17" s="67">
        <f t="shared" si="17"/>
        <v>-2.0067463503073441E-3</v>
      </c>
      <c r="X17" s="67">
        <f t="shared" si="17"/>
        <v>-4.0240978417278449E-4</v>
      </c>
      <c r="Y17" s="67">
        <f t="shared" si="17"/>
        <v>2.9887431863475553E-3</v>
      </c>
      <c r="Z17" s="67">
        <f t="shared" si="17"/>
        <v>4.2270558016020863E-3</v>
      </c>
      <c r="AA17" s="67">
        <f t="shared" si="17"/>
        <v>1.9600509004512544E-3</v>
      </c>
      <c r="AB17" s="67">
        <f t="shared" si="17"/>
        <v>2.2060143215651509E-3</v>
      </c>
      <c r="AC17" s="67">
        <f t="shared" si="17"/>
        <v>6.4310936368310867E-3</v>
      </c>
      <c r="AD17" s="67">
        <f t="shared" si="17"/>
        <v>-2.2612867741744693E-3</v>
      </c>
      <c r="AE17" s="67">
        <f t="shared" si="17"/>
        <v>-1.1644018713288849E-3</v>
      </c>
      <c r="AF17" s="67">
        <f t="shared" si="17"/>
        <v>-9.730531051685129E-3</v>
      </c>
      <c r="AG17" s="67">
        <f t="shared" si="17"/>
        <v>1.3718811264196173E-2</v>
      </c>
      <c r="AH17" s="67">
        <f t="shared" si="17"/>
        <v>1.3542570440594106E-3</v>
      </c>
      <c r="AI17" s="67">
        <f t="shared" si="17"/>
        <v>1.1856922917577277E-3</v>
      </c>
      <c r="AJ17" s="67">
        <f t="shared" si="17"/>
        <v>-4.6265509081110266E-3</v>
      </c>
      <c r="AK17" s="67">
        <f t="shared" si="17"/>
        <v>1.0439070373267518E-2</v>
      </c>
      <c r="AL17" s="67">
        <f t="shared" si="17"/>
        <v>-2.4213878959598034E-3</v>
      </c>
      <c r="AM17" s="67">
        <f t="shared" si="17"/>
        <v>-5.913692376726622E-3</v>
      </c>
      <c r="AN17" s="67">
        <f t="shared" si="17"/>
        <v>-8.885332022248808E-3</v>
      </c>
      <c r="AO17" s="67">
        <f t="shared" si="17"/>
        <v>1.1036383534675502E-2</v>
      </c>
      <c r="AP17" s="67">
        <f t="shared" si="17"/>
        <v>-1.4870533618185929E-4</v>
      </c>
      <c r="AQ17" s="67">
        <f t="shared" si="17"/>
        <v>7.1106881462437398E-3</v>
      </c>
      <c r="AR17" s="67">
        <f t="shared" si="17"/>
        <v>-8.6625680298678884E-3</v>
      </c>
      <c r="AS17" s="67">
        <f t="shared" si="17"/>
        <v>4.7253726819388399E-3</v>
      </c>
      <c r="AT17" s="67">
        <f t="shared" si="17"/>
        <v>-2.8028375733660186E-3</v>
      </c>
      <c r="AU17" s="67">
        <f t="shared" si="17"/>
        <v>-2.9371183379203387E-3</v>
      </c>
      <c r="AV17" s="67">
        <f t="shared" si="17"/>
        <v>-7.3240459167047741E-3</v>
      </c>
      <c r="AW17" s="67">
        <f t="shared" si="17"/>
        <v>0</v>
      </c>
      <c r="AX17" s="67">
        <f t="shared" si="17"/>
        <v>0</v>
      </c>
      <c r="AY17" s="67">
        <f t="shared" si="17"/>
        <v>0</v>
      </c>
      <c r="AZ17" s="67">
        <f t="shared" si="17"/>
        <v>0</v>
      </c>
      <c r="BA17" s="67">
        <f t="shared" si="17"/>
        <v>0</v>
      </c>
      <c r="BB17" s="67">
        <f t="shared" si="17"/>
        <v>0</v>
      </c>
      <c r="BC17" s="67">
        <f t="shared" si="17"/>
        <v>0</v>
      </c>
      <c r="BD17" s="67">
        <f t="shared" si="17"/>
        <v>0</v>
      </c>
      <c r="BE17" s="67">
        <f t="shared" si="17"/>
        <v>0</v>
      </c>
      <c r="BF17" s="67">
        <f t="shared" si="17"/>
        <v>0</v>
      </c>
      <c r="BG17" s="67">
        <f t="shared" si="17"/>
        <v>0</v>
      </c>
      <c r="BH17" s="67">
        <f t="shared" si="17"/>
        <v>0</v>
      </c>
      <c r="BI17" s="67">
        <f t="shared" si="17"/>
        <v>0</v>
      </c>
      <c r="BJ17" s="67">
        <f t="shared" si="17"/>
        <v>0</v>
      </c>
      <c r="BK17" s="67">
        <f t="shared" si="17"/>
        <v>0</v>
      </c>
      <c r="BL17" s="67">
        <f t="shared" si="17"/>
        <v>0</v>
      </c>
      <c r="BM17" s="67">
        <f t="shared" si="17"/>
        <v>0</v>
      </c>
      <c r="BN17" s="67">
        <f t="shared" si="17"/>
        <v>0</v>
      </c>
      <c r="BO17" s="67">
        <f t="shared" si="17"/>
        <v>0</v>
      </c>
      <c r="BP17" s="67">
        <f t="shared" si="17"/>
        <v>0</v>
      </c>
      <c r="BQ17" s="67">
        <f t="shared" si="17"/>
        <v>0</v>
      </c>
      <c r="BR17" s="67">
        <f t="shared" ref="BR17:CK17" si="18">BR16/BR2</f>
        <v>0</v>
      </c>
      <c r="BS17" s="67">
        <f t="shared" si="18"/>
        <v>4.0291139905713878E-4</v>
      </c>
      <c r="BT17" s="67">
        <f t="shared" si="18"/>
        <v>2.2915894034400102E-4</v>
      </c>
      <c r="BU17" s="67">
        <f t="shared" si="18"/>
        <v>1.5358213938109952E-3</v>
      </c>
      <c r="BV17" s="67">
        <f t="shared" si="18"/>
        <v>0</v>
      </c>
      <c r="BW17" s="67">
        <f t="shared" si="18"/>
        <v>6.7939273339817745E-3</v>
      </c>
      <c r="BX17" s="67">
        <f t="shared" si="18"/>
        <v>0</v>
      </c>
      <c r="BY17" s="67">
        <f t="shared" si="18"/>
        <v>0</v>
      </c>
      <c r="BZ17" s="67">
        <f t="shared" si="18"/>
        <v>0</v>
      </c>
      <c r="CA17" s="67">
        <f t="shared" si="18"/>
        <v>0</v>
      </c>
      <c r="CB17" s="67">
        <f t="shared" si="18"/>
        <v>0</v>
      </c>
      <c r="CC17" s="67">
        <f t="shared" si="18"/>
        <v>0</v>
      </c>
      <c r="CD17" s="67">
        <f t="shared" si="18"/>
        <v>0</v>
      </c>
      <c r="CE17" s="67">
        <f t="shared" si="18"/>
        <v>0</v>
      </c>
      <c r="CF17" s="67">
        <f t="shared" si="18"/>
        <v>0</v>
      </c>
      <c r="CG17" s="67">
        <f t="shared" si="18"/>
        <v>0</v>
      </c>
      <c r="CH17" s="67">
        <f t="shared" si="18"/>
        <v>0</v>
      </c>
      <c r="CI17" s="67">
        <f t="shared" si="18"/>
        <v>0</v>
      </c>
      <c r="CJ17" s="67">
        <f t="shared" si="18"/>
        <v>0</v>
      </c>
      <c r="CK17" s="67" t="e">
        <f t="shared" si="18"/>
        <v>#DIV/0!</v>
      </c>
    </row>
    <row r="18" spans="1:89" s="33" customFormat="1">
      <c r="A18" s="34" t="s">
        <v>372</v>
      </c>
      <c r="E18" s="33">
        <f>股权价值增加表!E12</f>
        <v>4634933.82</v>
      </c>
      <c r="F18" s="33">
        <f>股权价值增加表!F12</f>
        <v>1204</v>
      </c>
      <c r="G18" s="33">
        <f>股权价值增加表!G12</f>
        <v>868</v>
      </c>
      <c r="H18" s="33">
        <f>股权价值增加表!H12</f>
        <v>644</v>
      </c>
      <c r="I18" s="33">
        <f>股权价值增加表!I12</f>
        <v>6030893.5800000001</v>
      </c>
      <c r="J18" s="33">
        <f>股权价值增加表!J12</f>
        <v>0</v>
      </c>
      <c r="K18" s="33">
        <f>股权价值增加表!K12</f>
        <v>0</v>
      </c>
      <c r="L18" s="33">
        <f>股权价值增加表!L12</f>
        <v>0</v>
      </c>
      <c r="M18" s="33">
        <f>股权价值增加表!M12</f>
        <v>6535956.0700000003</v>
      </c>
      <c r="N18" s="33">
        <f>股权价值增加表!N12</f>
        <v>0</v>
      </c>
      <c r="O18" s="33">
        <f>股权价值增加表!O12</f>
        <v>0</v>
      </c>
      <c r="P18" s="33">
        <f>股权价值增加表!P12</f>
        <v>0</v>
      </c>
      <c r="Q18" s="33">
        <f>股权价值增加表!Q12</f>
        <v>12144190.449999999</v>
      </c>
      <c r="R18" s="33">
        <f>股权价值增加表!R12</f>
        <v>0</v>
      </c>
      <c r="S18" s="33">
        <f>股权价值增加表!S12</f>
        <v>0</v>
      </c>
      <c r="T18" s="33">
        <f>股权价值增加表!T12</f>
        <v>0</v>
      </c>
      <c r="U18" s="33">
        <f>股权价值增加表!U12</f>
        <v>12047297.210000001</v>
      </c>
      <c r="V18" s="33">
        <f>股权价值增加表!V12</f>
        <v>0</v>
      </c>
      <c r="W18" s="33">
        <f>股权价值增加表!W12</f>
        <v>0</v>
      </c>
      <c r="X18" s="33">
        <f>股权价值增加表!X12</f>
        <v>0</v>
      </c>
      <c r="Y18" s="33">
        <f>股权价值增加表!Y12</f>
        <v>8680170.4000000004</v>
      </c>
      <c r="Z18" s="33">
        <f>股权价值增加表!Z12</f>
        <v>0</v>
      </c>
      <c r="AA18" s="33">
        <f>股权价值增加表!AA12</f>
        <v>0</v>
      </c>
      <c r="AB18" s="33">
        <f>股权价值增加表!AB12</f>
        <v>0</v>
      </c>
      <c r="AC18" s="33">
        <f>股权价值增加表!AC12</f>
        <v>6443913</v>
      </c>
      <c r="AD18" s="33">
        <f>股权价值增加表!AD12</f>
        <v>0</v>
      </c>
      <c r="AE18" s="33">
        <f>股权价值增加表!AE12</f>
        <v>0</v>
      </c>
      <c r="AF18" s="33">
        <f>股权价值增加表!AF12</f>
        <v>0</v>
      </c>
      <c r="AG18" s="33">
        <f>股权价值增加表!AG12</f>
        <v>0</v>
      </c>
      <c r="AH18" s="33">
        <f>股权价值增加表!AH12</f>
        <v>0</v>
      </c>
      <c r="AI18" s="33">
        <f>股权价值增加表!AI12</f>
        <v>0</v>
      </c>
      <c r="AJ18" s="33">
        <f>股权价值增加表!AJ12</f>
        <v>0</v>
      </c>
      <c r="AK18" s="33">
        <f>股权价值增加表!AK12</f>
        <v>0</v>
      </c>
      <c r="AL18" s="33">
        <f>股权价值增加表!AL12</f>
        <v>0</v>
      </c>
      <c r="AM18" s="33">
        <f>股权价值增加表!AM12</f>
        <v>0</v>
      </c>
      <c r="AN18" s="33">
        <f>股权价值增加表!AN12</f>
        <v>0</v>
      </c>
      <c r="AO18" s="33">
        <f>股权价值增加表!AO12</f>
        <v>0</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67" customFormat="1">
      <c r="A19" s="67" t="s">
        <v>373</v>
      </c>
      <c r="E19" s="67">
        <f>E18/E2</f>
        <v>2.3804113646691322E-4</v>
      </c>
      <c r="F19" s="67">
        <f t="shared" ref="F19:BQ19" si="19">F18/F2</f>
        <v>8.1940840365246252E-8</v>
      </c>
      <c r="G19" s="67">
        <f t="shared" si="19"/>
        <v>9.0292331717437868E-8</v>
      </c>
      <c r="H19" s="67">
        <f t="shared" si="19"/>
        <v>1.6971719129101653E-7</v>
      </c>
      <c r="I19" s="67">
        <f t="shared" si="19"/>
        <v>3.1844533910763373E-4</v>
      </c>
      <c r="J19" s="67">
        <f t="shared" si="19"/>
        <v>0</v>
      </c>
      <c r="K19" s="67">
        <f t="shared" si="19"/>
        <v>0</v>
      </c>
      <c r="L19" s="67">
        <f t="shared" si="19"/>
        <v>0</v>
      </c>
      <c r="M19" s="67">
        <f t="shared" si="19"/>
        <v>3.3872894339844476E-4</v>
      </c>
      <c r="N19" s="67">
        <f t="shared" si="19"/>
        <v>0</v>
      </c>
      <c r="O19" s="67">
        <f t="shared" si="19"/>
        <v>0</v>
      </c>
      <c r="P19" s="67">
        <f t="shared" si="19"/>
        <v>0</v>
      </c>
      <c r="Q19" s="67">
        <f t="shared" si="19"/>
        <v>5.8444725343296936E-4</v>
      </c>
      <c r="R19" s="67">
        <f t="shared" si="19"/>
        <v>0</v>
      </c>
      <c r="S19" s="67">
        <f t="shared" si="19"/>
        <v>0</v>
      </c>
      <c r="T19" s="67">
        <f t="shared" si="19"/>
        <v>0</v>
      </c>
      <c r="U19" s="67">
        <f t="shared" si="19"/>
        <v>6.0517659948495638E-4</v>
      </c>
      <c r="V19" s="67">
        <f t="shared" si="19"/>
        <v>0</v>
      </c>
      <c r="W19" s="67">
        <f t="shared" si="19"/>
        <v>0</v>
      </c>
      <c r="X19" s="67">
        <f t="shared" si="19"/>
        <v>0</v>
      </c>
      <c r="Y19" s="67">
        <f t="shared" si="19"/>
        <v>4.8920969775553705E-4</v>
      </c>
      <c r="Z19" s="67">
        <f t="shared" si="19"/>
        <v>0</v>
      </c>
      <c r="AA19" s="67">
        <f t="shared" si="19"/>
        <v>0</v>
      </c>
      <c r="AB19" s="67">
        <f t="shared" si="19"/>
        <v>0</v>
      </c>
      <c r="AC19" s="67">
        <f t="shared" si="19"/>
        <v>4.4433489056466992E-4</v>
      </c>
      <c r="AD19" s="67">
        <f t="shared" si="19"/>
        <v>0</v>
      </c>
      <c r="AE19" s="67">
        <f t="shared" si="19"/>
        <v>0</v>
      </c>
      <c r="AF19" s="67">
        <f t="shared" si="19"/>
        <v>0</v>
      </c>
      <c r="AG19" s="67">
        <f t="shared" si="19"/>
        <v>0</v>
      </c>
      <c r="AH19" s="67">
        <f t="shared" si="19"/>
        <v>0</v>
      </c>
      <c r="AI19" s="67">
        <f t="shared" si="19"/>
        <v>0</v>
      </c>
      <c r="AJ19" s="67">
        <f t="shared" si="19"/>
        <v>0</v>
      </c>
      <c r="AK19" s="67">
        <f t="shared" si="19"/>
        <v>0</v>
      </c>
      <c r="AL19" s="67">
        <f t="shared" si="19"/>
        <v>0</v>
      </c>
      <c r="AM19" s="67">
        <f t="shared" si="19"/>
        <v>0</v>
      </c>
      <c r="AN19" s="67">
        <f t="shared" si="19"/>
        <v>0</v>
      </c>
      <c r="AO19" s="67">
        <f t="shared" si="19"/>
        <v>0</v>
      </c>
      <c r="AP19" s="67">
        <f t="shared" si="19"/>
        <v>0</v>
      </c>
      <c r="AQ19" s="67">
        <f t="shared" si="19"/>
        <v>0</v>
      </c>
      <c r="AR19" s="67">
        <f t="shared" si="19"/>
        <v>0</v>
      </c>
      <c r="AS19" s="67">
        <f t="shared" si="19"/>
        <v>0</v>
      </c>
      <c r="AT19" s="67">
        <f t="shared" si="19"/>
        <v>0</v>
      </c>
      <c r="AU19" s="67">
        <f t="shared" si="19"/>
        <v>0</v>
      </c>
      <c r="AV19" s="67">
        <f t="shared" si="19"/>
        <v>0</v>
      </c>
      <c r="AW19" s="67">
        <f t="shared" si="19"/>
        <v>0</v>
      </c>
      <c r="AX19" s="67">
        <f t="shared" si="19"/>
        <v>0</v>
      </c>
      <c r="AY19" s="67">
        <f t="shared" si="19"/>
        <v>0</v>
      </c>
      <c r="AZ19" s="67">
        <f t="shared" si="19"/>
        <v>0</v>
      </c>
      <c r="BA19" s="67">
        <f t="shared" si="19"/>
        <v>0</v>
      </c>
      <c r="BB19" s="67">
        <f t="shared" si="19"/>
        <v>0</v>
      </c>
      <c r="BC19" s="67">
        <f t="shared" si="19"/>
        <v>0</v>
      </c>
      <c r="BD19" s="67">
        <f t="shared" si="19"/>
        <v>0</v>
      </c>
      <c r="BE19" s="67">
        <f t="shared" si="19"/>
        <v>0</v>
      </c>
      <c r="BF19" s="67">
        <f t="shared" si="19"/>
        <v>0</v>
      </c>
      <c r="BG19" s="67">
        <f t="shared" si="19"/>
        <v>0</v>
      </c>
      <c r="BH19" s="67">
        <f t="shared" si="19"/>
        <v>0</v>
      </c>
      <c r="BI19" s="67">
        <f t="shared" si="19"/>
        <v>0</v>
      </c>
      <c r="BJ19" s="67">
        <f t="shared" si="19"/>
        <v>0</v>
      </c>
      <c r="BK19" s="67">
        <f t="shared" si="19"/>
        <v>0</v>
      </c>
      <c r="BL19" s="67">
        <f t="shared" si="19"/>
        <v>0</v>
      </c>
      <c r="BM19" s="67">
        <f t="shared" si="19"/>
        <v>0</v>
      </c>
      <c r="BN19" s="67">
        <f t="shared" si="19"/>
        <v>0</v>
      </c>
      <c r="BO19" s="67">
        <f t="shared" si="19"/>
        <v>0</v>
      </c>
      <c r="BP19" s="67">
        <f t="shared" si="19"/>
        <v>0</v>
      </c>
      <c r="BQ19" s="67">
        <f t="shared" si="19"/>
        <v>0</v>
      </c>
      <c r="BR19" s="67">
        <f t="shared" ref="BR19:CK19" si="20">BR18/BR2</f>
        <v>0</v>
      </c>
      <c r="BS19" s="67">
        <f t="shared" si="20"/>
        <v>0</v>
      </c>
      <c r="BT19" s="67">
        <f t="shared" si="20"/>
        <v>0</v>
      </c>
      <c r="BU19" s="67">
        <f t="shared" si="20"/>
        <v>0</v>
      </c>
      <c r="BV19" s="67">
        <f t="shared" si="20"/>
        <v>0</v>
      </c>
      <c r="BW19" s="67">
        <f t="shared" si="20"/>
        <v>0</v>
      </c>
      <c r="BX19" s="67">
        <f t="shared" si="20"/>
        <v>0</v>
      </c>
      <c r="BY19" s="67">
        <f t="shared" si="20"/>
        <v>0</v>
      </c>
      <c r="BZ19" s="67">
        <f t="shared" si="20"/>
        <v>0</v>
      </c>
      <c r="CA19" s="67">
        <f t="shared" si="20"/>
        <v>0</v>
      </c>
      <c r="CB19" s="67">
        <f t="shared" si="20"/>
        <v>0</v>
      </c>
      <c r="CC19" s="67">
        <f t="shared" si="20"/>
        <v>0</v>
      </c>
      <c r="CD19" s="67">
        <f t="shared" si="20"/>
        <v>0</v>
      </c>
      <c r="CE19" s="67">
        <f t="shared" si="20"/>
        <v>0</v>
      </c>
      <c r="CF19" s="67">
        <f t="shared" si="20"/>
        <v>0</v>
      </c>
      <c r="CG19" s="67">
        <f t="shared" si="20"/>
        <v>0</v>
      </c>
      <c r="CH19" s="67">
        <f t="shared" si="20"/>
        <v>0</v>
      </c>
      <c r="CI19" s="67">
        <f t="shared" si="20"/>
        <v>0</v>
      </c>
      <c r="CJ19" s="67">
        <f t="shared" si="20"/>
        <v>0</v>
      </c>
      <c r="CK19" s="67" t="e">
        <f t="shared" si="20"/>
        <v>#DIV/0!</v>
      </c>
    </row>
    <row r="20" spans="1:89" s="33" customFormat="1">
      <c r="A20" s="34" t="s">
        <v>374</v>
      </c>
      <c r="E20" s="33">
        <f>股权价值增加表!E13-股权价值增加表!E14</f>
        <v>75234834.25</v>
      </c>
      <c r="F20" s="33">
        <f>股权价值增加表!F13-股权价值增加表!F14</f>
        <v>-1382210.1600000001</v>
      </c>
      <c r="G20" s="33">
        <f>股权价值增加表!G13-股权价值增加表!G14</f>
        <v>1419951.4600000002</v>
      </c>
      <c r="H20" s="33">
        <f>股权价值增加表!H13-股权价值增加表!H14</f>
        <v>1908879.1599999997</v>
      </c>
      <c r="I20" s="33">
        <f>股权价值增加表!I13-股权价值增加表!I14</f>
        <v>124584718.23000002</v>
      </c>
      <c r="J20" s="33">
        <f>股权价值增加表!J13-股权价值增加表!J14</f>
        <v>2799916.5999999996</v>
      </c>
      <c r="K20" s="33">
        <f>股权价值增加表!K13-股权价值增加表!K14</f>
        <v>82126.959999999031</v>
      </c>
      <c r="L20" s="33">
        <f>股权价值增加表!L13-股权价值增加表!L14</f>
        <v>5454018.8000000007</v>
      </c>
      <c r="M20" s="33">
        <f>股权价值增加表!M13-股权价值增加表!M14</f>
        <v>497295156.21999997</v>
      </c>
      <c r="N20" s="33">
        <f>股权价值增加表!N13-股权价值增加表!N14</f>
        <v>120173212.95999999</v>
      </c>
      <c r="O20" s="33">
        <f>股权价值增加表!O13-股权价值增加表!O14</f>
        <v>158217429.40000001</v>
      </c>
      <c r="P20" s="33">
        <f>股权价值增加表!P13-股权价值增加表!P14</f>
        <v>26031993.18</v>
      </c>
      <c r="Q20" s="33">
        <f>股权价值增加表!Q13-股权价值增加表!Q14</f>
        <v>184899572.34999999</v>
      </c>
      <c r="R20" s="33">
        <f>股权价值增加表!R13-股权价值增加表!R14</f>
        <v>87656165.61999999</v>
      </c>
      <c r="S20" s="33">
        <f>股权价值增加表!S13-股权价值增加表!S14</f>
        <v>42877490.210000001</v>
      </c>
      <c r="T20" s="33">
        <f>股权价值增加表!T13-股权价值增加表!T14</f>
        <v>23230311.289999999</v>
      </c>
      <c r="U20" s="33">
        <f>股权价值增加表!U13-股权价值增加表!U14</f>
        <v>355042180.63999999</v>
      </c>
      <c r="V20" s="33">
        <f>股权价值增加表!V13-股权价值增加表!V14</f>
        <v>95013958.5</v>
      </c>
      <c r="W20" s="33">
        <f>股权价值增加表!W13-股权价值增加表!W14</f>
        <v>16381629.149999999</v>
      </c>
      <c r="X20" s="33">
        <f>股权价值增加表!X13-股权价值增加表!X14</f>
        <v>9018538.8200000003</v>
      </c>
      <c r="Y20" s="33">
        <f>股权价值增加表!Y13-股权价值增加表!Y14</f>
        <v>179602314.41</v>
      </c>
      <c r="Z20" s="33">
        <f>股权价值增加表!Z13-股权价值增加表!Z14</f>
        <v>89739902.170000002</v>
      </c>
      <c r="AA20" s="33">
        <f>股权价值增加表!AA13-股权价值增加表!AA14</f>
        <v>17226881.940000001</v>
      </c>
      <c r="AB20" s="33">
        <f>股权价值增加表!AB13-股权价值增加表!AB14</f>
        <v>7907735.9199999999</v>
      </c>
      <c r="AC20" s="33">
        <f>股权价值增加表!AC13-股权价值增加表!AC14</f>
        <v>73342654.75999999</v>
      </c>
      <c r="AD20" s="33">
        <f>股权价值增加表!AD13-股权价值增加表!AD14</f>
        <v>19678581.43</v>
      </c>
      <c r="AE20" s="33">
        <f>股权价值增加表!AE13-股权价值增加表!AE14</f>
        <v>11044473.780000001</v>
      </c>
      <c r="AF20" s="33">
        <f>股权价值增加表!AF13-股权价值增加表!AF14</f>
        <v>12013595.59</v>
      </c>
      <c r="AG20" s="33">
        <f>股权价值增加表!AG13-股权价值增加表!AG14</f>
        <v>120822572.23999999</v>
      </c>
      <c r="AH20" s="33">
        <f>股权价值增加表!AH13-股权价值增加表!AH14</f>
        <v>34470481.309999995</v>
      </c>
      <c r="AI20" s="33">
        <f>股权价值增加表!AI13-股权价值增加表!AI14</f>
        <v>10983732.73</v>
      </c>
      <c r="AJ20" s="33">
        <f>股权价值增加表!AJ13-股权价值增加表!AJ14</f>
        <v>4854536.87</v>
      </c>
      <c r="AK20" s="33">
        <f>股权价值增加表!AK13-股权价值增加表!AK14</f>
        <v>77919364.219999999</v>
      </c>
      <c r="AL20" s="33">
        <f>股权价值增加表!AL13-股权价值增加表!AL14</f>
        <v>33430065.079999998</v>
      </c>
      <c r="AM20" s="33">
        <f>股权价值增加表!AM13-股权价值增加表!AM14</f>
        <v>19664649.059999999</v>
      </c>
      <c r="AN20" s="33">
        <f>股权价值增加表!AN13-股权价值增加表!AN14</f>
        <v>6455426.4800000004</v>
      </c>
      <c r="AO20" s="33">
        <f>股权价值增加表!AO13-股权价值增加表!AO14</f>
        <v>24307021.199999996</v>
      </c>
      <c r="AP20" s="33">
        <f>股权价值增加表!AP13-股权价值增加表!AP14</f>
        <v>14687437.15</v>
      </c>
      <c r="AQ20" s="33">
        <f>股权价值增加表!AQ13-股权价值增加表!AQ14</f>
        <v>10880793.01</v>
      </c>
      <c r="AR20" s="33">
        <f>股权价值增加表!AR13-股权价值增加表!AR14</f>
        <v>1857153.17</v>
      </c>
      <c r="AS20" s="33">
        <f>股权价值增加表!AS13-股权价值增加表!AS14</f>
        <v>38632783.119999997</v>
      </c>
      <c r="AT20" s="33">
        <f>股权价值增加表!AT13-股权价值增加表!AT14</f>
        <v>6561090.6399999987</v>
      </c>
      <c r="AU20" s="33">
        <f>股权价值增加表!AU13-股权价值增加表!AU14</f>
        <v>2892627.3299999996</v>
      </c>
      <c r="AV20" s="33">
        <f>股权价值增加表!AV13-股权价值增加表!AV14</f>
        <v>1109263.3099999998</v>
      </c>
      <c r="AW20" s="33">
        <f>股权价值增加表!AW13-股权价值增加表!AW14</f>
        <v>6672876.3200000003</v>
      </c>
      <c r="AX20" s="33">
        <f>股权价值增加表!AX13-股权价值增加表!AX14</f>
        <v>4125940.4499999993</v>
      </c>
      <c r="AY20" s="33">
        <f>股权价值增加表!AY13-股权价值增加表!AY14</f>
        <v>3091483.54</v>
      </c>
      <c r="AZ20" s="33">
        <f>股权价值增加表!AZ13-股权价值增加表!AZ14</f>
        <v>2964241</v>
      </c>
      <c r="BA20" s="33">
        <f>股权价值增加表!BA13-股权价值增加表!BA14</f>
        <v>-30188723.550000004</v>
      </c>
      <c r="BB20" s="33">
        <f>股权价值增加表!BB13-股权价值增加表!BB14</f>
        <v>-31203731.450000003</v>
      </c>
      <c r="BC20" s="33">
        <f>股权价值增加表!BC13-股权价值增加表!BC14</f>
        <v>-18829966.18</v>
      </c>
      <c r="BD20" s="33">
        <f>股权价值增加表!BD13-股权价值增加表!BD14</f>
        <v>-3947088.05</v>
      </c>
      <c r="BE20" s="33">
        <f>股权价值增加表!BE13-股权价值增加表!BE14</f>
        <v>-83450764.179999992</v>
      </c>
      <c r="BF20" s="33">
        <f>股权价值增加表!BF13-股权价值增加表!BF14</f>
        <v>-9152658.1899999995</v>
      </c>
      <c r="BG20" s="33">
        <f>股权价值增加表!BG13-股权价值增加表!BG14</f>
        <v>-5010028.4999999991</v>
      </c>
      <c r="BH20" s="33">
        <f>股权价值增加表!BH13-股权价值增加表!BH14</f>
        <v>-2513886.3199999998</v>
      </c>
      <c r="BI20" s="33">
        <f>股权价值增加表!BI13-股权价值增加表!BI14</f>
        <v>48073845.229999997</v>
      </c>
      <c r="BJ20" s="33">
        <f>股权价值增加表!BJ13-股权价值增加表!BJ14</f>
        <v>-24623105.849999998</v>
      </c>
      <c r="BK20" s="33">
        <f>股权价值增加表!BK13-股权价值增加表!BK14</f>
        <v>-1801757.54</v>
      </c>
      <c r="BL20" s="33">
        <f>股权价值增加表!BL13-股权价值增加表!BL14</f>
        <v>-301315.80000000005</v>
      </c>
      <c r="BM20" s="33">
        <f>股权价值增加表!BM13-股权价值增加表!BM14</f>
        <v>-11303066.589999998</v>
      </c>
      <c r="BN20" s="33">
        <f>股权价值增加表!BN13-股权价值增加表!BN14</f>
        <v>-3006540.3400000008</v>
      </c>
      <c r="BO20" s="33">
        <f>股权价值增加表!BO13-股权价值增加表!BO14</f>
        <v>-4033871.0999999996</v>
      </c>
      <c r="BP20" s="33">
        <f>股权价值增加表!BP13-股权价值增加表!BP14</f>
        <v>-1925044.3199999998</v>
      </c>
      <c r="BQ20" s="33">
        <f>股权价值增加表!BQ13-股权价值增加表!BQ14</f>
        <v>10018559.82</v>
      </c>
      <c r="BR20" s="33">
        <f>股权价值增加表!BR13-股权价值增加表!BR14</f>
        <v>-2379779.98</v>
      </c>
      <c r="BS20" s="33">
        <f>股权价值增加表!BS13-股权价值增加表!BS14</f>
        <v>-111227875.70999999</v>
      </c>
      <c r="BT20" s="33">
        <f>股权价值增加表!BT13-股权价值增加表!BT14</f>
        <v>285826.88000000012</v>
      </c>
      <c r="BU20" s="33">
        <f>股权价值增加表!BU13-股权价值增加表!BU14</f>
        <v>339019.36000000034</v>
      </c>
      <c r="BV20" s="33">
        <f>股权价值增加表!BV13-股权价值增加表!BV14</f>
        <v>-1381013.3499999999</v>
      </c>
      <c r="BW20" s="33">
        <f>股权价值增加表!BW13-股权价值增加表!BW14</f>
        <v>6921884.3899999997</v>
      </c>
      <c r="BX20" s="33">
        <f>股权价值增加表!BX13-股权价值增加表!BX14</f>
        <v>-83264.489999999991</v>
      </c>
      <c r="BY20" s="33">
        <f>股权价值增加表!BY13-股权价值增加表!BY14</f>
        <v>-1640050.67</v>
      </c>
      <c r="BZ20" s="33">
        <f>股权价值增加表!BZ13-股权价值增加表!BZ14</f>
        <v>0</v>
      </c>
      <c r="CA20" s="33">
        <f>股权价值增加表!CA13-股权价值增加表!CA14</f>
        <v>-550107.07999999984</v>
      </c>
      <c r="CB20" s="33">
        <f>股权价值增加表!CB13-股权价值增加表!CB14</f>
        <v>0</v>
      </c>
      <c r="CC20" s="33">
        <f>股权价值增加表!CC13-股权价值增加表!CC14</f>
        <v>3108485.3899999997</v>
      </c>
      <c r="CD20" s="33">
        <f>股权价值增加表!CD13-股权价值增加表!CD14</f>
        <v>0</v>
      </c>
      <c r="CE20" s="33">
        <f>股权价值增加表!CE13-股权价值增加表!CE14</f>
        <v>0</v>
      </c>
      <c r="CF20" s="33">
        <f>股权价值增加表!CF13-股权价值增加表!CF14</f>
        <v>-10369984.130000001</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67" customFormat="1">
      <c r="A21" s="67" t="s">
        <v>375</v>
      </c>
      <c r="E21" s="67">
        <f>E20/E2</f>
        <v>3.8639139505059522E-3</v>
      </c>
      <c r="F21" s="67">
        <f t="shared" ref="F21:BQ21" si="21">F20/F2</f>
        <v>-9.4069320657625815E-5</v>
      </c>
      <c r="G21" s="67">
        <f t="shared" si="21"/>
        <v>1.477082122684104E-4</v>
      </c>
      <c r="H21" s="67">
        <f t="shared" si="21"/>
        <v>5.030583999210479E-4</v>
      </c>
      <c r="I21" s="67">
        <f t="shared" si="21"/>
        <v>6.57836559675811E-3</v>
      </c>
      <c r="J21" s="67">
        <f t="shared" si="21"/>
        <v>1.9692135370378354E-4</v>
      </c>
      <c r="K21" s="67">
        <f t="shared" si="21"/>
        <v>8.858177935939785E-6</v>
      </c>
      <c r="L21" s="67">
        <f t="shared" si="21"/>
        <v>1.4446354781635733E-3</v>
      </c>
      <c r="M21" s="67">
        <f t="shared" si="21"/>
        <v>2.5772551256386445E-2</v>
      </c>
      <c r="N21" s="67">
        <f t="shared" si="21"/>
        <v>8.1455174921230937E-3</v>
      </c>
      <c r="O21" s="67">
        <f t="shared" si="21"/>
        <v>1.6096186462323466E-2</v>
      </c>
      <c r="P21" s="67">
        <f t="shared" si="21"/>
        <v>6.2708116402301001E-3</v>
      </c>
      <c r="Q21" s="67">
        <f t="shared" si="21"/>
        <v>8.8984150623962026E-3</v>
      </c>
      <c r="R21" s="67">
        <f t="shared" si="21"/>
        <v>5.6279379825870147E-3</v>
      </c>
      <c r="S21" s="67">
        <f t="shared" si="21"/>
        <v>4.2300859122403386E-3</v>
      </c>
      <c r="T21" s="67">
        <f t="shared" si="21"/>
        <v>5.6203631654738071E-3</v>
      </c>
      <c r="U21" s="67">
        <f t="shared" si="21"/>
        <v>1.7834972924473801E-2</v>
      </c>
      <c r="V21" s="67">
        <f t="shared" si="21"/>
        <v>6.4994497448323555E-3</v>
      </c>
      <c r="W21" s="67">
        <f t="shared" si="21"/>
        <v>1.7461556518086601E-3</v>
      </c>
      <c r="X21" s="67">
        <f t="shared" si="21"/>
        <v>2.3220536491937436E-3</v>
      </c>
      <c r="Y21" s="67">
        <f t="shared" si="21"/>
        <v>1.0122289068047678E-2</v>
      </c>
      <c r="Z21" s="67">
        <f t="shared" si="21"/>
        <v>6.6700608970583367E-3</v>
      </c>
      <c r="AA21" s="67">
        <f t="shared" si="21"/>
        <v>2.3939270281270837E-3</v>
      </c>
      <c r="AB21" s="67">
        <f t="shared" si="21"/>
        <v>2.4720551493233643E-3</v>
      </c>
      <c r="AC21" s="67">
        <f t="shared" si="21"/>
        <v>5.0572843668911984E-3</v>
      </c>
      <c r="AD21" s="67">
        <f t="shared" si="21"/>
        <v>1.7214230530098783E-3</v>
      </c>
      <c r="AE21" s="67">
        <f t="shared" si="21"/>
        <v>1.4993801837951376E-3</v>
      </c>
      <c r="AF21" s="67">
        <f t="shared" si="21"/>
        <v>3.7213532535627161E-3</v>
      </c>
      <c r="AG21" s="67">
        <f t="shared" si="21"/>
        <v>9.1118224078421042E-3</v>
      </c>
      <c r="AH21" s="67">
        <f t="shared" si="21"/>
        <v>3.5374467314594313E-3</v>
      </c>
      <c r="AI21" s="67">
        <f t="shared" si="21"/>
        <v>1.7404393688574716E-3</v>
      </c>
      <c r="AJ21" s="67">
        <f t="shared" si="21"/>
        <v>1.7723172551516568E-3</v>
      </c>
      <c r="AK21" s="67">
        <f t="shared" si="21"/>
        <v>7.092453599060679E-3</v>
      </c>
      <c r="AL21" s="67">
        <f t="shared" si="21"/>
        <v>4.1444503174415948E-3</v>
      </c>
      <c r="AM21" s="67">
        <f t="shared" si="21"/>
        <v>3.7957513301856609E-3</v>
      </c>
      <c r="AN21" s="67">
        <f t="shared" si="21"/>
        <v>2.7534636424008793E-3</v>
      </c>
      <c r="AO21" s="67">
        <f t="shared" si="21"/>
        <v>2.3266133719357807E-3</v>
      </c>
      <c r="AP21" s="67">
        <f t="shared" si="21"/>
        <v>1.8547276369971111E-3</v>
      </c>
      <c r="AQ21" s="67">
        <f t="shared" si="21"/>
        <v>2.0957973963064247E-3</v>
      </c>
      <c r="AR21" s="67">
        <f t="shared" si="21"/>
        <v>8.017094991619242E-4</v>
      </c>
      <c r="AS21" s="67">
        <f t="shared" si="21"/>
        <v>4.2055272739683191E-3</v>
      </c>
      <c r="AT21" s="67">
        <f t="shared" si="21"/>
        <v>9.8406853865712178E-4</v>
      </c>
      <c r="AU21" s="67">
        <f t="shared" si="21"/>
        <v>6.8696254383954745E-4</v>
      </c>
      <c r="AV21" s="67">
        <f t="shared" si="21"/>
        <v>5.8583118890530598E-4</v>
      </c>
      <c r="AW21" s="67">
        <f t="shared" si="21"/>
        <v>9.1582099972064559E-4</v>
      </c>
      <c r="AX21" s="67">
        <f t="shared" si="21"/>
        <v>7.8650614835985377E-4</v>
      </c>
      <c r="AY21" s="67">
        <f t="shared" si="21"/>
        <v>9.0328129021013763E-4</v>
      </c>
      <c r="AZ21" s="67">
        <f t="shared" si="21"/>
        <v>1.9033454428618193E-3</v>
      </c>
      <c r="BA21" s="67">
        <f t="shared" si="21"/>
        <v>-4.4190260695964939E-3</v>
      </c>
      <c r="BB21" s="67">
        <f t="shared" si="21"/>
        <v>-6.1675707563540096E-3</v>
      </c>
      <c r="BC21" s="67">
        <f t="shared" si="21"/>
        <v>-5.6093924344161761E-3</v>
      </c>
      <c r="BD21" s="67">
        <f t="shared" si="21"/>
        <v>-2.5781850187114757E-3</v>
      </c>
      <c r="BE21" s="67">
        <f t="shared" si="21"/>
        <v>-1.2730318851222793E-2</v>
      </c>
      <c r="BF21" s="67">
        <f t="shared" si="21"/>
        <v>-1.9058555840329313E-3</v>
      </c>
      <c r="BG21" s="67">
        <f t="shared" si="21"/>
        <v>-1.5180048020015677E-3</v>
      </c>
      <c r="BH21" s="67">
        <f t="shared" si="21"/>
        <v>-1.5715440440108898E-3</v>
      </c>
      <c r="BI21" s="67">
        <f t="shared" si="21"/>
        <v>8.6467875001756192E-3</v>
      </c>
      <c r="BJ21" s="67">
        <f t="shared" si="21"/>
        <v>-6.0449448397069134E-3</v>
      </c>
      <c r="BK21" s="67">
        <f t="shared" si="21"/>
        <v>-6.7594069983542462E-4</v>
      </c>
      <c r="BL21" s="67">
        <f t="shared" si="21"/>
        <v>-2.4044037605757594E-4</v>
      </c>
      <c r="BM21" s="67">
        <f t="shared" si="21"/>
        <v>-2.529591379350507E-3</v>
      </c>
      <c r="BN21" s="67">
        <f t="shared" si="21"/>
        <v>-8.7913831218863021E-4</v>
      </c>
      <c r="BO21" s="67">
        <f t="shared" si="21"/>
        <v>-1.7618632459935986E-3</v>
      </c>
      <c r="BP21" s="67">
        <f t="shared" si="21"/>
        <v>-1.8114065289845621E-3</v>
      </c>
      <c r="BQ21" s="67">
        <f t="shared" si="21"/>
        <v>2.6057634388595638E-3</v>
      </c>
      <c r="BR21" s="67">
        <f t="shared" ref="BR21:CK21" si="22">BR20/BR2</f>
        <v>-1.2600249500275688E-3</v>
      </c>
      <c r="BS21" s="67">
        <f t="shared" si="22"/>
        <v>-3.0688333315645258E-2</v>
      </c>
      <c r="BT21" s="67">
        <f t="shared" si="22"/>
        <v>1.6241336072391659E-4</v>
      </c>
      <c r="BU21" s="67">
        <f t="shared" si="22"/>
        <v>9.6775119674371305E-5</v>
      </c>
      <c r="BV21" s="67">
        <f t="shared" si="22"/>
        <v>-8.4158391919716621E-4</v>
      </c>
      <c r="BW21" s="67">
        <f t="shared" si="22"/>
        <v>1.5578495126774887E-2</v>
      </c>
      <c r="BX21" s="67">
        <f t="shared" si="22"/>
        <v>-4.1201326326860475E-4</v>
      </c>
      <c r="BY21" s="67">
        <f t="shared" si="22"/>
        <v>-1.7848204983693804E-3</v>
      </c>
      <c r="BZ21" s="67">
        <f t="shared" si="22"/>
        <v>0</v>
      </c>
      <c r="CA21" s="67">
        <f t="shared" si="22"/>
        <v>-4.0724655217524796E-4</v>
      </c>
      <c r="CB21" s="67">
        <f t="shared" si="22"/>
        <v>0</v>
      </c>
      <c r="CC21" s="67">
        <f t="shared" si="22"/>
        <v>1.6151578467202793E-3</v>
      </c>
      <c r="CD21" s="67">
        <f t="shared" si="22"/>
        <v>0</v>
      </c>
      <c r="CE21" s="67">
        <f t="shared" si="22"/>
        <v>0</v>
      </c>
      <c r="CF21" s="67">
        <f t="shared" si="22"/>
        <v>-1.3518056296243301E-2</v>
      </c>
      <c r="CG21" s="67">
        <f t="shared" si="22"/>
        <v>0</v>
      </c>
      <c r="CH21" s="67">
        <f t="shared" si="22"/>
        <v>0</v>
      </c>
      <c r="CI21" s="67">
        <f t="shared" si="22"/>
        <v>0</v>
      </c>
      <c r="CJ21" s="67">
        <f t="shared" si="22"/>
        <v>0</v>
      </c>
      <c r="CK21" s="67" t="e">
        <f t="shared" si="22"/>
        <v>#DIV/0!</v>
      </c>
    </row>
    <row r="22" spans="1:89" s="67" customFormat="1">
      <c r="A22" s="67" t="s">
        <v>376</v>
      </c>
      <c r="E22" s="67">
        <f>E11+E13+E15+E17+E19+E21</f>
        <v>0.1174751073291658</v>
      </c>
      <c r="F22" s="67">
        <f t="shared" ref="F22:BQ22" si="23">F11+F13+F15+F17+F19+F21</f>
        <v>0.10169123408031316</v>
      </c>
      <c r="G22" s="67">
        <f t="shared" si="23"/>
        <v>0.11267777977606099</v>
      </c>
      <c r="H22" s="67">
        <f t="shared" si="23"/>
        <v>0.12839531109950195</v>
      </c>
      <c r="I22" s="67">
        <f t="shared" si="23"/>
        <v>0.13218485158210239</v>
      </c>
      <c r="J22" s="67">
        <f t="shared" si="23"/>
        <v>0.11394610542945494</v>
      </c>
      <c r="K22" s="67">
        <f t="shared" si="23"/>
        <v>0.1259979475832253</v>
      </c>
      <c r="L22" s="67">
        <f t="shared" si="23"/>
        <v>0.13201132495445167</v>
      </c>
      <c r="M22" s="67">
        <f t="shared" si="23"/>
        <v>0.17896441163136254</v>
      </c>
      <c r="N22" s="67">
        <f t="shared" si="23"/>
        <v>0.1470915416090825</v>
      </c>
      <c r="O22" s="67">
        <f t="shared" si="23"/>
        <v>0.16333786958687813</v>
      </c>
      <c r="P22" s="67">
        <f t="shared" si="23"/>
        <v>0.16077002982917357</v>
      </c>
      <c r="Q22" s="67">
        <f t="shared" si="23"/>
        <v>0.16055756676022992</v>
      </c>
      <c r="R22" s="67">
        <f t="shared" si="23"/>
        <v>0.14561291549087998</v>
      </c>
      <c r="S22" s="67">
        <f t="shared" si="23"/>
        <v>0.14515940909311018</v>
      </c>
      <c r="T22" s="67">
        <f t="shared" si="23"/>
        <v>0.16671221700852842</v>
      </c>
      <c r="U22" s="67">
        <f t="shared" si="23"/>
        <v>0.16973653719685156</v>
      </c>
      <c r="V22" s="67">
        <f t="shared" si="23"/>
        <v>0.14278629289549699</v>
      </c>
      <c r="W22" s="67">
        <f t="shared" si="23"/>
        <v>0.13775961389983679</v>
      </c>
      <c r="X22" s="67">
        <f t="shared" si="23"/>
        <v>0.15199064764363915</v>
      </c>
      <c r="Y22" s="67">
        <f t="shared" si="23"/>
        <v>0.15405162670758007</v>
      </c>
      <c r="Z22" s="67">
        <f t="shared" si="23"/>
        <v>0.15274563508144079</v>
      </c>
      <c r="AA22" s="67">
        <f t="shared" si="23"/>
        <v>0.13109550841888681</v>
      </c>
      <c r="AB22" s="67">
        <f t="shared" si="23"/>
        <v>0.1407944949142993</v>
      </c>
      <c r="AC22" s="67">
        <f t="shared" si="23"/>
        <v>0.14715469503712728</v>
      </c>
      <c r="AD22" s="67">
        <f t="shared" si="23"/>
        <v>0.12560323004238511</v>
      </c>
      <c r="AE22" s="67">
        <f t="shared" si="23"/>
        <v>0.12408632752833912</v>
      </c>
      <c r="AF22" s="67">
        <f t="shared" si="23"/>
        <v>0.1339519053567681</v>
      </c>
      <c r="AG22" s="67">
        <f t="shared" si="23"/>
        <v>0.1507760998270167</v>
      </c>
      <c r="AH22" s="67">
        <f t="shared" si="23"/>
        <v>0.13267188229725327</v>
      </c>
      <c r="AI22" s="67">
        <f t="shared" si="23"/>
        <v>0.12760291135631296</v>
      </c>
      <c r="AJ22" s="67">
        <f t="shared" si="23"/>
        <v>0.12596034036157325</v>
      </c>
      <c r="AK22" s="67">
        <f t="shared" si="23"/>
        <v>0.15012533904082381</v>
      </c>
      <c r="AL22" s="67">
        <f t="shared" si="23"/>
        <v>0.1226513604442957</v>
      </c>
      <c r="AM22" s="67">
        <f t="shared" si="23"/>
        <v>0.11675336433295071</v>
      </c>
      <c r="AN22" s="67">
        <f t="shared" si="23"/>
        <v>0.1220073116892748</v>
      </c>
      <c r="AO22" s="67">
        <f t="shared" si="23"/>
        <v>0.13205234217071829</v>
      </c>
      <c r="AP22" s="67">
        <f t="shared" si="23"/>
        <v>0.1185181510692626</v>
      </c>
      <c r="AQ22" s="67">
        <f t="shared" si="23"/>
        <v>0.11900052625556894</v>
      </c>
      <c r="AR22" s="67">
        <f t="shared" si="23"/>
        <v>0.11433423633651973</v>
      </c>
      <c r="AS22" s="67">
        <f t="shared" si="23"/>
        <v>0.13521796708515543</v>
      </c>
      <c r="AT22" s="67">
        <f t="shared" si="23"/>
        <v>0.11999245366194805</v>
      </c>
      <c r="AU22" s="67">
        <f t="shared" si="23"/>
        <v>0.1220468560930718</v>
      </c>
      <c r="AV22" s="67">
        <f t="shared" si="23"/>
        <v>0.11143899416778223</v>
      </c>
      <c r="AW22" s="67">
        <f t="shared" si="23"/>
        <v>0.13104362764181973</v>
      </c>
      <c r="AX22" s="67">
        <f t="shared" si="23"/>
        <v>0.12439164914843238</v>
      </c>
      <c r="AY22" s="67">
        <f t="shared" si="23"/>
        <v>0.12468457315875352</v>
      </c>
      <c r="AZ22" s="67">
        <f t="shared" si="23"/>
        <v>0.12475076492541229</v>
      </c>
      <c r="BA22" s="67">
        <f t="shared" si="23"/>
        <v>0.12438294374025813</v>
      </c>
      <c r="BB22" s="67">
        <f t="shared" si="23"/>
        <v>0.11828760455416178</v>
      </c>
      <c r="BC22" s="67">
        <f t="shared" si="23"/>
        <v>0.12440365381447212</v>
      </c>
      <c r="BD22" s="67">
        <f t="shared" si="23"/>
        <v>0.12851045733538802</v>
      </c>
      <c r="BE22" s="67">
        <f t="shared" si="23"/>
        <v>0.12793576533983222</v>
      </c>
      <c r="BF22" s="67">
        <f t="shared" si="23"/>
        <v>0.12881119189568624</v>
      </c>
      <c r="BG22" s="67">
        <f t="shared" si="23"/>
        <v>0.12215727742624038</v>
      </c>
      <c r="BH22" s="67">
        <f t="shared" si="23"/>
        <v>0.1218406114727901</v>
      </c>
      <c r="BI22" s="67">
        <f t="shared" si="23"/>
        <v>0.15039116538903363</v>
      </c>
      <c r="BJ22" s="67">
        <f t="shared" si="23"/>
        <v>0.13080680842011727</v>
      </c>
      <c r="BK22" s="67">
        <f t="shared" si="23"/>
        <v>0.13445393169328521</v>
      </c>
      <c r="BL22" s="67">
        <f t="shared" si="23"/>
        <v>0.14883002099250847</v>
      </c>
      <c r="BM22" s="67">
        <f t="shared" si="23"/>
        <v>0.20604317433504682</v>
      </c>
      <c r="BN22" s="67">
        <f t="shared" si="23"/>
        <v>0.17471592478503631</v>
      </c>
      <c r="BO22" s="67">
        <f t="shared" si="23"/>
        <v>0.16216933102817707</v>
      </c>
      <c r="BP22" s="67">
        <f t="shared" si="23"/>
        <v>0.13935152362335798</v>
      </c>
      <c r="BQ22" s="67">
        <f t="shared" si="23"/>
        <v>0.19448456726603622</v>
      </c>
      <c r="BR22" s="67">
        <f t="shared" ref="BR22:CJ22" si="24">BR11+BR13+BR15+BR17+BR19+BR21</f>
        <v>0.15910439588371497</v>
      </c>
      <c r="BS22" s="67">
        <f t="shared" si="24"/>
        <v>0.15948022181805904</v>
      </c>
      <c r="BT22" s="67">
        <f t="shared" si="24"/>
        <v>0.14967748865990038</v>
      </c>
      <c r="BU22" s="67">
        <f t="shared" si="24"/>
        <v>0.17282325941880111</v>
      </c>
      <c r="BV22" s="67">
        <f t="shared" si="24"/>
        <v>0.1336282666982351</v>
      </c>
      <c r="BW22" s="67">
        <f t="shared" si="24"/>
        <v>0.19690424280323418</v>
      </c>
      <c r="BX22" s="67">
        <f t="shared" si="24"/>
        <v>0.24489978955841787</v>
      </c>
      <c r="BY22" s="67">
        <f t="shared" si="24"/>
        <v>0.12121690315484661</v>
      </c>
      <c r="BZ22" s="67">
        <f t="shared" si="24"/>
        <v>0</v>
      </c>
      <c r="CA22" s="67">
        <f t="shared" si="24"/>
        <v>0.12846891215453091</v>
      </c>
      <c r="CB22" s="67">
        <f t="shared" si="24"/>
        <v>0</v>
      </c>
      <c r="CC22" s="67">
        <f t="shared" si="24"/>
        <v>0.10600980442444202</v>
      </c>
      <c r="CD22" s="67">
        <f t="shared" si="24"/>
        <v>0</v>
      </c>
      <c r="CE22" s="67">
        <f t="shared" si="24"/>
        <v>0</v>
      </c>
      <c r="CF22" s="67">
        <f t="shared" si="24"/>
        <v>-1.3518056296243301E-2</v>
      </c>
      <c r="CG22" s="67">
        <f t="shared" si="24"/>
        <v>7.8534568196575644E-2</v>
      </c>
      <c r="CH22" s="67">
        <f t="shared" si="24"/>
        <v>9.2284417549167927E-2</v>
      </c>
      <c r="CI22" s="67">
        <f t="shared" si="24"/>
        <v>8.3507704013696019E-2</v>
      </c>
      <c r="CJ22" s="67">
        <f t="shared" si="24"/>
        <v>6.3923992251637307E-2</v>
      </c>
    </row>
    <row r="23" spans="1:89" s="34" customFormat="1">
      <c r="A23" s="34" t="s">
        <v>377</v>
      </c>
      <c r="E23" s="34">
        <f>股权价值增加表!E17</f>
        <v>1829883609.8809576</v>
      </c>
      <c r="F23" s="34">
        <f>股权价值增加表!F17</f>
        <v>1377919534.0600467</v>
      </c>
      <c r="G23" s="34">
        <f>股权价值增加表!G17</f>
        <v>798673305.740906</v>
      </c>
      <c r="H23" s="34">
        <f>股权价值增加表!H17</f>
        <v>292844894.27205819</v>
      </c>
      <c r="I23" s="34">
        <f>股权价值增加表!I17</f>
        <v>1666475356.5598211</v>
      </c>
      <c r="J23" s="34">
        <f>股权价值增加表!J17</f>
        <v>1259450318.9286919</v>
      </c>
      <c r="K23" s="34">
        <f>股权价值增加表!K17</f>
        <v>727837979.32096875</v>
      </c>
      <c r="L23" s="34">
        <f>股权价值增加表!L17</f>
        <v>264839009.00929308</v>
      </c>
      <c r="M23" s="34">
        <f>股权价值增加表!M17</f>
        <v>1506941554.4252484</v>
      </c>
      <c r="N23" s="34">
        <f>股权价值增加表!N17</f>
        <v>1074871499.8096166</v>
      </c>
      <c r="O23" s="34">
        <f>股权价值增加表!O17</f>
        <v>645318030.43395233</v>
      </c>
      <c r="P23" s="34">
        <f>股权价值增加表!P17</f>
        <v>187472253.40420446</v>
      </c>
      <c r="Q23" s="34">
        <f>股权价值增加表!Q17</f>
        <v>1326919338.6238804</v>
      </c>
      <c r="R23" s="34">
        <f>股权价值增加表!R17</f>
        <v>1021662770.649328</v>
      </c>
      <c r="S23" s="34">
        <f>股权价值增加表!S17</f>
        <v>604458163.53230858</v>
      </c>
      <c r="T23" s="34">
        <f>股权价值增加表!T17</f>
        <v>188898145.66901439</v>
      </c>
      <c r="U23" s="34">
        <f>股权价值增加表!U17</f>
        <v>1377393695.8635154</v>
      </c>
      <c r="V23" s="34">
        <f>股权价值增加表!V17</f>
        <v>976983361.5017271</v>
      </c>
      <c r="W23" s="34">
        <f>股权价值增加表!W17</f>
        <v>506037709.19377702</v>
      </c>
      <c r="X23" s="34">
        <f>股权价值增加表!X17</f>
        <v>129171437.32973391</v>
      </c>
      <c r="Y23" s="34">
        <f>股权价值增加表!Y17</f>
        <v>834258871.9223609</v>
      </c>
      <c r="Z23" s="34">
        <f>股权价值增加表!Z17</f>
        <v>577249391.05025196</v>
      </c>
      <c r="AA23" s="34">
        <f>股权价值增加表!AA17</f>
        <v>443406642.73997247</v>
      </c>
      <c r="AB23" s="34">
        <f>股权价值增加表!AB17</f>
        <v>202905372.00202248</v>
      </c>
      <c r="AC23" s="34">
        <f>股权价值增加表!AC17</f>
        <v>748802476.39941919</v>
      </c>
      <c r="AD23" s="34">
        <f>股权价值增加表!AD17</f>
        <v>733586774.19298995</v>
      </c>
      <c r="AE23" s="34">
        <f>股权价值增加表!AE17</f>
        <v>459507708.70621431</v>
      </c>
      <c r="AF23" s="34">
        <f>股权价值增加表!AF17</f>
        <v>193315375.50164682</v>
      </c>
      <c r="AG23" s="34">
        <f>股权价值增加表!AG17</f>
        <v>698545644.7485925</v>
      </c>
      <c r="AH23" s="34">
        <f>股权价值增加表!AH17</f>
        <v>571142131.97558737</v>
      </c>
      <c r="AI23" s="34">
        <f>股权价值增加表!AI17</f>
        <v>383887692.50211632</v>
      </c>
      <c r="AJ23" s="34">
        <f>股权价值增加表!AJ17</f>
        <v>178945000.97686332</v>
      </c>
      <c r="AK23" s="34">
        <f>股权价值增加表!AK17</f>
        <v>522505539.92974341</v>
      </c>
      <c r="AL23" s="34">
        <f>股权价值增加表!AL17</f>
        <v>537774293.98139715</v>
      </c>
      <c r="AM23" s="34">
        <f>股权价值增加表!AM17</f>
        <v>382874053.31723285</v>
      </c>
      <c r="AN23" s="34">
        <f>股权价值增加表!AN17</f>
        <v>172356376.68062314</v>
      </c>
      <c r="AO23" s="34">
        <f>股权价值增加表!AO17</f>
        <v>541458319.13842022</v>
      </c>
      <c r="AP23" s="34">
        <f>股权价值增加表!AP17</f>
        <v>515140967.8520757</v>
      </c>
      <c r="AQ23" s="34">
        <f>股权价值增加表!AQ17</f>
        <v>350263119.37675405</v>
      </c>
      <c r="AR23" s="34">
        <f>股权价值增加表!AR17</f>
        <v>160207089.67896199</v>
      </c>
      <c r="AS23" s="34">
        <f>股权价值增加表!AS17</f>
        <v>643661724.68069577</v>
      </c>
      <c r="AT23" s="34">
        <f>股权价值增加表!AT17</f>
        <v>497107546.57553071</v>
      </c>
      <c r="AU23" s="34">
        <f>股权价值增加表!AU17</f>
        <v>310454148.37067091</v>
      </c>
      <c r="AV23" s="34">
        <f>股权价值增加表!AV17</f>
        <v>121715815.43215534</v>
      </c>
      <c r="AW23" s="34">
        <f>股权价值增加表!AW17</f>
        <v>495868597.82293284</v>
      </c>
      <c r="AX23" s="34">
        <f>股权价值增加表!AX17</f>
        <v>335327809.46639025</v>
      </c>
      <c r="AY23" s="34">
        <f>股权价值增加表!AY17</f>
        <v>200645680.07746094</v>
      </c>
      <c r="AZ23" s="34">
        <f>股权价值增加表!AZ17</f>
        <v>100266176.30420527</v>
      </c>
      <c r="BA23" s="34">
        <f>股权价值增加表!BA17</f>
        <v>399352240.22827536</v>
      </c>
      <c r="BB23" s="34">
        <f>股权价值增加表!BB17</f>
        <v>369991024.87711871</v>
      </c>
      <c r="BC23" s="34">
        <f>股权价值增加表!BC17</f>
        <v>265922343.97602808</v>
      </c>
      <c r="BD23" s="34">
        <f>股权价值增加表!BD17</f>
        <v>124956735.67523322</v>
      </c>
      <c r="BE23" s="34">
        <f>股权价值增加表!BE17</f>
        <v>491508062.3750965</v>
      </c>
      <c r="BF23" s="34">
        <f>股权价值增加表!BF17</f>
        <v>421393838.61540806</v>
      </c>
      <c r="BG23" s="34">
        <f>股权价值增加表!BG17</f>
        <v>311284278.59253645</v>
      </c>
      <c r="BH23" s="34">
        <f>股权价值增加表!BH17</f>
        <v>142948820.42284307</v>
      </c>
      <c r="BI23" s="34">
        <f>股权价值增加表!BI17</f>
        <v>672101566.88336062</v>
      </c>
      <c r="BJ23" s="34">
        <f>股权价值增加表!BJ17</f>
        <v>456998159.32814813</v>
      </c>
      <c r="BK23" s="34">
        <f>股权价值增加表!BK17</f>
        <v>295046028.80923241</v>
      </c>
      <c r="BL23" s="34">
        <f>股权价值增加表!BL17</f>
        <v>125436723.551487</v>
      </c>
      <c r="BM23" s="34">
        <f>股权价值增加表!BM17</f>
        <v>514094405.63723326</v>
      </c>
      <c r="BN23" s="34">
        <f>股权价值增加表!BN17</f>
        <v>413194411.57856542</v>
      </c>
      <c r="BO23" s="34">
        <f>股权价值增加表!BO17</f>
        <v>256993113.01071596</v>
      </c>
      <c r="BP23" s="34">
        <f>股权价值增加表!BP17</f>
        <v>114259746.4940784</v>
      </c>
      <c r="BQ23" s="34">
        <f>股权价值增加表!BQ17</f>
        <v>457140176.21885478</v>
      </c>
      <c r="BR23" s="34">
        <f>股权价值增加表!BR17</f>
        <v>232606204.69465458</v>
      </c>
      <c r="BS23" s="34">
        <f>股权价值增加表!BS17</f>
        <v>264089215.10304716</v>
      </c>
      <c r="BT23" s="34">
        <f>股权价值增加表!BT17</f>
        <v>204437735.22844112</v>
      </c>
      <c r="BU23" s="34">
        <f>股权价值增加表!BU17</f>
        <v>349380434.18112105</v>
      </c>
      <c r="BV23" s="34">
        <f>股权价值增加表!BV17</f>
        <v>220808354.20512193</v>
      </c>
      <c r="BW23" s="34">
        <f>股权价值增加表!BW17</f>
        <v>-23657872.733087018</v>
      </c>
      <c r="BX23" s="34">
        <f>股权价值增加表!BX17</f>
        <v>-5254779.6400000062</v>
      </c>
      <c r="BY23" s="34">
        <f>股权价值增加表!BY17</f>
        <v>59351896.946972117</v>
      </c>
      <c r="BZ23" s="34">
        <f>股权价值增加表!BZ17</f>
        <v>391846061.62377876</v>
      </c>
      <c r="CA23" s="34">
        <f>股权价值增加表!CA17</f>
        <v>44542738.885362193</v>
      </c>
      <c r="CB23" s="34">
        <f>股权价值增加表!CB17</f>
        <v>943428571.82199883</v>
      </c>
      <c r="CC23" s="34">
        <f>股权价值增加表!CC17</f>
        <v>173990851.3442435</v>
      </c>
      <c r="CD23" s="34">
        <f>股权价值增加表!CD17</f>
        <v>1080053337.6753778</v>
      </c>
      <c r="CE23" s="34">
        <f>股权价值增加表!CE17</f>
        <v>1406495071.1741922</v>
      </c>
      <c r="CF23" s="34">
        <f>股权价值增加表!CF17</f>
        <v>740349170.81830955</v>
      </c>
      <c r="CG23" s="34">
        <f>股权价值增加表!CG17</f>
        <v>52310000</v>
      </c>
      <c r="CH23" s="34">
        <f>股权价值增加表!CH17</f>
        <v>75230000</v>
      </c>
      <c r="CI23" s="34">
        <f>股权价值增加表!CI17</f>
        <v>54630000</v>
      </c>
      <c r="CJ23" s="34">
        <f>股权价值增加表!CJ17</f>
        <v>65420000</v>
      </c>
    </row>
    <row r="24" spans="1:89" s="67" customFormat="1">
      <c r="A24" s="67" t="s">
        <v>378</v>
      </c>
      <c r="E24" s="67">
        <f>E23/E2</f>
        <v>9.3979243504762874E-2</v>
      </c>
      <c r="F24" s="67">
        <f t="shared" ref="F24:BQ24" si="25">F23/F2</f>
        <v>9.3777312771236521E-2</v>
      </c>
      <c r="G24" s="67">
        <f t="shared" si="25"/>
        <v>8.3080731631129667E-2</v>
      </c>
      <c r="H24" s="67">
        <f t="shared" si="25"/>
        <v>7.7175175372311194E-2</v>
      </c>
      <c r="I24" s="67">
        <f t="shared" si="25"/>
        <v>8.7993811032262836E-2</v>
      </c>
      <c r="J24" s="67">
        <f t="shared" si="25"/>
        <v>8.8578588993007842E-2</v>
      </c>
      <c r="K24" s="67">
        <f t="shared" si="25"/>
        <v>7.8504285673791876E-2</v>
      </c>
      <c r="L24" s="67">
        <f t="shared" si="25"/>
        <v>7.0149341695798145E-2</v>
      </c>
      <c r="M24" s="67">
        <f t="shared" si="25"/>
        <v>7.8097942370912277E-2</v>
      </c>
      <c r="N24" s="67">
        <f t="shared" si="25"/>
        <v>7.2856374460072662E-2</v>
      </c>
      <c r="O24" s="67">
        <f t="shared" si="25"/>
        <v>6.565116994224296E-2</v>
      </c>
      <c r="P24" s="67">
        <f t="shared" si="25"/>
        <v>4.5159937648203252E-2</v>
      </c>
      <c r="Q24" s="67">
        <f t="shared" si="25"/>
        <v>6.3858876899103564E-2</v>
      </c>
      <c r="R24" s="67">
        <f t="shared" si="25"/>
        <v>6.5595553623218589E-2</v>
      </c>
      <c r="S24" s="67">
        <f t="shared" si="25"/>
        <v>5.9632920433863354E-2</v>
      </c>
      <c r="T24" s="67">
        <f t="shared" si="25"/>
        <v>4.5702193426975554E-2</v>
      </c>
      <c r="U24" s="67">
        <f t="shared" si="25"/>
        <v>6.9191157027551936E-2</v>
      </c>
      <c r="V24" s="67">
        <f t="shared" si="25"/>
        <v>6.6830751606016467E-2</v>
      </c>
      <c r="W24" s="67">
        <f t="shared" si="25"/>
        <v>5.3939727108095407E-2</v>
      </c>
      <c r="X24" s="67">
        <f t="shared" si="25"/>
        <v>3.3258492690405643E-2</v>
      </c>
      <c r="Y24" s="67">
        <f t="shared" si="25"/>
        <v>4.7018377724821335E-2</v>
      </c>
      <c r="Z24" s="67">
        <f t="shared" si="25"/>
        <v>4.2904978699454963E-2</v>
      </c>
      <c r="AA24" s="67">
        <f t="shared" si="25"/>
        <v>6.1617833697553609E-2</v>
      </c>
      <c r="AB24" s="67">
        <f t="shared" si="25"/>
        <v>6.343070567320773E-2</v>
      </c>
      <c r="AC24" s="67">
        <f t="shared" si="25"/>
        <v>5.1633078597661045E-2</v>
      </c>
      <c r="AD24" s="67">
        <f t="shared" si="25"/>
        <v>6.4171962240825248E-2</v>
      </c>
      <c r="AE24" s="67">
        <f t="shared" si="25"/>
        <v>6.2382035256659009E-2</v>
      </c>
      <c r="AF24" s="67">
        <f t="shared" si="25"/>
        <v>5.9881722852862536E-2</v>
      </c>
      <c r="AG24" s="67">
        <f t="shared" si="25"/>
        <v>5.2680751127176434E-2</v>
      </c>
      <c r="AH24" s="67">
        <f t="shared" si="25"/>
        <v>5.8612029515517458E-2</v>
      </c>
      <c r="AI24" s="67">
        <f t="shared" si="25"/>
        <v>6.082934369166268E-2</v>
      </c>
      <c r="AJ24" s="67">
        <f t="shared" si="25"/>
        <v>6.5330086359901299E-2</v>
      </c>
      <c r="AK24" s="67">
        <f t="shared" si="25"/>
        <v>4.7560017131821661E-2</v>
      </c>
      <c r="AL24" s="67">
        <f t="shared" si="25"/>
        <v>6.6669892447697596E-2</v>
      </c>
      <c r="AM24" s="67">
        <f t="shared" si="25"/>
        <v>7.3903922350112991E-2</v>
      </c>
      <c r="AN24" s="67">
        <f t="shared" si="25"/>
        <v>7.3515981972123168E-2</v>
      </c>
      <c r="AO24" s="67">
        <f t="shared" si="25"/>
        <v>5.1827171881238997E-2</v>
      </c>
      <c r="AP24" s="67">
        <f t="shared" si="25"/>
        <v>6.5051933857955949E-2</v>
      </c>
      <c r="AQ24" s="67">
        <f t="shared" si="25"/>
        <v>6.7465719910057134E-2</v>
      </c>
      <c r="AR24" s="67">
        <f t="shared" si="25"/>
        <v>6.915937129122747E-2</v>
      </c>
      <c r="AS24" s="67">
        <f t="shared" si="25"/>
        <v>7.0068390619074661E-2</v>
      </c>
      <c r="AT24" s="67">
        <f t="shared" si="25"/>
        <v>7.4558929872367938E-2</v>
      </c>
      <c r="AU24" s="67">
        <f t="shared" si="25"/>
        <v>7.372894852316024E-2</v>
      </c>
      <c r="AV24" s="67">
        <f t="shared" si="25"/>
        <v>6.4281329978540774E-2</v>
      </c>
      <c r="AW24" s="67">
        <f t="shared" si="25"/>
        <v>6.8055640957582306E-2</v>
      </c>
      <c r="AX24" s="67">
        <f t="shared" si="25"/>
        <v>6.3921762094592896E-2</v>
      </c>
      <c r="AY24" s="67">
        <f t="shared" si="25"/>
        <v>5.8625409590716895E-2</v>
      </c>
      <c r="AZ24" s="67">
        <f t="shared" si="25"/>
        <v>6.4381124794437708E-2</v>
      </c>
      <c r="BA24" s="67">
        <f t="shared" si="25"/>
        <v>5.8457190400834622E-2</v>
      </c>
      <c r="BB24" s="67">
        <f t="shared" si="25"/>
        <v>7.3130543018616004E-2</v>
      </c>
      <c r="BC24" s="67">
        <f t="shared" si="25"/>
        <v>7.9217496738029095E-2</v>
      </c>
      <c r="BD24" s="67">
        <f t="shared" si="25"/>
        <v>8.162006517817004E-2</v>
      </c>
      <c r="BE24" s="67">
        <f t="shared" si="25"/>
        <v>7.4978994062720156E-2</v>
      </c>
      <c r="BF24" s="67">
        <f t="shared" si="25"/>
        <v>8.7746727096147281E-2</v>
      </c>
      <c r="BG24" s="67">
        <f t="shared" si="25"/>
        <v>9.4317034262592359E-2</v>
      </c>
      <c r="BH24" s="67">
        <f t="shared" si="25"/>
        <v>8.9363773352289566E-2</v>
      </c>
      <c r="BI24" s="67">
        <f t="shared" si="25"/>
        <v>0.12088734320234634</v>
      </c>
      <c r="BJ24" s="67">
        <f t="shared" si="25"/>
        <v>0.11219253500411878</v>
      </c>
      <c r="BK24" s="67">
        <f t="shared" si="25"/>
        <v>0.11068837774752724</v>
      </c>
      <c r="BL24" s="67">
        <f t="shared" si="25"/>
        <v>0.10009449548330927</v>
      </c>
      <c r="BM24" s="67">
        <f t="shared" si="25"/>
        <v>0.11505273956563217</v>
      </c>
      <c r="BN24" s="67">
        <f t="shared" si="25"/>
        <v>0.12082160773567206</v>
      </c>
      <c r="BO24" s="67">
        <f t="shared" si="25"/>
        <v>0.11224620446772822</v>
      </c>
      <c r="BP24" s="67">
        <f t="shared" si="25"/>
        <v>0.10751484973576844</v>
      </c>
      <c r="BQ24" s="67">
        <f t="shared" si="25"/>
        <v>0.11889924091154551</v>
      </c>
      <c r="BR24" s="67">
        <f t="shared" ref="BR24:CJ24" si="26">BR23/BR2</f>
        <v>0.12315828518167658</v>
      </c>
      <c r="BS24" s="67">
        <f t="shared" si="26"/>
        <v>7.2863549774877287E-2</v>
      </c>
      <c r="BT24" s="67">
        <f t="shared" si="26"/>
        <v>0.11616618995819197</v>
      </c>
      <c r="BU24" s="67">
        <f t="shared" si="26"/>
        <v>9.9732750748399046E-2</v>
      </c>
      <c r="BV24" s="67">
        <f t="shared" si="26"/>
        <v>0.13455971307114636</v>
      </c>
      <c r="BW24" s="67">
        <f t="shared" si="26"/>
        <v>-5.324475739795715E-2</v>
      </c>
      <c r="BX24" s="67">
        <f t="shared" si="26"/>
        <v>-2.6001947615770262E-2</v>
      </c>
      <c r="BY24" s="67">
        <f t="shared" si="26"/>
        <v>6.4590981379900228E-2</v>
      </c>
      <c r="BZ24" s="67">
        <f t="shared" si="26"/>
        <v>0.99589289343867959</v>
      </c>
      <c r="CA24" s="67">
        <f t="shared" si="26"/>
        <v>3.2975174279716787E-2</v>
      </c>
      <c r="CB24" s="67">
        <f t="shared" si="26"/>
        <v>0.98985701052297503</v>
      </c>
      <c r="CC24" s="67">
        <f t="shared" si="26"/>
        <v>9.0405021593553819E-2</v>
      </c>
      <c r="CD24" s="67">
        <f t="shared" si="26"/>
        <v>0.9821523876722118</v>
      </c>
      <c r="CE24" s="67">
        <f t="shared" si="26"/>
        <v>0.98071274754921511</v>
      </c>
      <c r="CF24" s="67">
        <f t="shared" si="26"/>
        <v>0.96510097262790662</v>
      </c>
      <c r="CG24" s="67">
        <f t="shared" si="26"/>
        <v>8.9385188476128641E-2</v>
      </c>
      <c r="CH24" s="67">
        <f t="shared" si="26"/>
        <v>9.7275560210507261E-2</v>
      </c>
      <c r="CI24" s="67">
        <f t="shared" si="26"/>
        <v>8.6598820620125541E-2</v>
      </c>
      <c r="CJ24" s="67">
        <f t="shared" si="26"/>
        <v>0.12068997324970021</v>
      </c>
    </row>
    <row r="25" spans="1:89" s="22" customFormat="1" ht="42" customHeight="1">
      <c r="A25" s="154" t="s">
        <v>565</v>
      </c>
      <c r="B25" s="155"/>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row>
    <row r="27" spans="1:89" s="33" customFormat="1">
      <c r="A27" s="35" t="s">
        <v>384</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33" customFormat="1">
      <c r="A28" s="33" t="s">
        <v>380</v>
      </c>
      <c r="E28" s="33">
        <f>股权价值增加表!E15</f>
        <v>2107315932.1699991</v>
      </c>
      <c r="F28" s="33">
        <f>股权价值增加表!F15</f>
        <v>1567745317.8899999</v>
      </c>
      <c r="G28" s="33">
        <f>股权价值增加表!G15</f>
        <v>899170478.30999959</v>
      </c>
      <c r="H28" s="33">
        <f>股权价值增加表!H15</f>
        <v>334578995.05999982</v>
      </c>
      <c r="I28" s="33">
        <f>股权价值增加表!I15</f>
        <v>1903363759.4799986</v>
      </c>
      <c r="J28" s="33">
        <f>股权价值增加表!J15</f>
        <v>1423150204.4200008</v>
      </c>
      <c r="K28" s="33">
        <f>股权价值增加表!K15</f>
        <v>811950773.78999949</v>
      </c>
      <c r="L28" s="33">
        <f>股权价值增加表!L15</f>
        <v>308205012.15000027</v>
      </c>
      <c r="M28" s="33">
        <f>股权价值增加表!M15</f>
        <v>1719032567.9099991</v>
      </c>
      <c r="N28" s="33">
        <f>股权价值增加表!N15</f>
        <v>1181236609.22</v>
      </c>
      <c r="O28" s="33">
        <f>股权价值增加表!O15</f>
        <v>738443711.01000071</v>
      </c>
      <c r="P28" s="33">
        <f>股权价值增加表!P15</f>
        <v>223946903.73000041</v>
      </c>
      <c r="Q28" s="33">
        <f>股权价值增加表!Q15</f>
        <v>1570389454.2300012</v>
      </c>
      <c r="R28" s="33">
        <f>股权价值增加表!R15</f>
        <v>1208532984.9600012</v>
      </c>
      <c r="S28" s="33">
        <f>股权价值增加表!S15</f>
        <v>712599592.90999973</v>
      </c>
      <c r="T28" s="33">
        <f>股权价值增加表!T15</f>
        <v>221032918.07999995</v>
      </c>
      <c r="U28" s="33">
        <f>股权价值增加表!U15</f>
        <v>1567432458.7000003</v>
      </c>
      <c r="V28" s="33">
        <f>股权价值增加表!V15</f>
        <v>1109726078.4900017</v>
      </c>
      <c r="W28" s="33">
        <f>股权价值增加表!W15</f>
        <v>579029690.11000085</v>
      </c>
      <c r="X28" s="33">
        <f>股权价值增加表!X15</f>
        <v>156858796.56999999</v>
      </c>
      <c r="Y28" s="33">
        <f>股权价值增加表!Y15</f>
        <v>1073879637.9100015</v>
      </c>
      <c r="Z28" s="33">
        <f>股权价值增加表!Z15</f>
        <v>671628571.74999952</v>
      </c>
      <c r="AA28" s="33">
        <f>股权价值增加表!AA15</f>
        <v>493361355.4799996</v>
      </c>
      <c r="AB28" s="33">
        <f>股权价值增加表!AB15</f>
        <v>222832853.0799996</v>
      </c>
      <c r="AC28" s="33">
        <f>股权价值增加表!AC15</f>
        <v>860276959.99999905</v>
      </c>
      <c r="AD28" s="33">
        <f>股权价值增加表!AD15</f>
        <v>840338889.49000037</v>
      </c>
      <c r="AE28" s="33">
        <f>股权价值增加表!AE15</f>
        <v>521919219.04999995</v>
      </c>
      <c r="AF28" s="33">
        <f>股权价值增加表!AF15</f>
        <v>223959546.05999961</v>
      </c>
      <c r="AG28" s="33">
        <f>股权价值增加表!AG15</f>
        <v>802060352.46000004</v>
      </c>
      <c r="AH28" s="33">
        <f>股权价值增加表!AH15</f>
        <v>652794510.32000065</v>
      </c>
      <c r="AI28" s="33">
        <f>股权价值增加表!AI15</f>
        <v>439059863.30999953</v>
      </c>
      <c r="AJ28" s="33">
        <f>股权价值增加表!AJ15</f>
        <v>203885751.67999995</v>
      </c>
      <c r="AK28" s="33">
        <f>股权价值增加表!AK15</f>
        <v>604602794.20999932</v>
      </c>
      <c r="AL28" s="33">
        <f>股权价值增加表!AL15</f>
        <v>609012277.73000026</v>
      </c>
      <c r="AM28" s="33">
        <f>股权价值增加表!AM15</f>
        <v>431347722.46999997</v>
      </c>
      <c r="AN28" s="33">
        <f>股权价值增加表!AN15</f>
        <v>197444943.15000004</v>
      </c>
      <c r="AO28" s="33">
        <f>股权价值增加表!AO15</f>
        <v>627295547.37999904</v>
      </c>
      <c r="AP28" s="33">
        <f>股权价值增加表!AP15</f>
        <v>615559457.4000001</v>
      </c>
      <c r="AQ28" s="33">
        <f>股权价值增加表!AQ15</f>
        <v>420244686.5400002</v>
      </c>
      <c r="AR28" s="33">
        <f>股权价值增加表!AR15</f>
        <v>193487756.00000021</v>
      </c>
      <c r="AS28" s="33">
        <f>股权价值增加表!AS15</f>
        <v>744065654.49000108</v>
      </c>
      <c r="AT28" s="33">
        <f>股权价值增加表!AT15</f>
        <v>591267930.27999949</v>
      </c>
      <c r="AU28" s="33">
        <f>股权价值增加表!AU15</f>
        <v>369599554.2899996</v>
      </c>
      <c r="AV28" s="33">
        <f>股权价值增加表!AV15</f>
        <v>145705417.52999994</v>
      </c>
      <c r="AW28" s="33">
        <f>股权价值增加表!AW15</f>
        <v>587890434.59000015</v>
      </c>
      <c r="AX28" s="33">
        <f>股权价值增加表!AX15</f>
        <v>390524380.0800001</v>
      </c>
      <c r="AY28" s="33">
        <f>股权价值增加表!AY15</f>
        <v>236065355.8899999</v>
      </c>
      <c r="AZ28" s="33">
        <f>股权价值增加表!AZ15</f>
        <v>119838119.68000013</v>
      </c>
      <c r="BA28" s="33">
        <f>股权价值增加表!BA15</f>
        <v>518063220.76999986</v>
      </c>
      <c r="BB28" s="33">
        <f>股权价值增加表!BB15</f>
        <v>474237590.79000026</v>
      </c>
      <c r="BC28" s="33">
        <f>股权价值增加表!BC15</f>
        <v>334276649.56000018</v>
      </c>
      <c r="BD28" s="33">
        <f>股权价值增加表!BD15</f>
        <v>150942231.79999983</v>
      </c>
      <c r="BE28" s="33">
        <f>股权价值增加表!BE15</f>
        <v>607438364.84000015</v>
      </c>
      <c r="BF28" s="33">
        <f>股权价值增加表!BF15</f>
        <v>504973192.52999973</v>
      </c>
      <c r="BG28" s="33">
        <f>股权价值增加表!BG15</f>
        <v>369629030.15000021</v>
      </c>
      <c r="BH28" s="33">
        <f>股权价值增加表!BH15</f>
        <v>173192143.72000003</v>
      </c>
      <c r="BI28" s="33">
        <f>股权价值增加表!BI15</f>
        <v>807789172.16000044</v>
      </c>
      <c r="BJ28" s="33">
        <f>股权价值增加表!BJ15</f>
        <v>547004312.43000007</v>
      </c>
      <c r="BK28" s="33">
        <f>股权价值增加表!BK15</f>
        <v>350706895.38999987</v>
      </c>
      <c r="BL28" s="33">
        <f>股权价值增加表!BL15</f>
        <v>150963740.4000001</v>
      </c>
      <c r="BM28" s="33">
        <f>股权价值增加表!BM15</f>
        <v>643077158.63000035</v>
      </c>
      <c r="BN28" s="33">
        <f>股权价值增加表!BN15</f>
        <v>501449211.58999997</v>
      </c>
      <c r="BO28" s="33">
        <f>股权价值增加表!BO15</f>
        <v>313468352.97999996</v>
      </c>
      <c r="BP28" s="33">
        <f>股权价值增加表!BP15</f>
        <v>137053701</v>
      </c>
      <c r="BQ28" s="33">
        <f>股权价值增加表!BQ15</f>
        <v>562790116.73999977</v>
      </c>
      <c r="BR28" s="33">
        <f>股权价值增加表!BR15</f>
        <v>278545784.52999991</v>
      </c>
      <c r="BS28" s="33">
        <f>股权价值增加表!BS15</f>
        <v>340756097.44999957</v>
      </c>
      <c r="BT28" s="33">
        <f>股权价值增加表!BT15</f>
        <v>242872255.96000004</v>
      </c>
      <c r="BU28" s="33">
        <f>股权价值增加表!BU15</f>
        <v>437043440.07999992</v>
      </c>
      <c r="BV28" s="33">
        <f>股权价值增加表!BV15</f>
        <v>262319983.51999995</v>
      </c>
      <c r="BW28" s="33">
        <f>股权价值增加表!BW15</f>
        <v>-34841401.719999984</v>
      </c>
      <c r="BX28" s="33">
        <f>股权价值增加表!BX15</f>
        <v>-5254779.6400000062</v>
      </c>
      <c r="BY28" s="33">
        <f>股权价值增加表!BY15</f>
        <v>65566224.099999987</v>
      </c>
      <c r="BZ28" s="33">
        <f>股权价值增加表!BZ15</f>
        <v>393462052.19999999</v>
      </c>
      <c r="CA28" s="33">
        <f>股权价值增加表!CA15</f>
        <v>54490546.049999967</v>
      </c>
      <c r="CB28" s="33">
        <f>股权价值增加表!CB15</f>
        <v>953095812.62</v>
      </c>
      <c r="CC28" s="33">
        <f>股权价值增加表!CC15</f>
        <v>204321538.87</v>
      </c>
      <c r="CD28" s="33">
        <f>股权价值增加表!CD15</f>
        <v>1099680000</v>
      </c>
      <c r="CE28" s="33">
        <f>股权价值增加表!CE15</f>
        <v>1434156000</v>
      </c>
      <c r="CF28" s="33">
        <f>股权价值增加表!CF15</f>
        <v>756750961.57000005</v>
      </c>
      <c r="CG28" s="33">
        <f>股权价值增加表!CG15</f>
        <v>56640000</v>
      </c>
      <c r="CH28" s="33">
        <f>股权价值增加表!CH15</f>
        <v>79450000</v>
      </c>
      <c r="CI28" s="33">
        <f>股权价值增加表!CI15</f>
        <v>67140000</v>
      </c>
      <c r="CJ28" s="33">
        <f>股权价值增加表!CJ15</f>
        <v>69050000</v>
      </c>
      <c r="CK28" s="33">
        <f>股权价值增加表!CK15</f>
        <v>0</v>
      </c>
    </row>
    <row r="29" spans="1:89" s="69" customFormat="1">
      <c r="A29" s="69" t="s">
        <v>385</v>
      </c>
      <c r="E29" s="69">
        <f t="shared" ref="E29:AJ29" si="27">E28/E34</f>
        <v>0.80440798541364267</v>
      </c>
      <c r="F29" s="69">
        <f t="shared" si="27"/>
        <v>0.86947184769284636</v>
      </c>
      <c r="G29" s="69">
        <f t="shared" si="27"/>
        <v>0.84755627946015732</v>
      </c>
      <c r="H29" s="69">
        <f t="shared" si="27"/>
        <v>0.81606759173727139</v>
      </c>
      <c r="I29" s="69">
        <f t="shared" si="27"/>
        <v>0.68996748647846995</v>
      </c>
      <c r="J29" s="69">
        <f t="shared" si="27"/>
        <v>0.78180834163216351</v>
      </c>
      <c r="K29" s="69">
        <f t="shared" si="27"/>
        <v>0.7306213873444185</v>
      </c>
      <c r="L29" s="69">
        <f t="shared" si="27"/>
        <v>0.91135368643830672</v>
      </c>
      <c r="M29" s="69">
        <f t="shared" si="27"/>
        <v>0.53180783620260541</v>
      </c>
      <c r="N29" s="69">
        <f t="shared" si="27"/>
        <v>0.49139948014268869</v>
      </c>
      <c r="O29" s="69">
        <f t="shared" si="27"/>
        <v>0.73865001432658517</v>
      </c>
      <c r="P29" s="69">
        <f t="shared" si="27"/>
        <v>0.72185535013158131</v>
      </c>
      <c r="Q29" s="69">
        <f t="shared" si="27"/>
        <v>0.71857543255292788</v>
      </c>
      <c r="R29" s="69">
        <f t="shared" si="27"/>
        <v>0.81138419508137827</v>
      </c>
      <c r="S29" s="69">
        <f t="shared" si="27"/>
        <v>0.80590234263867033</v>
      </c>
      <c r="T29" s="69">
        <f t="shared" si="27"/>
        <v>0.71490523740554068</v>
      </c>
      <c r="U29" s="69">
        <f t="shared" si="27"/>
        <v>0.74553385237739822</v>
      </c>
      <c r="V29" s="69">
        <f t="shared" si="27"/>
        <v>0.8658876308065957</v>
      </c>
      <c r="W29" s="69">
        <f t="shared" si="27"/>
        <v>0.89921870043345076</v>
      </c>
      <c r="X29" s="69">
        <f t="shared" si="27"/>
        <v>0.63195350696351604</v>
      </c>
      <c r="Y29" s="69">
        <f t="shared" si="27"/>
        <v>0.76458367437806796</v>
      </c>
      <c r="Z29" s="69">
        <f t="shared" si="27"/>
        <v>0.65738330699803171</v>
      </c>
      <c r="AA29" s="69">
        <f t="shared" si="27"/>
        <v>0.60710172555625674</v>
      </c>
      <c r="AB29" s="69">
        <f t="shared" si="27"/>
        <v>0.48395042581575531</v>
      </c>
      <c r="AC29" s="69">
        <f t="shared" si="27"/>
        <v>0.7535225604883462</v>
      </c>
      <c r="AD29" s="69">
        <f t="shared" si="27"/>
        <v>0.75617480965255535</v>
      </c>
      <c r="AE29" s="69">
        <f t="shared" si="27"/>
        <v>0.717132791109657</v>
      </c>
      <c r="AF29" s="69">
        <f t="shared" si="27"/>
        <v>0.70210230933764539</v>
      </c>
      <c r="AG29" s="69">
        <f t="shared" si="27"/>
        <v>0.68861511243255602</v>
      </c>
      <c r="AH29" s="69">
        <f t="shared" si="27"/>
        <v>0.70698451360982173</v>
      </c>
      <c r="AI29" s="69">
        <f t="shared" si="27"/>
        <v>0.71453970807790679</v>
      </c>
      <c r="AJ29" s="69">
        <f t="shared" si="27"/>
        <v>0.71852267858136831</v>
      </c>
      <c r="AK29" s="69">
        <f t="shared" ref="AK29:BP29" si="28">AK28/AK34</f>
        <v>0.66202701308105749</v>
      </c>
      <c r="AL29" s="69">
        <f t="shared" si="28"/>
        <v>0.75184457291392681</v>
      </c>
      <c r="AM29" s="69">
        <f t="shared" si="28"/>
        <v>0.76769571947769377</v>
      </c>
      <c r="AN29" s="69">
        <f t="shared" si="28"/>
        <v>0.80438876598303655</v>
      </c>
      <c r="AO29" s="69">
        <f t="shared" si="28"/>
        <v>0.60351783643666668</v>
      </c>
      <c r="AP29" s="69">
        <f t="shared" si="28"/>
        <v>0.75274068271259209</v>
      </c>
      <c r="AQ29" s="69">
        <f t="shared" si="28"/>
        <v>0.74082716762696321</v>
      </c>
      <c r="AR29" s="69">
        <f t="shared" si="28"/>
        <v>0.78591818112476708</v>
      </c>
      <c r="AS29" s="69">
        <f t="shared" si="28"/>
        <v>0.74743285660278524</v>
      </c>
      <c r="AT29" s="69">
        <f t="shared" si="28"/>
        <v>0.73101213715201563</v>
      </c>
      <c r="AU29" s="69">
        <f t="shared" si="28"/>
        <v>0.71244687099236592</v>
      </c>
      <c r="AV29" s="69">
        <f t="shared" si="28"/>
        <v>0.83836148958659629</v>
      </c>
      <c r="AW29" s="69">
        <f t="shared" si="28"/>
        <v>0.84723558389749132</v>
      </c>
      <c r="AX29" s="69">
        <f t="shared" si="28"/>
        <v>0.83325876439863278</v>
      </c>
      <c r="AY29" s="69">
        <f t="shared" si="28"/>
        <v>0.88224446713814042</v>
      </c>
      <c r="AZ29" s="69">
        <f t="shared" si="28"/>
        <v>0.94616673568783916</v>
      </c>
      <c r="BA29" s="69">
        <f t="shared" si="28"/>
        <v>1.1125623992449485</v>
      </c>
      <c r="BB29" s="69">
        <f t="shared" si="28"/>
        <v>1.1110902452912419</v>
      </c>
      <c r="BC29" s="69">
        <f t="shared" si="28"/>
        <v>1.0135733319424045</v>
      </c>
      <c r="BD29" s="69">
        <f t="shared" si="28"/>
        <v>0.91661436245233041</v>
      </c>
      <c r="BE29" s="69">
        <f t="shared" si="28"/>
        <v>0.89130049863829985</v>
      </c>
      <c r="BF29" s="69">
        <f t="shared" si="28"/>
        <v>0.90398513362160937</v>
      </c>
      <c r="BG29" s="69">
        <f t="shared" si="28"/>
        <v>0.89207518078949233</v>
      </c>
      <c r="BH29" s="69">
        <f t="shared" si="28"/>
        <v>0.93011659452577733</v>
      </c>
      <c r="BI29" s="69">
        <f t="shared" si="28"/>
        <v>0.86197240868857794</v>
      </c>
      <c r="BJ29" s="69">
        <f t="shared" si="28"/>
        <v>0.8125002601224327</v>
      </c>
      <c r="BK29" s="69">
        <f t="shared" si="28"/>
        <v>0.77961776763790491</v>
      </c>
      <c r="BL29" s="69">
        <f t="shared" si="28"/>
        <v>0.87758146588197661</v>
      </c>
      <c r="BM29" s="69">
        <f t="shared" si="28"/>
        <v>0.88864985731333046</v>
      </c>
      <c r="BN29" s="69">
        <f t="shared" si="28"/>
        <v>0.88055994078153943</v>
      </c>
      <c r="BO29" s="69">
        <f t="shared" si="28"/>
        <v>0.86832290046012273</v>
      </c>
      <c r="BP29" s="69">
        <f t="shared" si="28"/>
        <v>0.85343838794449223</v>
      </c>
      <c r="BQ29" s="69">
        <f t="shared" ref="BQ29:CK29" si="29">BQ28/BQ34</f>
        <v>0.9227549775723376</v>
      </c>
      <c r="BR29" s="69">
        <f t="shared" si="29"/>
        <v>0.86591921837584518</v>
      </c>
      <c r="BS29" s="69">
        <f t="shared" si="29"/>
        <v>0.75489895307822685</v>
      </c>
      <c r="BT29" s="69">
        <f t="shared" si="29"/>
        <v>0.8140123072071922</v>
      </c>
      <c r="BU29" s="69">
        <f t="shared" si="29"/>
        <v>0.91184408377289516</v>
      </c>
      <c r="BV29" s="69">
        <f t="shared" si="29"/>
        <v>1.0333572561396454</v>
      </c>
      <c r="BW29" s="69">
        <f t="shared" si="29"/>
        <v>-3.6359685696061628</v>
      </c>
      <c r="BX29" s="69">
        <f t="shared" si="29"/>
        <v>0.68598688746675596</v>
      </c>
      <c r="BY29" s="69">
        <f t="shared" si="29"/>
        <v>0.60066990947117482</v>
      </c>
      <c r="BZ29" s="69">
        <f t="shared" si="29"/>
        <v>0.99469109842989134</v>
      </c>
      <c r="CA29" s="69">
        <f t="shared" si="29"/>
        <v>0.91136932180318686</v>
      </c>
      <c r="CB29" s="69">
        <f t="shared" si="29"/>
        <v>0.99682696114204072</v>
      </c>
      <c r="CC29" s="69">
        <f t="shared" si="29"/>
        <v>0.95049681492828175</v>
      </c>
      <c r="CD29" s="69">
        <f t="shared" si="29"/>
        <v>0.99476240874921984</v>
      </c>
      <c r="CE29" s="69">
        <f t="shared" si="29"/>
        <v>0.99463965572843882</v>
      </c>
      <c r="CF29" s="69">
        <f t="shared" si="29"/>
        <v>0.99724240726658919</v>
      </c>
      <c r="CG29" s="69">
        <f t="shared" si="29"/>
        <v>1</v>
      </c>
      <c r="CH29" s="69">
        <f t="shared" si="29"/>
        <v>1</v>
      </c>
      <c r="CI29" s="69">
        <f t="shared" si="29"/>
        <v>1</v>
      </c>
      <c r="CJ29" s="69">
        <f t="shared" si="29"/>
        <v>1</v>
      </c>
      <c r="CK29" s="69" t="e">
        <f t="shared" si="29"/>
        <v>#DIV/0!</v>
      </c>
    </row>
    <row r="30" spans="1:89" s="33" customFormat="1">
      <c r="A30" s="33" t="s">
        <v>381</v>
      </c>
      <c r="E30" s="33">
        <f>股权价值增加表!E20</f>
        <v>280139998.44999999</v>
      </c>
      <c r="F30" s="33">
        <f>股权价值增加表!F20</f>
        <v>234266318.96000001</v>
      </c>
      <c r="G30" s="33">
        <f>股权价值增加表!G20</f>
        <v>154141558.41</v>
      </c>
      <c r="H30" s="33">
        <f>股权价值增加表!H20</f>
        <v>66598248.350000001</v>
      </c>
      <c r="I30" s="33">
        <f>股权价值增加表!I20</f>
        <v>275673512.30000001</v>
      </c>
      <c r="J30" s="33">
        <f>股权价值增加表!J20</f>
        <v>212366929.50999999</v>
      </c>
      <c r="K30" s="33">
        <f>股权价值增加表!K20</f>
        <v>135412552.55000001</v>
      </c>
      <c r="L30" s="33">
        <f>股权价值增加表!L20</f>
        <v>51533212.600000001</v>
      </c>
      <c r="M30" s="33">
        <f>股权价值增加表!M20</f>
        <v>216718386.62</v>
      </c>
      <c r="N30" s="33">
        <f>股权价值增加表!N20</f>
        <v>215475533.71000001</v>
      </c>
      <c r="O30" s="33">
        <f>股权价值增加表!O20</f>
        <v>160132633.30000001</v>
      </c>
      <c r="P30" s="33">
        <f>股权价值增加表!P20</f>
        <v>69799508.150000006</v>
      </c>
      <c r="Q30" s="33">
        <f>股权价值增加表!Q20</f>
        <v>308344285.94</v>
      </c>
      <c r="R30" s="33">
        <f>股权价值增加表!R20</f>
        <v>267878359.22999999</v>
      </c>
      <c r="S30" s="33">
        <f>股权价值增加表!S20</f>
        <v>181016731.13</v>
      </c>
      <c r="T30" s="33">
        <f>股权价值增加表!T20</f>
        <v>90165233.569999993</v>
      </c>
      <c r="U30" s="33">
        <f>股权价值增加表!U20</f>
        <v>367880015.48000002</v>
      </c>
      <c r="V30" s="33">
        <f>股权价值增加表!V20</f>
        <v>300622194.08999997</v>
      </c>
      <c r="W30" s="33">
        <f>股权价值增加表!W20</f>
        <v>210398153.75999999</v>
      </c>
      <c r="X30" s="33">
        <f>股权价值增加表!X20</f>
        <v>90435164.069999993</v>
      </c>
      <c r="Y30" s="33">
        <f>股权价值增加表!Y20</f>
        <v>280633741.67000002</v>
      </c>
      <c r="Z30" s="33">
        <f>股权价值增加表!Z20</f>
        <v>228566939.72999999</v>
      </c>
      <c r="AA30" s="33">
        <f>股权价值增加表!AA20</f>
        <v>164164241.12</v>
      </c>
      <c r="AB30" s="33">
        <f>股权价值增加表!AB20</f>
        <v>78989878.340000004</v>
      </c>
      <c r="AC30" s="33">
        <f>股权价值增加表!AC20</f>
        <v>342563567.56999999</v>
      </c>
      <c r="AD30" s="33">
        <f>股权价值增加表!AD20</f>
        <v>279997039.87</v>
      </c>
      <c r="AE30" s="33">
        <f>股权价值增加表!AE20</f>
        <v>202217265.75999999</v>
      </c>
      <c r="AF30" s="33">
        <f>股权价值增加表!AF20</f>
        <v>95149442.810000002</v>
      </c>
      <c r="AG30" s="33">
        <f>股权价值增加表!AG20</f>
        <v>366534973.06</v>
      </c>
      <c r="AH30" s="33">
        <f>股权价值增加表!AH20</f>
        <v>273398414.92000002</v>
      </c>
      <c r="AI30" s="33">
        <f>股权价值增加表!AI20</f>
        <v>178068309.30000001</v>
      </c>
      <c r="AJ30" s="33">
        <f>股权价值增加表!AJ20</f>
        <v>80554286.239999995</v>
      </c>
      <c r="AK30" s="33">
        <f>股权价值增加表!AK20</f>
        <v>247042330.38</v>
      </c>
      <c r="AL30" s="33">
        <f>股权价值增加表!AL20</f>
        <v>197074394.38</v>
      </c>
      <c r="AM30" s="33">
        <f>股权价值增加表!AM20</f>
        <v>126588071.23999999</v>
      </c>
      <c r="AN30" s="33">
        <f>股权价值增加表!AN20</f>
        <v>48014654.869999997</v>
      </c>
      <c r="AO30" s="33">
        <f>股权价值增加表!AO20</f>
        <v>236135104.5</v>
      </c>
      <c r="AP30" s="33">
        <f>股权价值增加表!AP20</f>
        <v>197168703.81</v>
      </c>
      <c r="AQ30" s="33">
        <f>股权价值增加表!AQ20</f>
        <v>142283418.91</v>
      </c>
      <c r="AR30" s="33">
        <f>股权价值增加表!AR20</f>
        <v>47837272.439999998</v>
      </c>
      <c r="AS30" s="33">
        <f>股权价值增加表!AS20</f>
        <v>250408277.59</v>
      </c>
      <c r="AT30" s="33">
        <f>股权价值增加表!AT20</f>
        <v>214420749.16999999</v>
      </c>
      <c r="AU30" s="33">
        <f>股权价值增加表!AU20</f>
        <v>145953407.36000001</v>
      </c>
      <c r="AV30" s="33">
        <f>股权价值增加表!AV20</f>
        <v>28092424.260000002</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69" customFormat="1">
      <c r="A31" s="69" t="s">
        <v>386</v>
      </c>
      <c r="E31" s="69">
        <f>E30/E34</f>
        <v>0.10693548525251055</v>
      </c>
      <c r="F31" s="69">
        <f t="shared" ref="F31:BQ31" si="30">F30/F34</f>
        <v>0.12992414448572095</v>
      </c>
      <c r="G31" s="69">
        <f t="shared" si="30"/>
        <v>0.14529352209351473</v>
      </c>
      <c r="H31" s="69">
        <f t="shared" si="30"/>
        <v>0.16243898435751741</v>
      </c>
      <c r="I31" s="69">
        <f t="shared" si="30"/>
        <v>9.9931376450230952E-2</v>
      </c>
      <c r="J31" s="69">
        <f t="shared" si="30"/>
        <v>0.11666388864792569</v>
      </c>
      <c r="K31" s="69">
        <f t="shared" si="30"/>
        <v>0.12184889798937283</v>
      </c>
      <c r="L31" s="69">
        <f t="shared" si="30"/>
        <v>0.15238228265464293</v>
      </c>
      <c r="M31" s="69">
        <f t="shared" si="30"/>
        <v>6.7044998684245974E-2</v>
      </c>
      <c r="N31" s="69">
        <f t="shared" si="30"/>
        <v>8.9638743349209793E-2</v>
      </c>
      <c r="O31" s="69">
        <f t="shared" si="30"/>
        <v>0.16017737048558456</v>
      </c>
      <c r="P31" s="69">
        <f t="shared" si="30"/>
        <v>0.22498702842249083</v>
      </c>
      <c r="Q31" s="69">
        <f t="shared" si="30"/>
        <v>0.14109151589609945</v>
      </c>
      <c r="R31" s="69">
        <f t="shared" si="30"/>
        <v>0.17984802201385305</v>
      </c>
      <c r="S31" s="69">
        <f t="shared" si="30"/>
        <v>0.20471778138229443</v>
      </c>
      <c r="T31" s="69">
        <f t="shared" si="30"/>
        <v>0.2916289495293935</v>
      </c>
      <c r="U31" s="69">
        <f t="shared" si="30"/>
        <v>0.17497851574474432</v>
      </c>
      <c r="V31" s="69">
        <f t="shared" si="30"/>
        <v>0.23456693003255932</v>
      </c>
      <c r="W31" s="69">
        <f t="shared" si="30"/>
        <v>0.32674309733879536</v>
      </c>
      <c r="X31" s="69">
        <f t="shared" si="30"/>
        <v>0.36434564293850907</v>
      </c>
      <c r="Y31" s="69">
        <f t="shared" si="30"/>
        <v>0.199806356118372</v>
      </c>
      <c r="Z31" s="69">
        <f t="shared" si="30"/>
        <v>0.22371902719775455</v>
      </c>
      <c r="AA31" s="69">
        <f t="shared" si="30"/>
        <v>0.20201094583425616</v>
      </c>
      <c r="AB31" s="69">
        <f t="shared" si="30"/>
        <v>0.17155093932246024</v>
      </c>
      <c r="AC31" s="69">
        <f t="shared" si="30"/>
        <v>0.30005380658499708</v>
      </c>
      <c r="AD31" s="69">
        <f t="shared" si="30"/>
        <v>0.25195395687979244</v>
      </c>
      <c r="AE31" s="69">
        <f t="shared" si="30"/>
        <v>0.27785263870717791</v>
      </c>
      <c r="AF31" s="69">
        <f t="shared" si="30"/>
        <v>0.29828888611514687</v>
      </c>
      <c r="AG31" s="69">
        <f t="shared" si="30"/>
        <v>0.31469143302001512</v>
      </c>
      <c r="AH31" s="69">
        <f t="shared" si="30"/>
        <v>0.29609385853928549</v>
      </c>
      <c r="AI31" s="69">
        <f t="shared" si="30"/>
        <v>0.28979391736227195</v>
      </c>
      <c r="AJ31" s="69">
        <f t="shared" si="30"/>
        <v>0.2838848769148824</v>
      </c>
      <c r="AK31" s="69">
        <f t="shared" si="30"/>
        <v>0.27050602089882025</v>
      </c>
      <c r="AL31" s="69">
        <f t="shared" si="30"/>
        <v>0.24329446103645108</v>
      </c>
      <c r="AM31" s="69">
        <f t="shared" si="30"/>
        <v>0.2252964728117795</v>
      </c>
      <c r="AN31" s="69">
        <f t="shared" si="30"/>
        <v>0.19561123401696343</v>
      </c>
      <c r="AO31" s="69">
        <f t="shared" si="30"/>
        <v>0.22718437580150136</v>
      </c>
      <c r="AP31" s="69">
        <f t="shared" si="30"/>
        <v>0.24110896669897586</v>
      </c>
      <c r="AQ31" s="69">
        <f t="shared" si="30"/>
        <v>0.25082392617317001</v>
      </c>
      <c r="AR31" s="69">
        <f t="shared" si="30"/>
        <v>0.19430781008186743</v>
      </c>
      <c r="AS31" s="69">
        <f t="shared" si="30"/>
        <v>0.25154147769979091</v>
      </c>
      <c r="AT31" s="69">
        <f t="shared" si="30"/>
        <v>0.26509837938660152</v>
      </c>
      <c r="AU31" s="69">
        <f t="shared" si="30"/>
        <v>0.28134246152991021</v>
      </c>
      <c r="AV31" s="69">
        <f t="shared" si="30"/>
        <v>0.16163851041340374</v>
      </c>
      <c r="AW31" s="69">
        <f t="shared" si="30"/>
        <v>0</v>
      </c>
      <c r="AX31" s="69">
        <f t="shared" si="30"/>
        <v>0</v>
      </c>
      <c r="AY31" s="69">
        <f t="shared" si="30"/>
        <v>0</v>
      </c>
      <c r="AZ31" s="69">
        <f t="shared" si="30"/>
        <v>0</v>
      </c>
      <c r="BA31" s="69">
        <f t="shared" si="30"/>
        <v>0</v>
      </c>
      <c r="BB31" s="69">
        <f t="shared" si="30"/>
        <v>0</v>
      </c>
      <c r="BC31" s="69">
        <f t="shared" si="30"/>
        <v>0</v>
      </c>
      <c r="BD31" s="69">
        <f t="shared" si="30"/>
        <v>0</v>
      </c>
      <c r="BE31" s="69">
        <f t="shared" si="30"/>
        <v>0</v>
      </c>
      <c r="BF31" s="69">
        <f t="shared" si="30"/>
        <v>0</v>
      </c>
      <c r="BG31" s="69">
        <f t="shared" si="30"/>
        <v>0</v>
      </c>
      <c r="BH31" s="69">
        <f t="shared" si="30"/>
        <v>0</v>
      </c>
      <c r="BI31" s="69">
        <f t="shared" si="30"/>
        <v>0</v>
      </c>
      <c r="BJ31" s="69">
        <f t="shared" si="30"/>
        <v>0</v>
      </c>
      <c r="BK31" s="69">
        <f t="shared" si="30"/>
        <v>0</v>
      </c>
      <c r="BL31" s="69">
        <f t="shared" si="30"/>
        <v>0</v>
      </c>
      <c r="BM31" s="69">
        <f t="shared" si="30"/>
        <v>0</v>
      </c>
      <c r="BN31" s="69">
        <f t="shared" si="30"/>
        <v>0</v>
      </c>
      <c r="BO31" s="69">
        <f t="shared" si="30"/>
        <v>0</v>
      </c>
      <c r="BP31" s="69">
        <f t="shared" si="30"/>
        <v>0</v>
      </c>
      <c r="BQ31" s="69">
        <f t="shared" si="30"/>
        <v>0</v>
      </c>
      <c r="BR31" s="69">
        <f t="shared" ref="BR31:CK31" si="31">BR30/BR34</f>
        <v>0</v>
      </c>
      <c r="BS31" s="69">
        <f t="shared" si="31"/>
        <v>0</v>
      </c>
      <c r="BT31" s="69">
        <f t="shared" si="31"/>
        <v>0</v>
      </c>
      <c r="BU31" s="69">
        <f t="shared" si="31"/>
        <v>0</v>
      </c>
      <c r="BV31" s="69">
        <f t="shared" si="31"/>
        <v>0</v>
      </c>
      <c r="BW31" s="69">
        <f t="shared" si="31"/>
        <v>0</v>
      </c>
      <c r="BX31" s="69">
        <f t="shared" si="31"/>
        <v>0</v>
      </c>
      <c r="BY31" s="69">
        <f t="shared" si="31"/>
        <v>0</v>
      </c>
      <c r="BZ31" s="69">
        <f t="shared" si="31"/>
        <v>0</v>
      </c>
      <c r="CA31" s="69">
        <f t="shared" si="31"/>
        <v>0</v>
      </c>
      <c r="CB31" s="69">
        <f t="shared" si="31"/>
        <v>0</v>
      </c>
      <c r="CC31" s="69">
        <f t="shared" si="31"/>
        <v>0</v>
      </c>
      <c r="CD31" s="69">
        <f t="shared" si="31"/>
        <v>0</v>
      </c>
      <c r="CE31" s="69">
        <f t="shared" si="31"/>
        <v>0</v>
      </c>
      <c r="CF31" s="69">
        <f t="shared" si="31"/>
        <v>0</v>
      </c>
      <c r="CG31" s="69">
        <f t="shared" si="31"/>
        <v>0</v>
      </c>
      <c r="CH31" s="69">
        <f t="shared" si="31"/>
        <v>0</v>
      </c>
      <c r="CI31" s="69">
        <f t="shared" si="31"/>
        <v>0</v>
      </c>
      <c r="CJ31" s="69">
        <f t="shared" si="31"/>
        <v>0</v>
      </c>
      <c r="CK31" s="69" t="e">
        <f t="shared" si="31"/>
        <v>#DIV/0!</v>
      </c>
    </row>
    <row r="32" spans="1:89" s="33" customFormat="1">
      <c r="A32" s="33" t="s">
        <v>382</v>
      </c>
      <c r="E32" s="33">
        <f>股权价值增加表!E27</f>
        <v>232254428.28000006</v>
      </c>
      <c r="F32" s="33">
        <f>股权价值增加表!F27</f>
        <v>1089086.9399999965</v>
      </c>
      <c r="G32" s="33">
        <f>股权价值增加表!G27</f>
        <v>7585628.8400000045</v>
      </c>
      <c r="H32" s="33">
        <f>股权价值增加表!H27</f>
        <v>8812074.1999999993</v>
      </c>
      <c r="I32" s="33">
        <f>股权价值增加表!I27</f>
        <v>579590919.80999994</v>
      </c>
      <c r="J32" s="33">
        <f>股权价值增加表!J27</f>
        <v>184814178.28000003</v>
      </c>
      <c r="K32" s="33">
        <f>股权价值增加表!K27</f>
        <v>163952038.71000001</v>
      </c>
      <c r="L32" s="33">
        <f>股权价值增加表!L27</f>
        <v>-21554469.379999999</v>
      </c>
      <c r="M32" s="33">
        <f>股权价值增加表!M27</f>
        <v>1296680858.03</v>
      </c>
      <c r="N32" s="33">
        <f>股权价值增加表!N27</f>
        <v>1007109303.6799999</v>
      </c>
      <c r="O32" s="33">
        <f>股权价值增加表!O27</f>
        <v>101144357.89999998</v>
      </c>
      <c r="P32" s="33">
        <f>股权价值增加表!P27</f>
        <v>16491510.01</v>
      </c>
      <c r="Q32" s="33">
        <f>股权价值增加表!Q27</f>
        <v>306686722.44</v>
      </c>
      <c r="R32" s="33">
        <f>股权价值增加表!R27</f>
        <v>13059355.739999998</v>
      </c>
      <c r="S32" s="33">
        <f>股权价值增加表!S27</f>
        <v>-9390586.9900000002</v>
      </c>
      <c r="T32" s="33">
        <f>股权价值增加表!T27</f>
        <v>-2020226.36</v>
      </c>
      <c r="U32" s="33">
        <f>股权价值增加表!U27</f>
        <v>167117152.19</v>
      </c>
      <c r="V32" s="33">
        <f>股权价值增加表!V27</f>
        <v>-128743086.16999999</v>
      </c>
      <c r="W32" s="33">
        <f>股权价值增加表!W27</f>
        <v>-145502523.11000001</v>
      </c>
      <c r="X32" s="33">
        <f>股权价值增加表!X27</f>
        <v>918597.47000000183</v>
      </c>
      <c r="Y32" s="33">
        <f>股权价值增加表!Y27</f>
        <v>50015220.619999953</v>
      </c>
      <c r="Z32" s="33">
        <f>股权价值增加表!Z27</f>
        <v>121474136.35000001</v>
      </c>
      <c r="AA32" s="33">
        <f>股权价值增加表!AA27</f>
        <v>155124631.04999998</v>
      </c>
      <c r="AB32" s="33">
        <f>股权价值增加表!AB27</f>
        <v>158622886.96000001</v>
      </c>
      <c r="AC32" s="33">
        <f>股权价值增加表!AC27</f>
        <v>-61166734.230000012</v>
      </c>
      <c r="AD32" s="33">
        <f>股权价值增加表!AD27</f>
        <v>-9033517.8500000089</v>
      </c>
      <c r="AE32" s="33">
        <f>股权价值增加表!AE27</f>
        <v>3649534.07</v>
      </c>
      <c r="AF32" s="33">
        <f>股权价值增加表!AF27</f>
        <v>-124785.17000000001</v>
      </c>
      <c r="AG32" s="33">
        <f>股权价值增加表!AG27</f>
        <v>-3851279.1299999952</v>
      </c>
      <c r="AH32" s="33">
        <f>股权价值增加表!AH27</f>
        <v>-2842416.4900000142</v>
      </c>
      <c r="AI32" s="33">
        <f>股权价值增加表!AI27</f>
        <v>-2662862.4999999986</v>
      </c>
      <c r="AJ32" s="33">
        <f>股权价值增加表!AJ27</f>
        <v>-683160.42999999528</v>
      </c>
      <c r="AK32" s="33">
        <f>股权价值增加表!AK27</f>
        <v>61614881.820000008</v>
      </c>
      <c r="AL32" s="33">
        <f>股权价值增加表!AL27</f>
        <v>3937500</v>
      </c>
      <c r="AM32" s="33">
        <f>股权价值增加表!AM27</f>
        <v>3937500</v>
      </c>
      <c r="AN32" s="33">
        <f>股权价值增加表!AN27</f>
        <v>0</v>
      </c>
      <c r="AO32" s="33">
        <f>股权价值增加表!AO27</f>
        <v>175967870.43000001</v>
      </c>
      <c r="AP32" s="33">
        <f>股权价值增加表!AP27</f>
        <v>5029496.2899999917</v>
      </c>
      <c r="AQ32" s="33">
        <f>股权价值增加表!AQ27</f>
        <v>4736035.099999994</v>
      </c>
      <c r="AR32" s="33">
        <f>股权价值增加表!AR27</f>
        <v>4868227.6099999994</v>
      </c>
      <c r="AS32" s="33">
        <f>股权价值增加表!AS27</f>
        <v>1021045.0499999821</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69" customFormat="1">
      <c r="A33" s="69" t="s">
        <v>387</v>
      </c>
      <c r="E33" s="69">
        <f>E32/E34</f>
        <v>8.8656529333846781E-2</v>
      </c>
      <c r="F33" s="69">
        <f t="shared" ref="F33:BQ33" si="32">F32/F34</f>
        <v>6.0400782143263019E-4</v>
      </c>
      <c r="G33" s="69">
        <f t="shared" si="32"/>
        <v>7.1501984463278991E-3</v>
      </c>
      <c r="H33" s="69">
        <f t="shared" si="32"/>
        <v>2.1493423905211202E-2</v>
      </c>
      <c r="I33" s="69">
        <f t="shared" si="32"/>
        <v>0.21010113707129899</v>
      </c>
      <c r="J33" s="69">
        <f t="shared" si="32"/>
        <v>0.10152776971991082</v>
      </c>
      <c r="K33" s="69">
        <f t="shared" si="32"/>
        <v>0.14752971466620873</v>
      </c>
      <c r="L33" s="69">
        <f t="shared" si="32"/>
        <v>-6.3735969092949693E-2</v>
      </c>
      <c r="M33" s="69">
        <f t="shared" si="32"/>
        <v>0.40114716511314852</v>
      </c>
      <c r="N33" s="69">
        <f t="shared" si="32"/>
        <v>0.4189617765081014</v>
      </c>
      <c r="O33" s="69">
        <f t="shared" si="32"/>
        <v>0.1011726151878304</v>
      </c>
      <c r="P33" s="69">
        <f t="shared" si="32"/>
        <v>5.3157621445927929E-2</v>
      </c>
      <c r="Q33" s="69">
        <f t="shared" si="32"/>
        <v>0.14033305155097275</v>
      </c>
      <c r="R33" s="69">
        <f t="shared" si="32"/>
        <v>8.767782904768609E-3</v>
      </c>
      <c r="S33" s="69">
        <f t="shared" si="32"/>
        <v>-1.0620124020964792E-2</v>
      </c>
      <c r="T33" s="69">
        <f t="shared" si="32"/>
        <v>-6.5341869349342654E-3</v>
      </c>
      <c r="U33" s="69">
        <f t="shared" si="32"/>
        <v>7.948763187785747E-2</v>
      </c>
      <c r="V33" s="69">
        <f t="shared" si="32"/>
        <v>-0.10045456083915492</v>
      </c>
      <c r="W33" s="69">
        <f t="shared" si="32"/>
        <v>-0.22596179777224612</v>
      </c>
      <c r="X33" s="69">
        <f t="shared" si="32"/>
        <v>3.7008500979749314E-3</v>
      </c>
      <c r="Y33" s="69">
        <f t="shared" si="32"/>
        <v>3.560996950356006E-2</v>
      </c>
      <c r="Z33" s="69">
        <f t="shared" si="32"/>
        <v>0.11889766580421371</v>
      </c>
      <c r="AA33" s="69">
        <f t="shared" si="32"/>
        <v>0.19088732860948709</v>
      </c>
      <c r="AB33" s="69">
        <f t="shared" si="32"/>
        <v>0.34449863486178439</v>
      </c>
      <c r="AC33" s="69">
        <f t="shared" si="32"/>
        <v>-5.3576367073343255E-2</v>
      </c>
      <c r="AD33" s="69">
        <f t="shared" si="32"/>
        <v>-8.1287665323479027E-3</v>
      </c>
      <c r="AE33" s="69">
        <f t="shared" si="32"/>
        <v>5.0145701831649896E-3</v>
      </c>
      <c r="AF33" s="69">
        <f t="shared" si="32"/>
        <v>-3.911954527922605E-4</v>
      </c>
      <c r="AG33" s="69">
        <f t="shared" si="32"/>
        <v>-3.306545452570996E-3</v>
      </c>
      <c r="AH33" s="69">
        <f t="shared" si="32"/>
        <v>-3.0783721491072519E-3</v>
      </c>
      <c r="AI33" s="69">
        <f t="shared" si="32"/>
        <v>-4.3336254401787171E-3</v>
      </c>
      <c r="AJ33" s="69">
        <f t="shared" si="32"/>
        <v>-2.4075554962507328E-3</v>
      </c>
      <c r="AK33" s="69">
        <f t="shared" si="32"/>
        <v>6.7466966020122199E-2</v>
      </c>
      <c r="AL33" s="69">
        <f t="shared" si="32"/>
        <v>4.8609660496221497E-3</v>
      </c>
      <c r="AM33" s="69">
        <f t="shared" si="32"/>
        <v>7.0078077105267525E-3</v>
      </c>
      <c r="AN33" s="69">
        <f t="shared" si="32"/>
        <v>0</v>
      </c>
      <c r="AO33" s="69">
        <f t="shared" si="32"/>
        <v>0.16929778776183199</v>
      </c>
      <c r="AP33" s="69">
        <f t="shared" si="32"/>
        <v>6.1503505884321135E-3</v>
      </c>
      <c r="AQ33" s="69">
        <f t="shared" si="32"/>
        <v>8.3489061998667739E-3</v>
      </c>
      <c r="AR33" s="69">
        <f t="shared" si="32"/>
        <v>1.9774008793365546E-2</v>
      </c>
      <c r="AS33" s="69">
        <f t="shared" si="32"/>
        <v>1.02566569742385E-3</v>
      </c>
      <c r="AT33" s="69">
        <f t="shared" si="32"/>
        <v>3.8894834613829297E-3</v>
      </c>
      <c r="AU33" s="69">
        <f t="shared" si="32"/>
        <v>6.2106674777238557E-3</v>
      </c>
      <c r="AV33" s="69">
        <f t="shared" si="32"/>
        <v>0</v>
      </c>
      <c r="AW33" s="69">
        <f t="shared" si="32"/>
        <v>0.15276441610250863</v>
      </c>
      <c r="AX33" s="69">
        <f t="shared" si="32"/>
        <v>0.16674123560136722</v>
      </c>
      <c r="AY33" s="69">
        <f t="shared" si="32"/>
        <v>0.11775553286185954</v>
      </c>
      <c r="AZ33" s="69">
        <f t="shared" si="32"/>
        <v>5.383326431216081E-2</v>
      </c>
      <c r="BA33" s="69">
        <f t="shared" si="32"/>
        <v>-0.11256239924494847</v>
      </c>
      <c r="BB33" s="69">
        <f t="shared" si="32"/>
        <v>-0.11109024529124195</v>
      </c>
      <c r="BC33" s="69">
        <f t="shared" si="32"/>
        <v>-1.3573331942404558E-2</v>
      </c>
      <c r="BD33" s="69">
        <f t="shared" si="32"/>
        <v>8.3385637547669561E-2</v>
      </c>
      <c r="BE33" s="69">
        <f t="shared" si="32"/>
        <v>0.10869950136170008</v>
      </c>
      <c r="BF33" s="69">
        <f t="shared" si="32"/>
        <v>9.6014866378390615E-2</v>
      </c>
      <c r="BG33" s="69">
        <f t="shared" si="32"/>
        <v>0.10792481921050764</v>
      </c>
      <c r="BH33" s="69">
        <f t="shared" si="32"/>
        <v>6.988340547422274E-2</v>
      </c>
      <c r="BI33" s="69">
        <f t="shared" si="32"/>
        <v>0.13802759131142198</v>
      </c>
      <c r="BJ33" s="69">
        <f t="shared" si="32"/>
        <v>0.18749973987756732</v>
      </c>
      <c r="BK33" s="69">
        <f t="shared" si="32"/>
        <v>0.22038223236209514</v>
      </c>
      <c r="BL33" s="69">
        <f t="shared" si="32"/>
        <v>0.12241853411802332</v>
      </c>
      <c r="BM33" s="69">
        <f t="shared" si="32"/>
        <v>0.1113501426866696</v>
      </c>
      <c r="BN33" s="69">
        <f t="shared" si="32"/>
        <v>0.11944005921846049</v>
      </c>
      <c r="BO33" s="69">
        <f t="shared" si="32"/>
        <v>0.13167709953987727</v>
      </c>
      <c r="BP33" s="69">
        <f t="shared" si="32"/>
        <v>0.14656161205550786</v>
      </c>
      <c r="BQ33" s="69">
        <f t="shared" si="32"/>
        <v>7.7245022427662416E-2</v>
      </c>
      <c r="BR33" s="69">
        <f t="shared" ref="BR33:CJ33" si="33">BR32/BR34</f>
        <v>0.13408078162415485</v>
      </c>
      <c r="BS33" s="69">
        <f t="shared" si="33"/>
        <v>0.24510104692177323</v>
      </c>
      <c r="BT33" s="69">
        <f t="shared" si="33"/>
        <v>0.18598769279280777</v>
      </c>
      <c r="BU33" s="69">
        <f t="shared" si="33"/>
        <v>8.8155916227104753E-2</v>
      </c>
      <c r="BV33" s="69">
        <f t="shared" si="33"/>
        <v>-3.3357256139645443E-2</v>
      </c>
      <c r="BW33" s="69">
        <f t="shared" si="33"/>
        <v>4.6359685696061632</v>
      </c>
      <c r="BX33" s="69">
        <f t="shared" si="33"/>
        <v>0.31401311253324404</v>
      </c>
      <c r="BY33" s="69">
        <f t="shared" si="33"/>
        <v>0.39933009052882518</v>
      </c>
      <c r="BZ33" s="69">
        <f t="shared" si="33"/>
        <v>5.3089015701087011E-3</v>
      </c>
      <c r="CA33" s="69">
        <f t="shared" si="33"/>
        <v>8.8630678196813154E-2</v>
      </c>
      <c r="CB33" s="69">
        <f t="shared" si="33"/>
        <v>3.1730388579593602E-3</v>
      </c>
      <c r="CC33" s="69">
        <f t="shared" si="33"/>
        <v>4.9503185071718206E-2</v>
      </c>
      <c r="CD33" s="69">
        <f t="shared" si="33"/>
        <v>5.2375912507802115E-3</v>
      </c>
      <c r="CE33" s="69">
        <f t="shared" si="33"/>
        <v>5.3603442715611854E-3</v>
      </c>
      <c r="CF33" s="69">
        <f t="shared" si="33"/>
        <v>2.7575927334106917E-3</v>
      </c>
      <c r="CG33" s="69">
        <f t="shared" si="33"/>
        <v>0</v>
      </c>
      <c r="CH33" s="69">
        <f t="shared" si="33"/>
        <v>0</v>
      </c>
      <c r="CI33" s="69">
        <f t="shared" si="33"/>
        <v>0</v>
      </c>
      <c r="CJ33" s="69">
        <f t="shared" si="33"/>
        <v>0</v>
      </c>
    </row>
    <row r="34" spans="1:89" s="68" customFormat="1">
      <c r="A34" s="68" t="s">
        <v>383</v>
      </c>
      <c r="E34" s="68">
        <f>股权价值增加表!E31</f>
        <v>2619710358.8999991</v>
      </c>
      <c r="F34" s="68">
        <f>股权价值增加表!F31</f>
        <v>1803100723.79</v>
      </c>
      <c r="G34" s="68">
        <f>股权价值增加表!G31</f>
        <v>1060897665.5599996</v>
      </c>
      <c r="H34" s="68">
        <f>股权价值增加表!H31</f>
        <v>409989317.60999984</v>
      </c>
      <c r="I34" s="68">
        <f>股权价值增加表!I31</f>
        <v>2758628191.5899987</v>
      </c>
      <c r="J34" s="68">
        <f>股权价值增加表!J31</f>
        <v>1820331312.2100008</v>
      </c>
      <c r="K34" s="68">
        <f>股权价值增加表!K31</f>
        <v>1111315365.0499995</v>
      </c>
      <c r="L34" s="68">
        <f>股权价值增加表!L31</f>
        <v>338183755.3700003</v>
      </c>
      <c r="M34" s="68">
        <f>股权价值增加表!M31</f>
        <v>3232431812.5599995</v>
      </c>
      <c r="N34" s="68">
        <f>股权价值增加表!N31</f>
        <v>2403821446.6100001</v>
      </c>
      <c r="O34" s="68">
        <f>股权价值增加表!O31</f>
        <v>999720702.21000063</v>
      </c>
      <c r="P34" s="68">
        <f>股权价值增加表!P31</f>
        <v>310237921.8900004</v>
      </c>
      <c r="Q34" s="68">
        <f>股权价值增加表!Q31</f>
        <v>2185420462.6100011</v>
      </c>
      <c r="R34" s="68">
        <f>股权价值增加表!R31</f>
        <v>1489470699.9300013</v>
      </c>
      <c r="S34" s="68">
        <f>股权价值增加表!S31</f>
        <v>884225737.04999971</v>
      </c>
      <c r="T34" s="68">
        <f>股权价值增加表!T31</f>
        <v>309177925.28999996</v>
      </c>
      <c r="U34" s="68">
        <f>股权价值增加表!U31</f>
        <v>2102429626.3700004</v>
      </c>
      <c r="V34" s="68">
        <f>股权价值增加表!V31</f>
        <v>1281605186.4100015</v>
      </c>
      <c r="W34" s="68">
        <f>股权价值增加表!W31</f>
        <v>643925320.76000082</v>
      </c>
      <c r="X34" s="68">
        <f>股权价值增加表!X31</f>
        <v>248212558.10999998</v>
      </c>
      <c r="Y34" s="68">
        <f>股权价值增加表!Y31</f>
        <v>1404528600.2000015</v>
      </c>
      <c r="Z34" s="68">
        <f>股权价值增加表!Z31</f>
        <v>1021669647.8299996</v>
      </c>
      <c r="AA34" s="68">
        <f>股权价值增加表!AA31</f>
        <v>812650227.64999962</v>
      </c>
      <c r="AB34" s="68">
        <f>股权价值增加表!AB31</f>
        <v>460445618.37999964</v>
      </c>
      <c r="AC34" s="68">
        <f>股权价值增加表!AC31</f>
        <v>1141673793.339999</v>
      </c>
      <c r="AD34" s="68">
        <f>股权价值增加表!AD31</f>
        <v>1111302411.5100005</v>
      </c>
      <c r="AE34" s="68">
        <f>股权价值增加表!AE31</f>
        <v>727786018.88</v>
      </c>
      <c r="AF34" s="68">
        <f>股权价值增加表!AF31</f>
        <v>318984203.69999963</v>
      </c>
      <c r="AG34" s="68">
        <f>股权价值增加表!AG31</f>
        <v>1164744046.3899999</v>
      </c>
      <c r="AH34" s="68">
        <f>股权价值增加表!AH31</f>
        <v>923350508.75000072</v>
      </c>
      <c r="AI34" s="68">
        <f>股权价值增加表!AI31</f>
        <v>614465310.10999954</v>
      </c>
      <c r="AJ34" s="68">
        <f>股权价值增加表!AJ31</f>
        <v>283756877.48999995</v>
      </c>
      <c r="AK34" s="68">
        <f>股权价值增加表!AK31</f>
        <v>913260006.40999937</v>
      </c>
      <c r="AL34" s="68">
        <f>股权价值增加表!AL31</f>
        <v>810024172.11000025</v>
      </c>
      <c r="AM34" s="68">
        <f>股权价值增加表!AM31</f>
        <v>561873293.70999992</v>
      </c>
      <c r="AN34" s="68">
        <f>股权价值增加表!AN31</f>
        <v>245459598.02000004</v>
      </c>
      <c r="AO34" s="68">
        <f>股权价值增加表!AO31</f>
        <v>1039398522.309999</v>
      </c>
      <c r="AP34" s="68">
        <f>股权价值增加表!AP31</f>
        <v>817757657.5</v>
      </c>
      <c r="AQ34" s="68">
        <f>股权价值增加表!AQ31</f>
        <v>567264140.55000019</v>
      </c>
      <c r="AR34" s="68">
        <f>股权价值增加表!AR31</f>
        <v>246193256.05000019</v>
      </c>
      <c r="AS34" s="68">
        <f>股权价值增加表!AS31</f>
        <v>995494977.13000107</v>
      </c>
      <c r="AT34" s="68">
        <f>股权价值增加表!AT31</f>
        <v>808834628.35999942</v>
      </c>
      <c r="AU34" s="68">
        <f>股权价值增加表!AU31</f>
        <v>518774900.04999959</v>
      </c>
      <c r="AV34" s="68">
        <f>股权价值增加表!AV31</f>
        <v>173797841.78999993</v>
      </c>
      <c r="AW34" s="68">
        <f>股权价值增加表!AW31</f>
        <v>693892520.2900002</v>
      </c>
      <c r="AX34" s="68">
        <f>股权价值增加表!AX31</f>
        <v>468671194.07000011</v>
      </c>
      <c r="AY34" s="68">
        <f>股权价值增加表!AY31</f>
        <v>267573631.43999991</v>
      </c>
      <c r="AZ34" s="68">
        <f>股权价值增加表!AZ31</f>
        <v>126656449.82000013</v>
      </c>
      <c r="BA34" s="68">
        <f>股权价值增加表!BA31</f>
        <v>465648687.31999987</v>
      </c>
      <c r="BB34" s="68">
        <f>股权价值增加表!BB31</f>
        <v>426821847.10000026</v>
      </c>
      <c r="BC34" s="68">
        <f>股权价值增加表!BC31</f>
        <v>329800162.4800002</v>
      </c>
      <c r="BD34" s="68">
        <f>股权价值增加表!BD31</f>
        <v>164673649.00999984</v>
      </c>
      <c r="BE34" s="68">
        <f>股权价值增加表!BE31</f>
        <v>681519157.4200002</v>
      </c>
      <c r="BF34" s="68">
        <f>股权价值增加表!BF31</f>
        <v>558607850.66999972</v>
      </c>
      <c r="BG34" s="68">
        <f>股权价值增加表!BG31</f>
        <v>414347398.19000024</v>
      </c>
      <c r="BH34" s="68">
        <f>股权价值增加表!BH31</f>
        <v>186204766.95000002</v>
      </c>
      <c r="BI34" s="68">
        <f>股权价值增加表!BI31</f>
        <v>937140404.9800005</v>
      </c>
      <c r="BJ34" s="68">
        <f>股权价值增加表!BJ31</f>
        <v>673235861.30000007</v>
      </c>
      <c r="BK34" s="68">
        <f>股权价值增加表!BK31</f>
        <v>449844667.40999985</v>
      </c>
      <c r="BL34" s="68">
        <f>股权价值增加表!BL31</f>
        <v>172022480.2700001</v>
      </c>
      <c r="BM34" s="68">
        <f>股权价值增加表!BM31</f>
        <v>723656402.28000033</v>
      </c>
      <c r="BN34" s="68">
        <f>股权价值增加表!BN31</f>
        <v>569466300.21000004</v>
      </c>
      <c r="BO34" s="68">
        <f>股权价值增加表!BO31</f>
        <v>361004360.02999997</v>
      </c>
      <c r="BP34" s="68">
        <f>股权价值增加表!BP31</f>
        <v>160590035.47999999</v>
      </c>
      <c r="BQ34" s="68">
        <f>股权价值增加表!BQ31</f>
        <v>609902011.27999973</v>
      </c>
      <c r="BR34" s="68">
        <f>股权价值增加表!BR31</f>
        <v>321676408.8599999</v>
      </c>
      <c r="BS34" s="68">
        <f>股权价值增加表!BS31</f>
        <v>451392992.47999954</v>
      </c>
      <c r="BT34" s="68">
        <f>股权价值增加表!BT31</f>
        <v>298364353.72000003</v>
      </c>
      <c r="BU34" s="68">
        <f>股权价值增加表!BU31</f>
        <v>479296239.18999994</v>
      </c>
      <c r="BV34" s="68">
        <f>股权价值增加表!BV31</f>
        <v>253852171.60999995</v>
      </c>
      <c r="BW34" s="68">
        <f>股权价值增加表!BW31</f>
        <v>9582426.540000014</v>
      </c>
      <c r="BX34" s="68">
        <f>股权价值增加表!BX31</f>
        <v>-7660175.0500000063</v>
      </c>
      <c r="BY34" s="68">
        <f>股权价值增加表!BY31</f>
        <v>109155166.69999999</v>
      </c>
      <c r="BZ34" s="68">
        <f>股权价值增加表!BZ31</f>
        <v>395562052.19999999</v>
      </c>
      <c r="CA34" s="68">
        <f>股权价值增加表!CA31</f>
        <v>59789752.349999964</v>
      </c>
      <c r="CB34" s="68">
        <f>股权价值增加表!CB31</f>
        <v>956129649.14999998</v>
      </c>
      <c r="CC34" s="68">
        <f>股权价值增加表!CC31</f>
        <v>214962886.42000002</v>
      </c>
      <c r="CD34" s="68">
        <f>股权价值增加表!CD31</f>
        <v>1105470000</v>
      </c>
      <c r="CE34" s="68">
        <f>股权价值增加表!CE31</f>
        <v>1441885000</v>
      </c>
      <c r="CF34" s="68">
        <f>股权价值增加表!CF31</f>
        <v>758843543.01000011</v>
      </c>
      <c r="CG34" s="68">
        <f>股权价值增加表!CG31</f>
        <v>56640000</v>
      </c>
      <c r="CH34" s="68">
        <f>股权价值增加表!CH31</f>
        <v>79450000</v>
      </c>
      <c r="CI34" s="68">
        <f>股权价值增加表!CI31</f>
        <v>67140000</v>
      </c>
      <c r="CJ34" s="68">
        <f>股权价值增加表!CJ31</f>
        <v>69050000</v>
      </c>
      <c r="CK34" s="68">
        <f>股权价值增加表!CK31</f>
        <v>0</v>
      </c>
    </row>
    <row r="35" spans="1:89" s="22" customFormat="1" ht="37.5" customHeight="1">
      <c r="A35" s="154" t="s">
        <v>566</v>
      </c>
      <c r="B35" s="155"/>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row>
    <row r="38" spans="1:89">
      <c r="A38" s="2" t="s">
        <v>388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c r="A39" t="s">
        <v>383</v>
      </c>
      <c r="E39">
        <f>股权价值增加表!E31</f>
        <v>2619710358.8999991</v>
      </c>
      <c r="F39" s="48">
        <f>股权价值增加表!F31</f>
        <v>1803100723.79</v>
      </c>
      <c r="G39" s="48">
        <f>股权价值增加表!G31</f>
        <v>1060897665.5599996</v>
      </c>
      <c r="H39" s="48">
        <f>股权价值增加表!H31</f>
        <v>409989317.60999984</v>
      </c>
      <c r="I39" s="48">
        <f>股权价值增加表!I31</f>
        <v>2758628191.5899987</v>
      </c>
      <c r="J39" s="48">
        <f>股权价值增加表!J31</f>
        <v>1820331312.2100008</v>
      </c>
      <c r="K39" s="48">
        <f>股权价值增加表!K31</f>
        <v>1111315365.0499995</v>
      </c>
      <c r="L39" s="48">
        <f>股权价值增加表!L31</f>
        <v>338183755.3700003</v>
      </c>
      <c r="M39" s="48">
        <f>股权价值增加表!M31</f>
        <v>3232431812.5599995</v>
      </c>
      <c r="N39" s="48">
        <f>股权价值增加表!N31</f>
        <v>2403821446.6100001</v>
      </c>
      <c r="O39" s="48">
        <f>股权价值增加表!O31</f>
        <v>999720702.21000063</v>
      </c>
      <c r="P39" s="48">
        <f>股权价值增加表!P31</f>
        <v>310237921.8900004</v>
      </c>
      <c r="Q39" s="48">
        <f>股权价值增加表!Q31</f>
        <v>2185420462.6100011</v>
      </c>
      <c r="R39" s="48">
        <f>股权价值增加表!R31</f>
        <v>1489470699.9300013</v>
      </c>
      <c r="S39" s="48">
        <f>股权价值增加表!S31</f>
        <v>884225737.04999971</v>
      </c>
      <c r="T39" s="48">
        <f>股权价值增加表!T31</f>
        <v>309177925.28999996</v>
      </c>
      <c r="U39" s="48">
        <f>股权价值增加表!U31</f>
        <v>2102429626.3700004</v>
      </c>
      <c r="V39" s="48">
        <f>股权价值增加表!V31</f>
        <v>1281605186.4100015</v>
      </c>
      <c r="W39" s="48">
        <f>股权价值增加表!W31</f>
        <v>643925320.76000082</v>
      </c>
      <c r="X39" s="48">
        <f>股权价值增加表!X31</f>
        <v>248212558.10999998</v>
      </c>
      <c r="Y39" s="48">
        <f>股权价值增加表!Y31</f>
        <v>1404528600.2000015</v>
      </c>
      <c r="Z39" s="48">
        <f>股权价值增加表!Z31</f>
        <v>1021669647.8299996</v>
      </c>
      <c r="AA39" s="48">
        <f>股权价值增加表!AA31</f>
        <v>812650227.64999962</v>
      </c>
      <c r="AB39" s="48">
        <f>股权价值增加表!AB31</f>
        <v>460445618.37999964</v>
      </c>
      <c r="AC39" s="48">
        <f>股权价值增加表!AC31</f>
        <v>1141673793.339999</v>
      </c>
      <c r="AD39" s="48">
        <f>股权价值增加表!AD31</f>
        <v>1111302411.5100005</v>
      </c>
      <c r="AE39" s="48">
        <f>股权价值增加表!AE31</f>
        <v>727786018.88</v>
      </c>
      <c r="AF39" s="48">
        <f>股权价值增加表!AF31</f>
        <v>318984203.69999963</v>
      </c>
      <c r="AG39" s="48">
        <f>股权价值增加表!AG31</f>
        <v>1164744046.3899999</v>
      </c>
      <c r="AH39" s="48">
        <f>股权价值增加表!AH31</f>
        <v>923350508.75000072</v>
      </c>
      <c r="AI39" s="48">
        <f>股权价值增加表!AI31</f>
        <v>614465310.10999954</v>
      </c>
      <c r="AJ39" s="48">
        <f>股权价值增加表!AJ31</f>
        <v>283756877.48999995</v>
      </c>
      <c r="AK39" s="48">
        <f>股权价值增加表!AK31</f>
        <v>913260006.40999937</v>
      </c>
      <c r="AL39" s="48">
        <f>股权价值增加表!AL31</f>
        <v>810024172.11000025</v>
      </c>
      <c r="AM39" s="48">
        <f>股权价值增加表!AM31</f>
        <v>561873293.70999992</v>
      </c>
      <c r="AN39" s="48">
        <f>股权价值增加表!AN31</f>
        <v>245459598.02000004</v>
      </c>
      <c r="AO39" s="48">
        <f>股权价值增加表!AO31</f>
        <v>1039398522.309999</v>
      </c>
      <c r="AP39" s="48">
        <f>股权价值增加表!AP31</f>
        <v>817757657.5</v>
      </c>
      <c r="AQ39" s="48">
        <f>股权价值增加表!AQ31</f>
        <v>567264140.55000019</v>
      </c>
      <c r="AR39" s="48">
        <f>股权价值增加表!AR31</f>
        <v>246193256.05000019</v>
      </c>
      <c r="AS39" s="48">
        <f>股权价值增加表!AS31</f>
        <v>995494977.13000107</v>
      </c>
      <c r="AT39" s="48">
        <f>股权价值增加表!AT31</f>
        <v>808834628.35999942</v>
      </c>
      <c r="AU39" s="48">
        <f>股权价值增加表!AU31</f>
        <v>518774900.04999959</v>
      </c>
      <c r="AV39" s="48">
        <f>股权价值增加表!AV31</f>
        <v>173797841.78999993</v>
      </c>
      <c r="AW39" s="48">
        <f>股权价值增加表!AW31</f>
        <v>693892520.2900002</v>
      </c>
      <c r="AX39" s="48">
        <f>股权价值增加表!AX31</f>
        <v>468671194.07000011</v>
      </c>
      <c r="AY39" s="48">
        <f>股权价值增加表!AY31</f>
        <v>267573631.43999991</v>
      </c>
      <c r="AZ39" s="48">
        <f>股权价值增加表!AZ31</f>
        <v>126656449.82000013</v>
      </c>
      <c r="BA39" s="48">
        <f>股权价值增加表!BA31</f>
        <v>465648687.31999987</v>
      </c>
      <c r="BB39" s="48">
        <f>股权价值增加表!BB31</f>
        <v>426821847.10000026</v>
      </c>
      <c r="BC39" s="48">
        <f>股权价值增加表!BC31</f>
        <v>329800162.4800002</v>
      </c>
      <c r="BD39" s="48">
        <f>股权价值增加表!BD31</f>
        <v>164673649.00999984</v>
      </c>
      <c r="BE39" s="48">
        <f>股权价值增加表!BE31</f>
        <v>681519157.4200002</v>
      </c>
      <c r="BF39" s="48">
        <f>股权价值增加表!BF31</f>
        <v>558607850.66999972</v>
      </c>
      <c r="BG39" s="48">
        <f>股权价值增加表!BG31</f>
        <v>414347398.19000024</v>
      </c>
      <c r="BH39" s="48">
        <f>股权价值增加表!BH31</f>
        <v>186204766.95000002</v>
      </c>
      <c r="BI39" s="48">
        <f>股权价值增加表!BI31</f>
        <v>937140404.9800005</v>
      </c>
      <c r="BJ39" s="48">
        <f>股权价值增加表!BJ31</f>
        <v>673235861.30000007</v>
      </c>
      <c r="BK39" s="48">
        <f>股权价值增加表!BK31</f>
        <v>449844667.40999985</v>
      </c>
      <c r="BL39" s="48">
        <f>股权价值增加表!BL31</f>
        <v>172022480.2700001</v>
      </c>
      <c r="BM39" s="48">
        <f>股权价值增加表!BM31</f>
        <v>723656402.28000033</v>
      </c>
      <c r="BN39" s="48">
        <f>股权价值增加表!BN31</f>
        <v>569466300.21000004</v>
      </c>
      <c r="BO39" s="48">
        <f>股权价值增加表!BO31</f>
        <v>361004360.02999997</v>
      </c>
      <c r="BP39" s="48">
        <f>股权价值增加表!BP31</f>
        <v>160590035.47999999</v>
      </c>
      <c r="BQ39" s="48">
        <f>股权价值增加表!BQ31</f>
        <v>609902011.27999973</v>
      </c>
      <c r="BR39" s="48">
        <f>股权价值增加表!BR31</f>
        <v>321676408.8599999</v>
      </c>
      <c r="BS39" s="48">
        <f>股权价值增加表!BS31</f>
        <v>451392992.47999954</v>
      </c>
      <c r="BT39" s="48">
        <f>股权价值增加表!BT31</f>
        <v>298364353.72000003</v>
      </c>
      <c r="BU39" s="48">
        <f>股权价值增加表!BU31</f>
        <v>479296239.18999994</v>
      </c>
      <c r="BV39" s="48">
        <f>股权价值增加表!BV31</f>
        <v>253852171.60999995</v>
      </c>
      <c r="BW39" s="48">
        <f>股权价值增加表!BW31</f>
        <v>9582426.540000014</v>
      </c>
      <c r="BX39" s="48">
        <f>股权价值增加表!BX31</f>
        <v>-7660175.0500000063</v>
      </c>
      <c r="BY39" s="48">
        <f>股权价值增加表!BY31</f>
        <v>109155166.69999999</v>
      </c>
      <c r="BZ39" s="48">
        <f>股权价值增加表!BZ31</f>
        <v>395562052.19999999</v>
      </c>
      <c r="CA39" s="48">
        <f>股权价值增加表!CA31</f>
        <v>59789752.349999964</v>
      </c>
      <c r="CB39" s="48">
        <f>股权价值增加表!CB31</f>
        <v>956129649.14999998</v>
      </c>
      <c r="CC39" s="48">
        <f>股权价值增加表!CC31</f>
        <v>214962886.42000002</v>
      </c>
      <c r="CD39" s="48">
        <f>股权价值增加表!CD31</f>
        <v>1105470000</v>
      </c>
      <c r="CE39" s="48">
        <f>股权价值增加表!CE31</f>
        <v>1441885000</v>
      </c>
      <c r="CF39" s="48">
        <f>股权价值增加表!CF31</f>
        <v>758843543.01000011</v>
      </c>
      <c r="CG39" s="48">
        <f>股权价值增加表!CG31</f>
        <v>56640000</v>
      </c>
      <c r="CH39" s="48">
        <f>股权价值增加表!CH31</f>
        <v>79450000</v>
      </c>
      <c r="CI39" s="48">
        <f>股权价值增加表!CI31</f>
        <v>67140000</v>
      </c>
      <c r="CJ39" s="48">
        <f>股权价值增加表!CJ31</f>
        <v>69050000</v>
      </c>
    </row>
    <row r="40" spans="1:89">
      <c r="A40" t="s">
        <v>389</v>
      </c>
      <c r="E40">
        <f>股权价值增加表!E38</f>
        <v>2581865647.9399991</v>
      </c>
      <c r="F40" s="48">
        <f>股权价值增加表!F38</f>
        <v>1988129367.6799998</v>
      </c>
      <c r="G40" s="48">
        <f>股权价值增加表!G38</f>
        <v>1187055477.2799995</v>
      </c>
      <c r="H40" s="48">
        <f>股权价值增加表!H38</f>
        <v>457590851.01999986</v>
      </c>
      <c r="I40" s="48">
        <f>股权价值增加表!I38</f>
        <v>2764948608.4099989</v>
      </c>
      <c r="J40" s="48">
        <f>股权价值增加表!J38</f>
        <v>2055687820.8000007</v>
      </c>
      <c r="K40" s="48">
        <f>股权价值增加表!K38</f>
        <v>1269587570.0299995</v>
      </c>
      <c r="L40" s="48">
        <f>股权价值增加表!L38</f>
        <v>407469821.32000029</v>
      </c>
      <c r="M40" s="48">
        <f>股权价值增加表!M38</f>
        <v>3197340766.7499995</v>
      </c>
      <c r="N40" s="48">
        <f>股权价值增加表!N38</f>
        <v>2636535828.8900003</v>
      </c>
      <c r="O40" s="48">
        <f>股权价值增加表!O38</f>
        <v>1137852731.6100006</v>
      </c>
      <c r="P40" s="48">
        <f>股权价值增加表!P38</f>
        <v>368974651.34000039</v>
      </c>
      <c r="Q40" s="48">
        <f>股权价值增加表!Q38</f>
        <v>2108625175.2200012</v>
      </c>
      <c r="R40" s="48">
        <f>股权价值增加表!R38</f>
        <v>1680315694.8600013</v>
      </c>
      <c r="S40" s="48">
        <f>股权价值增加表!S38</f>
        <v>1003533841.1799997</v>
      </c>
      <c r="T40" s="48">
        <f>股权价值增加表!T38</f>
        <v>363254433.93999994</v>
      </c>
      <c r="U40" s="48">
        <f>股权价值增加表!U38</f>
        <v>2017127852.9400003</v>
      </c>
      <c r="V40" s="48">
        <f>股权价值增加表!V38</f>
        <v>1476356858.0800016</v>
      </c>
      <c r="W40" s="48">
        <f>股权价值增加表!W38</f>
        <v>755114507.17000079</v>
      </c>
      <c r="X40" s="48">
        <f>股权价值增加表!X38</f>
        <v>261218521.11999997</v>
      </c>
      <c r="Y40" s="48">
        <f>股权价值增加表!Y38</f>
        <v>1632701259.1400015</v>
      </c>
      <c r="Z40" s="48">
        <f>股权价值增加表!Z38</f>
        <v>1168672954.3799996</v>
      </c>
      <c r="AA40" s="48">
        <f>股权价值增加表!AA38</f>
        <v>916249346.33999968</v>
      </c>
      <c r="AB40" s="48">
        <f>股权价值增加表!AB38</f>
        <v>468163516.45999962</v>
      </c>
      <c r="AC40" s="48">
        <f>股权价值增加表!AC38</f>
        <v>1340673699.9799991</v>
      </c>
      <c r="AD40" s="48">
        <f>股权价值增加表!AD38</f>
        <v>1197738818.9200006</v>
      </c>
      <c r="AE40" s="48">
        <f>股权价值增加表!AE38</f>
        <v>788190007.28999996</v>
      </c>
      <c r="AF40" s="48">
        <f>股权价值增加表!AF38</f>
        <v>336169918.97999966</v>
      </c>
      <c r="AG40" s="48">
        <f>股权价值增加表!AG38</f>
        <v>1252344584.0899999</v>
      </c>
      <c r="AH40" s="48">
        <f>股权价值增加表!AH38</f>
        <v>976286438.06000066</v>
      </c>
      <c r="AI40" s="48">
        <f>股权价值增加表!AI38</f>
        <v>643322314.71999955</v>
      </c>
      <c r="AJ40" s="48">
        <f>股权价值增加表!AJ38</f>
        <v>291756461.94999993</v>
      </c>
      <c r="AK40" s="48">
        <f>股权价值增加表!AK38</f>
        <v>999647675.03999937</v>
      </c>
      <c r="AL40" s="48">
        <f>股权价值增加表!AL38</f>
        <v>874000272.2900002</v>
      </c>
      <c r="AM40" s="48">
        <f>股权价值增加表!AM38</f>
        <v>592877328.06999993</v>
      </c>
      <c r="AN40" s="48">
        <f>股权价值增加表!AN38</f>
        <v>255932861.53000003</v>
      </c>
      <c r="AO40" s="48">
        <f>股权价值增加表!AO38</f>
        <v>1120424235.6299989</v>
      </c>
      <c r="AP40" s="48">
        <f>股权价值增加表!AP38</f>
        <v>867759061.82000005</v>
      </c>
      <c r="AQ40" s="48">
        <f>股权价值增加表!AQ38</f>
        <v>597252107.84000015</v>
      </c>
      <c r="AR40" s="48">
        <f>股权价值增加表!AR38</f>
        <v>255967165.00000018</v>
      </c>
      <c r="AS40" s="48">
        <f>股权价值增加表!AS38</f>
        <v>1032189683.060001</v>
      </c>
      <c r="AT40" s="48">
        <f>股权价值增加表!AT38</f>
        <v>831484029.70999944</v>
      </c>
      <c r="AU40" s="48">
        <f>股权价值增加表!AU38</f>
        <v>527120107.50999957</v>
      </c>
      <c r="AV40" s="48">
        <f>股权价值增加表!AV38</f>
        <v>180086799.97999993</v>
      </c>
      <c r="AW40" s="48">
        <f>股权价值增加表!AW38</f>
        <v>716543364.6700002</v>
      </c>
      <c r="AX40" s="48">
        <f>股权价值增加表!AX38</f>
        <v>482041108.81000012</v>
      </c>
      <c r="AY40" s="48">
        <f>股权价值增加表!AY38</f>
        <v>275634927.4799999</v>
      </c>
      <c r="AZ40" s="48">
        <f>股权价值增加表!AZ38</f>
        <v>130183438.42000012</v>
      </c>
      <c r="BA40" s="48">
        <f>股权价值增加表!BA38</f>
        <v>473981800.21999985</v>
      </c>
      <c r="BB40" s="48">
        <f>股权价值增加表!BB38</f>
        <v>427643685.89000028</v>
      </c>
      <c r="BC40" s="48">
        <f>股权价值增加表!BC38</f>
        <v>331871813.1700002</v>
      </c>
      <c r="BD40" s="48">
        <f>股权价值增加表!BD38</f>
        <v>168307139.40999985</v>
      </c>
      <c r="BE40" s="48">
        <f>股权价值增加表!BE38</f>
        <v>694095325.98000014</v>
      </c>
      <c r="BF40" s="48">
        <f>股权价值增加表!BF38</f>
        <v>565741104.65999973</v>
      </c>
      <c r="BG40" s="48">
        <f>股权价值增加表!BG38</f>
        <v>417288217.85000026</v>
      </c>
      <c r="BH40" s="48">
        <f>股权价值增加表!BH38</f>
        <v>188721646.52000001</v>
      </c>
      <c r="BI40" s="48">
        <f>股权价值增加表!BI38</f>
        <v>928395454.33000052</v>
      </c>
      <c r="BJ40" s="48">
        <f>股权价值增加表!BJ38</f>
        <v>658585467.81000006</v>
      </c>
      <c r="BK40" s="48">
        <f>股权价值增加表!BK38</f>
        <v>433917630.35999984</v>
      </c>
      <c r="BL40" s="48">
        <f>股权价值增加表!BL38</f>
        <v>165629278.4300001</v>
      </c>
      <c r="BM40" s="48">
        <f>股权价值增加表!BM38</f>
        <v>716295570.59000027</v>
      </c>
      <c r="BN40" s="48">
        <f>股权价值增加表!BN38</f>
        <v>561171988.30000007</v>
      </c>
      <c r="BO40" s="48">
        <f>股权价值增加表!BO38</f>
        <v>356149528.28999996</v>
      </c>
      <c r="BP40" s="48">
        <f>股权价值增加表!BP38</f>
        <v>152251847.09</v>
      </c>
      <c r="BQ40" s="48">
        <f>股权价值增加表!BQ38</f>
        <v>604393894.32999969</v>
      </c>
      <c r="BR40" s="48">
        <f>股权价值增加表!BR38</f>
        <v>317907695.5399999</v>
      </c>
      <c r="BS40" s="48">
        <f>股权价值增加表!BS38</f>
        <v>447982190.44999957</v>
      </c>
      <c r="BT40" s="48">
        <f>股权价值增加表!BT38</f>
        <v>298451783.42000002</v>
      </c>
      <c r="BU40" s="48">
        <f>股权价值增加表!BU38</f>
        <v>485864903.59999996</v>
      </c>
      <c r="BV40" s="48">
        <f>股权价值增加表!BV38</f>
        <v>247919715.73999995</v>
      </c>
      <c r="BW40" s="48">
        <f>股权价值增加表!BW38</f>
        <v>8713819.1500000134</v>
      </c>
      <c r="BX40" s="48">
        <f>股权价值增加表!BX38</f>
        <v>-25096905.590000004</v>
      </c>
      <c r="BY40" s="48">
        <f>股权价值增加表!BY38</f>
        <v>86270830.889999986</v>
      </c>
      <c r="BZ40" s="48">
        <f>股权价值增加表!BZ38</f>
        <v>395562052.19999999</v>
      </c>
      <c r="CA40" s="48">
        <f>股权价值增加表!CA38</f>
        <v>9859132.579999961</v>
      </c>
      <c r="CB40" s="48">
        <f>股权价值增加表!CB38</f>
        <v>956129649.14999998</v>
      </c>
      <c r="CC40" s="48">
        <f>股权价值增加表!CC38</f>
        <v>190885255.69000003</v>
      </c>
      <c r="CD40" s="48">
        <f>股权价值增加表!CD38</f>
        <v>1105470000</v>
      </c>
      <c r="CE40" s="48">
        <f>股权价值增加表!CE38</f>
        <v>1441885000</v>
      </c>
      <c r="CF40" s="48">
        <f>股权价值增加表!CF38</f>
        <v>758843543.01000011</v>
      </c>
      <c r="CG40" s="48">
        <f>股权价值增加表!CG38</f>
        <v>56640000</v>
      </c>
      <c r="CH40" s="48">
        <f>股权价值增加表!CH38</f>
        <v>79450000</v>
      </c>
      <c r="CI40" s="48">
        <f>股权价值增加表!CI38</f>
        <v>67140000</v>
      </c>
      <c r="CJ40" s="48">
        <f>股权价值增加表!CJ38</f>
        <v>69050000</v>
      </c>
    </row>
    <row r="41" spans="1:89" s="69" customFormat="1">
      <c r="A41" s="69" t="s">
        <v>390</v>
      </c>
      <c r="E41" s="69">
        <f>1-E40/E39</f>
        <v>1.4446143189619898E-2</v>
      </c>
      <c r="F41" s="69">
        <f t="shared" ref="F41:BQ41" si="34">1-F40/F39</f>
        <v>-0.10261692064605343</v>
      </c>
      <c r="G41" s="69">
        <f t="shared" si="34"/>
        <v>-0.11891609889951726</v>
      </c>
      <c r="H41" s="69">
        <f t="shared" si="34"/>
        <v>-0.11610432605290644</v>
      </c>
      <c r="I41" s="69">
        <f t="shared" si="34"/>
        <v>-2.2911448665929868E-3</v>
      </c>
      <c r="J41" s="69">
        <f t="shared" si="34"/>
        <v>-0.12929322646450658</v>
      </c>
      <c r="K41" s="69">
        <f t="shared" si="34"/>
        <v>-0.14241880384050942</v>
      </c>
      <c r="L41" s="69">
        <f t="shared" si="34"/>
        <v>-0.20487697841723773</v>
      </c>
      <c r="M41" s="69">
        <f t="shared" si="34"/>
        <v>1.0855927625031292E-2</v>
      </c>
      <c r="N41" s="69">
        <f t="shared" si="34"/>
        <v>-9.6810178063843511E-2</v>
      </c>
      <c r="O41" s="69">
        <f t="shared" si="34"/>
        <v>-0.1381706201488504</v>
      </c>
      <c r="P41" s="69">
        <f t="shared" si="34"/>
        <v>-0.18932801345551176</v>
      </c>
      <c r="Q41" s="69">
        <f t="shared" si="34"/>
        <v>3.5139822612571758E-2</v>
      </c>
      <c r="R41" s="69">
        <f t="shared" si="34"/>
        <v>-0.12812940525716221</v>
      </c>
      <c r="S41" s="69">
        <f t="shared" si="34"/>
        <v>-0.13492946329298428</v>
      </c>
      <c r="T41" s="69">
        <f t="shared" si="34"/>
        <v>-0.17490417079187592</v>
      </c>
      <c r="U41" s="69">
        <f t="shared" si="34"/>
        <v>4.0572950628211979E-2</v>
      </c>
      <c r="V41" s="69">
        <f t="shared" si="34"/>
        <v>-0.15195917879790533</v>
      </c>
      <c r="W41" s="69">
        <f t="shared" si="34"/>
        <v>-0.17267403971436868</v>
      </c>
      <c r="X41" s="69">
        <f t="shared" si="34"/>
        <v>-5.2398489057254638E-2</v>
      </c>
      <c r="Y41" s="69">
        <f t="shared" si="34"/>
        <v>-0.16245497521909402</v>
      </c>
      <c r="Z41" s="69">
        <f t="shared" si="34"/>
        <v>-0.14388536143970931</v>
      </c>
      <c r="AA41" s="69">
        <f t="shared" si="34"/>
        <v>-0.12748303656984783</v>
      </c>
      <c r="AB41" s="69">
        <f t="shared" si="34"/>
        <v>-1.6761801550320143E-2</v>
      </c>
      <c r="AC41" s="69">
        <f t="shared" si="34"/>
        <v>-0.17430539949403601</v>
      </c>
      <c r="AD41" s="69">
        <f t="shared" si="34"/>
        <v>-7.7779375366020531E-2</v>
      </c>
      <c r="AE41" s="69">
        <f t="shared" si="34"/>
        <v>-8.2996906842146334E-2</v>
      </c>
      <c r="AF41" s="69">
        <f t="shared" si="34"/>
        <v>-5.3876383471837874E-2</v>
      </c>
      <c r="AG41" s="69">
        <f t="shared" si="34"/>
        <v>-7.5210118456074948E-2</v>
      </c>
      <c r="AH41" s="69">
        <f t="shared" si="34"/>
        <v>-5.7330264951781729E-2</v>
      </c>
      <c r="AI41" s="69">
        <f t="shared" si="34"/>
        <v>-4.6962788842927816E-2</v>
      </c>
      <c r="AJ41" s="69">
        <f t="shared" si="34"/>
        <v>-2.8191684835134678E-2</v>
      </c>
      <c r="AK41" s="69">
        <f t="shared" si="34"/>
        <v>-9.4592633011038707E-2</v>
      </c>
      <c r="AL41" s="69">
        <f t="shared" si="34"/>
        <v>-7.898048278405212E-2</v>
      </c>
      <c r="AM41" s="69">
        <f t="shared" si="34"/>
        <v>-5.5179761535350869E-2</v>
      </c>
      <c r="AN41" s="69">
        <f t="shared" si="34"/>
        <v>-4.2667973037039841E-2</v>
      </c>
      <c r="AO41" s="69">
        <f t="shared" si="34"/>
        <v>-7.7954424199031314E-2</v>
      </c>
      <c r="AP41" s="69">
        <f t="shared" si="34"/>
        <v>-6.1144525962448792E-2</v>
      </c>
      <c r="AQ41" s="69">
        <f t="shared" si="34"/>
        <v>-5.2864204074180687E-2</v>
      </c>
      <c r="AR41" s="69">
        <f t="shared" si="34"/>
        <v>-3.9700149008204288E-2</v>
      </c>
      <c r="AS41" s="69">
        <f t="shared" si="34"/>
        <v>-3.6860764517155475E-2</v>
      </c>
      <c r="AT41" s="69">
        <f t="shared" si="34"/>
        <v>-2.800251195466763E-2</v>
      </c>
      <c r="AU41" s="69">
        <f t="shared" si="34"/>
        <v>-1.6086374763304212E-2</v>
      </c>
      <c r="AV41" s="69">
        <f t="shared" si="34"/>
        <v>-3.6185479205196103E-2</v>
      </c>
      <c r="AW41" s="69">
        <f t="shared" si="34"/>
        <v>-3.2643159736803984E-2</v>
      </c>
      <c r="AX41" s="69">
        <f t="shared" si="34"/>
        <v>-2.8527280765634266E-2</v>
      </c>
      <c r="AY41" s="69">
        <f t="shared" si="34"/>
        <v>-3.0127393333253982E-2</v>
      </c>
      <c r="AZ41" s="69">
        <f t="shared" si="34"/>
        <v>-2.7846892953437674E-2</v>
      </c>
      <c r="BA41" s="69">
        <f t="shared" si="34"/>
        <v>-1.7895707916542047E-2</v>
      </c>
      <c r="BB41" s="69">
        <f t="shared" si="34"/>
        <v>-1.9254843574290081E-3</v>
      </c>
      <c r="BC41" s="69">
        <f t="shared" si="34"/>
        <v>-6.2815332606926955E-3</v>
      </c>
      <c r="BD41" s="69">
        <f t="shared" si="34"/>
        <v>-2.2064795562885431E-2</v>
      </c>
      <c r="BE41" s="69">
        <f t="shared" si="34"/>
        <v>-1.8453140198742224E-2</v>
      </c>
      <c r="BF41" s="69">
        <f t="shared" si="34"/>
        <v>-1.2769698781433636E-2</v>
      </c>
      <c r="BG41" s="69">
        <f t="shared" si="34"/>
        <v>-7.097473455478287E-3</v>
      </c>
      <c r="BH41" s="69">
        <f t="shared" si="34"/>
        <v>-1.3516730055980863E-2</v>
      </c>
      <c r="BI41" s="69">
        <f t="shared" si="34"/>
        <v>9.3315266352074211E-3</v>
      </c>
      <c r="BJ41" s="69">
        <f t="shared" si="34"/>
        <v>2.1761160288922388E-2</v>
      </c>
      <c r="BK41" s="69">
        <f t="shared" si="34"/>
        <v>3.5405637109584109E-2</v>
      </c>
      <c r="BL41" s="69">
        <f t="shared" si="34"/>
        <v>3.7164920712487559E-2</v>
      </c>
      <c r="BM41" s="69">
        <f t="shared" si="34"/>
        <v>1.0171721920525401E-2</v>
      </c>
      <c r="BN41" s="69">
        <f t="shared" si="34"/>
        <v>1.4565061895570164E-2</v>
      </c>
      <c r="BO41" s="69">
        <f t="shared" si="34"/>
        <v>1.3448124946736306E-2</v>
      </c>
      <c r="BP41" s="69">
        <f t="shared" si="34"/>
        <v>5.1922202800923078E-2</v>
      </c>
      <c r="BQ41" s="69">
        <f t="shared" si="34"/>
        <v>9.0311506572017253E-3</v>
      </c>
      <c r="BR41" s="69">
        <f t="shared" ref="BR41:CK41" si="35">1-BR40/BR39</f>
        <v>1.1715852378966995E-2</v>
      </c>
      <c r="BS41" s="69">
        <f t="shared" si="35"/>
        <v>7.5561696499998332E-3</v>
      </c>
      <c r="BT41" s="69">
        <f t="shared" si="35"/>
        <v>-2.9302997797797659E-4</v>
      </c>
      <c r="BU41" s="69">
        <f t="shared" si="35"/>
        <v>-1.3704811081140411E-2</v>
      </c>
      <c r="BV41" s="69">
        <f t="shared" si="35"/>
        <v>2.3369726689256742E-2</v>
      </c>
      <c r="BW41" s="69">
        <f t="shared" si="35"/>
        <v>9.0645869955189751E-2</v>
      </c>
      <c r="BX41" s="69">
        <f t="shared" si="35"/>
        <v>-2.2762835609089618</v>
      </c>
      <c r="BY41" s="69">
        <f t="shared" si="35"/>
        <v>0.20964958876289275</v>
      </c>
      <c r="BZ41" s="69">
        <f t="shared" si="35"/>
        <v>0</v>
      </c>
      <c r="CA41" s="69">
        <f t="shared" si="35"/>
        <v>0.8351033046217331</v>
      </c>
      <c r="CB41" s="69">
        <f t="shared" si="35"/>
        <v>0</v>
      </c>
      <c r="CC41" s="69">
        <f t="shared" si="35"/>
        <v>0.11200831516076915</v>
      </c>
      <c r="CD41" s="69">
        <f t="shared" si="35"/>
        <v>0</v>
      </c>
      <c r="CE41" s="69">
        <f t="shared" si="35"/>
        <v>0</v>
      </c>
      <c r="CF41" s="69">
        <f t="shared" si="35"/>
        <v>0</v>
      </c>
      <c r="CG41" s="69">
        <f t="shared" si="35"/>
        <v>0</v>
      </c>
      <c r="CH41" s="69">
        <f t="shared" si="35"/>
        <v>0</v>
      </c>
      <c r="CI41" s="69">
        <f t="shared" si="35"/>
        <v>0</v>
      </c>
      <c r="CJ41" s="69">
        <f t="shared" si="35"/>
        <v>0</v>
      </c>
      <c r="CK41" s="69" t="e">
        <f t="shared" si="35"/>
        <v>#DIV/0!</v>
      </c>
    </row>
    <row r="42" spans="1:89" s="70" customFormat="1">
      <c r="A42" s="70" t="s">
        <v>436</v>
      </c>
      <c r="E42" s="70">
        <f>E39/(E39-E40)</f>
        <v>69.22262827344359</v>
      </c>
      <c r="F42" s="9">
        <f t="shared" ref="F42:BQ42" si="36">F39/(F39-F40)</f>
        <v>-9.7449815654593959</v>
      </c>
      <c r="G42" s="9">
        <f t="shared" si="36"/>
        <v>-8.4092903253157374</v>
      </c>
      <c r="H42" s="9">
        <f t="shared" si="36"/>
        <v>-8.6129434965611882</v>
      </c>
      <c r="I42" s="9">
        <f t="shared" si="36"/>
        <v>-436.46301662584398</v>
      </c>
      <c r="J42" s="9">
        <f t="shared" si="36"/>
        <v>-7.7343572230716928</v>
      </c>
      <c r="K42" s="9">
        <f t="shared" si="36"/>
        <v>-7.0215447190517768</v>
      </c>
      <c r="L42" s="9">
        <f t="shared" si="36"/>
        <v>-4.8809778810944362</v>
      </c>
      <c r="M42" s="9">
        <f t="shared" si="36"/>
        <v>92.115573587118604</v>
      </c>
      <c r="N42" s="9">
        <f t="shared" si="36"/>
        <v>-10.329492414945545</v>
      </c>
      <c r="O42" s="9">
        <f t="shared" si="36"/>
        <v>-7.2374286148727274</v>
      </c>
      <c r="P42" s="9">
        <f t="shared" si="36"/>
        <v>-5.2818385496606925</v>
      </c>
      <c r="Q42" s="9">
        <f t="shared" si="36"/>
        <v>28.457741833968086</v>
      </c>
      <c r="R42" s="9">
        <f t="shared" si="36"/>
        <v>-7.8046097068268594</v>
      </c>
      <c r="S42" s="9">
        <f t="shared" si="36"/>
        <v>-7.4112797575471774</v>
      </c>
      <c r="T42" s="9">
        <f t="shared" si="36"/>
        <v>-5.7174165457148112</v>
      </c>
      <c r="U42" s="9">
        <f t="shared" si="36"/>
        <v>24.646962681207164</v>
      </c>
      <c r="V42" s="9">
        <f t="shared" si="36"/>
        <v>-6.5807146887120789</v>
      </c>
      <c r="W42" s="9">
        <f t="shared" si="36"/>
        <v>-5.791258498695953</v>
      </c>
      <c r="X42" s="9">
        <f t="shared" si="36"/>
        <v>-19.084519763677243</v>
      </c>
      <c r="Y42" s="9">
        <f t="shared" si="36"/>
        <v>-6.1555517068735837</v>
      </c>
      <c r="Z42" s="9">
        <f t="shared" si="36"/>
        <v>-6.9499773291323903</v>
      </c>
      <c r="AA42" s="9">
        <f t="shared" si="36"/>
        <v>-7.84418089580178</v>
      </c>
      <c r="AB42" s="9">
        <f t="shared" si="36"/>
        <v>-59.659458262760658</v>
      </c>
      <c r="AC42" s="9">
        <f t="shared" si="36"/>
        <v>-5.7370569294051927</v>
      </c>
      <c r="AD42" s="9">
        <f t="shared" si="36"/>
        <v>-12.856878771449617</v>
      </c>
      <c r="AE42" s="9">
        <f t="shared" si="36"/>
        <v>-12.048641787361081</v>
      </c>
      <c r="AF42" s="9">
        <f t="shared" si="36"/>
        <v>-18.561008285248345</v>
      </c>
      <c r="AG42" s="9">
        <f t="shared" si="36"/>
        <v>-13.296083300068593</v>
      </c>
      <c r="AH42" s="9">
        <f t="shared" si="36"/>
        <v>-17.442793973498333</v>
      </c>
      <c r="AI42" s="9">
        <f t="shared" si="36"/>
        <v>-21.293454342002796</v>
      </c>
      <c r="AJ42" s="9">
        <f t="shared" si="36"/>
        <v>-35.471452162154023</v>
      </c>
      <c r="AK42" s="9">
        <f t="shared" si="36"/>
        <v>-10.571647792944953</v>
      </c>
      <c r="AL42" s="9">
        <f t="shared" si="36"/>
        <v>-12.661355878694652</v>
      </c>
      <c r="AM42" s="9">
        <f t="shared" si="36"/>
        <v>-18.122586473291459</v>
      </c>
      <c r="AN42" s="9">
        <f t="shared" si="36"/>
        <v>-23.436782411292569</v>
      </c>
      <c r="AO42" s="9">
        <f t="shared" si="36"/>
        <v>-12.828008291701638</v>
      </c>
      <c r="AP42" s="9">
        <f t="shared" si="36"/>
        <v>-16.354693805527884</v>
      </c>
      <c r="AQ42" s="9">
        <f t="shared" si="36"/>
        <v>-18.916391866919398</v>
      </c>
      <c r="AR42" s="9">
        <f t="shared" si="36"/>
        <v>-25.188822333975239</v>
      </c>
      <c r="AS42" s="9">
        <f t="shared" si="36"/>
        <v>-27.129117181891054</v>
      </c>
      <c r="AT42" s="9">
        <f t="shared" si="36"/>
        <v>-35.711081977890714</v>
      </c>
      <c r="AU42" s="9">
        <f t="shared" si="36"/>
        <v>-62.164410236243654</v>
      </c>
      <c r="AV42" s="9">
        <f t="shared" si="36"/>
        <v>-27.635394693250458</v>
      </c>
      <c r="AW42" s="9">
        <f t="shared" si="36"/>
        <v>-30.634289329305805</v>
      </c>
      <c r="AX42" s="9">
        <f t="shared" si="36"/>
        <v>-35.05416475602744</v>
      </c>
      <c r="AY42" s="9">
        <f t="shared" si="36"/>
        <v>-33.192383719975652</v>
      </c>
      <c r="AZ42" s="9">
        <f t="shared" si="36"/>
        <v>-35.910649050581092</v>
      </c>
      <c r="BA42" s="9">
        <f t="shared" si="36"/>
        <v>-55.879320598188606</v>
      </c>
      <c r="BB42" s="9">
        <f t="shared" si="36"/>
        <v>-519.34984365971468</v>
      </c>
      <c r="BC42" s="9">
        <f t="shared" si="36"/>
        <v>-159.19680092400162</v>
      </c>
      <c r="BD42" s="9">
        <f t="shared" si="36"/>
        <v>-45.32106346283441</v>
      </c>
      <c r="BE42" s="9">
        <f t="shared" si="36"/>
        <v>-54.191318617313705</v>
      </c>
      <c r="BF42" s="9">
        <f t="shared" si="36"/>
        <v>-78.31038281450553</v>
      </c>
      <c r="BG42" s="9">
        <f t="shared" si="36"/>
        <v>-140.89520817131526</v>
      </c>
      <c r="BH42" s="9">
        <f t="shared" si="36"/>
        <v>-73.982390404957101</v>
      </c>
      <c r="BI42" s="9">
        <f t="shared" si="36"/>
        <v>107.16360131546347</v>
      </c>
      <c r="BJ42" s="9">
        <f t="shared" si="36"/>
        <v>45.953432019388011</v>
      </c>
      <c r="BK42" s="9">
        <f t="shared" si="36"/>
        <v>28.244089970896344</v>
      </c>
      <c r="BL42" s="9">
        <f t="shared" si="36"/>
        <v>26.907093593341017</v>
      </c>
      <c r="BM42" s="9">
        <f t="shared" si="36"/>
        <v>98.311771380822691</v>
      </c>
      <c r="BN42" s="9">
        <f t="shared" si="36"/>
        <v>68.65744939293009</v>
      </c>
      <c r="BO42" s="9">
        <f t="shared" si="36"/>
        <v>74.359808818008446</v>
      </c>
      <c r="BP42" s="9">
        <f t="shared" si="36"/>
        <v>19.259583493291672</v>
      </c>
      <c r="BQ42" s="9">
        <f t="shared" si="36"/>
        <v>110.72786159342431</v>
      </c>
      <c r="BR42" s="9">
        <f t="shared" ref="BR42:CK42" si="37">BR39/(BR39-BR40)</f>
        <v>85.354438384291996</v>
      </c>
      <c r="BS42" s="9">
        <f t="shared" si="37"/>
        <v>132.34218477347491</v>
      </c>
      <c r="BT42" s="9">
        <f t="shared" si="37"/>
        <v>-3412.6201247406857</v>
      </c>
      <c r="BU42" s="9">
        <f t="shared" si="37"/>
        <v>-72.967076603932952</v>
      </c>
      <c r="BV42" s="9">
        <f t="shared" si="37"/>
        <v>42.790402014402133</v>
      </c>
      <c r="BW42" s="9">
        <f t="shared" si="37"/>
        <v>11.03194222190535</v>
      </c>
      <c r="BX42" s="9">
        <f t="shared" si="37"/>
        <v>-0.43931257826273701</v>
      </c>
      <c r="BY42" s="9">
        <f t="shared" si="37"/>
        <v>4.7698638757215468</v>
      </c>
      <c r="BZ42" s="9" t="e">
        <f t="shared" si="37"/>
        <v>#DIV/0!</v>
      </c>
      <c r="CA42" s="9">
        <f t="shared" si="37"/>
        <v>1.1974566433466076</v>
      </c>
      <c r="CB42" s="9" t="e">
        <f t="shared" si="37"/>
        <v>#DIV/0!</v>
      </c>
      <c r="CC42" s="9">
        <f t="shared" si="37"/>
        <v>8.9279085982560087</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55" t="s">
        <v>567</v>
      </c>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c r="AD43" s="155"/>
      <c r="AE43" s="155"/>
      <c r="AF43" s="155"/>
      <c r="AG43" s="155"/>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431</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33" customFormat="1">
      <c r="A47" s="33" t="s">
        <v>432</v>
      </c>
      <c r="E47" s="33">
        <f>股权价值增加表!E42</f>
        <v>2241957914.309999</v>
      </c>
      <c r="F47" s="33">
        <f>股权价值增加表!F42</f>
        <v>1747402630.1999998</v>
      </c>
      <c r="G47" s="33">
        <f>股权价值增加表!G42</f>
        <v>1054382394.6699995</v>
      </c>
      <c r="H47" s="33">
        <f>股权价值增加表!H42</f>
        <v>400512723.04999983</v>
      </c>
      <c r="I47" s="33">
        <f>股权价值增加表!I42</f>
        <v>2420829279.2799988</v>
      </c>
      <c r="J47" s="33">
        <f>股权价值增加表!J42</f>
        <v>1819229392.2900007</v>
      </c>
      <c r="K47" s="33">
        <f>股权价值增加表!K42</f>
        <v>1138066593.8999996</v>
      </c>
      <c r="L47" s="33">
        <f>股权价值增加表!L42</f>
        <v>350136757.76000029</v>
      </c>
      <c r="M47" s="33">
        <f>股权价值增加表!M42</f>
        <v>2802858860.8599997</v>
      </c>
      <c r="N47" s="33">
        <f>股权价值增加表!N42</f>
        <v>2399127489.4300003</v>
      </c>
      <c r="O47" s="33">
        <f>股权价值增加表!O42</f>
        <v>994357285.11000061</v>
      </c>
      <c r="P47" s="33">
        <f>股权价值增加表!P42</f>
        <v>308879060.99000037</v>
      </c>
      <c r="Q47" s="33">
        <f>股权价值增加表!Q42</f>
        <v>1781708044.0600011</v>
      </c>
      <c r="R47" s="33">
        <f>股权价值增加表!R42</f>
        <v>1420495766.1400013</v>
      </c>
      <c r="S47" s="33">
        <f>股权价值增加表!S42</f>
        <v>851241326.42999971</v>
      </c>
      <c r="T47" s="33">
        <f>股权价值增加表!T42</f>
        <v>310442849.74999994</v>
      </c>
      <c r="U47" s="33">
        <f>股权价值增加表!U42</f>
        <v>1772567087.6400003</v>
      </c>
      <c r="V47" s="33">
        <f>股权价值增加表!V42</f>
        <v>1299758664.7200017</v>
      </c>
      <c r="W47" s="33">
        <f>股权价值增加表!W42</f>
        <v>659925426.82000077</v>
      </c>
      <c r="X47" s="33">
        <f>股权价值增加表!X42</f>
        <v>215110485.14999998</v>
      </c>
      <c r="Y47" s="33">
        <f>股权价值增加表!Y42</f>
        <v>1268387501.3100016</v>
      </c>
      <c r="Z47" s="33">
        <f>股权价值增加表!Z42</f>
        <v>1004447665.9099996</v>
      </c>
      <c r="AA47" s="33">
        <f>股权价值增加表!AA42</f>
        <v>823475616.92999971</v>
      </c>
      <c r="AB47" s="33">
        <f>股权价值增加表!AB42</f>
        <v>426296621.6699996</v>
      </c>
      <c r="AC47" s="33">
        <f>股权价值增加表!AC42</f>
        <v>1166949521.2199991</v>
      </c>
      <c r="AD47" s="33">
        <f>股权价值增加表!AD42</f>
        <v>1045584546.2900006</v>
      </c>
      <c r="AE47" s="33">
        <f>股权价值增加表!AE42</f>
        <v>693937626.8499999</v>
      </c>
      <c r="AF47" s="33">
        <f>股权价值增加表!AF42</f>
        <v>290172110.37999964</v>
      </c>
      <c r="AG47" s="33">
        <f>股权价值增加表!AG42</f>
        <v>1090715745.0899999</v>
      </c>
      <c r="AH47" s="33">
        <f>股权价值增加表!AH42</f>
        <v>854171272.6400007</v>
      </c>
      <c r="AI47" s="33">
        <f>股权价值增加表!AI42</f>
        <v>562482566.88999951</v>
      </c>
      <c r="AJ47" s="33">
        <f>股权价值增加表!AJ42</f>
        <v>256066742.95999992</v>
      </c>
      <c r="AK47" s="33">
        <f>股权价值增加表!AK42</f>
        <v>863908425.80999935</v>
      </c>
      <c r="AL47" s="33">
        <f>股权价值增加表!AL42</f>
        <v>771765851.95000017</v>
      </c>
      <c r="AM47" s="33">
        <f>股权价值增加表!AM42</f>
        <v>526251406.67999995</v>
      </c>
      <c r="AN47" s="33">
        <f>股权价值增加表!AN42</f>
        <v>223412461.13000003</v>
      </c>
      <c r="AO47" s="33">
        <f>股权价值增加表!AO42</f>
        <v>967108766.95999897</v>
      </c>
      <c r="AP47" s="33">
        <f>股权价值增加表!AP42</f>
        <v>726198318.61000001</v>
      </c>
      <c r="AQ47" s="33">
        <f>股权价值增加表!AQ42</f>
        <v>497794244.75000012</v>
      </c>
      <c r="AR47" s="33">
        <f>股权价值增加表!AR42</f>
        <v>211939790.95000017</v>
      </c>
      <c r="AS47" s="33">
        <f>股权价值增加表!AS42</f>
        <v>892906408.98000097</v>
      </c>
      <c r="AT47" s="33">
        <f>股权价值增加表!AT42</f>
        <v>699068839.78999949</v>
      </c>
      <c r="AU47" s="33">
        <f>股权价值增加表!AU42</f>
        <v>442767373.94999957</v>
      </c>
      <c r="AV47" s="33">
        <f>股权价值增加表!AV42</f>
        <v>150436490.82999992</v>
      </c>
      <c r="AW47" s="33">
        <f>股权价值增加表!AW42</f>
        <v>604383627.65000021</v>
      </c>
      <c r="AX47" s="33">
        <f>股权价值增加表!AX42</f>
        <v>413909597.80000013</v>
      </c>
      <c r="AY47" s="33">
        <f>股权价值增加表!AY42</f>
        <v>234278161.0999999</v>
      </c>
      <c r="AZ47" s="33">
        <f>股权价值增加表!AZ42</f>
        <v>108921899.17000012</v>
      </c>
      <c r="BA47" s="33">
        <f>股权价值增加表!BA42</f>
        <v>365371804.35999984</v>
      </c>
      <c r="BB47" s="33">
        <f>股权价值增加表!BB42</f>
        <v>333639358.6200003</v>
      </c>
      <c r="BC47" s="33">
        <f>股权价值增加表!BC42</f>
        <v>264009258.72000021</v>
      </c>
      <c r="BD47" s="33">
        <f>股权价值增加表!BD42</f>
        <v>139332183.44999984</v>
      </c>
      <c r="BE47" s="33">
        <f>股权价值增加表!BE42</f>
        <v>561626443.97000015</v>
      </c>
      <c r="BF47" s="33">
        <f>股权价值增加表!BF42</f>
        <v>472103904.28999972</v>
      </c>
      <c r="BG47" s="33">
        <f>股权价值增加表!BG42</f>
        <v>351420617.06000024</v>
      </c>
      <c r="BH47" s="33">
        <f>股权价值增加表!BH42</f>
        <v>155766515.61000001</v>
      </c>
      <c r="BI47" s="33">
        <f>股权价值增加表!BI42</f>
        <v>772449125.40000057</v>
      </c>
      <c r="BJ47" s="33">
        <f>股权价值增加表!BJ42</f>
        <v>550219330.47000003</v>
      </c>
      <c r="BK47" s="33">
        <f>股权价值增加表!BK42</f>
        <v>365050346.4599998</v>
      </c>
      <c r="BL47" s="33">
        <f>股权价值增加表!BL42</f>
        <v>137622411.5500001</v>
      </c>
      <c r="BM47" s="33">
        <f>股权价值增加表!BM42</f>
        <v>572627313.35000026</v>
      </c>
      <c r="BN47" s="33">
        <f>股权价值增加表!BN42</f>
        <v>462406010.70000005</v>
      </c>
      <c r="BO47" s="33">
        <f>股权价值增加表!BO42</f>
        <v>291984741.36999995</v>
      </c>
      <c r="BP47" s="33">
        <f>股权价值增加表!BP42</f>
        <v>126930227.53</v>
      </c>
      <c r="BQ47" s="33">
        <f>股权价值增加表!BQ42</f>
        <v>490933872.39999968</v>
      </c>
      <c r="BR47" s="33">
        <f>股权价值增加表!BR42</f>
        <v>265476293.6999999</v>
      </c>
      <c r="BS47" s="33">
        <f>股权价值增加表!BS42</f>
        <v>347190456.57999957</v>
      </c>
      <c r="BT47" s="33">
        <f>股权价值增加表!BT42</f>
        <v>251221805.62</v>
      </c>
      <c r="BU47" s="33">
        <f>股权价值增加表!BU42</f>
        <v>388409195.52999997</v>
      </c>
      <c r="BV47" s="33">
        <f>股权价值增加表!BV42</f>
        <v>208686900.90999997</v>
      </c>
      <c r="BW47" s="33">
        <f>股权价值增加表!BW42</f>
        <v>5916823.500000013</v>
      </c>
      <c r="BX47" s="33">
        <f>股权价值增加表!BX42</f>
        <v>-25096905.590000004</v>
      </c>
      <c r="BY47" s="33">
        <f>股权价值增加表!BY42</f>
        <v>78094133.599999979</v>
      </c>
      <c r="BZ47" s="33">
        <f>股权价值增加表!BZ42</f>
        <v>393937436.69999999</v>
      </c>
      <c r="CA47" s="33">
        <f>股权价值增加表!CA42</f>
        <v>8059246.9699999606</v>
      </c>
      <c r="CB47" s="33">
        <f>股权价值增加表!CB42</f>
        <v>946431636.17999995</v>
      </c>
      <c r="CC47" s="33">
        <f>股权价值增加表!CC42</f>
        <v>162549128.84000003</v>
      </c>
      <c r="CD47" s="33">
        <f>股权价值增加表!CD42</f>
        <v>1085740000</v>
      </c>
      <c r="CE47" s="33">
        <f>股权价值增加表!CE42</f>
        <v>1414075000</v>
      </c>
      <c r="CF47" s="33">
        <f>股权价值增加表!CF42</f>
        <v>742396397.73000014</v>
      </c>
      <c r="CG47" s="33">
        <f>股权价值增加表!CG42</f>
        <v>52310000</v>
      </c>
      <c r="CH47" s="33">
        <f>股权价值增加表!CH42</f>
        <v>75230000</v>
      </c>
      <c r="CI47" s="33">
        <f>股权价值增加表!CI42</f>
        <v>54630000</v>
      </c>
      <c r="CJ47" s="33">
        <f>股权价值增加表!CJ42</f>
        <v>65420000</v>
      </c>
    </row>
    <row r="48" spans="1:89" s="33" customFormat="1">
      <c r="A48" s="33" t="s">
        <v>435</v>
      </c>
      <c r="E48" s="33">
        <f>股权价值增加表!E43</f>
        <v>11.514257388756903</v>
      </c>
      <c r="F48" s="33">
        <f>股权价值增加表!F43</f>
        <v>11.892328901580532</v>
      </c>
      <c r="G48" s="33">
        <f>股权价值增加表!G43</f>
        <v>10.968046651678581</v>
      </c>
      <c r="H48" s="33">
        <f>股权价值增加表!H43</f>
        <v>10.554952551609121</v>
      </c>
      <c r="I48" s="33">
        <f>股权价值增加表!I43</f>
        <v>12.782546906788692</v>
      </c>
      <c r="J48" s="33">
        <f>股权价值增加表!J43</f>
        <v>12.794849483283125</v>
      </c>
      <c r="K48" s="33">
        <f>股权价值增加表!K43</f>
        <v>12.275136437188516</v>
      </c>
      <c r="L48" s="33">
        <f>股权价值增加表!L43</f>
        <v>9.2742618061613786</v>
      </c>
      <c r="M48" s="33">
        <f>股权价值增加表!M43</f>
        <v>14.52594555816952</v>
      </c>
      <c r="N48" s="33">
        <f>股权价值增加表!N43</f>
        <v>16.261639719568858</v>
      </c>
      <c r="O48" s="33">
        <f>股权价值增加表!O43</f>
        <v>10.116053795082268</v>
      </c>
      <c r="P48" s="33">
        <f>股权价值增加表!P43</f>
        <v>7.4405459377868413</v>
      </c>
      <c r="Q48" s="33">
        <f>股权价值增加表!Q43</f>
        <v>8.5745886237340407</v>
      </c>
      <c r="R48" s="33">
        <f>股权价值增加表!R43</f>
        <v>9.1202507203204721</v>
      </c>
      <c r="S48" s="33">
        <f>股权价值增加表!S43</f>
        <v>8.3979354323507653</v>
      </c>
      <c r="T48" s="33">
        <f>股权价值增加表!T43</f>
        <v>7.5108832418905536</v>
      </c>
      <c r="U48" s="33">
        <f>股权价值增加表!U43</f>
        <v>8.9042056799802971</v>
      </c>
      <c r="V48" s="33">
        <f>股权价值增加表!V43</f>
        <v>8.8910263871997888</v>
      </c>
      <c r="W48" s="33">
        <f>股权价值增加表!W43</f>
        <v>7.0342974026730847</v>
      </c>
      <c r="X48" s="33">
        <f>股权价值增加表!X43</f>
        <v>5.5385700166270837</v>
      </c>
      <c r="Y48" s="33">
        <f>股权价值增加表!Y43</f>
        <v>7.1485631912567849</v>
      </c>
      <c r="Z48" s="33">
        <f>股权价值增加表!Z43</f>
        <v>7.4657169637159679</v>
      </c>
      <c r="AA48" s="33">
        <f>股权价值增加表!AA43</f>
        <v>11.443397262710624</v>
      </c>
      <c r="AB48" s="33">
        <f>股权价值增加表!AB43</f>
        <v>13.326554773701607</v>
      </c>
      <c r="AC48" s="33">
        <f>股权价值增加表!AC43</f>
        <v>8.0466075163612896</v>
      </c>
      <c r="AD48" s="33">
        <f>股权价值增加表!AD43</f>
        <v>9.1464587945884332</v>
      </c>
      <c r="AE48" s="33">
        <f>股权价值增加表!AE43</f>
        <v>9.4207867863552863</v>
      </c>
      <c r="AF48" s="33">
        <f>股权价值增加表!AF43</f>
        <v>8.9884241480095568</v>
      </c>
      <c r="AG48" s="33">
        <f>股权价值增加表!AG43</f>
        <v>8.225622069157545</v>
      </c>
      <c r="AH48" s="33">
        <f>股权价值增加表!AH43</f>
        <v>8.7657185559237938</v>
      </c>
      <c r="AI48" s="33">
        <f>股权价值增加表!AI43</f>
        <v>8.9128789617895325</v>
      </c>
      <c r="AJ48" s="33">
        <f>股权价值增加表!AJ43</f>
        <v>9.3486056275125566</v>
      </c>
      <c r="AK48" s="33">
        <f>股权价值增加表!AK43</f>
        <v>7.8635528988598509</v>
      </c>
      <c r="AL48" s="33">
        <f>股权价值增加表!AL43</f>
        <v>9.5678701864637858</v>
      </c>
      <c r="AM48" s="33">
        <f>股权价值增加表!AM43</f>
        <v>10.157920799008071</v>
      </c>
      <c r="AN48" s="33">
        <f>股权价值增加表!AN43</f>
        <v>9.5293175576643652</v>
      </c>
      <c r="AO48" s="33">
        <f>股权价值增加表!AO43</f>
        <v>9.2569474918854251</v>
      </c>
      <c r="AP48" s="33">
        <f>股权价值增加表!AP43</f>
        <v>9.1704228430812407</v>
      </c>
      <c r="AQ48" s="33">
        <f>股权价值增加表!AQ43</f>
        <v>9.588233882259777</v>
      </c>
      <c r="AR48" s="33">
        <f>股权价值增加表!AR43</f>
        <v>9.1491723138273802</v>
      </c>
      <c r="AS48" s="33">
        <f>股权价值增加表!AS43</f>
        <v>9.7200925038260753</v>
      </c>
      <c r="AT48" s="33">
        <f>股权价值增加表!AT43</f>
        <v>10.485019783126702</v>
      </c>
      <c r="AU48" s="33">
        <f>股权价值增加表!AU43</f>
        <v>10.515167245476034</v>
      </c>
      <c r="AV48" s="33">
        <f>股权价值增加表!AV43</f>
        <v>7.9449475596268515</v>
      </c>
      <c r="AW48" s="33">
        <f>股权价值增加表!AW43</f>
        <v>8.2948820200703732</v>
      </c>
      <c r="AX48" s="33">
        <f>股权价值增加表!AX43</f>
        <v>7.8901391689948985</v>
      </c>
      <c r="AY48" s="33">
        <f>股权价值增加表!AY43</f>
        <v>6.8452274414007199</v>
      </c>
      <c r="AZ48" s="33">
        <f>股权价值增加表!AZ43</f>
        <v>6.9938982833404673</v>
      </c>
      <c r="BA48" s="33">
        <f>股权价值增加表!BA43</f>
        <v>5.3483133392115505</v>
      </c>
      <c r="BB48" s="33">
        <f>股权价值增加表!BB43</f>
        <v>6.5945457667160561</v>
      </c>
      <c r="BC48" s="33">
        <f>股权价值增加表!BC43</f>
        <v>7.8647594176390179</v>
      </c>
      <c r="BD48" s="33">
        <f>股权价值增加表!BD43</f>
        <v>9.1009915017008218</v>
      </c>
      <c r="BE48" s="33">
        <f>股权价值增加表!BE43</f>
        <v>8.5675473163971638</v>
      </c>
      <c r="BF48" s="33">
        <f>股权价值增加表!BF43</f>
        <v>9.8306070603390978</v>
      </c>
      <c r="BG48" s="33">
        <f>股权价值增加表!BG43</f>
        <v>10.647807377132375</v>
      </c>
      <c r="BH48" s="33">
        <f>股权价值增加表!BH43</f>
        <v>9.7376694369865078</v>
      </c>
      <c r="BI48" s="33">
        <f>股权价值增加表!BI43</f>
        <v>13.893632618890706</v>
      </c>
      <c r="BJ48" s="33">
        <f>股权价值增加表!BJ43</f>
        <v>13.507822785205709</v>
      </c>
      <c r="BK48" s="33">
        <f>股权价值增加表!BK43</f>
        <v>13.695093883793961</v>
      </c>
      <c r="BL48" s="33">
        <f>股权价值增加表!BL43</f>
        <v>10.981828495894506</v>
      </c>
      <c r="BM48" s="33">
        <f>股权价值增加表!BM43</f>
        <v>12.815222346051863</v>
      </c>
      <c r="BN48" s="33">
        <f>股权价值增加表!BN43</f>
        <v>13.521150352922776</v>
      </c>
      <c r="BO48" s="33">
        <f>股权价值增加表!BO43</f>
        <v>12.752940573900576</v>
      </c>
      <c r="BP48" s="33">
        <f>股权价值增加表!BP43</f>
        <v>11.943737631626997</v>
      </c>
      <c r="BQ48" s="33">
        <f>股权价值增加表!BQ43</f>
        <v>12.768876550937891</v>
      </c>
      <c r="BR48" s="33">
        <f>股权价值增加表!BR43</f>
        <v>14.056205048957784</v>
      </c>
      <c r="BS48" s="33">
        <f>股权价值增加表!BS43</f>
        <v>9.5791602487470442</v>
      </c>
      <c r="BT48" s="33">
        <f>股权价值增加表!BT43</f>
        <v>14.274996717549692</v>
      </c>
      <c r="BU48" s="33">
        <f>股权价值增加表!BU43</f>
        <v>11.087374591245171</v>
      </c>
      <c r="BV48" s="33">
        <f>股权价值增加表!BV43</f>
        <v>12.71729487285177</v>
      </c>
      <c r="BW48" s="33">
        <f>股权价值增加表!BW43</f>
        <v>1.3316490260065921</v>
      </c>
      <c r="BX48" s="33">
        <f>股权价值增加表!BX43</f>
        <v>-12.418568792146557</v>
      </c>
      <c r="BY48" s="33">
        <f>股权价值增加表!BY43</f>
        <v>8.4987624468747018</v>
      </c>
      <c r="BZ48" s="33">
        <f>股权价值增加表!BZ43</f>
        <v>100.12082092728943</v>
      </c>
      <c r="CA48" s="33">
        <f>股权价值增加表!CA43</f>
        <v>0.59662939471008059</v>
      </c>
      <c r="CB48" s="33">
        <f>股权价值增加表!CB43</f>
        <v>99.300786305871952</v>
      </c>
      <c r="CC48" s="33">
        <f>股权价值增加表!CC43</f>
        <v>8.4459943665191783</v>
      </c>
      <c r="CD48" s="33">
        <f>股权价值增加表!CD43</f>
        <v>98.732358504292165</v>
      </c>
      <c r="CE48" s="33">
        <f>股权价值增加表!CE43</f>
        <v>98.59980364758087</v>
      </c>
      <c r="CF48" s="33">
        <f>股权价值增加表!CF43</f>
        <v>96.776968728517943</v>
      </c>
      <c r="CG48" s="33">
        <f>股权价值增加表!CG43</f>
        <v>8.9385188476128636</v>
      </c>
      <c r="CH48" s="33">
        <f>股权价值增加表!CH43</f>
        <v>9.7275560210507255</v>
      </c>
      <c r="CI48" s="33">
        <f>股权价值增加表!CI43</f>
        <v>8.6598820620125547</v>
      </c>
      <c r="CJ48" s="33">
        <f>股权价值增加表!CJ43</f>
        <v>12.06899732497002</v>
      </c>
    </row>
    <row r="49" spans="1:88" s="68" customFormat="1">
      <c r="A49" s="68" t="s">
        <v>433</v>
      </c>
      <c r="E49" s="68">
        <f>(E47-I47)/I47</f>
        <v>-7.38884672706865E-2</v>
      </c>
      <c r="F49" s="68">
        <f t="shared" ref="F49:BQ49" si="38">(F47-J47)/J47</f>
        <v>-3.9481970989698627E-2</v>
      </c>
      <c r="G49" s="68">
        <f t="shared" si="38"/>
        <v>-7.3531900223189714E-2</v>
      </c>
      <c r="H49" s="68">
        <f t="shared" si="38"/>
        <v>0.14387511214840668</v>
      </c>
      <c r="I49" s="68">
        <f t="shared" si="38"/>
        <v>-0.13629997104555702</v>
      </c>
      <c r="J49" s="68">
        <f t="shared" si="38"/>
        <v>-0.24171208061884841</v>
      </c>
      <c r="K49" s="68">
        <f t="shared" si="38"/>
        <v>0.14452482115027818</v>
      </c>
      <c r="L49" s="68">
        <f t="shared" si="38"/>
        <v>0.13357233293109369</v>
      </c>
      <c r="M49" s="68">
        <f t="shared" si="38"/>
        <v>0.57313027249576143</v>
      </c>
      <c r="N49" s="68">
        <f t="shared" si="38"/>
        <v>0.68893674069109967</v>
      </c>
      <c r="O49" s="68">
        <f t="shared" si="38"/>
        <v>0.16812618729427933</v>
      </c>
      <c r="P49" s="68">
        <f t="shared" si="38"/>
        <v>-5.0372838712790273E-3</v>
      </c>
      <c r="Q49" s="68">
        <f t="shared" si="38"/>
        <v>5.1569029368423404E-3</v>
      </c>
      <c r="R49" s="68">
        <f t="shared" si="38"/>
        <v>9.2891938093760798E-2</v>
      </c>
      <c r="S49" s="68">
        <f t="shared" si="38"/>
        <v>0.28990533147343278</v>
      </c>
      <c r="T49" s="68">
        <f t="shared" si="38"/>
        <v>0.44317860439728535</v>
      </c>
      <c r="U49" s="68">
        <f t="shared" si="38"/>
        <v>0.39749649520298624</v>
      </c>
      <c r="V49" s="68">
        <f t="shared" si="38"/>
        <v>0.29400337004363403</v>
      </c>
      <c r="W49" s="68">
        <f t="shared" si="38"/>
        <v>-0.19860963305717608</v>
      </c>
      <c r="X49" s="68">
        <f t="shared" si="38"/>
        <v>-0.4953971619401687</v>
      </c>
      <c r="Y49" s="68">
        <f t="shared" si="38"/>
        <v>8.6925765207010133E-2</v>
      </c>
      <c r="Z49" s="68">
        <f t="shared" si="38"/>
        <v>-3.9343428062288265E-2</v>
      </c>
      <c r="AA49" s="68">
        <f t="shared" si="38"/>
        <v>0.18667094140436408</v>
      </c>
      <c r="AB49" s="68">
        <f t="shared" si="38"/>
        <v>0.46911645337567376</v>
      </c>
      <c r="AC49" s="68">
        <f t="shared" si="38"/>
        <v>6.9893348907059893E-2</v>
      </c>
      <c r="AD49" s="68">
        <f t="shared" si="38"/>
        <v>0.22409238027684519</v>
      </c>
      <c r="AE49" s="68">
        <f t="shared" si="38"/>
        <v>0.2337051274083452</v>
      </c>
      <c r="AF49" s="68">
        <f t="shared" si="38"/>
        <v>0.13318936706016252</v>
      </c>
      <c r="AG49" s="68">
        <f t="shared" si="38"/>
        <v>0.26253629725551797</v>
      </c>
      <c r="AH49" s="68">
        <f t="shared" si="38"/>
        <v>0.1067751578821335</v>
      </c>
      <c r="AI49" s="68">
        <f t="shared" si="38"/>
        <v>6.8847626343792004E-2</v>
      </c>
      <c r="AJ49" s="68">
        <f t="shared" si="38"/>
        <v>0.14616141671255709</v>
      </c>
      <c r="AK49" s="68">
        <f t="shared" si="38"/>
        <v>-0.10671017022666297</v>
      </c>
      <c r="AL49" s="68">
        <f t="shared" si="38"/>
        <v>6.2748056794210083E-2</v>
      </c>
      <c r="AM49" s="68">
        <f t="shared" si="38"/>
        <v>5.7166514539137452E-2</v>
      </c>
      <c r="AN49" s="68">
        <f t="shared" si="38"/>
        <v>5.4131742456547179E-2</v>
      </c>
      <c r="AO49" s="68">
        <f t="shared" si="38"/>
        <v>8.3102055527591076E-2</v>
      </c>
      <c r="AP49" s="68">
        <f t="shared" si="38"/>
        <v>3.8808021865414905E-2</v>
      </c>
      <c r="AQ49" s="68">
        <f t="shared" si="38"/>
        <v>0.12427941631989933</v>
      </c>
      <c r="AR49" s="68">
        <f t="shared" si="38"/>
        <v>0.40883232373122669</v>
      </c>
      <c r="AS49" s="68">
        <f t="shared" si="38"/>
        <v>0.47738351624753955</v>
      </c>
      <c r="AT49" s="68">
        <f t="shared" si="38"/>
        <v>0.68894087864999798</v>
      </c>
      <c r="AU49" s="68">
        <f t="shared" si="38"/>
        <v>0.88992167204610928</v>
      </c>
      <c r="AV49" s="68">
        <f t="shared" si="38"/>
        <v>0.38114090900311792</v>
      </c>
      <c r="AW49" s="68">
        <f t="shared" si="38"/>
        <v>0.65416055765075587</v>
      </c>
      <c r="AX49" s="68">
        <f t="shared" si="38"/>
        <v>0.24058983781773749</v>
      </c>
      <c r="AY49" s="68">
        <f t="shared" si="38"/>
        <v>-0.11261384454524814</v>
      </c>
      <c r="AZ49" s="68">
        <f t="shared" si="38"/>
        <v>-0.21825743002809272</v>
      </c>
      <c r="BA49" s="68">
        <f t="shared" si="38"/>
        <v>-0.34943981309484684</v>
      </c>
      <c r="BB49" s="68">
        <f t="shared" si="38"/>
        <v>-0.29329252397994293</v>
      </c>
      <c r="BC49" s="68">
        <f t="shared" si="38"/>
        <v>-0.24873713748296034</v>
      </c>
      <c r="BD49" s="68">
        <f t="shared" si="38"/>
        <v>-0.10550619364913824</v>
      </c>
      <c r="BE49" s="68">
        <f t="shared" si="38"/>
        <v>-0.27292759419052903</v>
      </c>
      <c r="BF49" s="68">
        <f t="shared" si="38"/>
        <v>-0.1419714318529553</v>
      </c>
      <c r="BG49" s="68">
        <f t="shared" si="38"/>
        <v>-3.7336574344254261E-2</v>
      </c>
      <c r="BH49" s="68">
        <f t="shared" si="38"/>
        <v>0.13183974801522724</v>
      </c>
      <c r="BI49" s="68">
        <f t="shared" si="38"/>
        <v>0.34895613148628413</v>
      </c>
      <c r="BJ49" s="68">
        <f t="shared" si="38"/>
        <v>0.18990522990189143</v>
      </c>
      <c r="BK49" s="68">
        <f t="shared" si="38"/>
        <v>0.25023775128513276</v>
      </c>
      <c r="BL49" s="68">
        <f t="shared" si="38"/>
        <v>8.4236704117409689E-2</v>
      </c>
      <c r="BM49" s="68">
        <f t="shared" si="38"/>
        <v>0.16640416468032782</v>
      </c>
      <c r="BN49" s="68">
        <f t="shared" si="38"/>
        <v>0.7417977487004529</v>
      </c>
      <c r="BO49" s="68">
        <f t="shared" si="38"/>
        <v>-0.1590070065686818</v>
      </c>
      <c r="BP49" s="68">
        <f t="shared" si="38"/>
        <v>-0.49474836701876262</v>
      </c>
      <c r="BQ49" s="68">
        <f t="shared" si="38"/>
        <v>0.26396047789265303</v>
      </c>
      <c r="BR49" s="68">
        <f t="shared" ref="BR49:CJ49" si="39">(BR47-BV47)/BV47</f>
        <v>0.27212725160210893</v>
      </c>
      <c r="BS49" s="68">
        <f t="shared" si="39"/>
        <v>57.678521774394454</v>
      </c>
      <c r="BT49" s="68">
        <f t="shared" si="39"/>
        <v>-11.010070951539966</v>
      </c>
      <c r="BU49" s="68">
        <f t="shared" si="39"/>
        <v>3.973602723085977</v>
      </c>
      <c r="BV49" s="68">
        <f t="shared" si="39"/>
        <v>-0.47025369647992132</v>
      </c>
      <c r="BW49" s="68">
        <f t="shared" si="39"/>
        <v>-0.26583419989174967</v>
      </c>
      <c r="BX49" s="68">
        <f t="shared" si="39"/>
        <v>-1.0265173992823153</v>
      </c>
      <c r="BY49" s="68">
        <f t="shared" si="39"/>
        <v>-0.51956596656467224</v>
      </c>
      <c r="BZ49" s="68">
        <f t="shared" si="39"/>
        <v>-0.63717148055703943</v>
      </c>
      <c r="CA49" s="68">
        <f t="shared" si="39"/>
        <v>-0.99430069340735105</v>
      </c>
      <c r="CB49" s="68">
        <f t="shared" si="39"/>
        <v>0.27483328188804701</v>
      </c>
      <c r="CC49" s="68">
        <f t="shared" si="39"/>
        <v>2.1074197828331109</v>
      </c>
      <c r="CD49" s="68">
        <f t="shared" si="39"/>
        <v>13.432274358633524</v>
      </c>
      <c r="CE49" s="68">
        <f t="shared" si="39"/>
        <v>24.884587223137469</v>
      </c>
      <c r="CF49" s="68">
        <f t="shared" si="39"/>
        <v>10.348156492357079</v>
      </c>
      <c r="CG49" s="68" t="e">
        <f t="shared" si="39"/>
        <v>#DIV/0!</v>
      </c>
      <c r="CH49" s="68" t="e">
        <f t="shared" si="39"/>
        <v>#DIV/0!</v>
      </c>
      <c r="CI49" s="68" t="e">
        <f t="shared" si="39"/>
        <v>#DIV/0!</v>
      </c>
      <c r="CJ49" s="68" t="e">
        <f t="shared" si="39"/>
        <v>#DIV/0!</v>
      </c>
    </row>
    <row r="50" spans="1:88" s="33" customFormat="1">
      <c r="A50" s="33" t="s">
        <v>434</v>
      </c>
      <c r="E50" s="33">
        <f>股权价值增加表!E47</f>
        <v>1247510112.4603989</v>
      </c>
      <c r="F50" s="33">
        <f>股权价值增加表!F47</f>
        <v>785022845.06639981</v>
      </c>
      <c r="G50" s="33">
        <f>股权价值增加表!G47</f>
        <v>147619261.95319951</v>
      </c>
      <c r="H50" s="33">
        <f>股权价值增加表!H47</f>
        <v>-558800985.72520018</v>
      </c>
      <c r="I50" s="33">
        <f>股权价值增加表!I47</f>
        <v>1493592301.8631988</v>
      </c>
      <c r="J50" s="33">
        <f>股权价值增加表!J47</f>
        <v>926882890.56680059</v>
      </c>
      <c r="K50" s="33">
        <f>股权价值增加表!K47</f>
        <v>300157297.04399955</v>
      </c>
      <c r="L50" s="33">
        <f>股权价值增加表!L47</f>
        <v>-516762049.08879977</v>
      </c>
      <c r="M50" s="33">
        <f>股权价值增加表!M47</f>
        <v>1963940028.8935995</v>
      </c>
      <c r="N50" s="33">
        <f>股权价值增加表!N47</f>
        <v>1587127305.2348003</v>
      </c>
      <c r="O50" s="33">
        <f>股权价值增加表!O47</f>
        <v>290861958.40840054</v>
      </c>
      <c r="P50" s="33">
        <f>股权价值增加表!P47</f>
        <v>-404783637.05399954</v>
      </c>
      <c r="Q50" s="33">
        <f>股权价值增加表!Q47</f>
        <v>1092755670.8952012</v>
      </c>
      <c r="R50" s="33">
        <f>股权价值增加表!R47</f>
        <v>749048155.83520126</v>
      </c>
      <c r="S50" s="33">
        <f>股权价值增加表!S47</f>
        <v>226253238.13239968</v>
      </c>
      <c r="T50" s="33">
        <f>股权价值增加表!T47</f>
        <v>-360430014.75400013</v>
      </c>
      <c r="U50" s="33">
        <f>股权价值增加表!U47</f>
        <v>1127220297.4640002</v>
      </c>
      <c r="V50" s="33">
        <f>股权价值增加表!V47</f>
        <v>688413572.48320162</v>
      </c>
      <c r="W50" s="33">
        <f>股权价值增加表!W47</f>
        <v>102833832.40560079</v>
      </c>
      <c r="X50" s="33">
        <f>股权价值增加表!X47</f>
        <v>-372724941.98680007</v>
      </c>
      <c r="Y50" s="33">
        <f>股权价值增加表!Y47</f>
        <v>697955470.12840152</v>
      </c>
      <c r="Z50" s="33">
        <f>股权价值增加表!Z47</f>
        <v>438448645.14439964</v>
      </c>
      <c r="AA50" s="33">
        <f>股权价值增加表!AA47</f>
        <v>190443436.99079967</v>
      </c>
      <c r="AB50" s="33">
        <f>股权价值增加表!AB47</f>
        <v>-232032473.24040043</v>
      </c>
      <c r="AC50" s="33">
        <f>股权价值增加表!AC47</f>
        <v>576690692.29599905</v>
      </c>
      <c r="AD50" s="33">
        <f>股权价值增加表!AD47</f>
        <v>424374849.0812006</v>
      </c>
      <c r="AE50" s="33">
        <f>股权价值增加表!AE47</f>
        <v>99959969.02279985</v>
      </c>
      <c r="AF50" s="33">
        <f>股权价值增加表!AF47</f>
        <v>-324591581.70480037</v>
      </c>
      <c r="AG50" s="33">
        <f>股权价值增加表!AG47</f>
        <v>499165821.83639991</v>
      </c>
      <c r="AH50" s="33">
        <f>股权价值增加表!AH47</f>
        <v>275338307.39680064</v>
      </c>
      <c r="AI50" s="33">
        <f>股权价值增加表!AI47</f>
        <v>4695812.4083994627</v>
      </c>
      <c r="AJ50" s="33">
        <f>股权价值增加表!AJ47</f>
        <v>-305548583.27040005</v>
      </c>
      <c r="AK50" s="33">
        <f>股权价值增加表!AK47</f>
        <v>322466439.01559937</v>
      </c>
      <c r="AL50" s="33">
        <f>股权价值增加表!AL47</f>
        <v>228003386.77400017</v>
      </c>
      <c r="AM50" s="33">
        <f>股权价值增加表!AM47</f>
        <v>15649165.01759994</v>
      </c>
      <c r="AN50" s="33">
        <f>股权价值增加表!AN47</f>
        <v>-290603775.5388</v>
      </c>
      <c r="AO50" s="33">
        <f>股权价值增加表!AO47</f>
        <v>471529338.07919896</v>
      </c>
      <c r="AP50" s="33">
        <f>股权价值增加表!AP47</f>
        <v>244755776.08919996</v>
      </c>
      <c r="AQ50" s="33">
        <f>股权价值增加表!AQ47</f>
        <v>34638339.23240006</v>
      </c>
      <c r="AR50" s="33">
        <f>股权价值增加表!AR47</f>
        <v>-256572680.52999985</v>
      </c>
      <c r="AS50" s="33">
        <f>股权价值增加表!AS47</f>
        <v>440206174.15520096</v>
      </c>
      <c r="AT50" s="33">
        <f>股权价值增加表!AT47</f>
        <v>254477064.92599946</v>
      </c>
      <c r="AU50" s="33">
        <f>股权价值增加表!AU47</f>
        <v>19232564.193199575</v>
      </c>
      <c r="AV50" s="33">
        <f>股权价值增加表!AV47</f>
        <v>-271707546.44360012</v>
      </c>
      <c r="AW50" s="33">
        <f>股权价值增加表!AW47</f>
        <v>189835368.1172002</v>
      </c>
      <c r="AX50" s="33">
        <f>股权价值增加表!AX47</f>
        <v>12956665.506400108</v>
      </c>
      <c r="AY50" s="33">
        <f>股权价值增加表!AY47</f>
        <v>-151343934.25840008</v>
      </c>
      <c r="AZ50" s="33">
        <f>股权价值增加表!AZ47</f>
        <v>-291905149.09479994</v>
      </c>
      <c r="BA50" s="33">
        <f>股权价值增加表!BA47</f>
        <v>-26252962.083200157</v>
      </c>
      <c r="BB50" s="33">
        <f>股权价值增加表!BB47</f>
        <v>-57446267.652799666</v>
      </c>
      <c r="BC50" s="33">
        <f>股权价值增加表!BC47</f>
        <v>-120598858.28479981</v>
      </c>
      <c r="BD50" s="33">
        <f>股权价值增加表!BD47</f>
        <v>-266173498.74600014</v>
      </c>
      <c r="BE50" s="33">
        <f>股权价值增加表!BE47</f>
        <v>167486159.96120018</v>
      </c>
      <c r="BF50" s="33">
        <f>股权价值增加表!BF47</f>
        <v>87439940.854799747</v>
      </c>
      <c r="BG50" s="33">
        <f>股权价值增加表!BG47</f>
        <v>-28691285.180799782</v>
      </c>
      <c r="BH50" s="33">
        <f>股权价值增加表!BH47</f>
        <v>-228701776.86120003</v>
      </c>
      <c r="BI50" s="33">
        <f>股权价值增加表!BI47</f>
        <v>400598431.61760056</v>
      </c>
      <c r="BJ50" s="33">
        <f>股权价值增加表!BJ47</f>
        <v>191103932.03960001</v>
      </c>
      <c r="BK50" s="33">
        <f>股权价值增加表!BK47</f>
        <v>21617263.784799814</v>
      </c>
      <c r="BL50" s="33">
        <f>股权价值增加表!BL47</f>
        <v>-205624752.77479991</v>
      </c>
      <c r="BM50" s="33">
        <f>股权价值增加表!BM47</f>
        <v>236164822.7324003</v>
      </c>
      <c r="BN50" s="33">
        <f>股权价值增加表!BN47</f>
        <v>132380401.75600004</v>
      </c>
      <c r="BO50" s="33">
        <f>股权价值增加表!BO47</f>
        <v>-24337495.74120003</v>
      </c>
      <c r="BP50" s="33">
        <f>股权价值增加表!BP47</f>
        <v>-192147957.89320001</v>
      </c>
      <c r="BQ50" s="33">
        <f>股权价值增加表!BQ47</f>
        <v>180859538.9471997</v>
      </c>
      <c r="BR50" s="33">
        <f>股权价值增加表!BR47</f>
        <v>-38153422.640800148</v>
      </c>
      <c r="BS50" s="33">
        <f>股权价值增加表!BS47</f>
        <v>59227126.934399545</v>
      </c>
      <c r="BT50" s="33">
        <f>股权价值增加表!BT47</f>
        <v>-47232815.324000001</v>
      </c>
      <c r="BU50" s="33">
        <f>股权价值增加表!BU47</f>
        <v>100563987.95799994</v>
      </c>
      <c r="BV50" s="33">
        <f>股权价值增加表!BV47</f>
        <v>33391912.151599973</v>
      </c>
      <c r="BW50" s="33">
        <f>股权价值增加表!BW47</f>
        <v>-162771879.324</v>
      </c>
      <c r="BX50" s="33">
        <f>股权价值增加表!BX47</f>
        <v>-123464836.7332</v>
      </c>
      <c r="BY50" s="33">
        <f>股权价值增加表!BY47</f>
        <v>-21356742.662400022</v>
      </c>
      <c r="BZ50" s="33">
        <f>股权价值增加表!BZ47</f>
        <v>299968128.46239996</v>
      </c>
      <c r="CA50" s="33">
        <f>股权价值增加表!CA47</f>
        <v>-84831470.508400053</v>
      </c>
      <c r="CB50" s="33">
        <f>股权价值增加表!CB47</f>
        <v>851734687.17439997</v>
      </c>
      <c r="CC50" s="33">
        <f>股权价值增加表!CC47</f>
        <v>76323720.197600037</v>
      </c>
      <c r="CD50" s="33">
        <f>股权价值增加表!CD47</f>
        <v>999612220.33360004</v>
      </c>
      <c r="CE50" s="33">
        <f>股权价值增加表!CE47</f>
        <v>1327695960</v>
      </c>
      <c r="CF50" s="33">
        <f>股权价值增加表!CF47</f>
        <v>662058129.5092001</v>
      </c>
      <c r="CG50" s="33">
        <f>股权价值增加表!CG47</f>
        <v>12894807.970399998</v>
      </c>
      <c r="CH50" s="33">
        <f>股权价值增加表!CH47</f>
        <v>75230000</v>
      </c>
      <c r="CI50" s="33">
        <f>股权价值增加表!CI47</f>
        <v>54630000</v>
      </c>
      <c r="CJ50" s="33">
        <f>股权价值增加表!CJ47</f>
        <v>65420000</v>
      </c>
    </row>
    <row r="51" spans="1:88" s="22" customFormat="1" ht="52.5" customHeight="1">
      <c r="A51" s="154" t="s">
        <v>568</v>
      </c>
      <c r="B51" s="155"/>
      <c r="C51" s="155"/>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5"/>
      <c r="AB51" s="155"/>
      <c r="AC51" s="155"/>
      <c r="AD51" s="155"/>
      <c r="AE51" s="155"/>
      <c r="AF51" s="155"/>
      <c r="AG51" s="155"/>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77"/>
  <sheetViews>
    <sheetView topLeftCell="A52" workbookViewId="0">
      <selection activeCell="M80" sqref="M80"/>
    </sheetView>
  </sheetViews>
  <sheetFormatPr defaultRowHeight="13.5"/>
  <cols>
    <col min="1" max="1" width="48.875" style="23" bestFit="1" customWidth="1"/>
    <col min="2" max="4" width="10.5" hidden="1" customWidth="1"/>
    <col min="5" max="5" width="21.625" bestFit="1" customWidth="1"/>
    <col min="6" max="8" width="21.625" hidden="1" customWidth="1"/>
    <col min="9" max="9" width="21.625" bestFit="1" customWidth="1"/>
    <col min="10" max="12" width="21.625" hidden="1" customWidth="1"/>
    <col min="13" max="13" width="21.625" bestFit="1" customWidth="1"/>
    <col min="14" max="16" width="21.625" hidden="1" customWidth="1"/>
    <col min="17" max="17" width="21.625" bestFit="1" customWidth="1"/>
    <col min="18" max="20" width="21.625" hidden="1" customWidth="1"/>
    <col min="21" max="21" width="21.625" bestFit="1" customWidth="1"/>
    <col min="22" max="22" width="21.625" hidden="1" customWidth="1"/>
    <col min="23"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7" width="20.5" hidden="1" customWidth="1"/>
    <col min="48" max="48" width="19.375" hidden="1" customWidth="1"/>
    <col min="49" max="49" width="20.5" bestFit="1" customWidth="1"/>
    <col min="50" max="52" width="19.375" hidden="1" customWidth="1"/>
    <col min="53" max="53" width="19.375" bestFit="1" customWidth="1"/>
    <col min="54" max="56" width="19.375" hidden="1" customWidth="1"/>
    <col min="57" max="57" width="20.5" bestFit="1" customWidth="1"/>
    <col min="58" max="60" width="20.5" hidden="1" customWidth="1"/>
    <col min="61" max="61" width="20.5" bestFit="1" customWidth="1"/>
    <col min="62" max="62" width="20.5" hidden="1" customWidth="1"/>
    <col min="63"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9.375" bestFit="1" customWidth="1"/>
    <col min="80" max="80" width="19.375" hidden="1" customWidth="1"/>
    <col min="81" max="81" width="19.375" bestFit="1" customWidth="1"/>
    <col min="82" max="82" width="19.375" hidden="1" customWidth="1"/>
    <col min="83" max="83" width="19.375" bestFit="1" customWidth="1"/>
    <col min="84" max="84" width="19.375" hidden="1" customWidth="1"/>
    <col min="85" max="85" width="18.375" hidden="1" customWidth="1"/>
    <col min="86" max="88" width="17.25" bestFit="1" customWidth="1"/>
    <col min="89" max="89" width="16.1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432</v>
      </c>
      <c r="E2" s="33">
        <f>股权价值增加表!E42</f>
        <v>2241957914.309999</v>
      </c>
      <c r="F2" s="33">
        <f>股权价值增加表!F42</f>
        <v>1747402630.1999998</v>
      </c>
      <c r="G2" s="33">
        <f>股权价值增加表!G42</f>
        <v>1054382394.6699995</v>
      </c>
      <c r="H2" s="33">
        <f>股权价值增加表!H42</f>
        <v>400512723.04999983</v>
      </c>
      <c r="I2" s="33">
        <f>股权价值增加表!I42</f>
        <v>2420829279.2799988</v>
      </c>
      <c r="J2" s="33">
        <f>股权价值增加表!J42</f>
        <v>1819229392.2900007</v>
      </c>
      <c r="K2" s="33">
        <f>股权价值增加表!K42</f>
        <v>1138066593.8999996</v>
      </c>
      <c r="L2" s="33">
        <f>股权价值增加表!L42</f>
        <v>350136757.76000029</v>
      </c>
      <c r="M2" s="33">
        <f>股权价值增加表!M42</f>
        <v>2802858860.8599997</v>
      </c>
      <c r="N2" s="33">
        <f>股权价值增加表!N42</f>
        <v>2399127489.4300003</v>
      </c>
      <c r="O2" s="33">
        <f>股权价值增加表!O42</f>
        <v>994357285.11000061</v>
      </c>
      <c r="P2" s="33">
        <f>股权价值增加表!P42</f>
        <v>308879060.99000037</v>
      </c>
      <c r="Q2" s="33">
        <f>股权价值增加表!Q42</f>
        <v>1781708044.0600011</v>
      </c>
      <c r="R2" s="33">
        <f>股权价值增加表!R42</f>
        <v>1420495766.1400013</v>
      </c>
      <c r="S2" s="33">
        <f>股权价值增加表!S42</f>
        <v>851241326.42999971</v>
      </c>
      <c r="T2" s="33">
        <f>股权价值增加表!T42</f>
        <v>310442849.74999994</v>
      </c>
      <c r="U2" s="33">
        <f>股权价值增加表!U42</f>
        <v>1772567087.6400003</v>
      </c>
      <c r="V2" s="33">
        <f>股权价值增加表!V42</f>
        <v>1299758664.7200017</v>
      </c>
      <c r="W2" s="33">
        <f>股权价值增加表!W42</f>
        <v>659925426.82000077</v>
      </c>
      <c r="X2" s="33">
        <f>股权价值增加表!X42</f>
        <v>215110485.14999998</v>
      </c>
      <c r="Y2" s="33">
        <f>股权价值增加表!Y42</f>
        <v>1268387501.3100016</v>
      </c>
      <c r="Z2" s="33">
        <f>股权价值增加表!Z42</f>
        <v>1004447665.9099996</v>
      </c>
      <c r="AA2" s="33">
        <f>股权价值增加表!AA42</f>
        <v>823475616.92999971</v>
      </c>
      <c r="AB2" s="33">
        <f>股权价值增加表!AB42</f>
        <v>426296621.6699996</v>
      </c>
      <c r="AC2" s="33">
        <f>股权价值增加表!AC42</f>
        <v>1166949521.2199991</v>
      </c>
      <c r="AD2" s="33">
        <f>股权价值增加表!AD42</f>
        <v>1045584546.2900006</v>
      </c>
      <c r="AE2" s="33">
        <f>股权价值增加表!AE42</f>
        <v>693937626.8499999</v>
      </c>
      <c r="AF2" s="33">
        <f>股权价值增加表!AF42</f>
        <v>290172110.37999964</v>
      </c>
      <c r="AG2" s="33">
        <f>股权价值增加表!AG42</f>
        <v>1090715745.0899999</v>
      </c>
      <c r="AH2" s="33">
        <f>股权价值增加表!AH42</f>
        <v>854171272.6400007</v>
      </c>
      <c r="AI2" s="33">
        <f>股权价值增加表!AI42</f>
        <v>562482566.88999951</v>
      </c>
      <c r="AJ2" s="33">
        <f>股权价值增加表!AJ42</f>
        <v>256066742.95999992</v>
      </c>
      <c r="AK2" s="33">
        <f>股权价值增加表!AK42</f>
        <v>863908425.80999935</v>
      </c>
      <c r="AL2" s="33">
        <f>股权价值增加表!AL42</f>
        <v>771765851.95000017</v>
      </c>
      <c r="AM2" s="33">
        <f>股权价值增加表!AM42</f>
        <v>526251406.67999995</v>
      </c>
      <c r="AN2" s="33">
        <f>股权价值增加表!AN42</f>
        <v>223412461.13000003</v>
      </c>
      <c r="AO2" s="33">
        <f>股权价值增加表!AO42</f>
        <v>967108766.95999897</v>
      </c>
      <c r="AP2" s="33">
        <f>股权价值增加表!AP42</f>
        <v>726198318.61000001</v>
      </c>
      <c r="AQ2" s="33">
        <f>股权价值增加表!AQ42</f>
        <v>497794244.75000012</v>
      </c>
      <c r="AR2" s="33">
        <f>股权价值增加表!AR42</f>
        <v>211939790.95000017</v>
      </c>
      <c r="AS2" s="33">
        <f>股权价值增加表!AS42</f>
        <v>892906408.98000097</v>
      </c>
      <c r="AT2" s="33">
        <f>股权价值增加表!AT42</f>
        <v>699068839.78999949</v>
      </c>
      <c r="AU2" s="33">
        <f>股权价值增加表!AU42</f>
        <v>442767373.94999957</v>
      </c>
      <c r="AV2" s="33">
        <f>股权价值增加表!AV42</f>
        <v>150436490.82999992</v>
      </c>
      <c r="AW2" s="33">
        <f>股权价值增加表!AW42</f>
        <v>604383627.65000021</v>
      </c>
      <c r="AX2" s="33">
        <f>股权价值增加表!AX42</f>
        <v>413909597.80000013</v>
      </c>
      <c r="AY2" s="33">
        <f>股权价值增加表!AY42</f>
        <v>234278161.0999999</v>
      </c>
      <c r="AZ2" s="33">
        <f>股权价值增加表!AZ42</f>
        <v>108921899.17000012</v>
      </c>
      <c r="BA2" s="33">
        <f>股权价值增加表!BA42</f>
        <v>365371804.35999984</v>
      </c>
      <c r="BB2" s="33">
        <f>股权价值增加表!BB42</f>
        <v>333639358.6200003</v>
      </c>
      <c r="BC2" s="33">
        <f>股权价值增加表!BC42</f>
        <v>264009258.72000021</v>
      </c>
      <c r="BD2" s="33">
        <f>股权价值增加表!BD42</f>
        <v>139332183.44999984</v>
      </c>
      <c r="BE2" s="33">
        <f>股权价值增加表!BE42</f>
        <v>561626443.97000015</v>
      </c>
      <c r="BF2" s="33">
        <f>股权价值增加表!BF42</f>
        <v>472103904.28999972</v>
      </c>
      <c r="BG2" s="33">
        <f>股权价值增加表!BG42</f>
        <v>351420617.06000024</v>
      </c>
      <c r="BH2" s="33">
        <f>股权价值增加表!BH42</f>
        <v>155766515.61000001</v>
      </c>
      <c r="BI2" s="33">
        <f>股权价值增加表!BI42</f>
        <v>772449125.40000057</v>
      </c>
      <c r="BJ2" s="33">
        <f>股权价值增加表!BJ42</f>
        <v>550219330.47000003</v>
      </c>
      <c r="BK2" s="33">
        <f>股权价值增加表!BK42</f>
        <v>365050346.4599998</v>
      </c>
      <c r="BL2" s="33">
        <f>股权价值增加表!BL42</f>
        <v>137622411.5500001</v>
      </c>
      <c r="BM2" s="33">
        <f>股权价值增加表!BM42</f>
        <v>572627313.35000026</v>
      </c>
      <c r="BN2" s="33">
        <f>股权价值增加表!BN42</f>
        <v>462406010.70000005</v>
      </c>
      <c r="BO2" s="33">
        <f>股权价值增加表!BO42</f>
        <v>291984741.36999995</v>
      </c>
      <c r="BP2" s="33">
        <f>股权价值增加表!BP42</f>
        <v>126930227.53</v>
      </c>
      <c r="BQ2" s="33">
        <f>股权价值增加表!BQ42</f>
        <v>490933872.39999968</v>
      </c>
      <c r="BR2" s="33">
        <f>股权价值增加表!BR42</f>
        <v>265476293.6999999</v>
      </c>
      <c r="BS2" s="33">
        <f>股权价值增加表!BS42</f>
        <v>347190456.57999957</v>
      </c>
      <c r="BT2" s="33">
        <f>股权价值增加表!BT42</f>
        <v>251221805.62</v>
      </c>
      <c r="BU2" s="33">
        <f>股权价值增加表!BU42</f>
        <v>388409195.52999997</v>
      </c>
      <c r="BV2" s="33">
        <f>股权价值增加表!BV42</f>
        <v>208686900.90999997</v>
      </c>
      <c r="BW2" s="33">
        <f>股权价值增加表!BW42</f>
        <v>5916823.500000013</v>
      </c>
      <c r="BX2" s="33">
        <f>股权价值增加表!BX42</f>
        <v>-25096905.590000004</v>
      </c>
      <c r="BY2" s="33">
        <f>股权价值增加表!BY42</f>
        <v>78094133.599999979</v>
      </c>
      <c r="BZ2" s="33">
        <f>股权价值增加表!BZ42</f>
        <v>393937436.69999999</v>
      </c>
      <c r="CA2" s="33">
        <f>股权价值增加表!CA42</f>
        <v>8059246.9699999606</v>
      </c>
      <c r="CB2" s="33">
        <f>股权价值增加表!CB42</f>
        <v>946431636.17999995</v>
      </c>
      <c r="CC2" s="33">
        <f>股权价值增加表!CC42</f>
        <v>162549128.84000003</v>
      </c>
      <c r="CD2" s="33">
        <f>股权价值增加表!CD42</f>
        <v>1085740000</v>
      </c>
      <c r="CE2" s="33">
        <f>股权价值增加表!CE42</f>
        <v>1414075000</v>
      </c>
      <c r="CF2" s="33">
        <f>股权价值增加表!CF42</f>
        <v>742396397.73000014</v>
      </c>
      <c r="CG2" s="33">
        <f>股权价值增加表!CG42</f>
        <v>52310000</v>
      </c>
      <c r="CH2" s="33">
        <f>股权价值增加表!CH42</f>
        <v>75230000</v>
      </c>
      <c r="CI2" s="33">
        <f>股权价值增加表!CI42</f>
        <v>54630000</v>
      </c>
      <c r="CJ2" s="33">
        <f>股权价值增加表!CJ42</f>
        <v>65420000</v>
      </c>
      <c r="CK2" s="33">
        <f>股权价值增加表!CK42</f>
        <v>0</v>
      </c>
    </row>
    <row r="3" spans="1:89" s="33" customFormat="1">
      <c r="A3" s="33" t="s">
        <v>437</v>
      </c>
      <c r="E3" s="33">
        <f>资产资本表!E107</f>
        <v>12430597523.120001</v>
      </c>
      <c r="F3" s="33">
        <f>资产资本表!F107</f>
        <v>12029747314.17</v>
      </c>
      <c r="G3" s="33">
        <f>资产资本表!G107</f>
        <v>11334539158.960001</v>
      </c>
      <c r="H3" s="33">
        <f>资产资本表!H107</f>
        <v>11991421359.690001</v>
      </c>
      <c r="I3" s="33">
        <f>资产资本表!I107</f>
        <v>11590462217.709999</v>
      </c>
      <c r="J3" s="33">
        <f>资产资本表!J107</f>
        <v>11154331271.540001</v>
      </c>
      <c r="K3" s="33">
        <f>资产资本表!K107</f>
        <v>10473866210.700001</v>
      </c>
      <c r="L3" s="33">
        <f>资产资本表!L107</f>
        <v>10836235085.610001</v>
      </c>
      <c r="M3" s="33">
        <f>资产资本表!M107</f>
        <v>10486485399.58</v>
      </c>
      <c r="N3" s="33">
        <f>资产资本表!N107</f>
        <v>10150002302.440001</v>
      </c>
      <c r="O3" s="33">
        <f>资产资本表!O107</f>
        <v>8793691583.7700005</v>
      </c>
      <c r="P3" s="33">
        <f>资产资本表!P107</f>
        <v>8920783725.5499992</v>
      </c>
      <c r="Q3" s="33">
        <f>资产资本表!Q107</f>
        <v>8611904664.5600014</v>
      </c>
      <c r="R3" s="33">
        <f>资产资本表!R107</f>
        <v>8393095128.8099995</v>
      </c>
      <c r="S3" s="33">
        <f>资产资本表!S107</f>
        <v>7812351103.7199993</v>
      </c>
      <c r="T3" s="33">
        <f>资产资本表!T107</f>
        <v>8385910806.2999992</v>
      </c>
      <c r="U3" s="33">
        <f>资产资本表!U107</f>
        <v>8066834877.1999998</v>
      </c>
      <c r="V3" s="33">
        <f>资产资本表!V107</f>
        <v>7641813652.96</v>
      </c>
      <c r="W3" s="33">
        <f>资产资本表!W107</f>
        <v>6963644930.1800003</v>
      </c>
      <c r="X3" s="33">
        <f>资产资本表!X107</f>
        <v>7347942839.2099991</v>
      </c>
      <c r="Y3" s="33">
        <f>资产资本表!Y107</f>
        <v>7130400389.7700005</v>
      </c>
      <c r="Z3" s="33">
        <f>资产资本表!Z107</f>
        <v>7074987759.5700006</v>
      </c>
      <c r="AA3" s="33">
        <f>资产资本表!AA107</f>
        <v>7912902249.2399998</v>
      </c>
      <c r="AB3" s="33">
        <f>资产资本表!AB107</f>
        <v>8229113686.3800001</v>
      </c>
      <c r="AC3" s="33">
        <f>资产资本表!AC107</f>
        <v>7378235361.5500002</v>
      </c>
      <c r="AD3" s="33">
        <f>资产资本表!AD107</f>
        <v>7765121215.1100006</v>
      </c>
      <c r="AE3" s="33">
        <f>资产资本表!AE107</f>
        <v>7424720722.8400002</v>
      </c>
      <c r="AF3" s="33">
        <f>资产资本表!AF107</f>
        <v>7684546151.0600004</v>
      </c>
      <c r="AG3" s="33">
        <f>资产资本表!AG107</f>
        <v>7394374040.6700001</v>
      </c>
      <c r="AH3" s="33">
        <f>资产资本表!AH107</f>
        <v>7235412065.5400009</v>
      </c>
      <c r="AI3" s="33">
        <f>资产资本表!AI107</f>
        <v>6972334431.0200005</v>
      </c>
      <c r="AJ3" s="33">
        <f>资产资本表!AJ107</f>
        <v>7020191577.8800001</v>
      </c>
      <c r="AK3" s="33">
        <f>资产资本表!AK107</f>
        <v>6768024834.9300003</v>
      </c>
      <c r="AL3" s="33">
        <f>资产资本表!AL107</f>
        <v>6797030814.6999998</v>
      </c>
      <c r="AM3" s="33">
        <f>资产资本表!AM107</f>
        <v>6382528020.7799997</v>
      </c>
      <c r="AN3" s="33">
        <f>资产资本表!AN107</f>
        <v>6425202958.3599997</v>
      </c>
      <c r="AO3" s="33">
        <f>资产资本表!AO107</f>
        <v>6194742861.0100002</v>
      </c>
      <c r="AP3" s="33">
        <f>资产资本表!AP107</f>
        <v>6018031781.5100002</v>
      </c>
      <c r="AQ3" s="33">
        <f>资产资本表!AQ107</f>
        <v>5789448818.9700003</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69" customFormat="1">
      <c r="A4" s="69" t="s">
        <v>438</v>
      </c>
      <c r="E4" s="69">
        <f>E2/E3</f>
        <v>0.18035801659092585</v>
      </c>
      <c r="F4" s="69">
        <f t="shared" ref="F4:BQ4" si="0">F2/F3</f>
        <v>0.14525680253829695</v>
      </c>
      <c r="G4" s="69">
        <f t="shared" si="0"/>
        <v>9.3023843306104401E-2</v>
      </c>
      <c r="H4" s="69">
        <f t="shared" si="0"/>
        <v>3.3399937424962091E-2</v>
      </c>
      <c r="I4" s="69">
        <f t="shared" si="0"/>
        <v>0.20886391187928804</v>
      </c>
      <c r="J4" s="69">
        <f t="shared" si="0"/>
        <v>0.16309623123097655</v>
      </c>
      <c r="K4" s="69">
        <f t="shared" si="0"/>
        <v>0.10865773640848704</v>
      </c>
      <c r="L4" s="69">
        <f t="shared" si="0"/>
        <v>3.2311661291380168E-2</v>
      </c>
      <c r="M4" s="69">
        <f t="shared" si="0"/>
        <v>0.26728296031120763</v>
      </c>
      <c r="N4" s="69">
        <f t="shared" si="0"/>
        <v>0.2363671867200724</v>
      </c>
      <c r="O4" s="69">
        <f t="shared" si="0"/>
        <v>0.11307620646432806</v>
      </c>
      <c r="P4" s="69">
        <f t="shared" si="0"/>
        <v>3.4624655242491809E-2</v>
      </c>
      <c r="Q4" s="69">
        <f t="shared" si="0"/>
        <v>0.20688896515449665</v>
      </c>
      <c r="R4" s="69">
        <f t="shared" si="0"/>
        <v>0.16924576027549493</v>
      </c>
      <c r="S4" s="69">
        <f t="shared" si="0"/>
        <v>0.10896096644000869</v>
      </c>
      <c r="T4" s="69">
        <f t="shared" si="0"/>
        <v>3.7019574488769504E-2</v>
      </c>
      <c r="U4" s="69">
        <f t="shared" si="0"/>
        <v>0.21973513957127863</v>
      </c>
      <c r="V4" s="69">
        <f t="shared" si="0"/>
        <v>0.17008510332053828</v>
      </c>
      <c r="W4" s="69">
        <f t="shared" si="0"/>
        <v>9.4767242361816204E-2</v>
      </c>
      <c r="X4" s="69">
        <f t="shared" si="0"/>
        <v>2.927492631027696E-2</v>
      </c>
      <c r="Y4" s="69">
        <f t="shared" si="0"/>
        <v>0.17788447099404961</v>
      </c>
      <c r="Z4" s="69">
        <f t="shared" si="0"/>
        <v>0.14197164716664434</v>
      </c>
      <c r="AA4" s="69">
        <f t="shared" si="0"/>
        <v>0.10406745729850145</v>
      </c>
      <c r="AB4" s="69">
        <f t="shared" si="0"/>
        <v>5.1803467289018357E-2</v>
      </c>
      <c r="AC4" s="69">
        <f t="shared" si="0"/>
        <v>0.15816105939115085</v>
      </c>
      <c r="AD4" s="69">
        <f t="shared" si="0"/>
        <v>0.13465141332957142</v>
      </c>
      <c r="AE4" s="69">
        <f t="shared" si="0"/>
        <v>9.34631284804157E-2</v>
      </c>
      <c r="AF4" s="69">
        <f t="shared" si="0"/>
        <v>3.7760474682030962E-2</v>
      </c>
      <c r="AG4" s="69">
        <f t="shared" si="0"/>
        <v>0.14750616334674502</v>
      </c>
      <c r="AH4" s="69">
        <f t="shared" si="0"/>
        <v>0.11805426766336512</v>
      </c>
      <c r="AI4" s="69">
        <f t="shared" si="0"/>
        <v>8.0673492135934805E-2</v>
      </c>
      <c r="AJ4" s="69">
        <f t="shared" si="0"/>
        <v>3.6475748577409692E-2</v>
      </c>
      <c r="AK4" s="69">
        <f t="shared" si="0"/>
        <v>0.12764557561185935</v>
      </c>
      <c r="AL4" s="69">
        <f t="shared" si="0"/>
        <v>0.11354455687929135</v>
      </c>
      <c r="AM4" s="69">
        <f t="shared" si="0"/>
        <v>8.2451875646554151E-2</v>
      </c>
      <c r="AN4" s="69">
        <f t="shared" si="0"/>
        <v>3.4771269106653235E-2</v>
      </c>
      <c r="AO4" s="69">
        <f t="shared" si="0"/>
        <v>0.15611766116185816</v>
      </c>
      <c r="AP4" s="69">
        <f t="shared" si="0"/>
        <v>0.12067040271226147</v>
      </c>
      <c r="AQ4" s="69">
        <f t="shared" si="0"/>
        <v>8.5983011563881925E-2</v>
      </c>
      <c r="AR4" s="69">
        <f t="shared" si="0"/>
        <v>3.6189395817873768E-2</v>
      </c>
      <c r="AS4" s="69">
        <f t="shared" si="0"/>
        <v>0.15779208231700004</v>
      </c>
      <c r="AT4" s="69">
        <f t="shared" si="0"/>
        <v>0.12579069237236223</v>
      </c>
      <c r="AU4" s="69">
        <f t="shared" si="0"/>
        <v>8.3632771380325169E-2</v>
      </c>
      <c r="AV4" s="69">
        <f t="shared" si="0"/>
        <v>2.850903531440839E-2</v>
      </c>
      <c r="AW4" s="69">
        <f t="shared" si="0"/>
        <v>0.11663464771626765</v>
      </c>
      <c r="AX4" s="69">
        <f t="shared" si="0"/>
        <v>8.2585174360947186E-2</v>
      </c>
      <c r="AY4" s="69">
        <f t="shared" si="0"/>
        <v>4.8602642622386054E-2</v>
      </c>
      <c r="AZ4" s="69">
        <f t="shared" si="0"/>
        <v>2.1739430937413706E-2</v>
      </c>
      <c r="BA4" s="69">
        <f t="shared" si="0"/>
        <v>7.4637119133882393E-2</v>
      </c>
      <c r="BB4" s="69">
        <f t="shared" si="0"/>
        <v>6.8248861365673749E-2</v>
      </c>
      <c r="BC4" s="69">
        <f t="shared" si="0"/>
        <v>5.4914963475241545E-2</v>
      </c>
      <c r="BD4" s="69">
        <f t="shared" si="0"/>
        <v>2.7488085038996624E-2</v>
      </c>
      <c r="BE4" s="69">
        <f t="shared" si="0"/>
        <v>0.11399523809293459</v>
      </c>
      <c r="BF4" s="69">
        <f t="shared" si="0"/>
        <v>9.8185210815991561E-2</v>
      </c>
      <c r="BG4" s="69">
        <f t="shared" si="0"/>
        <v>7.3961507648319005E-2</v>
      </c>
      <c r="BH4" s="69">
        <f t="shared" si="0"/>
        <v>3.2411830813677475E-2</v>
      </c>
      <c r="BI4" s="69">
        <f t="shared" si="0"/>
        <v>0.16618479154475332</v>
      </c>
      <c r="BJ4" s="69">
        <f t="shared" si="0"/>
        <v>0.12257214987157122</v>
      </c>
      <c r="BK4" s="69">
        <f t="shared" si="0"/>
        <v>8.5035569343852452E-2</v>
      </c>
      <c r="BL4" s="69">
        <f t="shared" si="0"/>
        <v>3.2075408243087238E-2</v>
      </c>
      <c r="BM4" s="69">
        <f t="shared" si="0"/>
        <v>0.13615242811735798</v>
      </c>
      <c r="BN4" s="69">
        <f t="shared" si="0"/>
        <v>0.11208972835279891</v>
      </c>
      <c r="BO4" s="69">
        <f t="shared" si="0"/>
        <v>7.3844885275607244E-2</v>
      </c>
      <c r="BP4" s="69">
        <f t="shared" si="0"/>
        <v>3.1824232010508602E-2</v>
      </c>
      <c r="BQ4" s="69">
        <f t="shared" si="0"/>
        <v>0.12666224048492047</v>
      </c>
      <c r="BR4" s="69">
        <f t="shared" ref="BR4:CJ4" si="1">BR2/BR3</f>
        <v>6.994738114553295E-2</v>
      </c>
      <c r="BS4" s="69">
        <f t="shared" si="1"/>
        <v>9.6454074762169509E-2</v>
      </c>
      <c r="BT4" s="69">
        <f t="shared" si="1"/>
        <v>6.7339364309494165E-2</v>
      </c>
      <c r="BU4" s="69">
        <f t="shared" si="1"/>
        <v>0.10794946320107705</v>
      </c>
      <c r="BV4" s="69">
        <f t="shared" si="1"/>
        <v>9.5239186191510491E-2</v>
      </c>
      <c r="BW4" s="69">
        <f t="shared" si="1"/>
        <v>2.80603189233047E-3</v>
      </c>
      <c r="BX4" s="69">
        <f t="shared" si="1"/>
        <v>-2.0410640173749276E-2</v>
      </c>
      <c r="BY4" s="69">
        <f t="shared" si="1"/>
        <v>6.282026788296928E-2</v>
      </c>
      <c r="BZ4" s="69">
        <f t="shared" si="1"/>
        <v>0.33537540636475477</v>
      </c>
      <c r="CA4" s="69">
        <f t="shared" si="1"/>
        <v>6.9408416158473424E-3</v>
      </c>
      <c r="CB4" s="69">
        <f t="shared" si="1"/>
        <v>0.79954562094627302</v>
      </c>
      <c r="CC4" s="69">
        <f t="shared" si="1"/>
        <v>0.15081320589770478</v>
      </c>
      <c r="CD4" s="69">
        <f t="shared" si="1"/>
        <v>1.0084922697001246</v>
      </c>
      <c r="CE4" s="69">
        <f t="shared" si="1"/>
        <v>1.3096464142227096</v>
      </c>
      <c r="CF4" s="69">
        <f t="shared" si="1"/>
        <v>0.73927050126558724</v>
      </c>
      <c r="CG4" s="69">
        <f t="shared" si="1"/>
        <v>0.10617225959110642</v>
      </c>
      <c r="CH4" s="69">
        <f t="shared" si="1"/>
        <v>0.36913640824337585</v>
      </c>
      <c r="CI4" s="69">
        <f t="shared" si="1"/>
        <v>0.33542088782464541</v>
      </c>
      <c r="CJ4" s="69">
        <f t="shared" si="1"/>
        <v>0.70602201597237213</v>
      </c>
    </row>
    <row r="5" spans="1:89" s="33" customFormat="1">
      <c r="A5" s="35" t="s">
        <v>434</v>
      </c>
      <c r="E5" s="33">
        <f>股权价值增加表!E47</f>
        <v>1247510112.4603989</v>
      </c>
      <c r="F5" s="33">
        <f>股权价值增加表!F47</f>
        <v>785022845.06639981</v>
      </c>
      <c r="G5" s="33">
        <f>股权价值增加表!G47</f>
        <v>147619261.95319951</v>
      </c>
      <c r="H5" s="33">
        <f>股权价值增加表!H47</f>
        <v>-558800985.72520018</v>
      </c>
      <c r="I5" s="33">
        <f>股权价值增加表!I47</f>
        <v>1493592301.8631988</v>
      </c>
      <c r="J5" s="33">
        <f>股权价值增加表!J47</f>
        <v>926882890.56680059</v>
      </c>
      <c r="K5" s="33">
        <f>股权价值增加表!K47</f>
        <v>300157297.04399955</v>
      </c>
      <c r="L5" s="33">
        <f>股权价值增加表!L47</f>
        <v>-516762049.08879977</v>
      </c>
      <c r="M5" s="33">
        <f>股权价值增加表!M47</f>
        <v>1963940028.8935995</v>
      </c>
      <c r="N5" s="33">
        <f>股权价值增加表!N47</f>
        <v>1587127305.2348003</v>
      </c>
      <c r="O5" s="33">
        <f>股权价值增加表!O47</f>
        <v>290861958.40840054</v>
      </c>
      <c r="P5" s="33">
        <f>股权价值增加表!P47</f>
        <v>-404783637.05399954</v>
      </c>
      <c r="Q5" s="33">
        <f>股权价值增加表!Q47</f>
        <v>1092755670.8952012</v>
      </c>
      <c r="R5" s="33">
        <f>股权价值增加表!R47</f>
        <v>749048155.83520126</v>
      </c>
      <c r="S5" s="33">
        <f>股权价值增加表!S47</f>
        <v>226253238.13239968</v>
      </c>
      <c r="T5" s="33">
        <f>股权价值增加表!T47</f>
        <v>-360430014.75400013</v>
      </c>
      <c r="U5" s="33">
        <f>股权价值增加表!U47</f>
        <v>1127220297.4640002</v>
      </c>
      <c r="V5" s="33">
        <f>股权价值增加表!V47</f>
        <v>688413572.48320162</v>
      </c>
      <c r="W5" s="33">
        <f>股权价值增加表!W47</f>
        <v>102833832.40560079</v>
      </c>
      <c r="X5" s="33">
        <f>股权价值增加表!X47</f>
        <v>-372724941.98680007</v>
      </c>
      <c r="Y5" s="33">
        <f>股权价值增加表!Y47</f>
        <v>697955470.12840152</v>
      </c>
      <c r="Z5" s="33">
        <f>股权价值增加表!Z47</f>
        <v>438448645.14439964</v>
      </c>
      <c r="AA5" s="33">
        <f>股权价值增加表!AA47</f>
        <v>190443436.99079967</v>
      </c>
      <c r="AB5" s="33">
        <f>股权价值增加表!AB47</f>
        <v>-232032473.24040043</v>
      </c>
      <c r="AC5" s="33">
        <f>股权价值增加表!AC47</f>
        <v>576690692.29599905</v>
      </c>
      <c r="AD5" s="33">
        <f>股权价值增加表!AD47</f>
        <v>424374849.0812006</v>
      </c>
      <c r="AE5" s="33">
        <f>股权价值增加表!AE47</f>
        <v>99959969.02279985</v>
      </c>
      <c r="AF5" s="33">
        <f>股权价值增加表!AF47</f>
        <v>-324591581.70480037</v>
      </c>
      <c r="AG5" s="33">
        <f>股权价值增加表!AG47</f>
        <v>499165821.83639991</v>
      </c>
      <c r="AH5" s="33">
        <f>股权价值增加表!AH47</f>
        <v>275338307.39680064</v>
      </c>
      <c r="AI5" s="33">
        <f>股权价值增加表!AI47</f>
        <v>4695812.4083994627</v>
      </c>
      <c r="AJ5" s="33">
        <f>股权价值增加表!AJ47</f>
        <v>-305548583.27040005</v>
      </c>
      <c r="AK5" s="33">
        <f>股权价值增加表!AK47</f>
        <v>322466439.01559937</v>
      </c>
      <c r="AL5" s="33">
        <f>股权价值增加表!AL47</f>
        <v>228003386.77400017</v>
      </c>
      <c r="AM5" s="33">
        <f>股权价值增加表!AM47</f>
        <v>15649165.01759994</v>
      </c>
      <c r="AN5" s="33">
        <f>股权价值增加表!AN47</f>
        <v>-290603775.5388</v>
      </c>
      <c r="AO5" s="33">
        <f>股权价值增加表!AO47</f>
        <v>471529338.07919896</v>
      </c>
      <c r="AP5" s="33">
        <f>股权价值增加表!AP47</f>
        <v>244755776.08919996</v>
      </c>
      <c r="AQ5" s="33">
        <f>股权价值增加表!AQ47</f>
        <v>34638339.23240006</v>
      </c>
      <c r="AR5" s="33">
        <f>股权价值增加表!AR47</f>
        <v>-256572680.52999985</v>
      </c>
      <c r="AS5" s="33">
        <f>股权价值增加表!AS47</f>
        <v>440206174.15520096</v>
      </c>
      <c r="AT5" s="33">
        <f>股权价值增加表!AT47</f>
        <v>254477064.92599946</v>
      </c>
      <c r="AU5" s="33">
        <f>股权价值增加表!AU47</f>
        <v>19232564.193199575</v>
      </c>
      <c r="AV5" s="33">
        <f>股权价值增加表!AV47</f>
        <v>-271707546.44360012</v>
      </c>
      <c r="AW5" s="33">
        <f>股权价值增加表!AW47</f>
        <v>189835368.1172002</v>
      </c>
      <c r="AX5" s="33">
        <f>股权价值增加表!AX47</f>
        <v>12956665.506400108</v>
      </c>
      <c r="AY5" s="33">
        <f>股权价值增加表!AY47</f>
        <v>-151343934.25840008</v>
      </c>
      <c r="AZ5" s="33">
        <f>股权价值增加表!AZ47</f>
        <v>-291905149.09479994</v>
      </c>
      <c r="BA5" s="33">
        <f>股权价值增加表!BA47</f>
        <v>-26252962.083200157</v>
      </c>
      <c r="BB5" s="33">
        <f>股权价值增加表!BB47</f>
        <v>-57446267.652799666</v>
      </c>
      <c r="BC5" s="33">
        <f>股权价值增加表!BC47</f>
        <v>-120598858.28479981</v>
      </c>
      <c r="BD5" s="33">
        <f>股权价值增加表!BD47</f>
        <v>-266173498.74600014</v>
      </c>
      <c r="BE5" s="33">
        <f>股权价值增加表!BE47</f>
        <v>167486159.96120018</v>
      </c>
      <c r="BF5" s="33">
        <f>股权价值增加表!BF47</f>
        <v>87439940.854799747</v>
      </c>
      <c r="BG5" s="33">
        <f>股权价值增加表!BG47</f>
        <v>-28691285.180799782</v>
      </c>
      <c r="BH5" s="33">
        <f>股权价值增加表!BH47</f>
        <v>-228701776.86120003</v>
      </c>
      <c r="BI5" s="33">
        <f>股权价值增加表!BI47</f>
        <v>400598431.61760056</v>
      </c>
      <c r="BJ5" s="33">
        <f>股权价值增加表!BJ47</f>
        <v>191103932.03960001</v>
      </c>
      <c r="BK5" s="33">
        <f>股权价值增加表!BK47</f>
        <v>21617263.784799814</v>
      </c>
      <c r="BL5" s="33">
        <f>股权价值增加表!BL47</f>
        <v>-205624752.77479991</v>
      </c>
      <c r="BM5" s="33">
        <f>股权价值增加表!BM47</f>
        <v>236164822.7324003</v>
      </c>
      <c r="BN5" s="33">
        <f>股权价值增加表!BN47</f>
        <v>132380401.75600004</v>
      </c>
      <c r="BO5" s="33">
        <f>股权价值增加表!BO47</f>
        <v>-24337495.74120003</v>
      </c>
      <c r="BP5" s="33">
        <f>股权价值增加表!BP47</f>
        <v>-192147957.89320001</v>
      </c>
      <c r="BQ5" s="33">
        <f>股权价值增加表!BQ47</f>
        <v>180859538.9471997</v>
      </c>
      <c r="BR5" s="33">
        <f>股权价值增加表!BR47</f>
        <v>-38153422.640800148</v>
      </c>
      <c r="BS5" s="33">
        <f>股权价值增加表!BS47</f>
        <v>59227126.934399545</v>
      </c>
      <c r="BT5" s="33">
        <f>股权价值增加表!BT47</f>
        <v>-47232815.324000001</v>
      </c>
      <c r="BU5" s="33">
        <f>股权价值增加表!BU47</f>
        <v>100563987.95799994</v>
      </c>
      <c r="BV5" s="33">
        <f>股权价值增加表!BV47</f>
        <v>33391912.151599973</v>
      </c>
      <c r="BW5" s="33">
        <f>股权价值增加表!BW47</f>
        <v>-162771879.324</v>
      </c>
      <c r="BX5" s="33">
        <f>股权价值增加表!BX47</f>
        <v>-123464836.7332</v>
      </c>
      <c r="BY5" s="33">
        <f>股权价值增加表!BY47</f>
        <v>-21356742.662400022</v>
      </c>
      <c r="BZ5" s="33">
        <f>股权价值增加表!BZ47</f>
        <v>299968128.46239996</v>
      </c>
      <c r="CA5" s="33">
        <f>股权价值增加表!CA47</f>
        <v>-84831470.508400053</v>
      </c>
      <c r="CB5" s="33">
        <f>股权价值增加表!CB47</f>
        <v>851734687.17439997</v>
      </c>
      <c r="CC5" s="33">
        <f>股权价值增加表!CC47</f>
        <v>76323720.197600037</v>
      </c>
      <c r="CD5" s="33">
        <f>股权价值增加表!CD47</f>
        <v>999612220.33360004</v>
      </c>
      <c r="CE5" s="33">
        <f>股权价值增加表!CE47</f>
        <v>1327695960</v>
      </c>
      <c r="CF5" s="33">
        <f>股权价值增加表!CF47</f>
        <v>662058129.5092001</v>
      </c>
      <c r="CG5" s="33">
        <f>股权价值增加表!CG47</f>
        <v>12894807.970399998</v>
      </c>
      <c r="CH5" s="33">
        <f>股权价值增加表!CH47</f>
        <v>75230000</v>
      </c>
      <c r="CI5" s="33">
        <f>股权价值增加表!CI47</f>
        <v>54630000</v>
      </c>
      <c r="CJ5" s="33">
        <f>股权价值增加表!CJ47</f>
        <v>65420000</v>
      </c>
      <c r="CK5" s="33">
        <f>股权价值增加表!CK47</f>
        <v>0</v>
      </c>
    </row>
    <row r="6" spans="1:89" s="73" customFormat="1">
      <c r="A6" s="73" t="s">
        <v>445</v>
      </c>
      <c r="E6" s="73">
        <f>股权价值增加表!E31/股权价值增加表!E4</f>
        <v>0.13454320067221603</v>
      </c>
      <c r="F6" s="73">
        <f>股权价值增加表!F31/股权价值增加表!F4</f>
        <v>0.12271394399546208</v>
      </c>
      <c r="G6" s="73">
        <f>股权价值增加表!G31/股权价值增加表!G4</f>
        <v>0.11035820730069001</v>
      </c>
      <c r="H6" s="73">
        <f>股权价值增加表!H31/股权价值增加表!H4</f>
        <v>0.10804694944734421</v>
      </c>
      <c r="I6" s="73">
        <f>股权价值增加表!I31/股权价值增加表!I4</f>
        <v>0.14566204465222143</v>
      </c>
      <c r="J6" s="73">
        <f>股权价值增加表!J31/股权价值增加表!J4</f>
        <v>0.12802599412774582</v>
      </c>
      <c r="K6" s="73">
        <f>股权价值增加表!K31/股权价值增加表!K4</f>
        <v>0.11986598854452775</v>
      </c>
      <c r="L6" s="73">
        <f>股权价值增加表!L31/股权价值增加表!L4</f>
        <v>8.9576561625730591E-2</v>
      </c>
      <c r="M6" s="73">
        <f>股权价值增加表!M31/股权价值增加表!M4</f>
        <v>0.16752227229641833</v>
      </c>
      <c r="N6" s="73">
        <f>股权价值增加表!N31/股权价值增加表!N4</f>
        <v>0.16293456053155356</v>
      </c>
      <c r="O6" s="73">
        <f>股权价值增加表!O31/股权价值增加表!O4</f>
        <v>0.10170618302952356</v>
      </c>
      <c r="P6" s="73">
        <f>股权价值增加表!P31/股权价值增加表!P4</f>
        <v>7.4732793542803599E-2</v>
      </c>
      <c r="Q6" s="73">
        <f>股权价值增加表!Q31/股权价值增加表!Q4</f>
        <v>0.10517481525239293</v>
      </c>
      <c r="R6" s="73">
        <f>股权价值增加表!R31/股权价值增加表!R4</f>
        <v>9.5631022265179957E-2</v>
      </c>
      <c r="S6" s="73">
        <f>股权价值增加表!S31/股权价值增加表!S4</f>
        <v>8.7233436827027694E-2</v>
      </c>
      <c r="T6" s="73">
        <f>股权价值增加表!T31/股权价值增加表!T4</f>
        <v>7.4802795416071599E-2</v>
      </c>
      <c r="U6" s="73">
        <f>股权价值增加表!U31/股权价值增加表!U4</f>
        <v>0.10561217090974583</v>
      </c>
      <c r="V6" s="73">
        <f>股权价值增加表!V31/股权价值增加表!V4</f>
        <v>8.7668471383478955E-2</v>
      </c>
      <c r="W6" s="73">
        <f>股权价值增加表!W31/股权价值增加表!W4</f>
        <v>6.8637485801452167E-2</v>
      </c>
      <c r="X6" s="73">
        <f>股权价值增加表!X31/股权价值增加表!X4</f>
        <v>6.3908676099155445E-2</v>
      </c>
      <c r="Y6" s="73">
        <f>股权价值增加表!Y31/股权价值增加表!Y4</f>
        <v>7.915847043657695E-2</v>
      </c>
      <c r="Z6" s="73">
        <f>股权价值增加表!Z31/股权价值增加表!Z4</f>
        <v>7.5937220822827667E-2</v>
      </c>
      <c r="AA6" s="73">
        <f>股权价值增加表!AA31/股权价值增加表!AA4</f>
        <v>0.11292962656624332</v>
      </c>
      <c r="AB6" s="73">
        <f>股权价值增加表!AB31/股权价值增加表!AB4</f>
        <v>0.14394094256749776</v>
      </c>
      <c r="AC6" s="73">
        <f>股权价值增加表!AC31/股权价值增加表!AC4</f>
        <v>7.8723207471031967E-2</v>
      </c>
      <c r="AD6" s="73">
        <f>股权价值增加表!AD31/股权价值增加表!AD4</f>
        <v>9.7213388924589014E-2</v>
      </c>
      <c r="AE6" s="73">
        <f>股权价值增加表!AE31/股权价值增加表!AE4</f>
        <v>9.8803071697982303E-2</v>
      </c>
      <c r="AF6" s="73">
        <f>股权价值增加表!AF31/股权价值增加表!AF4</f>
        <v>9.8809127990141188E-2</v>
      </c>
      <c r="AG6" s="73">
        <f>股权价值增加表!AG31/股权价值增加表!AG4</f>
        <v>8.7839057756655861E-2</v>
      </c>
      <c r="AH6" s="73">
        <f>股权价值增加表!AH31/股权价值增加表!AH4</f>
        <v>9.4756531241747655E-2</v>
      </c>
      <c r="AI6" s="73">
        <f>股权价值增加表!AI31/股权价值增加表!AI4</f>
        <v>9.7365771983115079E-2</v>
      </c>
      <c r="AJ6" s="73">
        <f>股权价值增加表!AJ31/股权价值增加表!AJ4</f>
        <v>0.10359530140791405</v>
      </c>
      <c r="AK6" s="73">
        <f>股权价值增加表!AK31/股权价值增加表!AK4</f>
        <v>8.3127657472315791E-2</v>
      </c>
      <c r="AL6" s="73">
        <f>股权价值增加表!AL31/股权价值增加表!AL4</f>
        <v>0.10042172903950133</v>
      </c>
      <c r="AM6" s="73">
        <f>股权价值增加表!AM31/股权价值增加表!AM4</f>
        <v>0.10845509093440851</v>
      </c>
      <c r="AN6" s="73">
        <f>股权价值增加表!AN31/股权价值增加表!AN4</f>
        <v>0.10469704533392887</v>
      </c>
      <c r="AO6" s="73">
        <f>股权价值增加表!AO31/股权价值增加表!AO4</f>
        <v>9.9488887629584771E-2</v>
      </c>
      <c r="AP6" s="73">
        <f>股权价值增加表!AP31/股权价值增加表!AP4</f>
        <v>0.10326632973753817</v>
      </c>
      <c r="AQ6" s="73">
        <f>股权价值增加表!AQ31/股权价值增加表!AQ4</f>
        <v>0.1092632409871284</v>
      </c>
      <c r="AR6" s="73">
        <f>股权价值增加表!AR31/股权价值增加表!AR4</f>
        <v>0.1062785101375828</v>
      </c>
      <c r="AS6" s="73">
        <f>股权价值增加表!AS31/股权价值增加表!AS4</f>
        <v>0.10836861699594498</v>
      </c>
      <c r="AT6" s="73">
        <f>股权价值增加表!AT31/股权价值增加表!AT4</f>
        <v>0.12131347582564427</v>
      </c>
      <c r="AU6" s="73">
        <f>股权价值增加表!AU31/股权价值增加表!AU4</f>
        <v>0.12320250221049206</v>
      </c>
      <c r="AV6" s="73">
        <f>股权价值增加表!AV31/股权价值增加表!AV4</f>
        <v>9.1787220732119909E-2</v>
      </c>
      <c r="AW6" s="73">
        <f>股权价值增加表!AW31/股权价值增加表!AW4</f>
        <v>9.5233496195036071E-2</v>
      </c>
      <c r="AX6" s="73">
        <f>股权价值增加表!AX31/股权价值增加表!AX4</f>
        <v>8.9340304389320363E-2</v>
      </c>
      <c r="AY6" s="73">
        <f>股权价值增加表!AY31/股权价值增加表!AY4</f>
        <v>7.8180670188311902E-2</v>
      </c>
      <c r="AZ6" s="73">
        <f>股权价值增加表!AZ31/股权价值增加表!AZ4</f>
        <v>8.1326375478226617E-2</v>
      </c>
      <c r="BA6" s="73">
        <f>股权价值增加表!BA31/股权价值增加表!BA4</f>
        <v>6.8161665899268059E-2</v>
      </c>
      <c r="BB6" s="73">
        <f>股权价值增加表!BB31/股权价值增加表!BB4</f>
        <v>8.4363434115728608E-2</v>
      </c>
      <c r="BC6" s="73">
        <f>股权价值增加表!BC31/股权价值增加表!BC4</f>
        <v>9.8246514019205686E-2</v>
      </c>
      <c r="BD6" s="73">
        <f>股权价值增加表!BD31/股权价值增加表!BD4</f>
        <v>0.1075626207158296</v>
      </c>
      <c r="BE6" s="73">
        <f>股权价值增加表!BE31/股权价值增加表!BE4</f>
        <v>0.1039649697929621</v>
      </c>
      <c r="BF6" s="73">
        <f>股权价值增加表!BF31/股权价值增加表!BF4</f>
        <v>0.11631876438336138</v>
      </c>
      <c r="BG6" s="73">
        <f>股权价值增加表!BG31/股权价值增加表!BG4</f>
        <v>0.12554446349941445</v>
      </c>
      <c r="BH6" s="73">
        <f>股权价值增加表!BH31/股权价值增加表!BH4</f>
        <v>0.1164050220324634</v>
      </c>
      <c r="BI6" s="73">
        <f>股权价值增加表!BI31/股权价值增加表!BI4</f>
        <v>0.16855847292685111</v>
      </c>
      <c r="BJ6" s="73">
        <f>股权价值增加表!BJ31/股权价值增加表!BJ4</f>
        <v>0.16527864804963566</v>
      </c>
      <c r="BK6" s="73">
        <f>股权价值增加表!BK31/股权价值增加表!BK4</f>
        <v>0.16876206290572768</v>
      </c>
      <c r="BL6" s="73">
        <f>股权价值增加表!BL31/股权价值增加表!BL4</f>
        <v>0.13726844010993036</v>
      </c>
      <c r="BM6" s="73">
        <f>股权价值增加表!BM31/股权价值增加表!BM4</f>
        <v>0.16195206692304304</v>
      </c>
      <c r="BN6" s="73">
        <f>股权价值增加表!BN31/股权价值增加表!BN4</f>
        <v>0.16651685505570935</v>
      </c>
      <c r="BO6" s="73">
        <f>股权价值增加表!BO31/股权价值增加表!BO4</f>
        <v>0.15767492262712546</v>
      </c>
      <c r="BP6" s="73">
        <f>股权价值增加表!BP31/股权价值增加表!BP4</f>
        <v>0.15111020340473744</v>
      </c>
      <c r="BQ6" s="73">
        <f>股权价值增加表!BQ31/股权价值增加表!BQ4</f>
        <v>0.15863161879891202</v>
      </c>
      <c r="BR6" s="73">
        <f>股权价值增加表!BR31/股权价值增加表!BR4</f>
        <v>0.17031839262672893</v>
      </c>
      <c r="BS6" s="73">
        <f>股权价值增加表!BS31/股权价值增加表!BS4</f>
        <v>0.12454160902694794</v>
      </c>
      <c r="BT6" s="73">
        <f>股权价值增加表!BT31/股权价值增加表!BT4</f>
        <v>0.16953743961339321</v>
      </c>
      <c r="BU6" s="73">
        <f>股权价值增加表!BU31/股权价值增加表!BU4</f>
        <v>0.13681800032625951</v>
      </c>
      <c r="BV6" s="73">
        <f>股权价值增加表!BV31/股权价值增加表!BV4</f>
        <v>0.1546964810153757</v>
      </c>
      <c r="BW6" s="73">
        <f>股权价值增加表!BW31/股权价值增加表!BW4</f>
        <v>2.1566350540574195E-2</v>
      </c>
      <c r="BX6" s="73">
        <f>股权价值增加表!BX31/股权价值增加表!BX4</f>
        <v>-3.790443824923747E-2</v>
      </c>
      <c r="BY6" s="73">
        <f>股权价值增加表!BY31/股权价值增加表!BY4</f>
        <v>0.11879046336360254</v>
      </c>
      <c r="BZ6" s="73">
        <f>股权价值增加表!BZ31/股权价值增加表!BZ4</f>
        <v>1.0053372364329878</v>
      </c>
      <c r="CA6" s="73">
        <f>股权价值增加表!CA31/股权价值增加表!CA4</f>
        <v>4.4262601564679774E-2</v>
      </c>
      <c r="CB6" s="73">
        <f>股权价值增加表!CB31/股权价值增加表!CB4</f>
        <v>1.0031831390819568</v>
      </c>
      <c r="CC6" s="73">
        <f>股权价值增加表!CC31/股权价值增加表!CC4</f>
        <v>0.11169394389687101</v>
      </c>
      <c r="CD6" s="73">
        <f>股权价值增加表!CD31/股权价值增加表!CD4</f>
        <v>1.0052651680488869</v>
      </c>
      <c r="CE6" s="73">
        <f>股权价值增加表!CE31/股权价值增加表!CE4</f>
        <v>1.0053892324126525</v>
      </c>
      <c r="CF6" s="73">
        <f>股权价值增加表!CF31/股权价值增加表!CF4</f>
        <v>0.98920978140878846</v>
      </c>
      <c r="CG6" s="73">
        <f>股权价值增加表!CG31/股权价值增加表!CG4</f>
        <v>9.678411537541437E-2</v>
      </c>
      <c r="CH6" s="73">
        <f>股权价值增加表!CH31/股权价值增加表!CH4</f>
        <v>0.1027321980423342</v>
      </c>
      <c r="CI6" s="73">
        <f>股权价值增加表!CI31/股权价值增加表!CI4</f>
        <v>0.1064295225413734</v>
      </c>
      <c r="CJ6" s="73">
        <f>股权价值增加表!CJ31/股权价值增加表!CJ4</f>
        <v>0.12738677243796698</v>
      </c>
    </row>
    <row r="7" spans="1:89" s="71" customFormat="1">
      <c r="A7" s="71" t="s">
        <v>439</v>
      </c>
      <c r="E7" s="71">
        <f>股权价值增加表!E4/资产资本表!E70</f>
        <v>1.5618193484735026</v>
      </c>
      <c r="F7" s="71">
        <f>股权价值增加表!F4/资产资本表!F70</f>
        <v>1.2064049639719392</v>
      </c>
      <c r="G7" s="71">
        <f>股权价值增加表!G4/资产资本表!G70</f>
        <v>0.79250647005366726</v>
      </c>
      <c r="H7" s="71">
        <f>股权价值增加表!H4/资产资本表!H70</f>
        <v>0.31558556811408284</v>
      </c>
      <c r="I7" s="71">
        <f>股权价值增加表!I4/资产资本表!I70</f>
        <v>1.6293827488371944</v>
      </c>
      <c r="J7" s="71">
        <f>股权价值增加表!J4/资产资本表!J70</f>
        <v>1.2536408636604137</v>
      </c>
      <c r="K7" s="71">
        <f>股权价值增加表!K4/资产资本表!K70</f>
        <v>0.82036611388082947</v>
      </c>
      <c r="L7" s="71">
        <f>股权价值增加表!L4/资产资本表!L70</f>
        <v>0.34691773161660733</v>
      </c>
      <c r="M7" s="71">
        <f>股权价值增加表!M4/资产资本表!M70</f>
        <v>1.8308513249041887</v>
      </c>
      <c r="N7" s="71">
        <f>股权价值增加表!N4/资产资本表!N70</f>
        <v>1.4371064688173991</v>
      </c>
      <c r="O7" s="71">
        <f>股权价值增加表!O4/资产资本表!O70</f>
        <v>1.0091596171257362</v>
      </c>
      <c r="P7" s="71">
        <f>股权价值增加表!P4/资产资本表!P70</f>
        <v>0.39332464870175921</v>
      </c>
      <c r="Q7" s="71">
        <f>股权价值增加表!Q4/资产资本表!Q70</f>
        <v>2.034118117353898</v>
      </c>
      <c r="R7" s="71">
        <f>股权价值增加表!R4/资产资本表!R70</f>
        <v>1.5230173313316473</v>
      </c>
      <c r="S7" s="71">
        <f>股权价值增加表!S4/资产资本表!S70</f>
        <v>0.95141024213869296</v>
      </c>
      <c r="T7" s="71">
        <f>股权价值增加表!T4/资产资本表!T70</f>
        <v>0.40572129975497656</v>
      </c>
      <c r="U7" s="71">
        <f>股权价值增加表!U4/资产资本表!U70</f>
        <v>2.0211073313175327</v>
      </c>
      <c r="V7" s="71">
        <f>股权价值增加表!V4/资产资本表!V70</f>
        <v>1.4972328010716454</v>
      </c>
      <c r="W7" s="71">
        <f>股权价值增加表!W4/资产资本表!W70</f>
        <v>0.96068476478637588</v>
      </c>
      <c r="X7" s="71">
        <f>股权价值增加表!X4/资产资本表!X70</f>
        <v>0.40959720604615246</v>
      </c>
      <c r="Y7" s="71">
        <f>股权价值增加表!Y4/资产资本表!Y70</f>
        <v>1.6591045967000293</v>
      </c>
      <c r="Z7" s="71">
        <f>股权价值增加表!Z4/资产资本表!Z70</f>
        <v>1.443770727975846</v>
      </c>
      <c r="AA7" s="71">
        <f>股权价值增加表!AA4/资产资本表!AA70</f>
        <v>0.80460078356816811</v>
      </c>
      <c r="AB7" s="71">
        <f>股权价值增加表!AB4/资产资本表!AB70</f>
        <v>0.37438199167097302</v>
      </c>
      <c r="AC7" s="71">
        <f>股权价值增加表!AC4/资产资本表!AC70</f>
        <v>1.5697732730467515</v>
      </c>
      <c r="AD7" s="71">
        <f>股权价值增加表!AD4/资产资本表!AD70</f>
        <v>1.4135612672489832</v>
      </c>
      <c r="AE7" s="71">
        <f>股权价值增加表!AE4/资产资本表!AE70</f>
        <v>0.91235892357814863</v>
      </c>
      <c r="AF7" s="71">
        <f>股权价值增加表!AF4/资产资本表!AF70</f>
        <v>0.40448173377583979</v>
      </c>
      <c r="AG7" s="71">
        <f>股权价值增加表!AG4/资产资本表!AG70</f>
        <v>1.7229840763491999</v>
      </c>
      <c r="AH7" s="71">
        <f>股权价值增加表!AH4/资产资本表!AH70</f>
        <v>1.2688633066274098</v>
      </c>
      <c r="AI7" s="71">
        <f>股权价值增加表!AI4/资产资本表!AI70</f>
        <v>0.81891843229943029</v>
      </c>
      <c r="AJ7" s="71">
        <f>股权价值增加表!AJ4/资产资本表!AJ70</f>
        <v>0.35857615020168698</v>
      </c>
      <c r="AK7" s="71">
        <f>股权价值增加表!AK4/资产资本表!AK70</f>
        <v>1.4824718547201008</v>
      </c>
      <c r="AL7" s="71">
        <f>股权价值增加表!AL4/资产资本表!AL70</f>
        <v>1.0704842034390654</v>
      </c>
      <c r="AM7" s="71">
        <f>股权价值增加表!AM4/资产资本表!AM70</f>
        <v>0.73072563592598483</v>
      </c>
      <c r="AN7" s="71">
        <f>股权价值增加表!AN4/资产资本表!AN70</f>
        <v>0.34314940695866897</v>
      </c>
      <c r="AO7" s="71">
        <f>股权价值增加表!AO4/资产资本表!AO70</f>
        <v>1.5769396735990855</v>
      </c>
      <c r="AP7" s="71">
        <f>股权价值增加表!AP4/资产资本表!AP70</f>
        <v>1.2300219728504154</v>
      </c>
      <c r="AQ7" s="71">
        <f>股权价值增加表!AQ4/资产资本表!AQ70</f>
        <v>0.79043135630121075</v>
      </c>
      <c r="AR7" s="71">
        <f>股权价值增加表!AR4/资产资本表!AR70</f>
        <v>0.36904167956391903</v>
      </c>
      <c r="AS7" s="71">
        <f>股权价值增加表!AS4/资产资本表!AS70</f>
        <v>1.5099562885692674</v>
      </c>
      <c r="AT7" s="71">
        <f>股权价值增加表!AT4/资产资本表!AT70</f>
        <v>1.1197566022627004</v>
      </c>
      <c r="AU7" s="71">
        <f>股权价值增加表!AU4/资产资本表!AU70</f>
        <v>0.70420080391241358</v>
      </c>
      <c r="AV7" s="71">
        <f>股权价值增加表!AV4/资产资本表!AV70</f>
        <v>0.33205995746688755</v>
      </c>
      <c r="AW7" s="71">
        <f>股权价值增加表!AW4/资产资本表!AW70</f>
        <v>1.3004387333224146</v>
      </c>
      <c r="AX7" s="71">
        <f>股权价值增加表!AX4/资产资本表!AX70</f>
        <v>0.9317405044679633</v>
      </c>
      <c r="AY7" s="71">
        <f>股权价值增加表!AY4/资产资本表!AY70</f>
        <v>0.61003023471654094</v>
      </c>
      <c r="AZ7" s="71">
        <f>股权价值增加表!AZ4/资产资本表!AZ70</f>
        <v>0.27120960210767914</v>
      </c>
      <c r="BA7" s="71">
        <f>股权价值增加表!BA4/资产资本表!BA70</f>
        <v>1.2376596710958025</v>
      </c>
      <c r="BB7" s="71">
        <f>股权价值增加表!BB4/资产资本表!BB70</f>
        <v>0.91627429012243189</v>
      </c>
      <c r="BC7" s="71">
        <f>股权价值增加表!BC4/资产资本表!BC70</f>
        <v>0.59100334528134257</v>
      </c>
      <c r="BD7" s="71">
        <f>股权价值增加表!BD4/资产资本表!BD70</f>
        <v>0.26184903374123747</v>
      </c>
      <c r="BE7" s="71">
        <f>股权价值增加表!BE4/资产资本表!BE70</f>
        <v>1.1596331630972945</v>
      </c>
      <c r="BF7" s="71">
        <f>股权价值增加表!BF4/资产资本表!BF70</f>
        <v>0.87200700995752878</v>
      </c>
      <c r="BG7" s="71">
        <f>股权价值增加表!BG4/资产资本表!BG70</f>
        <v>0.57231335851501819</v>
      </c>
      <c r="BH7" s="71">
        <f>股权价值增加表!BH4/资产资本表!BH70</f>
        <v>0.28165213813061013</v>
      </c>
      <c r="BI7" s="71">
        <f>股权价值增加表!BI4/资产资本表!BI70</f>
        <v>1.0088915682203292</v>
      </c>
      <c r="BJ7" s="71">
        <f>股权价值增加表!BJ4/资产资本表!BJ70</f>
        <v>0.7249690103567008</v>
      </c>
      <c r="BK7" s="71">
        <f>股权价值增加表!BK4/资产资本表!BK70</f>
        <v>0.44273496955285807</v>
      </c>
      <c r="BL7" s="71">
        <f>股权价值增加表!BL4/资产资本表!BL70</f>
        <v>0.21034888138260399</v>
      </c>
      <c r="BM7" s="71">
        <f>股权价值增加表!BM4/资产资本表!BM70</f>
        <v>0.79457941522250575</v>
      </c>
      <c r="BN7" s="71">
        <f>股权价值增加表!BN4/资产资本表!BN70</f>
        <v>0.6185553685923264</v>
      </c>
      <c r="BO7" s="71">
        <f>股权价值增加表!BO4/资产资本表!BO70</f>
        <v>0.41174903582691041</v>
      </c>
      <c r="BP7" s="71">
        <f>股权价值增加表!BP4/资产资本表!BP70</f>
        <v>0.20059348371483351</v>
      </c>
      <c r="BQ7" s="71">
        <f>股权价值增加表!BQ4/资产资本表!BQ70</f>
        <v>0.76288194520641284</v>
      </c>
      <c r="BR7" s="71">
        <f>股权价值增加表!BR4/资产资本表!BR70</f>
        <v>0.36927075539454868</v>
      </c>
      <c r="BS7" s="71">
        <f>股权价值增加表!BS4/资产资本表!BS70</f>
        <v>0.77661451299772954</v>
      </c>
      <c r="BT7" s="71">
        <f>股权价值增加表!BT4/资产资本表!BT70</f>
        <v>0.34892296769887876</v>
      </c>
      <c r="BU7" s="71">
        <f>股权价值增加表!BU4/资产资本表!BU70</f>
        <v>0.74430227118771597</v>
      </c>
      <c r="BV7" s="71">
        <f>股权价值增加表!BV4/资产资本表!BV70</f>
        <v>0.54499826962025932</v>
      </c>
      <c r="BW7" s="71">
        <f>股权价值增加表!BW4/资产资本表!BW70</f>
        <v>0.15635284790237319</v>
      </c>
      <c r="BX7" s="71">
        <f>股权价值增加表!BX4/资产资本表!BX70</f>
        <v>0.11139579054457781</v>
      </c>
      <c r="BY7" s="71">
        <f>股权价值增加表!BY4/资产资本表!BY70</f>
        <v>0.54517494982840231</v>
      </c>
      <c r="BZ7" s="71">
        <f>股权价值增加表!BZ4/资产资本表!BZ70</f>
        <v>0.64258165649689236</v>
      </c>
      <c r="CA7" s="71">
        <f>股权价值增加表!CA4/资产资本表!CA70</f>
        <v>0.79968998996464213</v>
      </c>
      <c r="CB7" s="71">
        <f>股权价值增加表!CB4/资产资本表!CB70</f>
        <v>1.3263638622289435</v>
      </c>
      <c r="CC7" s="71">
        <f>股权价值增加表!CC4/资产资本表!CC70</f>
        <v>1.5287960492407007</v>
      </c>
      <c r="CD7" s="71">
        <f>股权价值增加表!CD4/资产资本表!CD70</f>
        <v>1.5842076728323387</v>
      </c>
      <c r="CE7" s="71">
        <f>股权价值增加表!CE4/资产资本表!CE70</f>
        <v>1.3827148590970137</v>
      </c>
      <c r="CF7" s="71">
        <f>股权价值增加表!CF4/资产资本表!CF70</f>
        <v>1.3596224499728036</v>
      </c>
      <c r="CG7" s="71">
        <f>股权价值增加表!CG4/资产资本表!CG70</f>
        <v>0.73561969289865992</v>
      </c>
      <c r="CH7" s="71" t="e">
        <f>股权价值增加表!CH4/资产资本表!CH70</f>
        <v>#DIV/0!</v>
      </c>
      <c r="CI7" s="71">
        <f>股权价值增加表!CI4/资产资本表!CI70</f>
        <v>9.5336255100498715</v>
      </c>
      <c r="CJ7" s="71" t="e">
        <f>股权价值增加表!CJ4/资产资本表!CJ70</f>
        <v>#DIV/0!</v>
      </c>
    </row>
    <row r="8" spans="1:89" s="74" customFormat="1">
      <c r="A8" s="67" t="s">
        <v>446</v>
      </c>
      <c r="E8" s="74">
        <f>股权价值增加表!E31/资产资本表!E70</f>
        <v>0.21013217401542017</v>
      </c>
      <c r="F8" s="74">
        <f>股权价值增加表!F31/资产资本表!F70</f>
        <v>0.1480427111847</v>
      </c>
      <c r="G8" s="74">
        <f>股权价值增加表!G31/资产资本表!G70</f>
        <v>8.745959330932071E-2</v>
      </c>
      <c r="H8" s="74">
        <f>股权价值增加表!H31/资产资本表!H70</f>
        <v>3.4098057924333708E-2</v>
      </c>
      <c r="I8" s="74">
        <f>股权价值增加表!I31/资产资本表!I70</f>
        <v>0.2373392227166827</v>
      </c>
      <c r="J8" s="74">
        <f>股权价值增加表!J31/资产资本表!J70</f>
        <v>0.16049861784929031</v>
      </c>
      <c r="K8" s="74">
        <f>股权价值增加表!K31/资产资本表!K70</f>
        <v>9.8333995208758254E-2</v>
      </c>
      <c r="L8" s="74">
        <f>股权价值增加表!L31/资产资本表!L70</f>
        <v>3.1075697565213691E-2</v>
      </c>
      <c r="M8" s="74">
        <f>股权价值增加表!M31/资产资本表!M70</f>
        <v>0.30670837418485775</v>
      </c>
      <c r="N8" s="74">
        <f>股权价值增加表!N31/资产资本表!N70</f>
        <v>0.23415431093381572</v>
      </c>
      <c r="O8" s="74">
        <f>股权价值增加表!O31/资产资本表!O70</f>
        <v>0.10263777272539404</v>
      </c>
      <c r="P8" s="74">
        <f>股权价值增加表!P31/资产资本表!P70</f>
        <v>2.939424976672432E-2</v>
      </c>
      <c r="Q8" s="74">
        <f>股权价值增加表!Q31/资产资本表!Q70</f>
        <v>0.21393799719424153</v>
      </c>
      <c r="R8" s="74">
        <f>股权价值增加表!R31/资产资本表!R70</f>
        <v>0.14564770432283172</v>
      </c>
      <c r="S8" s="74">
        <f>股权价值增加表!S31/资产资本表!S70</f>
        <v>8.2994785254192793E-2</v>
      </c>
      <c r="T8" s="74">
        <f>股权价值增加表!T31/资产资本表!T70</f>
        <v>3.0349087381514171E-2</v>
      </c>
      <c r="U8" s="74">
        <f>股权价值增加表!U31/资产资本表!U70</f>
        <v>0.21345353290204755</v>
      </c>
      <c r="V8" s="74">
        <f>股权价值增加表!V31/资产资本表!V70</f>
        <v>0.13126011097515558</v>
      </c>
      <c r="W8" s="74">
        <f>股权价值增加表!W31/资产资本表!W70</f>
        <v>6.5938986902696284E-2</v>
      </c>
      <c r="X8" s="74">
        <f>股权价值增加表!X31/资产资本表!X70</f>
        <v>2.6176815172322589E-2</v>
      </c>
      <c r="Y8" s="74">
        <f>股权价值增加表!Y31/资产资本表!Y70</f>
        <v>0.1313321821690682</v>
      </c>
      <c r="Z8" s="74">
        <f>股权价值增加表!Z31/资产资本表!Z70</f>
        <v>0.10963593658783648</v>
      </c>
      <c r="AA8" s="74">
        <f>股权价值增加表!AA31/资产资本表!AA70</f>
        <v>9.0863266023259989E-2</v>
      </c>
      <c r="AB8" s="74">
        <f>股权价值增加表!AB31/资产资本表!AB70</f>
        <v>5.3888896761416949E-2</v>
      </c>
      <c r="AC8" s="74">
        <f>股权价值增加表!AC31/资产资本表!AC70</f>
        <v>0.12357758705654034</v>
      </c>
      <c r="AD8" s="74">
        <f>股权价值增加表!AD31/资产资本表!AD70</f>
        <v>0.13741708124181035</v>
      </c>
      <c r="AE8" s="74">
        <f>股权价值增加表!AE31/资产资本表!AE70</f>
        <v>9.0143864140585783E-2</v>
      </c>
      <c r="AF8" s="74">
        <f>股权价值增加表!AF31/资产资本表!AF70</f>
        <v>3.996648740233117E-2</v>
      </c>
      <c r="AG8" s="74">
        <f>股权价值增加表!AG31/资产资本表!AG70</f>
        <v>0.15134529779623571</v>
      </c>
      <c r="AH8" s="74">
        <f>股权价值增加表!AH31/资产资本表!AH70</f>
        <v>0.12023308555594739</v>
      </c>
      <c r="AI8" s="74">
        <f>股权价值增加表!AI31/资产资本表!AI70</f>
        <v>7.973462535203639E-2</v>
      </c>
      <c r="AJ8" s="74">
        <f>股权价值增加表!AJ31/资产资本表!AJ70</f>
        <v>3.714680435783322E-2</v>
      </c>
      <c r="AK8" s="74">
        <f>股权价值增加表!AK31/资产资本表!AK70</f>
        <v>0.12323441255152123</v>
      </c>
      <c r="AL8" s="74">
        <f>股权价值增加表!AL31/资产资本表!AL70</f>
        <v>0.10749987461882425</v>
      </c>
      <c r="AM8" s="74">
        <f>股权价值增加表!AM31/资产资本表!AM70</f>
        <v>7.9250915292456175E-2</v>
      </c>
      <c r="AN8" s="74">
        <f>股权价值增加表!AN31/资产资本表!AN70</f>
        <v>3.5926729016662572E-2</v>
      </c>
      <c r="AO8" s="74">
        <f>股权价值增加表!AO31/资产资本表!AO70</f>
        <v>0.15688797398533352</v>
      </c>
      <c r="AP8" s="74">
        <f>股权价值增加表!AP31/资产资本表!AP70</f>
        <v>0.1270198546327882</v>
      </c>
      <c r="AQ8" s="74">
        <f>股权价值增加表!AQ31/资产资本表!AQ70</f>
        <v>8.6365091767321947E-2</v>
      </c>
      <c r="AR8" s="74">
        <f>股权价值增加表!AR31/资产资本表!AR70</f>
        <v>3.9221199882724551E-2</v>
      </c>
      <c r="AS8" s="74">
        <f>股权价值增加表!AS31/资产资本表!AS70</f>
        <v>0.1636318747165815</v>
      </c>
      <c r="AT8" s="74">
        <f>股权价值增加表!AT31/资产资本表!AT70</f>
        <v>0.13584156549920168</v>
      </c>
      <c r="AU8" s="74">
        <f>股权价值增加表!AU31/资产资本表!AU70</f>
        <v>8.675930110064943E-2</v>
      </c>
      <c r="AV8" s="74">
        <f>股权价值增加表!AV31/资产资本表!AV70</f>
        <v>3.0478860612311556E-2</v>
      </c>
      <c r="AW8" s="74">
        <f>股权价值增加表!AW31/资产资本表!AW70</f>
        <v>0.1238453271617377</v>
      </c>
      <c r="AX8" s="74">
        <f>股权价值增加表!AX31/资产资本表!AX70</f>
        <v>8.3241980281026751E-2</v>
      </c>
      <c r="AY8" s="74">
        <f>股权价值增加表!AY31/资产资本表!AY70</f>
        <v>4.7692572585272389E-2</v>
      </c>
      <c r="AZ8" s="74">
        <f>股权价值增加表!AZ31/资产资本表!AZ70</f>
        <v>2.2056493934309553E-2</v>
      </c>
      <c r="BA8" s="74">
        <f>股权价值增加表!BA31/资产资本表!BA70</f>
        <v>8.4360944998230075E-2</v>
      </c>
      <c r="BB8" s="74">
        <f>股权价值增加表!BB31/资产资本表!BB70</f>
        <v>7.7300045706679782E-2</v>
      </c>
      <c r="BC8" s="74">
        <f>股权价值增加表!BC31/资产资本表!BC70</f>
        <v>5.8064018447580884E-2</v>
      </c>
      <c r="BD8" s="74">
        <f>股权价值增加表!BD31/资产资本表!BD70</f>
        <v>2.8165168301115193E-2</v>
      </c>
      <c r="BE8" s="74">
        <f>股权价值增加表!BE31/资产资本表!BE70</f>
        <v>0.12056122677232731</v>
      </c>
      <c r="BF8" s="74">
        <f>股权价值增加表!BF31/资产资本表!BF70</f>
        <v>0.10143077793188926</v>
      </c>
      <c r="BG8" s="74">
        <f>股权价值增加表!BG31/资产资本表!BG70</f>
        <v>7.1850773548315996E-2</v>
      </c>
      <c r="BH8" s="74">
        <f>股权价值增加表!BH31/资产资本表!BH70</f>
        <v>3.2785723344584093E-2</v>
      </c>
      <c r="BI8" s="74">
        <f>股权价值增加表!BI31/资产资本表!BI70</f>
        <v>0.1700572220879947</v>
      </c>
      <c r="BJ8" s="74">
        <f>股权价值增加表!BJ31/资产资本表!BJ70</f>
        <v>0.11982189790963783</v>
      </c>
      <c r="BK8" s="74">
        <f>股权价值增加表!BK31/资产资本表!BK70</f>
        <v>7.4716866782244859E-2</v>
      </c>
      <c r="BL8" s="74">
        <f>股权价值增加表!BL31/资产资本表!BL70</f>
        <v>2.887426282625882E-2</v>
      </c>
      <c r="BM8" s="74">
        <f>股权价值增加表!BM31/资产资本表!BM70</f>
        <v>0.12868377862978764</v>
      </c>
      <c r="BN8" s="74">
        <f>股权价值增加表!BN31/资产资本表!BN70</f>
        <v>0.10299989465581928</v>
      </c>
      <c r="BO8" s="74">
        <f>股权价值增加表!BO31/资产资本表!BO70</f>
        <v>6.4922497365801607E-2</v>
      </c>
      <c r="BP8" s="74">
        <f>股权价值增加表!BP31/资产资本表!BP70</f>
        <v>3.031172212581338E-2</v>
      </c>
      <c r="BQ8" s="74">
        <f>股权价值增加表!BQ31/资产资本表!BQ70</f>
        <v>0.12101719792055617</v>
      </c>
      <c r="BR8" s="74">
        <f>股权价值增加表!BR31/资产资本表!BR70</f>
        <v>6.2893601502857527E-2</v>
      </c>
      <c r="BS8" s="74">
        <f>股权价值增加表!BS31/资产资本表!BS70</f>
        <v>9.6720821042416819E-2</v>
      </c>
      <c r="BT8" s="74">
        <f>股权价值增加表!BT31/资产资本表!BT70</f>
        <v>5.9155506565974604E-2</v>
      </c>
      <c r="BU8" s="74">
        <f>股权价值增加表!BU31/资产资本表!BU70</f>
        <v>0.10183394838219663</v>
      </c>
      <c r="BV8" s="74">
        <f>股权价值增加表!BV31/资产资本表!BV70</f>
        <v>8.4309314469723048E-2</v>
      </c>
      <c r="BW8" s="74">
        <f>股权价值增加表!BW31/资产资本表!BW70</f>
        <v>3.3719603258796607E-3</v>
      </c>
      <c r="BX8" s="74">
        <f>股权价值增加表!BX31/资产资本表!BX70</f>
        <v>-4.2223948639219409E-3</v>
      </c>
      <c r="BY8" s="74">
        <f>股权价值增加表!BY31/资产资本表!BY70</f>
        <v>6.4761584904344666E-2</v>
      </c>
      <c r="BZ8" s="74">
        <f>股权价值增加表!BZ31/资产资本表!BZ70</f>
        <v>0.64601126672511722</v>
      </c>
      <c r="CA8" s="74">
        <f>股权价值增加表!CA31/资产资本表!CA70</f>
        <v>3.5396359401067723E-2</v>
      </c>
      <c r="CB8" s="74">
        <f>股权价值增加表!CB31/资产资本表!CB70</f>
        <v>1.3305858628756995</v>
      </c>
      <c r="CC8" s="74">
        <f>股权价值增加表!CC31/资产资本表!CC70</f>
        <v>0.17075726015364887</v>
      </c>
      <c r="CD8" s="74">
        <f>股权价值增加表!CD31/资产资本表!CD70</f>
        <v>1.5925487924541371</v>
      </c>
      <c r="CE8" s="74">
        <f>股权价值增加表!CE31/资产资本表!CE70</f>
        <v>1.3901666308331155</v>
      </c>
      <c r="CF8" s="74">
        <f>股权价值增加表!CF31/资产资本表!CF70</f>
        <v>1.3449518265360785</v>
      </c>
      <c r="CG8" s="74">
        <f>股权价值增加表!CG31/资产资本表!CG70</f>
        <v>7.1196301229930786E-2</v>
      </c>
      <c r="CH8" s="74" t="e">
        <f>股权价值增加表!CH31/资产资本表!CH70</f>
        <v>#DIV/0!</v>
      </c>
      <c r="CI8" s="74">
        <f>股权价值增加表!CI31/资产资本表!CI70</f>
        <v>1.0146592111228654</v>
      </c>
      <c r="CJ8" s="74" t="e">
        <f>股权价值增加表!CJ31/资产资本表!CJ70</f>
        <v>#DIV/0!</v>
      </c>
    </row>
    <row r="9" spans="1:89" s="71" customFormat="1">
      <c r="A9" s="71" t="s">
        <v>440</v>
      </c>
      <c r="E9" s="71">
        <f>股权价值增加表!E38/股权价值增加表!E31</f>
        <v>0.9855538568103801</v>
      </c>
      <c r="F9" s="71">
        <f>股权价值增加表!F38/股权价值增加表!F31</f>
        <v>1.1026169206460534</v>
      </c>
      <c r="G9" s="71">
        <f>股权价值增加表!G38/股权价值增加表!G31</f>
        <v>1.1189160988995173</v>
      </c>
      <c r="H9" s="71">
        <f>股权价值增加表!H38/股权价值增加表!H31</f>
        <v>1.1161043260529064</v>
      </c>
      <c r="I9" s="71">
        <f>股权价值增加表!I38/股权价值增加表!I31</f>
        <v>1.002291144866593</v>
      </c>
      <c r="J9" s="71">
        <f>股权价值增加表!J38/股权价值增加表!J31</f>
        <v>1.1292932264645066</v>
      </c>
      <c r="K9" s="71">
        <f>股权价值增加表!K38/股权价值增加表!K31</f>
        <v>1.1424188038405094</v>
      </c>
      <c r="L9" s="71">
        <f>股权价值增加表!L38/股权价值增加表!L31</f>
        <v>1.2048769784172377</v>
      </c>
      <c r="M9" s="71">
        <f>股权价值增加表!M38/股权价值增加表!M31</f>
        <v>0.98914407237496871</v>
      </c>
      <c r="N9" s="71">
        <f>股权价值增加表!N38/股权价值增加表!N31</f>
        <v>1.0968101780638435</v>
      </c>
      <c r="O9" s="71">
        <f>股权价值增加表!O38/股权价值增加表!O31</f>
        <v>1.1381706201488504</v>
      </c>
      <c r="P9" s="71">
        <f>股权价值增加表!P38/股权价值增加表!P31</f>
        <v>1.1893280134555118</v>
      </c>
      <c r="Q9" s="71">
        <f>股权价值增加表!Q38/股权价值增加表!Q31</f>
        <v>0.96486017738742824</v>
      </c>
      <c r="R9" s="71">
        <f>股权价值增加表!R38/股权价值增加表!R31</f>
        <v>1.1281294052571622</v>
      </c>
      <c r="S9" s="71">
        <f>股权价值增加表!S38/股权价值增加表!S31</f>
        <v>1.1349294632929843</v>
      </c>
      <c r="T9" s="71">
        <f>股权价值增加表!T38/股权价值增加表!T31</f>
        <v>1.1749041707918759</v>
      </c>
      <c r="U9" s="71">
        <f>股权价值增加表!U38/股权价值增加表!U31</f>
        <v>0.95942704937178802</v>
      </c>
      <c r="V9" s="71">
        <f>股权价值增加表!V38/股权价值增加表!V31</f>
        <v>1.1519591787979053</v>
      </c>
      <c r="W9" s="71">
        <f>股权价值增加表!W38/股权价值增加表!W31</f>
        <v>1.1726740397143687</v>
      </c>
      <c r="X9" s="71">
        <f>股权价值增加表!X38/股权价值增加表!X31</f>
        <v>1.0523984890572546</v>
      </c>
      <c r="Y9" s="71">
        <f>股权价值增加表!Y38/股权价值增加表!Y31</f>
        <v>1.162454975219094</v>
      </c>
      <c r="Z9" s="71">
        <f>股权价值增加表!Z38/股权价值增加表!Z31</f>
        <v>1.1438853614397093</v>
      </c>
      <c r="AA9" s="71">
        <f>股权价值增加表!AA38/股权价值增加表!AA31</f>
        <v>1.1274830365698478</v>
      </c>
      <c r="AB9" s="71">
        <f>股权价值增加表!AB38/股权价值增加表!AB31</f>
        <v>1.0167618015503201</v>
      </c>
      <c r="AC9" s="71">
        <f>股权价值增加表!AC38/股权价值增加表!AC31</f>
        <v>1.174305399494036</v>
      </c>
      <c r="AD9" s="71">
        <f>股权价值增加表!AD38/股权价值增加表!AD31</f>
        <v>1.0777793753660205</v>
      </c>
      <c r="AE9" s="71">
        <f>股权价值增加表!AE38/股权价值增加表!AE31</f>
        <v>1.0829969068421463</v>
      </c>
      <c r="AF9" s="71">
        <f>股权价值增加表!AF38/股权价值增加表!AF31</f>
        <v>1.0538763834718379</v>
      </c>
      <c r="AG9" s="71">
        <f>股权价值增加表!AG38/股权价值增加表!AG31</f>
        <v>1.0752101184560749</v>
      </c>
      <c r="AH9" s="71">
        <f>股权价值增加表!AH38/股权价值增加表!AH31</f>
        <v>1.0573302649517817</v>
      </c>
      <c r="AI9" s="71">
        <f>股权价值增加表!AI38/股权价值增加表!AI31</f>
        <v>1.0469627888429278</v>
      </c>
      <c r="AJ9" s="71">
        <f>股权价值增加表!AJ38/股权价值增加表!AJ31</f>
        <v>1.0281916848351347</v>
      </c>
      <c r="AK9" s="71">
        <f>股权价值增加表!AK38/股权价值增加表!AK31</f>
        <v>1.0945926330110387</v>
      </c>
      <c r="AL9" s="71">
        <f>股权价值增加表!AL38/股权价值增加表!AL31</f>
        <v>1.0789804827840521</v>
      </c>
      <c r="AM9" s="71">
        <f>股权价值增加表!AM38/股权价值增加表!AM31</f>
        <v>1.0551797615353509</v>
      </c>
      <c r="AN9" s="71">
        <f>股权价值增加表!AN38/股权价值增加表!AN31</f>
        <v>1.0426679730370398</v>
      </c>
      <c r="AO9" s="71">
        <f>股权价值增加表!AO38/股权价值增加表!AO31</f>
        <v>1.0779544241990313</v>
      </c>
      <c r="AP9" s="71">
        <f>股权价值增加表!AP38/股权价值增加表!AP31</f>
        <v>1.0611445259624488</v>
      </c>
      <c r="AQ9" s="71">
        <f>股权价值增加表!AQ38/股权价值增加表!AQ31</f>
        <v>1.0528642040741807</v>
      </c>
      <c r="AR9" s="71">
        <f>股权价值增加表!AR38/股权价值增加表!AR31</f>
        <v>1.0397001490082043</v>
      </c>
      <c r="AS9" s="71">
        <f>股权价值增加表!AS38/股权价值增加表!AS31</f>
        <v>1.0368607645171555</v>
      </c>
      <c r="AT9" s="71">
        <f>股权价值增加表!AT38/股权价值增加表!AT31</f>
        <v>1.0280025119546676</v>
      </c>
      <c r="AU9" s="71">
        <f>股权价值增加表!AU38/股权价值增加表!AU31</f>
        <v>1.0160863747633042</v>
      </c>
      <c r="AV9" s="71">
        <f>股权价值增加表!AV38/股权价值增加表!AV31</f>
        <v>1.0361854792051961</v>
      </c>
      <c r="AW9" s="71">
        <f>股权价值增加表!AW38/股权价值增加表!AW31</f>
        <v>1.032643159736804</v>
      </c>
      <c r="AX9" s="71">
        <f>股权价值增加表!AX38/股权价值增加表!AX31</f>
        <v>1.0285272807656343</v>
      </c>
      <c r="AY9" s="71">
        <f>股权价值增加表!AY38/股权价值增加表!AY31</f>
        <v>1.030127393333254</v>
      </c>
      <c r="AZ9" s="71">
        <f>股权价值增加表!AZ38/股权价值增加表!AZ31</f>
        <v>1.0278468929534377</v>
      </c>
      <c r="BA9" s="71">
        <f>股权价值增加表!BA38/股权价值增加表!BA31</f>
        <v>1.017895707916542</v>
      </c>
      <c r="BB9" s="71">
        <f>股权价值增加表!BB38/股权价值增加表!BB31</f>
        <v>1.001925484357429</v>
      </c>
      <c r="BC9" s="71">
        <f>股权价值增加表!BC38/股权价值增加表!BC31</f>
        <v>1.0062815332606927</v>
      </c>
      <c r="BD9" s="71">
        <f>股权价值增加表!BD38/股权价值增加表!BD31</f>
        <v>1.0220647955628854</v>
      </c>
      <c r="BE9" s="71">
        <f>股权价值增加表!BE38/股权价值增加表!BE31</f>
        <v>1.0184531401987422</v>
      </c>
      <c r="BF9" s="71">
        <f>股权价值增加表!BF38/股权价值增加表!BF31</f>
        <v>1.0127696987814336</v>
      </c>
      <c r="BG9" s="71">
        <f>股权价值增加表!BG38/股权价值增加表!BG31</f>
        <v>1.0070974734554783</v>
      </c>
      <c r="BH9" s="71">
        <f>股权价值增加表!BH38/股权价值增加表!BH31</f>
        <v>1.0135167300559809</v>
      </c>
      <c r="BI9" s="71">
        <f>股权价值增加表!BI38/股权价值增加表!BI31</f>
        <v>0.99066847336479258</v>
      </c>
      <c r="BJ9" s="71">
        <f>股权价值增加表!BJ38/股权价值增加表!BJ31</f>
        <v>0.97823883971107761</v>
      </c>
      <c r="BK9" s="71">
        <f>股权价值增加表!BK38/股权价值增加表!BK31</f>
        <v>0.96459436289041589</v>
      </c>
      <c r="BL9" s="71">
        <f>股权价值增加表!BL38/股权价值增加表!BL31</f>
        <v>0.96283507928751244</v>
      </c>
      <c r="BM9" s="71">
        <f>股权价值增加表!BM38/股权价值增加表!BM31</f>
        <v>0.9898282780794746</v>
      </c>
      <c r="BN9" s="71">
        <f>股权价值增加表!BN38/股权价值增加表!BN31</f>
        <v>0.98543493810442984</v>
      </c>
      <c r="BO9" s="71">
        <f>股权价值增加表!BO38/股权价值增加表!BO31</f>
        <v>0.98655187505326369</v>
      </c>
      <c r="BP9" s="71">
        <f>股权价值增加表!BP38/股权价值增加表!BP31</f>
        <v>0.94807779719907692</v>
      </c>
      <c r="BQ9" s="71">
        <f>股权价值增加表!BQ38/股权价值增加表!BQ31</f>
        <v>0.99096884934279827</v>
      </c>
      <c r="BR9" s="71">
        <f>股权价值增加表!BR38/股权价值增加表!BR31</f>
        <v>0.988284147621033</v>
      </c>
      <c r="BS9" s="71">
        <f>股权价值增加表!BS38/股权价值增加表!BS31</f>
        <v>0.99244383035000017</v>
      </c>
      <c r="BT9" s="71">
        <f>股权价值增加表!BT38/股权价值增加表!BT31</f>
        <v>1.000293029977978</v>
      </c>
      <c r="BU9" s="71">
        <f>股权价值增加表!BU38/股权价值增加表!BU31</f>
        <v>1.0137048110811404</v>
      </c>
      <c r="BV9" s="71">
        <f>股权价值增加表!BV38/股权价值增加表!BV31</f>
        <v>0.97663027331074326</v>
      </c>
      <c r="BW9" s="71">
        <f>股权价值增加表!BW38/股权价值增加表!BW31</f>
        <v>0.90935413004481025</v>
      </c>
      <c r="BX9" s="71">
        <f>股权价值增加表!BX38/股权价值增加表!BX31</f>
        <v>3.2762835609089618</v>
      </c>
      <c r="BY9" s="71">
        <f>股权价值增加表!BY38/股权价值增加表!BY31</f>
        <v>0.79035041123710725</v>
      </c>
      <c r="BZ9" s="71">
        <f>股权价值增加表!BZ38/股权价值增加表!BZ31</f>
        <v>1</v>
      </c>
      <c r="CA9" s="71">
        <f>股权价值增加表!CA38/股权价值增加表!CA31</f>
        <v>0.1648966953782669</v>
      </c>
      <c r="CB9" s="71">
        <f>股权价值增加表!CB38/股权价值增加表!CB31</f>
        <v>1</v>
      </c>
      <c r="CC9" s="71">
        <f>股权价值增加表!CC38/股权价值增加表!CC31</f>
        <v>0.88799168483923085</v>
      </c>
      <c r="CD9" s="71">
        <f>股权价值增加表!CD38/股权价值增加表!CD31</f>
        <v>1</v>
      </c>
      <c r="CE9" s="71">
        <f>股权价值增加表!CE38/股权价值增加表!CE31</f>
        <v>1</v>
      </c>
      <c r="CF9" s="71">
        <f>股权价值增加表!CF38/股权价值增加表!CF31</f>
        <v>1</v>
      </c>
      <c r="CG9" s="71">
        <f>股权价值增加表!CG38/股权价值增加表!CG31</f>
        <v>1</v>
      </c>
      <c r="CH9" s="71">
        <f>股权价值增加表!CH38/股权价值增加表!CH31</f>
        <v>1</v>
      </c>
      <c r="CI9" s="71">
        <f>股权价值增加表!CI38/股权价值增加表!CI31</f>
        <v>1</v>
      </c>
      <c r="CJ9" s="71">
        <f>股权价值增加表!CJ38/股权价值增加表!CJ31</f>
        <v>1</v>
      </c>
    </row>
    <row r="10" spans="1:89" s="71" customFormat="1">
      <c r="A10" s="71" t="s">
        <v>441</v>
      </c>
      <c r="E10" s="71">
        <f>资产资本表!E70/资产资本表!E107</f>
        <v>1.0029256036391134</v>
      </c>
      <c r="F10" s="71">
        <f>资产资本表!F70/资产资本表!F107</f>
        <v>1.0124566860314259</v>
      </c>
      <c r="G10" s="71">
        <f>资产资本表!G70/资产资本表!G107</f>
        <v>1.0701931652025802</v>
      </c>
      <c r="H10" s="71">
        <f>资产资本表!H70/资产资本表!H107</f>
        <v>1.002702813035905</v>
      </c>
      <c r="I10" s="71">
        <f>资产资本表!I70/资产资本表!I107</f>
        <v>1.0028197967420194</v>
      </c>
      <c r="J10" s="71">
        <f>资产资本表!J70/资产资本表!J107</f>
        <v>1.0168001565470928</v>
      </c>
      <c r="K10" s="71">
        <f>资产资本表!K70/资产资本表!K107</f>
        <v>1.0790128392278455</v>
      </c>
      <c r="L10" s="71">
        <f>资产资本表!L70/资产资本表!L107</f>
        <v>1.0042768184958955</v>
      </c>
      <c r="M10" s="71">
        <f>资产资本表!M70/资产资本表!M107</f>
        <v>1.0050178653824391</v>
      </c>
      <c r="N10" s="71">
        <f>资产资本表!N70/资产资本表!N107</f>
        <v>1.0114255189500911</v>
      </c>
      <c r="O10" s="71">
        <f>资产资本表!O70/资产资本表!O107</f>
        <v>1.1076440952440345</v>
      </c>
      <c r="P10" s="71">
        <f>资产资本表!P70/资产资本表!P107</f>
        <v>1.1831218963185077</v>
      </c>
      <c r="Q10" s="71">
        <f>资产资本表!Q70/资产资本表!Q107</f>
        <v>1.1861725401673284</v>
      </c>
      <c r="R10" s="71">
        <f>资产资本表!R70/资产资本表!R107</f>
        <v>1.2184456875219467</v>
      </c>
      <c r="S10" s="71">
        <f>资产资本表!S70/资产资本表!S107</f>
        <v>1.3637369037135183</v>
      </c>
      <c r="T10" s="71">
        <f>资产资本表!T70/资产资本表!T107</f>
        <v>1.2148218751905424</v>
      </c>
      <c r="U10" s="71">
        <f>资产资本表!U70/资产资本表!U107</f>
        <v>1.2209980017576354</v>
      </c>
      <c r="V10" s="71">
        <f>资产资本表!V70/资产资本表!V107</f>
        <v>1.2776886769095768</v>
      </c>
      <c r="W10" s="71">
        <f>资产资本表!W70/资产资本表!W107</f>
        <v>1.4023506300410378</v>
      </c>
      <c r="X10" s="71">
        <f>资产资本表!X70/资产资本表!X107</f>
        <v>1.2904499784962205</v>
      </c>
      <c r="Y10" s="71">
        <f>资产资本表!Y70/资产资本表!Y107</f>
        <v>1.4998419947389467</v>
      </c>
      <c r="Z10" s="71">
        <f>资产资本表!Z70/资产资本表!Z107</f>
        <v>1.3171397833946739</v>
      </c>
      <c r="AA10" s="71">
        <f>资产资本表!AA70/资产资本表!AA107</f>
        <v>1.1302630169074821</v>
      </c>
      <c r="AB10" s="71">
        <f>资产资本表!AB70/资产资本表!AB107</f>
        <v>1.0383074968561619</v>
      </c>
      <c r="AC10" s="71">
        <f>资产资本表!AC70/资产资本表!AC107</f>
        <v>1.2521311394272461</v>
      </c>
      <c r="AD10" s="71">
        <f>资产资本表!AD70/资产资本表!AD107</f>
        <v>1.0414616858450982</v>
      </c>
      <c r="AE10" s="71">
        <f>资产资本表!AE70/资产资本表!AE107</f>
        <v>1.0873952086000884</v>
      </c>
      <c r="AF10" s="71">
        <f>资产资本表!AF70/资产资本表!AF107</f>
        <v>1.0386159157934223</v>
      </c>
      <c r="AG10" s="71">
        <f>资产资本表!AG70/资产资本表!AG107</f>
        <v>1.0407829082396103</v>
      </c>
      <c r="AH10" s="71">
        <f>资产资本表!AH70/资产资本表!AH107</f>
        <v>1.06140060404657</v>
      </c>
      <c r="AI10" s="71">
        <f>资产资本表!AI70/资产资本表!AI107</f>
        <v>1.1052797202446605</v>
      </c>
      <c r="AJ10" s="71">
        <f>资产资本表!AJ70/资产资本表!AJ107</f>
        <v>1.0881179482806664</v>
      </c>
      <c r="AK10" s="71">
        <f>资产资本表!AK70/资产资本表!AK107</f>
        <v>1.0949656534049415</v>
      </c>
      <c r="AL10" s="71">
        <f>资产资本表!AL70/资产资本表!AL107</f>
        <v>1.108589555008892</v>
      </c>
      <c r="AM10" s="71">
        <f>资产资本表!AM70/资产资本表!AM107</f>
        <v>1.1108140733636085</v>
      </c>
      <c r="AN10" s="71">
        <f>资产资本表!AN70/资产资本表!AN107</f>
        <v>1.0633481743079274</v>
      </c>
      <c r="AO10" s="71">
        <f>资产资本表!AO70/资产资本表!AO107</f>
        <v>1.0694713543396108</v>
      </c>
      <c r="AP10" s="71">
        <f>资产资本表!AP70/资产资本表!AP107</f>
        <v>1.0697899933181505</v>
      </c>
      <c r="AQ10" s="71">
        <f>资产资本表!AQ70/资产资本表!AQ107</f>
        <v>1.1345140349333893</v>
      </c>
      <c r="AR10" s="71">
        <f>资产资本表!AR70/资产资本表!AR107</f>
        <v>1.0718255547172484</v>
      </c>
      <c r="AS10" s="71">
        <f>资产资本表!AS70/资产资本表!AS107</f>
        <v>1.075103892403233</v>
      </c>
      <c r="AT10" s="71">
        <f>资产资本表!AT70/资产资本表!AT107</f>
        <v>1.0714098174256859</v>
      </c>
      <c r="AU10" s="71">
        <f>资产资本表!AU70/资产资本表!AU107</f>
        <v>1.1294416196115737</v>
      </c>
      <c r="AV10" s="71">
        <f>资产资本表!AV70/资产资本表!AV107</f>
        <v>1.0806249213377874</v>
      </c>
      <c r="AW10" s="71">
        <f>资产资本表!AW70/资产资本表!AW107</f>
        <v>1.0812533654141054</v>
      </c>
      <c r="AX10" s="71">
        <f>资产资本表!AX70/资产资本表!AX107</f>
        <v>1.1233690412533981</v>
      </c>
      <c r="AY10" s="71">
        <f>资产资本表!AY70/资产资本表!AY107</f>
        <v>1.1639133253141354</v>
      </c>
      <c r="AZ10" s="71">
        <f>资产资本表!AZ70/资产资本表!AZ107</f>
        <v>1.1461033929499485</v>
      </c>
      <c r="BA10" s="71">
        <f>资产资本表!BA70/资产资本表!BA107</f>
        <v>1.1275525334826979</v>
      </c>
      <c r="BB10" s="71">
        <f>资产资本表!BB70/资产资本表!BB107</f>
        <v>1.1294968465444784</v>
      </c>
      <c r="BC10" s="71">
        <f>资产资本表!BC70/资产资本表!BC107</f>
        <v>1.181449921584284</v>
      </c>
      <c r="BD10" s="71">
        <f>资产资本表!BD70/资产资本表!BD107</f>
        <v>1.1534660096435359</v>
      </c>
      <c r="BE10" s="71">
        <f>资产资本表!BE70/资产资本表!BE107</f>
        <v>1.1473860664075206</v>
      </c>
      <c r="BF10" s="71">
        <f>资产资本表!BF70/资产资本表!BF107</f>
        <v>1.1453698939984536</v>
      </c>
      <c r="BG10" s="71">
        <f>资产资本表!BG70/资产资本表!BG107</f>
        <v>1.2137009345351697</v>
      </c>
      <c r="BH10" s="71">
        <f>资产资本表!BH70/资产资本表!BH107</f>
        <v>1.1817768635525001</v>
      </c>
      <c r="BI10" s="71">
        <f>资产资本表!BI70/资产资本表!BI107</f>
        <v>1.1855802972931451</v>
      </c>
      <c r="BJ10" s="71">
        <f>资产资本表!BJ70/资产资本表!BJ107</f>
        <v>1.2516618249704925</v>
      </c>
      <c r="BK10" s="71">
        <f>资产资本表!BK70/资产资本表!BK107</f>
        <v>1.4024641991509024</v>
      </c>
      <c r="BL10" s="71">
        <f>资产资本表!BL70/资产资本表!BL107</f>
        <v>1.3885365907565175</v>
      </c>
      <c r="BM10" s="71">
        <f>资产资本表!BM70/资产资本表!BM107</f>
        <v>1.3370939858948638</v>
      </c>
      <c r="BN10" s="71">
        <f>资产资本表!BN70/资产资本表!BN107</f>
        <v>1.3402122831596741</v>
      </c>
      <c r="BO10" s="71">
        <f>资产资本表!BO70/资产资本表!BO107</f>
        <v>1.4062984343943532</v>
      </c>
      <c r="BP10" s="71">
        <f>资产资本表!BP70/资产资本表!BP107</f>
        <v>1.328314325609748</v>
      </c>
      <c r="BQ10" s="71">
        <f>资产资本表!BQ70/资产资本表!BQ107</f>
        <v>1.3002807732274726</v>
      </c>
      <c r="BR10" s="71">
        <f>资产资本表!BR70/资产资本表!BR107</f>
        <v>1.3475921120999259</v>
      </c>
      <c r="BS10" s="71">
        <f>资产资本表!BS70/资产资本表!BS107</f>
        <v>1.2965451312133929</v>
      </c>
      <c r="BT10" s="71">
        <f>资产资本表!BT70/资产资本表!BT107</f>
        <v>1.3519587396588164</v>
      </c>
      <c r="BU10" s="71">
        <f>资产资本表!BU70/资产资本表!BU107</f>
        <v>1.3081044475622077</v>
      </c>
      <c r="BV10" s="71">
        <f>资产资本表!BV70/资产资本表!BV107</f>
        <v>1.374123639780646</v>
      </c>
      <c r="BW10" s="71">
        <f>资产资本表!BW70/资产资本表!BW107</f>
        <v>1.3477117998518091</v>
      </c>
      <c r="BX10" s="71">
        <f>资产资本表!BX70/资产资本表!BX107</f>
        <v>1.4754221501631415</v>
      </c>
      <c r="BY10" s="71">
        <f>资产资本表!BY70/资产资本表!BY107</f>
        <v>1.355839248195539</v>
      </c>
      <c r="BZ10" s="71">
        <f>资产资本表!BZ70/资产资本表!BZ107</f>
        <v>0.52128891057218119</v>
      </c>
      <c r="CA10" s="71">
        <f>资产资本表!CA70/资产资本表!CA107</f>
        <v>1.4547414993475789</v>
      </c>
      <c r="CB10" s="71">
        <f>资产资本表!CB70/资产资本表!CB107</f>
        <v>0.6070547768693213</v>
      </c>
      <c r="CC10" s="71">
        <f>资产资本表!CC70/资产资本表!CC107</f>
        <v>1.1679897536197614</v>
      </c>
      <c r="CD10" s="71">
        <f>资产资本表!CD70/资产资本表!CD107</f>
        <v>0.64476425061337184</v>
      </c>
      <c r="CE10" s="71">
        <f>资产资本表!CE70/资产资本表!CE107</f>
        <v>0.96060618409280774</v>
      </c>
      <c r="CF10" s="71">
        <f>资产资本表!CF70/资产资本表!CF107</f>
        <v>0.56184049132781433</v>
      </c>
      <c r="CG10" s="71">
        <f>资产资本表!CG70/资产资本表!CG107</f>
        <v>1.6147011441934584</v>
      </c>
      <c r="CH10" s="71">
        <f>资产资本表!CH70/资产资本表!CH107</f>
        <v>0</v>
      </c>
      <c r="CI10" s="71">
        <f>资产资本表!CI70/资产资本表!CI107</f>
        <v>0.40627494320623808</v>
      </c>
      <c r="CJ10" s="71">
        <f>资产资本表!CJ70/资产资本表!CJ107</f>
        <v>0</v>
      </c>
    </row>
    <row r="11" spans="1:89" s="35" customFormat="1">
      <c r="A11" s="35" t="s">
        <v>447</v>
      </c>
      <c r="E11" s="35">
        <f>E9*E10</f>
        <v>0.98843719676040687</v>
      </c>
      <c r="F11" s="35">
        <f t="shared" ref="F11:BQ11" si="2">F9*F10</f>
        <v>1.1163518734394791</v>
      </c>
      <c r="G11" s="35">
        <f t="shared" si="2"/>
        <v>1.1974563614773976</v>
      </c>
      <c r="H11" s="35">
        <f t="shared" si="2"/>
        <v>1.1191209473747923</v>
      </c>
      <c r="I11" s="35">
        <f t="shared" si="2"/>
        <v>1.0051174021714426</v>
      </c>
      <c r="J11" s="35">
        <f t="shared" si="2"/>
        <v>1.1482655294566817</v>
      </c>
      <c r="K11" s="35">
        <f t="shared" si="2"/>
        <v>1.2326845571192271</v>
      </c>
      <c r="L11" s="35">
        <f t="shared" si="2"/>
        <v>1.2100300185638111</v>
      </c>
      <c r="M11" s="35">
        <f t="shared" si="2"/>
        <v>0.99410746417398388</v>
      </c>
      <c r="N11" s="35">
        <f t="shared" si="2"/>
        <v>1.1093418035379647</v>
      </c>
      <c r="O11" s="35">
        <f t="shared" si="2"/>
        <v>1.260687966788115</v>
      </c>
      <c r="P11" s="35">
        <f t="shared" si="2"/>
        <v>1.4071200146242087</v>
      </c>
      <c r="Q11" s="35">
        <f t="shared" si="2"/>
        <v>1.1444906475179448</v>
      </c>
      <c r="R11" s="35">
        <f t="shared" si="2"/>
        <v>1.3745644088022879</v>
      </c>
      <c r="S11" s="35">
        <f t="shared" si="2"/>
        <v>1.5477451922044194</v>
      </c>
      <c r="T11" s="35">
        <f t="shared" si="2"/>
        <v>1.4272992879305759</v>
      </c>
      <c r="U11" s="35">
        <f t="shared" si="2"/>
        <v>1.1714585101151773</v>
      </c>
      <c r="V11" s="35">
        <f t="shared" si="2"/>
        <v>1.4718451990121382</v>
      </c>
      <c r="W11" s="35">
        <f t="shared" si="2"/>
        <v>1.6445001784262139</v>
      </c>
      <c r="X11" s="35">
        <f t="shared" si="2"/>
        <v>1.3580676075733891</v>
      </c>
      <c r="Y11" s="35">
        <f t="shared" si="2"/>
        <v>1.743498788826819</v>
      </c>
      <c r="Z11" s="35">
        <f t="shared" si="2"/>
        <v>1.506656917195037</v>
      </c>
      <c r="AA11" s="35">
        <f t="shared" si="2"/>
        <v>1.2743523784254451</v>
      </c>
      <c r="AB11" s="35">
        <f t="shared" si="2"/>
        <v>1.0557114010666746</v>
      </c>
      <c r="AC11" s="35">
        <f t="shared" si="2"/>
        <v>1.4703843579040348</v>
      </c>
      <c r="AD11" s="35">
        <f t="shared" si="2"/>
        <v>1.1224659252377727</v>
      </c>
      <c r="AE11" s="35">
        <f t="shared" si="2"/>
        <v>1.1776456474288663</v>
      </c>
      <c r="AF11" s="35">
        <f t="shared" si="2"/>
        <v>1.0945727851526628</v>
      </c>
      <c r="AG11" s="35">
        <f t="shared" si="2"/>
        <v>1.1190603140553697</v>
      </c>
      <c r="AH11" s="35">
        <f t="shared" si="2"/>
        <v>1.1222509818965409</v>
      </c>
      <c r="AI11" s="35">
        <f t="shared" si="2"/>
        <v>1.1571867383588808</v>
      </c>
      <c r="AJ11" s="35">
        <f t="shared" si="2"/>
        <v>1.1187938265420483</v>
      </c>
      <c r="AK11" s="35">
        <f t="shared" si="2"/>
        <v>1.1985413376171672</v>
      </c>
      <c r="AL11" s="35">
        <f t="shared" si="2"/>
        <v>1.1961464932728518</v>
      </c>
      <c r="AM11" s="35">
        <f t="shared" si="2"/>
        <v>1.1721085290419242</v>
      </c>
      <c r="AN11" s="35">
        <f t="shared" si="2"/>
        <v>1.1087190855382836</v>
      </c>
      <c r="AO11" s="35">
        <f t="shared" si="2"/>
        <v>1.1528413779645135</v>
      </c>
      <c r="AP11" s="35">
        <f t="shared" si="2"/>
        <v>1.1352017953389602</v>
      </c>
      <c r="AQ11" s="35">
        <f t="shared" si="2"/>
        <v>1.1944892164011303</v>
      </c>
      <c r="AR11" s="35">
        <f t="shared" si="2"/>
        <v>1.1143771889503244</v>
      </c>
      <c r="AS11" s="35">
        <f t="shared" si="2"/>
        <v>1.1147330438125858</v>
      </c>
      <c r="AT11" s="35">
        <f t="shared" si="2"/>
        <v>1.1014119836464968</v>
      </c>
      <c r="AU11" s="35">
        <f t="shared" si="2"/>
        <v>1.1476102407779187</v>
      </c>
      <c r="AV11" s="35">
        <f t="shared" si="2"/>
        <v>1.1197278519574727</v>
      </c>
      <c r="AW11" s="35">
        <f t="shared" si="2"/>
        <v>1.116548891737275</v>
      </c>
      <c r="AX11" s="35">
        <f t="shared" si="2"/>
        <v>1.1554157052966552</v>
      </c>
      <c r="AY11" s="35">
        <f t="shared" si="2"/>
        <v>1.19897899987169</v>
      </c>
      <c r="AZ11" s="35">
        <f t="shared" si="2"/>
        <v>1.1780188114469974</v>
      </c>
      <c r="BA11" s="35">
        <f t="shared" si="2"/>
        <v>1.1477308842824612</v>
      </c>
      <c r="BB11" s="35">
        <f t="shared" si="2"/>
        <v>1.1316716750542652</v>
      </c>
      <c r="BC11" s="35">
        <f t="shared" si="2"/>
        <v>1.1888712385625584</v>
      </c>
      <c r="BD11" s="35">
        <f t="shared" si="2"/>
        <v>1.1789170013350576</v>
      </c>
      <c r="BE11" s="35">
        <f t="shared" si="2"/>
        <v>1.168558942353022</v>
      </c>
      <c r="BF11" s="35">
        <f t="shared" si="2"/>
        <v>1.1599959225381364</v>
      </c>
      <c r="BG11" s="35">
        <f t="shared" si="2"/>
        <v>1.2223151447009222</v>
      </c>
      <c r="BH11" s="35">
        <f t="shared" si="2"/>
        <v>1.197750622403543</v>
      </c>
      <c r="BI11" s="35">
        <f t="shared" si="2"/>
        <v>1.1745170231707769</v>
      </c>
      <c r="BJ11" s="35">
        <f t="shared" si="2"/>
        <v>1.2244242113697845</v>
      </c>
      <c r="BK11" s="35">
        <f t="shared" si="2"/>
        <v>1.3528090606565821</v>
      </c>
      <c r="BL11" s="35">
        <f t="shared" si="2"/>
        <v>1.3369317384546637</v>
      </c>
      <c r="BM11" s="35">
        <f t="shared" si="2"/>
        <v>1.3234934376887344</v>
      </c>
      <c r="BN11" s="35">
        <f t="shared" si="2"/>
        <v>1.32069200830225</v>
      </c>
      <c r="BO11" s="35">
        <f t="shared" si="2"/>
        <v>1.3873863573362184</v>
      </c>
      <c r="BP11" s="35">
        <f t="shared" si="2"/>
        <v>1.2593453198120674</v>
      </c>
      <c r="BQ11" s="35">
        <f t="shared" si="2"/>
        <v>1.2885377416677926</v>
      </c>
      <c r="BR11" s="35">
        <f t="shared" ref="BR11:CJ11" si="3">BR9*BR10</f>
        <v>1.3318039218475028</v>
      </c>
      <c r="BS11" s="35">
        <f t="shared" si="3"/>
        <v>1.2867482162430632</v>
      </c>
      <c r="BT11" s="35">
        <f t="shared" si="3"/>
        <v>1.3523549040985257</v>
      </c>
      <c r="BU11" s="35">
        <f t="shared" si="3"/>
        <v>1.3260317718904473</v>
      </c>
      <c r="BV11" s="35">
        <f t="shared" si="3"/>
        <v>1.3420107458817256</v>
      </c>
      <c r="BW11" s="35">
        <f t="shared" si="3"/>
        <v>1.2255472913053673</v>
      </c>
      <c r="BX11" s="35">
        <f t="shared" si="3"/>
        <v>4.8339013359804541</v>
      </c>
      <c r="BY11" s="35">
        <f t="shared" si="3"/>
        <v>1.0715881073827547</v>
      </c>
      <c r="BZ11" s="35">
        <f t="shared" si="3"/>
        <v>0.52128891057218119</v>
      </c>
      <c r="CA11" s="35">
        <f t="shared" si="3"/>
        <v>0.23988206587204097</v>
      </c>
      <c r="CB11" s="35">
        <f t="shared" si="3"/>
        <v>0.6070547768693213</v>
      </c>
      <c r="CC11" s="35">
        <f t="shared" si="3"/>
        <v>1.0371651891917701</v>
      </c>
      <c r="CD11" s="35">
        <f t="shared" si="3"/>
        <v>0.64476425061337184</v>
      </c>
      <c r="CE11" s="35">
        <f t="shared" si="3"/>
        <v>0.96060618409280774</v>
      </c>
      <c r="CF11" s="35">
        <f t="shared" si="3"/>
        <v>0.56184049132781433</v>
      </c>
      <c r="CG11" s="35">
        <f t="shared" si="3"/>
        <v>1.6147011441934584</v>
      </c>
      <c r="CH11" s="35">
        <f t="shared" si="3"/>
        <v>0</v>
      </c>
      <c r="CI11" s="35">
        <f t="shared" si="3"/>
        <v>0.40627494320623808</v>
      </c>
      <c r="CJ11" s="35">
        <f t="shared" si="3"/>
        <v>0</v>
      </c>
    </row>
    <row r="12" spans="1:89" s="71" customFormat="1">
      <c r="A12" s="71" t="s">
        <v>442</v>
      </c>
      <c r="E12" s="71">
        <f>E2/股权价值增加表!E38</f>
        <v>0.86834801652006821</v>
      </c>
      <c r="F12" s="71">
        <f>F2/股权价值增加表!F38</f>
        <v>0.87891797113740622</v>
      </c>
      <c r="G12" s="71">
        <f>G2/股权价值增加表!G38</f>
        <v>0.88823346073596743</v>
      </c>
      <c r="H12" s="71">
        <f>H2/股权价值增加表!H38</f>
        <v>0.87526383483679981</v>
      </c>
      <c r="I12" s="71">
        <f>I2/股权价值增加表!I38</f>
        <v>0.87554223319619384</v>
      </c>
      <c r="J12" s="71">
        <f>J2/股权价值增加表!J38</f>
        <v>0.88497357131883048</v>
      </c>
      <c r="K12" s="71">
        <f>K2/股权价值增加表!K38</f>
        <v>0.89640653450404206</v>
      </c>
      <c r="L12" s="71">
        <f>L2/股权价值增加表!L38</f>
        <v>0.85929494514644233</v>
      </c>
      <c r="M12" s="71">
        <f>M2/股权价值增加表!M38</f>
        <v>0.87662187590627727</v>
      </c>
      <c r="N12" s="71">
        <f>N2/股权价值增加表!N38</f>
        <v>0.90995444216665522</v>
      </c>
      <c r="O12" s="71">
        <f>O2/股权价值增加表!O38</f>
        <v>0.87388926307101122</v>
      </c>
      <c r="P12" s="71">
        <f>P2/股权价值增加表!P38</f>
        <v>0.8371281329713256</v>
      </c>
      <c r="Q12" s="71">
        <f>Q2/股权价值增加表!Q38</f>
        <v>0.84496195198566215</v>
      </c>
      <c r="R12" s="71">
        <f>R2/股权价值增加表!R38</f>
        <v>0.84537433678994034</v>
      </c>
      <c r="S12" s="71">
        <f>S2/股权价值增加表!S38</f>
        <v>0.84824376767311838</v>
      </c>
      <c r="T12" s="71">
        <f>T2/股权价值增加表!T38</f>
        <v>0.85461544511051146</v>
      </c>
      <c r="U12" s="71">
        <f>U2/股权价值增加表!U38</f>
        <v>0.87875792556056964</v>
      </c>
      <c r="V12" s="71">
        <f>V2/股权价值增加表!V38</f>
        <v>0.88038244792003373</v>
      </c>
      <c r="W12" s="71">
        <f>W2/股权价值增加表!W38</f>
        <v>0.87394086665511528</v>
      </c>
      <c r="X12" s="71">
        <f>X2/股权价值增加表!X38</f>
        <v>0.82348864172300151</v>
      </c>
      <c r="Y12" s="71">
        <f>Y2/股权价值增加表!Y38</f>
        <v>0.77686441056467603</v>
      </c>
      <c r="Z12" s="71">
        <f>Z2/股权价值增加表!Z38</f>
        <v>0.85947712073381188</v>
      </c>
      <c r="AA12" s="71">
        <f>AA2/股权价值增加表!AA38</f>
        <v>0.89874619853144899</v>
      </c>
      <c r="AB12" s="71">
        <f>AB2/股权价值增加表!AB38</f>
        <v>0.91057206869391505</v>
      </c>
      <c r="AC12" s="71">
        <f>AC2/股权价值增加表!AC38</f>
        <v>0.87042023815146685</v>
      </c>
      <c r="AD12" s="71">
        <f>AD2/股权价值增加表!AD38</f>
        <v>0.8729653992786196</v>
      </c>
      <c r="AE12" s="71">
        <f>AE2/股权价值增加表!AE38</f>
        <v>0.88041921418914715</v>
      </c>
      <c r="AF12" s="71">
        <f>AF2/股权价值增加表!AF38</f>
        <v>0.86317095610587147</v>
      </c>
      <c r="AG12" s="71">
        <f>AG2/股权价值增加表!AG38</f>
        <v>0.87093900428575288</v>
      </c>
      <c r="AH12" s="71">
        <f>AH2/股权价值增加表!AH38</f>
        <v>0.87491871170242053</v>
      </c>
      <c r="AI12" s="71">
        <f>AI2/股权价值增加表!AI38</f>
        <v>0.87434020866323459</v>
      </c>
      <c r="AJ12" s="71">
        <f>AJ2/股权价值增加表!AJ38</f>
        <v>0.87767290996243175</v>
      </c>
      <c r="AK12" s="71">
        <f>AK2/股权价值增加表!AK38</f>
        <v>0.86421290958880226</v>
      </c>
      <c r="AL12" s="71">
        <f>AL2/股权价值增加表!AL38</f>
        <v>0.88302701545832263</v>
      </c>
      <c r="AM12" s="71">
        <f>AM2/股权价值增加表!AM38</f>
        <v>0.88762275392299439</v>
      </c>
      <c r="AN12" s="71">
        <f>AN2/股权价值增加表!AN38</f>
        <v>0.87293386161671926</v>
      </c>
      <c r="AO12" s="71">
        <f>AO2/股权价值增加表!AO38</f>
        <v>0.86316302004678358</v>
      </c>
      <c r="AP12" s="71">
        <f>AP2/股权价值增加表!AP38</f>
        <v>0.83686630374899607</v>
      </c>
      <c r="AQ12" s="71">
        <f>AQ2/股权价值增加表!AQ38</f>
        <v>0.83347423678470445</v>
      </c>
      <c r="AR12" s="71">
        <f>AR2/股权价值增加表!AR38</f>
        <v>0.82799600858961742</v>
      </c>
      <c r="AS12" s="71">
        <f>AS2/股权价值增加表!AS38</f>
        <v>0.86506038922314676</v>
      </c>
      <c r="AT12" s="71">
        <f>AT2/股权价值增加表!AT38</f>
        <v>0.84074836654868401</v>
      </c>
      <c r="AU12" s="71">
        <f>AU2/股权价值增加表!AU38</f>
        <v>0.83997435810509313</v>
      </c>
      <c r="AV12" s="71">
        <f>AV2/股权价值增加表!AV38</f>
        <v>0.83535545551760093</v>
      </c>
      <c r="AW12" s="71">
        <f>AW2/股权价值增加表!AW38</f>
        <v>0.84347111068196901</v>
      </c>
      <c r="AX12" s="71">
        <f>AX2/股权价值增加表!AX38</f>
        <v>0.8586603719790743</v>
      </c>
      <c r="AY12" s="71">
        <f>AY2/股权价值增加表!AY38</f>
        <v>0.84995817925505524</v>
      </c>
      <c r="AZ12" s="71">
        <f>AZ2/股权价值增加表!AZ38</f>
        <v>0.83668015295919862</v>
      </c>
      <c r="BA12" s="71">
        <f>BA2/股权价值增加表!BA38</f>
        <v>0.77085618939463829</v>
      </c>
      <c r="BB12" s="71">
        <f>BB2/股权价值增加表!BB38</f>
        <v>0.78018071967001978</v>
      </c>
      <c r="BC12" s="71">
        <f>BC2/股权价值增加表!BC38</f>
        <v>0.79551576314425465</v>
      </c>
      <c r="BD12" s="71">
        <f>BD2/股权价值增加表!BD38</f>
        <v>0.82784476011194996</v>
      </c>
      <c r="BE12" s="71">
        <f>BE2/股权价值增加表!BE38</f>
        <v>0.80914886320122403</v>
      </c>
      <c r="BF12" s="71">
        <f>BF2/股权价值增加表!BF38</f>
        <v>0.83448754280233128</v>
      </c>
      <c r="BG12" s="71">
        <f>BG2/股权价值增加表!BG38</f>
        <v>0.84215322174833851</v>
      </c>
      <c r="BH12" s="71">
        <f>BH2/股权价值增加表!BH38</f>
        <v>0.82537704859146865</v>
      </c>
      <c r="BI12" s="71">
        <f>BI2/股权价值增加表!BI38</f>
        <v>0.8320259667336023</v>
      </c>
      <c r="BJ12" s="71">
        <f>BJ2/股权价值增加表!BJ38</f>
        <v>0.83545622757156957</v>
      </c>
      <c r="BK12" s="71">
        <f>BK2/股权价值增加表!BK38</f>
        <v>0.84128950039927097</v>
      </c>
      <c r="BL12" s="71">
        <f>BL2/股权价值增加表!BL38</f>
        <v>0.83090630385233166</v>
      </c>
      <c r="BM12" s="71">
        <f>BM2/股权价值增加表!BM38</f>
        <v>0.79942880685180984</v>
      </c>
      <c r="BN12" s="71">
        <f>BN2/股权价值增加表!BN38</f>
        <v>0.82400052094688636</v>
      </c>
      <c r="BO12" s="71">
        <f>BO2/股权价值增加表!BO38</f>
        <v>0.81983750693682544</v>
      </c>
      <c r="BP12" s="71">
        <f>BP2/股权价值增加表!BP38</f>
        <v>0.83368596149095164</v>
      </c>
      <c r="BQ12" s="71">
        <f>BQ2/股权价值增加表!BQ38</f>
        <v>0.81227470529665757</v>
      </c>
      <c r="BR12" s="71">
        <f>BR2/股权价值增加表!BR38</f>
        <v>0.83507350537413161</v>
      </c>
      <c r="BS12" s="71">
        <f>BS2/股权价值增加表!BS38</f>
        <v>0.77500950703251315</v>
      </c>
      <c r="BT12" s="71">
        <f>BT2/股权价值增加表!BT38</f>
        <v>0.84175005671339875</v>
      </c>
      <c r="BU12" s="71">
        <f>BU2/股权价值增加表!BU38</f>
        <v>0.79941809472570435</v>
      </c>
      <c r="BV12" s="71">
        <f>BV2/股权价值增加表!BV38</f>
        <v>0.84175193686030003</v>
      </c>
      <c r="BW12" s="71">
        <f>BW2/股权价值增加表!BW38</f>
        <v>0.67901610053497652</v>
      </c>
      <c r="BX12" s="71">
        <f>BX2/股权价值增加表!BX38</f>
        <v>1</v>
      </c>
      <c r="BY12" s="71">
        <f>BY2/股权价值增加表!BY38</f>
        <v>0.90522060346879307</v>
      </c>
      <c r="BZ12" s="71">
        <f>BZ2/股权价值增加表!BZ38</f>
        <v>0.99589289343867959</v>
      </c>
      <c r="CA12" s="71">
        <f>CA2/股权价值增加表!CA38</f>
        <v>0.81743975999965635</v>
      </c>
      <c r="CB12" s="71">
        <f>CB2/股权价值增加表!CB38</f>
        <v>0.98985701052297503</v>
      </c>
      <c r="CC12" s="71">
        <f>CC2/股权价值增加表!CC38</f>
        <v>0.8515541352443784</v>
      </c>
      <c r="CD12" s="71">
        <f>CD2/股权价值增加表!CD38</f>
        <v>0.9821523876722118</v>
      </c>
      <c r="CE12" s="71">
        <f>CE2/股权价值增加表!CE38</f>
        <v>0.98071274754921511</v>
      </c>
      <c r="CF12" s="71">
        <f>CF2/股权价值增加表!CF38</f>
        <v>0.97832603910054849</v>
      </c>
      <c r="CG12" s="71">
        <f>CG2/股权价值增加表!CG38</f>
        <v>0.92355225988700562</v>
      </c>
      <c r="CH12" s="71">
        <f>CH2/股权价值增加表!CH38</f>
        <v>0.94688483322844552</v>
      </c>
      <c r="CI12" s="71">
        <f>CI2/股权价值增加表!CI38</f>
        <v>0.81367292225201071</v>
      </c>
      <c r="CJ12" s="71">
        <f>CJ2/股权价值增加表!CJ38</f>
        <v>0.9474293989862419</v>
      </c>
    </row>
    <row r="13" spans="1:89" s="74" customFormat="1">
      <c r="A13" s="74" t="s">
        <v>443</v>
      </c>
      <c r="E13" s="74">
        <f>1-E2/股权价值增加表!E38</f>
        <v>0.13165198347993179</v>
      </c>
      <c r="F13" s="74">
        <f>1-F2/股权价值增加表!F38</f>
        <v>0.12108202886259378</v>
      </c>
      <c r="G13" s="74">
        <f>1-G2/股权价值增加表!G38</f>
        <v>0.11176653926403257</v>
      </c>
      <c r="H13" s="74">
        <f>1-H2/股权价值增加表!H38</f>
        <v>0.12473616516320019</v>
      </c>
      <c r="I13" s="74">
        <f>1-I2/股权价值增加表!I38</f>
        <v>0.12445776680380616</v>
      </c>
      <c r="J13" s="74">
        <f>1-J2/股权价值增加表!J38</f>
        <v>0.11502642868116952</v>
      </c>
      <c r="K13" s="74">
        <f>1-K2/股权价值增加表!K38</f>
        <v>0.10359346549595794</v>
      </c>
      <c r="L13" s="74">
        <f>1-L2/股权价值增加表!L38</f>
        <v>0.14070505485355767</v>
      </c>
      <c r="M13" s="74">
        <f>1-M2/股权价值增加表!M38</f>
        <v>0.12337812409372273</v>
      </c>
      <c r="N13" s="74">
        <f>1-N2/股权价值增加表!N38</f>
        <v>9.004555783334478E-2</v>
      </c>
      <c r="O13" s="74">
        <f>1-O2/股权价值增加表!O38</f>
        <v>0.12611073692898878</v>
      </c>
      <c r="P13" s="74">
        <f>1-P2/股权价值增加表!P38</f>
        <v>0.1628718670286744</v>
      </c>
      <c r="Q13" s="74">
        <f>1-Q2/股权价值增加表!Q38</f>
        <v>0.15503804801433785</v>
      </c>
      <c r="R13" s="74">
        <f>1-R2/股权价值增加表!R38</f>
        <v>0.15462566321005966</v>
      </c>
      <c r="S13" s="74">
        <f>1-S2/股权价值增加表!S38</f>
        <v>0.15175623232688162</v>
      </c>
      <c r="T13" s="74">
        <f>1-T2/股权价值增加表!T38</f>
        <v>0.14538455488948854</v>
      </c>
      <c r="U13" s="74">
        <f>1-U2/股权价值增加表!U38</f>
        <v>0.12124207443943036</v>
      </c>
      <c r="V13" s="74">
        <f>1-V2/股权价值增加表!V38</f>
        <v>0.11961755207996627</v>
      </c>
      <c r="W13" s="74">
        <f>1-W2/股权价值增加表!W38</f>
        <v>0.12605913334488472</v>
      </c>
      <c r="X13" s="74">
        <f>1-X2/股权价值增加表!X38</f>
        <v>0.17651135827699849</v>
      </c>
      <c r="Y13" s="74">
        <f>1-Y2/股权价值增加表!Y38</f>
        <v>0.22313558943532397</v>
      </c>
      <c r="Z13" s="74">
        <f>1-Z2/股权价值增加表!Z38</f>
        <v>0.14052287926618812</v>
      </c>
      <c r="AA13" s="74">
        <f>1-AA2/股权价值增加表!AA38</f>
        <v>0.10125380146855101</v>
      </c>
      <c r="AB13" s="74">
        <f>1-AB2/股权价值增加表!AB38</f>
        <v>8.9427931306084951E-2</v>
      </c>
      <c r="AC13" s="74">
        <f>1-AC2/股权价值增加表!AC38</f>
        <v>0.12957976184853315</v>
      </c>
      <c r="AD13" s="74">
        <f>1-AD2/股权价值增加表!AD38</f>
        <v>0.1270346007213804</v>
      </c>
      <c r="AE13" s="74">
        <f>1-AE2/股权价值增加表!AE38</f>
        <v>0.11958078581085285</v>
      </c>
      <c r="AF13" s="74">
        <f>1-AF2/股权价值增加表!AF38</f>
        <v>0.13682904389412853</v>
      </c>
      <c r="AG13" s="74">
        <f>1-AG2/股权价值增加表!AG38</f>
        <v>0.12906099571424712</v>
      </c>
      <c r="AH13" s="74">
        <f>1-AH2/股权价值增加表!AH38</f>
        <v>0.12508128829757947</v>
      </c>
      <c r="AI13" s="74">
        <f>1-AI2/股权价值增加表!AI38</f>
        <v>0.12565979133676541</v>
      </c>
      <c r="AJ13" s="74">
        <f>1-AJ2/股权价值增加表!AJ38</f>
        <v>0.12232709003756825</v>
      </c>
      <c r="AK13" s="74">
        <f>1-AK2/股权价值增加表!AK38</f>
        <v>0.13578709041119774</v>
      </c>
      <c r="AL13" s="74">
        <f>1-AL2/股权价值增加表!AL38</f>
        <v>0.11697298454167737</v>
      </c>
      <c r="AM13" s="74">
        <f>1-AM2/股权价值增加表!AM38</f>
        <v>0.11237724607700561</v>
      </c>
      <c r="AN13" s="74">
        <f>1-AN2/股权价值增加表!AN38</f>
        <v>0.12706613838328074</v>
      </c>
      <c r="AO13" s="74">
        <f>1-AO2/股权价值增加表!AO38</f>
        <v>0.13683697995321642</v>
      </c>
      <c r="AP13" s="74">
        <f>1-AP2/股权价值增加表!AP38</f>
        <v>0.16313369625100393</v>
      </c>
      <c r="AQ13" s="74">
        <f>1-AQ2/股权价值增加表!AQ38</f>
        <v>0.16652576321529555</v>
      </c>
      <c r="AR13" s="74">
        <f>1-AR2/股权价值增加表!AR38</f>
        <v>0.17200399141038258</v>
      </c>
      <c r="AS13" s="74">
        <f>1-AS2/股权价值增加表!AS38</f>
        <v>0.13493961077685324</v>
      </c>
      <c r="AT13" s="74">
        <f>1-AT2/股权价值增加表!AT38</f>
        <v>0.15925163345131599</v>
      </c>
      <c r="AU13" s="74">
        <f>1-AU2/股权价值增加表!AU38</f>
        <v>0.16002564189490687</v>
      </c>
      <c r="AV13" s="74">
        <f>1-AV2/股权价值增加表!AV38</f>
        <v>0.16464454448239907</v>
      </c>
      <c r="AW13" s="74">
        <f>1-AW2/股权价值增加表!AW38</f>
        <v>0.15652888931803099</v>
      </c>
      <c r="AX13" s="74">
        <f>1-AX2/股权价值增加表!AX38</f>
        <v>0.1413396280209257</v>
      </c>
      <c r="AY13" s="74">
        <f>1-AY2/股权价值增加表!AY38</f>
        <v>0.15004182074494476</v>
      </c>
      <c r="AZ13" s="74">
        <f>1-AZ2/股权价值增加表!AZ38</f>
        <v>0.16331984704080138</v>
      </c>
      <c r="BA13" s="74">
        <f>1-BA2/股权价值增加表!BA38</f>
        <v>0.22914381060536171</v>
      </c>
      <c r="BB13" s="74">
        <f>1-BB2/股权价值增加表!BB38</f>
        <v>0.21981928032998022</v>
      </c>
      <c r="BC13" s="74">
        <f>1-BC2/股权价值增加表!BC38</f>
        <v>0.20448423685574535</v>
      </c>
      <c r="BD13" s="74">
        <f>1-BD2/股权价值增加表!BD38</f>
        <v>0.17215523988805004</v>
      </c>
      <c r="BE13" s="74">
        <f>1-BE2/股权价值增加表!BE38</f>
        <v>0.19085113679877597</v>
      </c>
      <c r="BF13" s="74">
        <f>1-BF2/股权价值增加表!BF38</f>
        <v>0.16551245719766872</v>
      </c>
      <c r="BG13" s="74">
        <f>1-BG2/股权价值增加表!BG38</f>
        <v>0.15784677825166149</v>
      </c>
      <c r="BH13" s="74">
        <f>1-BH2/股权价值增加表!BH38</f>
        <v>0.17462295140853135</v>
      </c>
      <c r="BI13" s="74">
        <f>1-BI2/股权价值增加表!BI38</f>
        <v>0.1679740332663977</v>
      </c>
      <c r="BJ13" s="74">
        <f>1-BJ2/股权价值增加表!BJ38</f>
        <v>0.16454377242843043</v>
      </c>
      <c r="BK13" s="74">
        <f>1-BK2/股权价值增加表!BK38</f>
        <v>0.15871049960072903</v>
      </c>
      <c r="BL13" s="74">
        <f>1-BL2/股权价值增加表!BL38</f>
        <v>0.16909369614766834</v>
      </c>
      <c r="BM13" s="74">
        <f>1-BM2/股权价值增加表!BM38</f>
        <v>0.20057119314819016</v>
      </c>
      <c r="BN13" s="74">
        <f>1-BN2/股权价值增加表!BN38</f>
        <v>0.17599947905311364</v>
      </c>
      <c r="BO13" s="74">
        <f>1-BO2/股权价值增加表!BO38</f>
        <v>0.18016249306317456</v>
      </c>
      <c r="BP13" s="74">
        <f>1-BP2/股权价值增加表!BP38</f>
        <v>0.16631403850904836</v>
      </c>
      <c r="BQ13" s="74">
        <f>1-BQ2/股权价值增加表!BQ38</f>
        <v>0.18772529470334243</v>
      </c>
      <c r="BR13" s="74">
        <f>1-BR2/股权价值增加表!BR38</f>
        <v>0.16492649462586839</v>
      </c>
      <c r="BS13" s="74">
        <f>1-BS2/股权价值增加表!BS38</f>
        <v>0.22499049296748685</v>
      </c>
      <c r="BT13" s="74">
        <f>1-BT2/股权价值增加表!BT38</f>
        <v>0.15824994328660125</v>
      </c>
      <c r="BU13" s="74">
        <f>1-BU2/股权价值增加表!BU38</f>
        <v>0.20058190527429565</v>
      </c>
      <c r="BV13" s="74">
        <f>1-BV2/股权价值增加表!BV38</f>
        <v>0.15824806313969997</v>
      </c>
      <c r="BW13" s="74">
        <f>1-BW2/股权价值增加表!BW38</f>
        <v>0.32098389946502348</v>
      </c>
      <c r="BX13" s="74">
        <f>1-BX2/股权价值增加表!BX38</f>
        <v>0</v>
      </c>
      <c r="BY13" s="74">
        <f>1-BY2/股权价值增加表!BY38</f>
        <v>9.4779396531206928E-2</v>
      </c>
      <c r="BZ13" s="74">
        <f>1-BZ2/股权价值增加表!BZ38</f>
        <v>4.1071065613204061E-3</v>
      </c>
      <c r="CA13" s="74">
        <f>1-CA2/股权价值增加表!CA38</f>
        <v>0.18256024000034365</v>
      </c>
      <c r="CB13" s="74">
        <f>1-CB2/股权价值增加表!CB38</f>
        <v>1.0142989477024966E-2</v>
      </c>
      <c r="CC13" s="74">
        <f>1-CC2/股权价值增加表!CC38</f>
        <v>0.1484458647556216</v>
      </c>
      <c r="CD13" s="74">
        <f>1-CD2/股权价值增加表!CD38</f>
        <v>1.7847612327788198E-2</v>
      </c>
      <c r="CE13" s="74">
        <f>1-CE2/股权价值增加表!CE38</f>
        <v>1.9287252450784886E-2</v>
      </c>
      <c r="CF13" s="74">
        <f>1-CF2/股权价值增加表!CF38</f>
        <v>2.1673960899451505E-2</v>
      </c>
      <c r="CG13" s="74">
        <f>1-CG2/股权价值增加表!CG38</f>
        <v>7.6447740112994378E-2</v>
      </c>
      <c r="CH13" s="74">
        <f>1-CH2/股权价值增加表!CH38</f>
        <v>5.3115166771554478E-2</v>
      </c>
      <c r="CI13" s="74">
        <f>1-CI2/股权价值增加表!CI38</f>
        <v>0.18632707774798929</v>
      </c>
      <c r="CJ13" s="74">
        <f>1-CJ2/股权价值增加表!CJ38</f>
        <v>5.25706010137581E-2</v>
      </c>
    </row>
    <row r="14" spans="1:89" s="69" customFormat="1">
      <c r="A14" s="69" t="s">
        <v>444</v>
      </c>
      <c r="E14" s="69">
        <f>E6*E7*E9*E10*E12</f>
        <v>0.18035801659092585</v>
      </c>
      <c r="F14" s="69">
        <f t="shared" ref="F14:BQ14" si="4">F6*F7*F9*F10*F12</f>
        <v>0.14525680253829698</v>
      </c>
      <c r="G14" s="69">
        <f t="shared" si="4"/>
        <v>9.3023843306104387E-2</v>
      </c>
      <c r="H14" s="69">
        <f t="shared" si="4"/>
        <v>3.3399937424962091E-2</v>
      </c>
      <c r="I14" s="69">
        <f t="shared" si="4"/>
        <v>0.20886391187928804</v>
      </c>
      <c r="J14" s="69">
        <f t="shared" si="4"/>
        <v>0.16309623123097655</v>
      </c>
      <c r="K14" s="69">
        <f t="shared" si="4"/>
        <v>0.10865773640848705</v>
      </c>
      <c r="L14" s="69">
        <f t="shared" si="4"/>
        <v>3.2311661291380168E-2</v>
      </c>
      <c r="M14" s="69">
        <f t="shared" si="4"/>
        <v>0.26728296031120763</v>
      </c>
      <c r="N14" s="69">
        <f t="shared" si="4"/>
        <v>0.23636718672007229</v>
      </c>
      <c r="O14" s="69">
        <f t="shared" si="4"/>
        <v>0.11307620646432805</v>
      </c>
      <c r="P14" s="69">
        <f t="shared" si="4"/>
        <v>3.4624655242491802E-2</v>
      </c>
      <c r="Q14" s="69">
        <f t="shared" si="4"/>
        <v>0.20688896515449665</v>
      </c>
      <c r="R14" s="69">
        <f t="shared" si="4"/>
        <v>0.16924576027549493</v>
      </c>
      <c r="S14" s="69">
        <f t="shared" si="4"/>
        <v>0.10896096644000867</v>
      </c>
      <c r="T14" s="69">
        <f t="shared" si="4"/>
        <v>3.7019574488769504E-2</v>
      </c>
      <c r="U14" s="69">
        <f t="shared" si="4"/>
        <v>0.21973513957127866</v>
      </c>
      <c r="V14" s="69">
        <f t="shared" si="4"/>
        <v>0.17008510332053828</v>
      </c>
      <c r="W14" s="69">
        <f t="shared" si="4"/>
        <v>9.4767242361816204E-2</v>
      </c>
      <c r="X14" s="69">
        <f t="shared" si="4"/>
        <v>2.9274926310276964E-2</v>
      </c>
      <c r="Y14" s="69">
        <f t="shared" si="4"/>
        <v>0.17788447099404961</v>
      </c>
      <c r="Z14" s="69">
        <f t="shared" si="4"/>
        <v>0.14197164716664432</v>
      </c>
      <c r="AA14" s="69">
        <f t="shared" si="4"/>
        <v>0.10406745729850143</v>
      </c>
      <c r="AB14" s="69">
        <f t="shared" si="4"/>
        <v>5.1803467289018364E-2</v>
      </c>
      <c r="AC14" s="69">
        <f t="shared" si="4"/>
        <v>0.1581610593911508</v>
      </c>
      <c r="AD14" s="69">
        <f t="shared" si="4"/>
        <v>0.1346514133295714</v>
      </c>
      <c r="AE14" s="69">
        <f t="shared" si="4"/>
        <v>9.3463128480415686E-2</v>
      </c>
      <c r="AF14" s="69">
        <f t="shared" si="4"/>
        <v>3.7760474682030976E-2</v>
      </c>
      <c r="AG14" s="69">
        <f t="shared" si="4"/>
        <v>0.14750616334674499</v>
      </c>
      <c r="AH14" s="69">
        <f t="shared" si="4"/>
        <v>0.11805426766336512</v>
      </c>
      <c r="AI14" s="69">
        <f t="shared" si="4"/>
        <v>8.0673492135934818E-2</v>
      </c>
      <c r="AJ14" s="69">
        <f t="shared" si="4"/>
        <v>3.6475748577409706E-2</v>
      </c>
      <c r="AK14" s="69">
        <f t="shared" si="4"/>
        <v>0.12764557561185935</v>
      </c>
      <c r="AL14" s="69">
        <f t="shared" si="4"/>
        <v>0.11354455687929133</v>
      </c>
      <c r="AM14" s="69">
        <f t="shared" si="4"/>
        <v>8.2451875646554151E-2</v>
      </c>
      <c r="AN14" s="69">
        <f t="shared" si="4"/>
        <v>3.4771269106653228E-2</v>
      </c>
      <c r="AO14" s="69">
        <f t="shared" si="4"/>
        <v>0.15611766116185813</v>
      </c>
      <c r="AP14" s="69">
        <f t="shared" si="4"/>
        <v>0.12067040271226148</v>
      </c>
      <c r="AQ14" s="69">
        <f t="shared" si="4"/>
        <v>8.5983011563881925E-2</v>
      </c>
      <c r="AR14" s="69">
        <f t="shared" si="4"/>
        <v>3.6189395817873768E-2</v>
      </c>
      <c r="AS14" s="69">
        <f t="shared" si="4"/>
        <v>0.15779208231700007</v>
      </c>
      <c r="AT14" s="69">
        <f t="shared" si="4"/>
        <v>0.12579069237236221</v>
      </c>
      <c r="AU14" s="69">
        <f t="shared" si="4"/>
        <v>8.3632771380325155E-2</v>
      </c>
      <c r="AV14" s="69">
        <f t="shared" si="4"/>
        <v>2.8509035314408397E-2</v>
      </c>
      <c r="AW14" s="69">
        <f t="shared" si="4"/>
        <v>0.11663464771626764</v>
      </c>
      <c r="AX14" s="69">
        <f t="shared" si="4"/>
        <v>8.2585174360947186E-2</v>
      </c>
      <c r="AY14" s="69">
        <f t="shared" si="4"/>
        <v>4.8602642622386047E-2</v>
      </c>
      <c r="AZ14" s="69">
        <f t="shared" si="4"/>
        <v>2.173943093741371E-2</v>
      </c>
      <c r="BA14" s="69">
        <f t="shared" si="4"/>
        <v>7.4637119133882393E-2</v>
      </c>
      <c r="BB14" s="69">
        <f t="shared" si="4"/>
        <v>6.8248861365673749E-2</v>
      </c>
      <c r="BC14" s="69">
        <f t="shared" si="4"/>
        <v>5.4914963475241545E-2</v>
      </c>
      <c r="BD14" s="69">
        <f t="shared" si="4"/>
        <v>2.7488085038996621E-2</v>
      </c>
      <c r="BE14" s="69">
        <f t="shared" si="4"/>
        <v>0.11399523809293462</v>
      </c>
      <c r="BF14" s="69">
        <f t="shared" si="4"/>
        <v>9.8185210815991533E-2</v>
      </c>
      <c r="BG14" s="69">
        <f t="shared" si="4"/>
        <v>7.3961507648319019E-2</v>
      </c>
      <c r="BH14" s="69">
        <f t="shared" si="4"/>
        <v>3.2411830813677475E-2</v>
      </c>
      <c r="BI14" s="69">
        <f t="shared" si="4"/>
        <v>0.16618479154475338</v>
      </c>
      <c r="BJ14" s="69">
        <f t="shared" si="4"/>
        <v>0.12257214987157121</v>
      </c>
      <c r="BK14" s="69">
        <f t="shared" si="4"/>
        <v>8.5035569343852466E-2</v>
      </c>
      <c r="BL14" s="69">
        <f t="shared" si="4"/>
        <v>3.2075408243087238E-2</v>
      </c>
      <c r="BM14" s="69">
        <f t="shared" si="4"/>
        <v>0.136152428117358</v>
      </c>
      <c r="BN14" s="69">
        <f t="shared" si="4"/>
        <v>0.1120897283527989</v>
      </c>
      <c r="BO14" s="69">
        <f t="shared" si="4"/>
        <v>7.384488527560723E-2</v>
      </c>
      <c r="BP14" s="69">
        <f t="shared" si="4"/>
        <v>3.1824232010508602E-2</v>
      </c>
      <c r="BQ14" s="69">
        <f t="shared" si="4"/>
        <v>0.1266622404849205</v>
      </c>
      <c r="BR14" s="69">
        <f t="shared" ref="BR14:CJ14" si="5">BR6*BR7*BR9*BR10*BR12</f>
        <v>6.994738114553295E-2</v>
      </c>
      <c r="BS14" s="69">
        <f t="shared" si="5"/>
        <v>9.6454074762169509E-2</v>
      </c>
      <c r="BT14" s="69">
        <f t="shared" si="5"/>
        <v>6.7339364309494151E-2</v>
      </c>
      <c r="BU14" s="69">
        <f t="shared" si="5"/>
        <v>0.10794946320107704</v>
      </c>
      <c r="BV14" s="69">
        <f t="shared" si="5"/>
        <v>9.5239186191510505E-2</v>
      </c>
      <c r="BW14" s="69">
        <f t="shared" si="5"/>
        <v>2.8060318923304704E-3</v>
      </c>
      <c r="BX14" s="69">
        <f t="shared" si="5"/>
        <v>-2.0410640173749276E-2</v>
      </c>
      <c r="BY14" s="69">
        <f t="shared" si="5"/>
        <v>6.2820267882969294E-2</v>
      </c>
      <c r="BZ14" s="69">
        <f t="shared" si="5"/>
        <v>0.33537540636475471</v>
      </c>
      <c r="CA14" s="69">
        <f t="shared" si="5"/>
        <v>6.9408416158473433E-3</v>
      </c>
      <c r="CB14" s="69">
        <f t="shared" si="5"/>
        <v>0.79954562094627313</v>
      </c>
      <c r="CC14" s="69">
        <f t="shared" si="5"/>
        <v>0.15081320589770475</v>
      </c>
      <c r="CD14" s="69">
        <f t="shared" si="5"/>
        <v>1.0084922697001246</v>
      </c>
      <c r="CE14" s="69">
        <f t="shared" si="5"/>
        <v>1.3096464142227098</v>
      </c>
      <c r="CF14" s="69">
        <f t="shared" si="5"/>
        <v>0.73927050126558724</v>
      </c>
      <c r="CG14" s="69">
        <f t="shared" si="5"/>
        <v>0.10617225959110642</v>
      </c>
      <c r="CH14" s="69" t="e">
        <f t="shared" si="5"/>
        <v>#DIV/0!</v>
      </c>
      <c r="CI14" s="69">
        <f t="shared" si="5"/>
        <v>0.33542088782464541</v>
      </c>
      <c r="CJ14" s="69" t="e">
        <f t="shared" si="5"/>
        <v>#DIV/0!</v>
      </c>
    </row>
    <row r="15" spans="1:89" s="22" customFormat="1" ht="36.75" customHeight="1">
      <c r="A15" s="152" t="s">
        <v>569</v>
      </c>
      <c r="B15" s="153"/>
      <c r="C15" s="153"/>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3"/>
    </row>
    <row r="19" spans="1:89" s="33" customFormat="1">
      <c r="A19" s="35" t="s">
        <v>448</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39629</v>
      </c>
      <c r="AR19" s="1">
        <v>39538</v>
      </c>
      <c r="AS19" s="1">
        <v>39447</v>
      </c>
      <c r="AT19" s="1">
        <v>39355</v>
      </c>
      <c r="AU19" s="1">
        <v>39263</v>
      </c>
      <c r="AV19" s="1">
        <v>39172</v>
      </c>
      <c r="AW19" s="1">
        <v>39082</v>
      </c>
      <c r="AX19" s="1">
        <v>38990</v>
      </c>
      <c r="AY19" s="1">
        <v>38898</v>
      </c>
      <c r="AZ19" s="1">
        <v>38807</v>
      </c>
      <c r="BA19" s="1">
        <v>38717</v>
      </c>
      <c r="BB19" s="1">
        <v>38625</v>
      </c>
      <c r="BC19" s="1">
        <v>38533</v>
      </c>
      <c r="BD19" s="1">
        <v>38442</v>
      </c>
      <c r="BE19" s="1">
        <v>38352</v>
      </c>
      <c r="BF19" s="1">
        <v>38260</v>
      </c>
      <c r="BG19" s="1">
        <v>38168</v>
      </c>
      <c r="BH19" s="1">
        <v>38077</v>
      </c>
      <c r="BI19" s="1">
        <v>37986</v>
      </c>
      <c r="BJ19" s="1">
        <v>37894</v>
      </c>
      <c r="BK19" s="1">
        <v>37802</v>
      </c>
      <c r="BL19" s="1">
        <v>37711</v>
      </c>
      <c r="BM19" s="1">
        <v>37621</v>
      </c>
      <c r="BN19" s="1">
        <v>37529</v>
      </c>
      <c r="BO19" s="1">
        <v>37437</v>
      </c>
      <c r="BP19" s="1">
        <v>37346</v>
      </c>
      <c r="BQ19" s="1">
        <v>37256</v>
      </c>
      <c r="BR19" s="1">
        <v>37072</v>
      </c>
      <c r="BS19" s="1">
        <v>36891</v>
      </c>
      <c r="BT19" s="1">
        <v>36707</v>
      </c>
      <c r="BU19" s="1">
        <v>36525</v>
      </c>
      <c r="BV19" s="1">
        <v>36341</v>
      </c>
      <c r="BW19" s="1">
        <v>36160</v>
      </c>
      <c r="BX19" s="1">
        <v>35976</v>
      </c>
      <c r="BY19" s="1">
        <v>35795</v>
      </c>
      <c r="BZ19" s="1">
        <v>35611</v>
      </c>
      <c r="CA19" s="1">
        <v>35430</v>
      </c>
      <c r="CB19" s="1">
        <v>35246</v>
      </c>
      <c r="CC19" s="1">
        <v>35064</v>
      </c>
      <c r="CD19" s="1">
        <v>34880</v>
      </c>
      <c r="CE19" s="1">
        <v>34699</v>
      </c>
      <c r="CF19" s="1">
        <v>34515</v>
      </c>
      <c r="CG19" s="1">
        <v>34150</v>
      </c>
      <c r="CH19" s="1">
        <v>33969</v>
      </c>
      <c r="CI19" s="1">
        <v>33603</v>
      </c>
      <c r="CJ19" s="1">
        <v>33238</v>
      </c>
      <c r="CK19" s="1">
        <v>25569</v>
      </c>
    </row>
    <row r="20" spans="1:89" s="33" customFormat="1">
      <c r="A20" s="33" t="s">
        <v>454</v>
      </c>
      <c r="E20" s="33">
        <f>股权价值增加表!E4</f>
        <v>19471146411.049999</v>
      </c>
      <c r="F20" s="33">
        <f>股权价值增加表!F4</f>
        <v>14693527606.42</v>
      </c>
      <c r="G20" s="33">
        <f>股权价值增加表!G4</f>
        <v>9613219456.0699997</v>
      </c>
      <c r="H20" s="33">
        <f>股权价值增加表!H4</f>
        <v>3794547830.4299998</v>
      </c>
      <c r="I20" s="33">
        <f>股权价值增加表!I4</f>
        <v>18938551893.709999</v>
      </c>
      <c r="J20" s="33">
        <f>股权价值增加表!J4</f>
        <v>14218450906.1</v>
      </c>
      <c r="K20" s="33">
        <f>股权价值增加表!K4</f>
        <v>9271315229.1499996</v>
      </c>
      <c r="L20" s="33">
        <f>股权价值增加表!L4</f>
        <v>3775359862.3600001</v>
      </c>
      <c r="M20" s="33">
        <f>股权价值增加表!M4</f>
        <v>19295534666.82</v>
      </c>
      <c r="N20" s="33">
        <f>股权价值增加表!N4</f>
        <v>14753293830.16</v>
      </c>
      <c r="O20" s="33">
        <f>股权价值增加表!O4</f>
        <v>9829497798.7700005</v>
      </c>
      <c r="P20" s="33">
        <f>股权价值增加表!P4</f>
        <v>4151295665.3000002</v>
      </c>
      <c r="Q20" s="33">
        <f>股权价值增加表!Q4</f>
        <v>20778933220.52</v>
      </c>
      <c r="R20" s="33">
        <f>股权价值增加表!R4</f>
        <v>15575183289.370001</v>
      </c>
      <c r="S20" s="33">
        <f>股权价值增加表!S4</f>
        <v>10136316637.43</v>
      </c>
      <c r="T20" s="33">
        <f>股权价值增加表!T4</f>
        <v>4133240256.1999998</v>
      </c>
      <c r="U20" s="33">
        <f>股权价值增加表!U4</f>
        <v>19907077075.110001</v>
      </c>
      <c r="V20" s="33">
        <f>股权价值增加表!V4</f>
        <v>14618769623.620001</v>
      </c>
      <c r="W20" s="33">
        <f>股权价值增加表!W4</f>
        <v>9381540032.2600002</v>
      </c>
      <c r="X20" s="33">
        <f>股权价值增加表!X4</f>
        <v>3883863244.5599999</v>
      </c>
      <c r="Y20" s="33">
        <f>股权价值增加表!Y4</f>
        <v>17743250879.580002</v>
      </c>
      <c r="Z20" s="33">
        <f>股权价值增加表!Z4</f>
        <v>13454135360.23</v>
      </c>
      <c r="AA20" s="33">
        <f>股权价值增加表!AA4</f>
        <v>7196076462.4799995</v>
      </c>
      <c r="AB20" s="33">
        <f>股权价值增加表!AB4</f>
        <v>3198850932.6599998</v>
      </c>
      <c r="AC20" s="33">
        <f>股权价值增加表!AC4</f>
        <v>14502379031.75</v>
      </c>
      <c r="AD20" s="33">
        <f>股权价值增加表!AD4</f>
        <v>11431577726.110001</v>
      </c>
      <c r="AE20" s="33">
        <f>股权价值增加表!AE4</f>
        <v>7366026241.6199999</v>
      </c>
      <c r="AF20" s="33">
        <f>股权价值增加表!AF4</f>
        <v>3228286800.9099998</v>
      </c>
      <c r="AG20" s="33">
        <f>股权价值增加表!AG4</f>
        <v>13259978831.02</v>
      </c>
      <c r="AH20" s="33">
        <f>股权价值增加表!AH4</f>
        <v>9744452405.0200005</v>
      </c>
      <c r="AI20" s="33">
        <f>股权价值增加表!AI4</f>
        <v>6310896504.9499998</v>
      </c>
      <c r="AJ20" s="33">
        <f>股权价值增加表!AJ4</f>
        <v>2739090225.46</v>
      </c>
      <c r="AK20" s="33">
        <f>股权价值增加表!AK4</f>
        <v>10986235317.82</v>
      </c>
      <c r="AL20" s="33">
        <f>股权价值增加表!AL4</f>
        <v>8066224111.6300001</v>
      </c>
      <c r="AM20" s="33">
        <f>股权价值增加表!AM4</f>
        <v>5180700037.8599997</v>
      </c>
      <c r="AN20" s="33">
        <f>股权价值增加表!AN4</f>
        <v>2344474929.9000001</v>
      </c>
      <c r="AO20" s="33">
        <f>股权价值增加表!AO4</f>
        <v>10447383090.459999</v>
      </c>
      <c r="AP20" s="33">
        <f>股权价值增加表!AP4</f>
        <v>7918918582.4499998</v>
      </c>
      <c r="AQ20" s="33">
        <f>股权价值增加表!AQ4</f>
        <v>5191719881.5</v>
      </c>
      <c r="AR20" s="33">
        <f>股权价值增加表!AR4</f>
        <v>2316491412.3400002</v>
      </c>
      <c r="AS20" s="33">
        <f>股权价值增加表!AS4</f>
        <v>9186192504.1200008</v>
      </c>
      <c r="AT20" s="33">
        <f>股权价值增加表!AT4</f>
        <v>6667310641.75</v>
      </c>
      <c r="AU20" s="33">
        <f>股权价值增加表!AU4</f>
        <v>4210749706.7199998</v>
      </c>
      <c r="AV20" s="33">
        <f>股权价值增加表!AV4</f>
        <v>1893486265.3399999</v>
      </c>
      <c r="AW20" s="33">
        <f>股权价值增加表!AW4</f>
        <v>7286223314.4200001</v>
      </c>
      <c r="AX20" s="33">
        <f>股权价值增加表!AX4</f>
        <v>5245909976.1700001</v>
      </c>
      <c r="AY20" s="33">
        <f>股权价值增加表!AY4</f>
        <v>3422503680.1999998</v>
      </c>
      <c r="AZ20" s="33">
        <f>股权价值增加表!AZ4</f>
        <v>1557384662.4200001</v>
      </c>
      <c r="BA20" s="33">
        <f>股权价值增加表!BA4</f>
        <v>6831533255.1899996</v>
      </c>
      <c r="BB20" s="33">
        <f>股权价值增加表!BB4</f>
        <v>5059322816.5</v>
      </c>
      <c r="BC20" s="33">
        <f>股权价值增加表!BC4</f>
        <v>3356863760.23</v>
      </c>
      <c r="BD20" s="33">
        <f>股权价值增加表!BD4</f>
        <v>1530956087.8499999</v>
      </c>
      <c r="BE20" s="33">
        <f>股权价值增加表!BE4</f>
        <v>6555276828.1199999</v>
      </c>
      <c r="BF20" s="33">
        <f>股权价值增加表!BF4</f>
        <v>4802388106.7799997</v>
      </c>
      <c r="BG20" s="33">
        <f>股权价值增加表!BG4</f>
        <v>3300403591.21</v>
      </c>
      <c r="BH20" s="33">
        <f>股权价值增加表!BH4</f>
        <v>1599628295.23</v>
      </c>
      <c r="BI20" s="33">
        <f>股权价值增加表!BI4</f>
        <v>5559734783.4700003</v>
      </c>
      <c r="BJ20" s="33">
        <f>股权价值增加表!BJ4</f>
        <v>4073338384.8699999</v>
      </c>
      <c r="BK20" s="33">
        <f>股权价值增加表!BK4</f>
        <v>2665555632.9699998</v>
      </c>
      <c r="BL20" s="33">
        <f>股权价值增加表!BL4</f>
        <v>1253183034.1500001</v>
      </c>
      <c r="BM20" s="33">
        <f>股权价值增加表!BM4</f>
        <v>4468336934.6800003</v>
      </c>
      <c r="BN20" s="33">
        <f>股权价值增加表!BN4</f>
        <v>3419871820.3000002</v>
      </c>
      <c r="BO20" s="33">
        <f>股权价值增加表!BO4</f>
        <v>2289548356.9299998</v>
      </c>
      <c r="BP20" s="33">
        <f>股权价值增加表!BP4</f>
        <v>1062734559.6900001</v>
      </c>
      <c r="BQ20" s="33">
        <f>股权价值增加表!BQ4</f>
        <v>3844769510</v>
      </c>
      <c r="BR20" s="33">
        <f>股权价值增加表!BR4</f>
        <v>1888676871</v>
      </c>
      <c r="BS20" s="33">
        <f>股权价值增加表!BS4</f>
        <v>3624435206.8899999</v>
      </c>
      <c r="BT20" s="33">
        <f>股权价值增加表!BT4</f>
        <v>1759872948.4200001</v>
      </c>
      <c r="BU20" s="33">
        <f>股权价值增加表!BU4</f>
        <v>3503166528.1399999</v>
      </c>
      <c r="BV20" s="33">
        <f>股权价值增加表!BV4</f>
        <v>1640969270.5599999</v>
      </c>
      <c r="BW20" s="33">
        <f>股权价值增加表!BW4</f>
        <v>444323044.92000002</v>
      </c>
      <c r="BX20" s="33">
        <f>股权价值增加表!BX4</f>
        <v>202091770.88</v>
      </c>
      <c r="BY20" s="33">
        <f>股权价值增加表!BY4</f>
        <v>918888298.00999999</v>
      </c>
      <c r="BZ20" s="33">
        <f>股权价值增加表!BZ4</f>
        <v>393462052.19999999</v>
      </c>
      <c r="CA20" s="33">
        <f>股权价值增加表!CA4</f>
        <v>1350796162.8199999</v>
      </c>
      <c r="CB20" s="33">
        <f>股权价值增加表!CB4</f>
        <v>953095812.62</v>
      </c>
      <c r="CC20" s="33">
        <f>股权价值增加表!CC4</f>
        <v>1924570651.9100001</v>
      </c>
      <c r="CD20" s="33">
        <f>股权价值增加表!CD4</f>
        <v>1099680000</v>
      </c>
      <c r="CE20" s="33">
        <f>股权价值增加表!CE4</f>
        <v>1434156000</v>
      </c>
      <c r="CF20" s="33">
        <f>股权价值增加表!CF4</f>
        <v>767120945.70000005</v>
      </c>
      <c r="CG20" s="33">
        <f>股权价值增加表!CG4</f>
        <v>585220000</v>
      </c>
      <c r="CH20" s="33">
        <f>股权价值增加表!CH4</f>
        <v>773370000</v>
      </c>
      <c r="CI20" s="33">
        <f>股权价值增加表!CI4</f>
        <v>630840000</v>
      </c>
      <c r="CJ20" s="33">
        <f>股权价值增加表!CJ4</f>
        <v>542050000</v>
      </c>
      <c r="CK20" s="33">
        <f>股权价值增加表!CK4</f>
        <v>0</v>
      </c>
    </row>
    <row r="21" spans="1:89" s="33" customFormat="1">
      <c r="A21" s="33" t="s">
        <v>455</v>
      </c>
      <c r="E21" s="33">
        <f>股权价值增加表!E15</f>
        <v>2107315932.1699991</v>
      </c>
      <c r="F21" s="33">
        <f>股权价值增加表!F15</f>
        <v>1567745317.8899999</v>
      </c>
      <c r="G21" s="33">
        <f>股权价值增加表!G15</f>
        <v>899170478.30999959</v>
      </c>
      <c r="H21" s="33">
        <f>股权价值增加表!H15</f>
        <v>334578995.05999982</v>
      </c>
      <c r="I21" s="33">
        <f>股权价值增加表!I15</f>
        <v>1903363759.4799986</v>
      </c>
      <c r="J21" s="33">
        <f>股权价值增加表!J15</f>
        <v>1423150204.4200008</v>
      </c>
      <c r="K21" s="33">
        <f>股权价值增加表!K15</f>
        <v>811950773.78999949</v>
      </c>
      <c r="L21" s="33">
        <f>股权价值增加表!L15</f>
        <v>308205012.15000027</v>
      </c>
      <c r="M21" s="33">
        <f>股权价值增加表!M15</f>
        <v>1719032567.9099991</v>
      </c>
      <c r="N21" s="33">
        <f>股权价值增加表!N15</f>
        <v>1181236609.22</v>
      </c>
      <c r="O21" s="33">
        <f>股权价值增加表!O15</f>
        <v>738443711.01000071</v>
      </c>
      <c r="P21" s="33">
        <f>股权价值增加表!P15</f>
        <v>223946903.73000041</v>
      </c>
      <c r="Q21" s="33">
        <f>股权价值增加表!Q15</f>
        <v>1570389454.2300012</v>
      </c>
      <c r="R21" s="33">
        <f>股权价值增加表!R15</f>
        <v>1208532984.9600012</v>
      </c>
      <c r="S21" s="33">
        <f>股权价值增加表!S15</f>
        <v>712599592.90999973</v>
      </c>
      <c r="T21" s="33">
        <f>股权价值增加表!T15</f>
        <v>221032918.07999995</v>
      </c>
      <c r="U21" s="33">
        <f>股权价值增加表!U15</f>
        <v>1567432458.7000003</v>
      </c>
      <c r="V21" s="33">
        <f>股权价值增加表!V15</f>
        <v>1109726078.4900017</v>
      </c>
      <c r="W21" s="33">
        <f>股权价值增加表!W15</f>
        <v>579029690.11000085</v>
      </c>
      <c r="X21" s="33">
        <f>股权价值增加表!X15</f>
        <v>156858796.56999999</v>
      </c>
      <c r="Y21" s="33">
        <f>股权价值增加表!Y15</f>
        <v>1073879637.9100015</v>
      </c>
      <c r="Z21" s="33">
        <f>股权价值增加表!Z15</f>
        <v>671628571.74999952</v>
      </c>
      <c r="AA21" s="33">
        <f>股权价值增加表!AA15</f>
        <v>493361355.4799996</v>
      </c>
      <c r="AB21" s="33">
        <f>股权价值增加表!AB15</f>
        <v>222832853.0799996</v>
      </c>
      <c r="AC21" s="33">
        <f>股权价值增加表!AC15</f>
        <v>860276959.99999905</v>
      </c>
      <c r="AD21" s="33">
        <f>股权价值增加表!AD15</f>
        <v>840338889.49000037</v>
      </c>
      <c r="AE21" s="33">
        <f>股权价值增加表!AE15</f>
        <v>521919219.04999995</v>
      </c>
      <c r="AF21" s="33">
        <f>股权价值增加表!AF15</f>
        <v>223959546.05999961</v>
      </c>
      <c r="AG21" s="33">
        <f>股权价值增加表!AG15</f>
        <v>802060352.46000004</v>
      </c>
      <c r="AH21" s="33">
        <f>股权价值增加表!AH15</f>
        <v>652794510.32000065</v>
      </c>
      <c r="AI21" s="33">
        <f>股权价值增加表!AI15</f>
        <v>439059863.30999953</v>
      </c>
      <c r="AJ21" s="33">
        <f>股权价值增加表!AJ15</f>
        <v>203885751.67999995</v>
      </c>
      <c r="AK21" s="33">
        <f>股权价值增加表!AK15</f>
        <v>604602794.20999932</v>
      </c>
      <c r="AL21" s="33">
        <f>股权价值增加表!AL15</f>
        <v>609012277.73000026</v>
      </c>
      <c r="AM21" s="33">
        <f>股权价值增加表!AM15</f>
        <v>431347722.46999997</v>
      </c>
      <c r="AN21" s="33">
        <f>股权价值增加表!AN15</f>
        <v>197444943.15000004</v>
      </c>
      <c r="AO21" s="33">
        <f>股权价值增加表!AO15</f>
        <v>627295547.37999904</v>
      </c>
      <c r="AP21" s="33">
        <f>股权价值增加表!AP15</f>
        <v>615559457.4000001</v>
      </c>
      <c r="AQ21" s="33">
        <f>股权价值增加表!AQ15</f>
        <v>420244686.5400002</v>
      </c>
      <c r="AR21" s="33">
        <f>股权价值增加表!AR15</f>
        <v>193487756.00000021</v>
      </c>
      <c r="AS21" s="33">
        <f>股权价值增加表!AS15</f>
        <v>744065654.49000108</v>
      </c>
      <c r="AT21" s="33">
        <f>股权价值增加表!AT15</f>
        <v>591267930.27999949</v>
      </c>
      <c r="AU21" s="33">
        <f>股权价值增加表!AU15</f>
        <v>369599554.2899996</v>
      </c>
      <c r="AV21" s="33">
        <f>股权价值增加表!AV15</f>
        <v>145705417.52999994</v>
      </c>
      <c r="AW21" s="33">
        <f>股权价值增加表!AW15</f>
        <v>587890434.59000015</v>
      </c>
      <c r="AX21" s="33">
        <f>股权价值增加表!AX15</f>
        <v>390524380.0800001</v>
      </c>
      <c r="AY21" s="33">
        <f>股权价值增加表!AY15</f>
        <v>236065355.8899999</v>
      </c>
      <c r="AZ21" s="33">
        <f>股权价值增加表!AZ15</f>
        <v>119838119.68000013</v>
      </c>
      <c r="BA21" s="33">
        <f>股权价值增加表!BA15</f>
        <v>518063220.76999986</v>
      </c>
      <c r="BB21" s="33">
        <f>股权价值增加表!BB15</f>
        <v>474237590.79000026</v>
      </c>
      <c r="BC21" s="33">
        <f>股权价值增加表!BC15</f>
        <v>334276649.56000018</v>
      </c>
      <c r="BD21" s="33">
        <f>股权价值增加表!BD15</f>
        <v>150942231.79999983</v>
      </c>
      <c r="BE21" s="33">
        <f>股权价值增加表!BE15</f>
        <v>607438364.84000015</v>
      </c>
      <c r="BF21" s="33">
        <f>股权价值增加表!BF15</f>
        <v>504973192.52999973</v>
      </c>
      <c r="BG21" s="33">
        <f>股权价值增加表!BG15</f>
        <v>369629030.15000021</v>
      </c>
      <c r="BH21" s="33">
        <f>股权价值增加表!BH15</f>
        <v>173192143.72000003</v>
      </c>
      <c r="BI21" s="33">
        <f>股权价值增加表!BI15</f>
        <v>807789172.16000044</v>
      </c>
      <c r="BJ21" s="33">
        <f>股权价值增加表!BJ15</f>
        <v>547004312.43000007</v>
      </c>
      <c r="BK21" s="33">
        <f>股权价值增加表!BK15</f>
        <v>350706895.38999987</v>
      </c>
      <c r="BL21" s="33">
        <f>股权价值增加表!BL15</f>
        <v>150963740.4000001</v>
      </c>
      <c r="BM21" s="33">
        <f>股权价值增加表!BM15</f>
        <v>643077158.63000035</v>
      </c>
      <c r="BN21" s="33">
        <f>股权价值增加表!BN15</f>
        <v>501449211.58999997</v>
      </c>
      <c r="BO21" s="33">
        <f>股权价值增加表!BO15</f>
        <v>313468352.97999996</v>
      </c>
      <c r="BP21" s="33">
        <f>股权价值增加表!BP15</f>
        <v>137053701</v>
      </c>
      <c r="BQ21" s="33">
        <f>股权价值增加表!BQ15</f>
        <v>562790116.73999977</v>
      </c>
      <c r="BR21" s="33">
        <f>股权价值增加表!BR15</f>
        <v>278545784.52999991</v>
      </c>
      <c r="BS21" s="33">
        <f>股权价值增加表!BS15</f>
        <v>340756097.44999957</v>
      </c>
      <c r="BT21" s="33">
        <f>股权价值增加表!BT15</f>
        <v>242872255.96000004</v>
      </c>
      <c r="BU21" s="33">
        <f>股权价值增加表!BU15</f>
        <v>437043440.07999992</v>
      </c>
      <c r="BV21" s="33">
        <f>股权价值增加表!BV15</f>
        <v>262319983.51999995</v>
      </c>
      <c r="BW21" s="33">
        <f>股权价值增加表!BW15</f>
        <v>-34841401.719999984</v>
      </c>
      <c r="BX21" s="33">
        <f>股权价值增加表!BX15</f>
        <v>-5254779.6400000062</v>
      </c>
      <c r="BY21" s="33">
        <f>股权价值增加表!BY15</f>
        <v>65566224.099999987</v>
      </c>
      <c r="BZ21" s="33">
        <f>股权价值增加表!BZ15</f>
        <v>393462052.19999999</v>
      </c>
      <c r="CA21" s="33">
        <f>股权价值增加表!CA15</f>
        <v>54490546.049999967</v>
      </c>
      <c r="CB21" s="33">
        <f>股权价值增加表!CB15</f>
        <v>953095812.62</v>
      </c>
      <c r="CC21" s="33">
        <f>股权价值增加表!CC15</f>
        <v>204321538.87</v>
      </c>
      <c r="CD21" s="33">
        <f>股权价值增加表!CD15</f>
        <v>1099680000</v>
      </c>
      <c r="CE21" s="33">
        <f>股权价值增加表!CE15</f>
        <v>1434156000</v>
      </c>
      <c r="CF21" s="33">
        <f>股权价值增加表!CF15</f>
        <v>756750961.57000005</v>
      </c>
      <c r="CG21" s="33">
        <f>股权价值增加表!CG15</f>
        <v>56640000</v>
      </c>
      <c r="CH21" s="33">
        <f>股权价值增加表!CH15</f>
        <v>79450000</v>
      </c>
      <c r="CI21" s="33">
        <f>股权价值增加表!CI15</f>
        <v>67140000</v>
      </c>
      <c r="CJ21" s="33">
        <f>股权价值增加表!CJ15</f>
        <v>69050000</v>
      </c>
      <c r="CK21" s="33">
        <f>股权价值增加表!CK15</f>
        <v>0</v>
      </c>
    </row>
    <row r="22" spans="1:89" s="134" customFormat="1">
      <c r="A22" s="134" t="s">
        <v>456</v>
      </c>
      <c r="E22" s="134">
        <f>E21/E20</f>
        <v>0.10822762500384076</v>
      </c>
      <c r="F22" s="134">
        <f t="shared" ref="F22:BQ22" si="6">F21/F20</f>
        <v>0.10669631962341089</v>
      </c>
      <c r="G22" s="134">
        <f t="shared" si="6"/>
        <v>9.3534791587665617E-2</v>
      </c>
      <c r="H22" s="134">
        <f t="shared" si="6"/>
        <v>8.8173613830052885E-2</v>
      </c>
      <c r="I22" s="134">
        <f t="shared" si="6"/>
        <v>0.10050207482400789</v>
      </c>
      <c r="J22" s="134">
        <f t="shared" si="6"/>
        <v>0.10009179015482206</v>
      </c>
      <c r="K22" s="134">
        <f t="shared" si="6"/>
        <v>8.7576654845813035E-2</v>
      </c>
      <c r="L22" s="134">
        <f t="shared" si="6"/>
        <v>8.163592965607773E-2</v>
      </c>
      <c r="M22" s="134">
        <f t="shared" si="6"/>
        <v>8.9089657145701898E-2</v>
      </c>
      <c r="N22" s="134">
        <f t="shared" si="6"/>
        <v>8.0065958342482868E-2</v>
      </c>
      <c r="O22" s="134">
        <f t="shared" si="6"/>
        <v>7.512527355185987E-2</v>
      </c>
      <c r="P22" s="134">
        <f t="shared" si="6"/>
        <v>5.3946266849151665E-2</v>
      </c>
      <c r="Q22" s="134">
        <f t="shared" si="6"/>
        <v>7.5576038363662529E-2</v>
      </c>
      <c r="R22" s="134">
        <f t="shared" si="6"/>
        <v>7.7593500025442408E-2</v>
      </c>
      <c r="S22" s="134">
        <f t="shared" si="6"/>
        <v>7.0301631095324085E-2</v>
      </c>
      <c r="T22" s="134">
        <f t="shared" si="6"/>
        <v>5.347691021552476E-2</v>
      </c>
      <c r="U22" s="134">
        <f t="shared" si="6"/>
        <v>7.8737448636282986E-2</v>
      </c>
      <c r="V22" s="134">
        <f t="shared" si="6"/>
        <v>7.5911044982676437E-2</v>
      </c>
      <c r="W22" s="134">
        <f t="shared" si="6"/>
        <v>6.1720110783401241E-2</v>
      </c>
      <c r="X22" s="134">
        <f t="shared" si="6"/>
        <v>4.0387311986256717E-2</v>
      </c>
      <c r="Y22" s="134">
        <f t="shared" si="6"/>
        <v>6.0523274184545665E-2</v>
      </c>
      <c r="Z22" s="134">
        <f t="shared" si="6"/>
        <v>4.9919861348750247E-2</v>
      </c>
      <c r="AA22" s="134">
        <f t="shared" si="6"/>
        <v>6.8559771154790006E-2</v>
      </c>
      <c r="AB22" s="134">
        <f t="shared" si="6"/>
        <v>6.9660280447861711E-2</v>
      </c>
      <c r="AC22" s="134">
        <f t="shared" si="6"/>
        <v>5.9319712863427312E-2</v>
      </c>
      <c r="AD22" s="134">
        <f t="shared" si="6"/>
        <v>7.3510315865730938E-2</v>
      </c>
      <c r="AE22" s="134">
        <f t="shared" si="6"/>
        <v>7.0854922576981616E-2</v>
      </c>
      <c r="AF22" s="134">
        <f t="shared" si="6"/>
        <v>6.9374116945517109E-2</v>
      </c>
      <c r="AG22" s="134">
        <f t="shared" si="6"/>
        <v>6.0487302633069361E-2</v>
      </c>
      <c r="AH22" s="134">
        <f t="shared" si="6"/>
        <v>6.6991400151300839E-2</v>
      </c>
      <c r="AI22" s="134">
        <f t="shared" si="6"/>
        <v>6.9571710289595079E-2</v>
      </c>
      <c r="AJ22" s="134">
        <f t="shared" si="6"/>
        <v>7.4435573456058599E-2</v>
      </c>
      <c r="AK22" s="134">
        <f t="shared" si="6"/>
        <v>5.5032754780822479E-2</v>
      </c>
      <c r="AL22" s="134">
        <f t="shared" si="6"/>
        <v>7.5501531980981959E-2</v>
      </c>
      <c r="AM22" s="134">
        <f t="shared" si="6"/>
        <v>8.3260509065909455E-2</v>
      </c>
      <c r="AN22" s="134">
        <f t="shared" si="6"/>
        <v>8.421712709822908E-2</v>
      </c>
      <c r="AO22" s="134">
        <f t="shared" si="6"/>
        <v>6.0043318211697658E-2</v>
      </c>
      <c r="AP22" s="134">
        <f t="shared" si="6"/>
        <v>7.7732767547858142E-2</v>
      </c>
      <c r="AQ22" s="134">
        <f t="shared" si="6"/>
        <v>8.0945177346236644E-2</v>
      </c>
      <c r="AR22" s="134">
        <f t="shared" si="6"/>
        <v>8.3526213379979189E-2</v>
      </c>
      <c r="AS22" s="134">
        <f t="shared" si="6"/>
        <v>8.0998264967372294E-2</v>
      </c>
      <c r="AT22" s="134">
        <f t="shared" si="6"/>
        <v>8.8681623228643605E-2</v>
      </c>
      <c r="AU22" s="134">
        <f t="shared" si="6"/>
        <v>8.7775237198295122E-2</v>
      </c>
      <c r="AV22" s="134">
        <f t="shared" si="6"/>
        <v>7.6950871097993756E-2</v>
      </c>
      <c r="AW22" s="134">
        <f t="shared" si="6"/>
        <v>8.0685206755400904E-2</v>
      </c>
      <c r="AX22" s="134">
        <f t="shared" si="6"/>
        <v>7.4443591646442819E-2</v>
      </c>
      <c r="AY22" s="134">
        <f t="shared" si="6"/>
        <v>6.8974463710789941E-2</v>
      </c>
      <c r="AZ22" s="134">
        <f t="shared" si="6"/>
        <v>7.6948311211557208E-2</v>
      </c>
      <c r="BA22" s="134">
        <f t="shared" si="6"/>
        <v>7.5834106549422256E-2</v>
      </c>
      <c r="BB22" s="134">
        <f t="shared" si="6"/>
        <v>9.3735388705256426E-2</v>
      </c>
      <c r="BC22" s="134">
        <f t="shared" si="6"/>
        <v>9.9580046566172462E-2</v>
      </c>
      <c r="BD22" s="134">
        <f t="shared" si="6"/>
        <v>9.8593443011141979E-2</v>
      </c>
      <c r="BE22" s="134">
        <f t="shared" si="6"/>
        <v>9.2664029417382901E-2</v>
      </c>
      <c r="BF22" s="134">
        <f t="shared" si="6"/>
        <v>0.10515043376379343</v>
      </c>
      <c r="BG22" s="134">
        <f t="shared" si="6"/>
        <v>0.11199509997335996</v>
      </c>
      <c r="BH22" s="134">
        <f t="shared" si="6"/>
        <v>0.10827024267853294</v>
      </c>
      <c r="BI22" s="134">
        <f t="shared" si="6"/>
        <v>0.14529275291362631</v>
      </c>
      <c r="BJ22" s="134">
        <f t="shared" si="6"/>
        <v>0.13428894453301296</v>
      </c>
      <c r="BK22" s="134">
        <f t="shared" si="6"/>
        <v>0.13156990274453109</v>
      </c>
      <c r="BL22" s="134">
        <f t="shared" si="6"/>
        <v>0.12046423889100501</v>
      </c>
      <c r="BM22" s="134">
        <f t="shared" si="6"/>
        <v>0.14391868116276113</v>
      </c>
      <c r="BN22" s="134">
        <f t="shared" si="6"/>
        <v>0.14662807202698361</v>
      </c>
      <c r="BO22" s="134">
        <f t="shared" si="6"/>
        <v>0.13691274614541102</v>
      </c>
      <c r="BP22" s="134">
        <f t="shared" si="6"/>
        <v>0.12896324839570344</v>
      </c>
      <c r="BQ22" s="134">
        <f t="shared" si="6"/>
        <v>0.14637811584705368</v>
      </c>
      <c r="BR22" s="134">
        <f t="shared" ref="BR22:CJ22" si="7">BR21/BR20</f>
        <v>0.14748196941836744</v>
      </c>
      <c r="BS22" s="134">
        <f t="shared" si="7"/>
        <v>9.4016330269120846E-2</v>
      </c>
      <c r="BT22" s="134">
        <f t="shared" si="7"/>
        <v>0.13800556237769823</v>
      </c>
      <c r="BU22" s="134">
        <f t="shared" si="7"/>
        <v>0.12475668415113779</v>
      </c>
      <c r="BV22" s="134">
        <f t="shared" si="7"/>
        <v>0.15985673115650739</v>
      </c>
      <c r="BW22" s="134">
        <f t="shared" si="7"/>
        <v>-7.8414572726636655E-2</v>
      </c>
      <c r="BX22" s="134">
        <f t="shared" si="7"/>
        <v>-2.6001947615770262E-2</v>
      </c>
      <c r="BY22" s="134">
        <f t="shared" si="7"/>
        <v>7.1353856874654037E-2</v>
      </c>
      <c r="BZ22" s="134">
        <f t="shared" si="7"/>
        <v>1</v>
      </c>
      <c r="CA22" s="134">
        <f t="shared" si="7"/>
        <v>4.0339577169246882E-2</v>
      </c>
      <c r="CB22" s="134">
        <f t="shared" si="7"/>
        <v>1</v>
      </c>
      <c r="CC22" s="134">
        <f t="shared" si="7"/>
        <v>0.10616473792075409</v>
      </c>
      <c r="CD22" s="134">
        <f t="shared" si="7"/>
        <v>1</v>
      </c>
      <c r="CE22" s="134">
        <f t="shared" si="7"/>
        <v>1</v>
      </c>
      <c r="CF22" s="134">
        <f t="shared" si="7"/>
        <v>0.98648194370375675</v>
      </c>
      <c r="CG22" s="134">
        <f t="shared" si="7"/>
        <v>9.678411537541437E-2</v>
      </c>
      <c r="CH22" s="134">
        <f t="shared" si="7"/>
        <v>0.1027321980423342</v>
      </c>
      <c r="CI22" s="134">
        <f t="shared" si="7"/>
        <v>0.1064295225413734</v>
      </c>
      <c r="CJ22" s="134">
        <f t="shared" si="7"/>
        <v>0.12738677243796698</v>
      </c>
    </row>
    <row r="23" spans="1:89" s="33" customFormat="1"/>
    <row r="24" spans="1:89" s="33" customFormat="1"/>
    <row r="25" spans="1:89" s="33" customFormat="1">
      <c r="A25" s="35" t="s">
        <v>449</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33" customFormat="1">
      <c r="A26" s="33" t="s">
        <v>450</v>
      </c>
      <c r="E26" s="33">
        <f>利润表!E14</f>
        <v>280139998.44999999</v>
      </c>
      <c r="F26" s="33">
        <f>利润表!F14</f>
        <v>234266318.96000001</v>
      </c>
      <c r="G26" s="33">
        <f>利润表!G14</f>
        <v>154141558.41</v>
      </c>
      <c r="H26" s="33">
        <f>利润表!H14</f>
        <v>66598248.350000001</v>
      </c>
      <c r="I26" s="33">
        <f>利润表!I14</f>
        <v>275673512.30000001</v>
      </c>
      <c r="J26" s="33">
        <f>利润表!J14</f>
        <v>212366929.50999999</v>
      </c>
      <c r="K26" s="33">
        <f>利润表!K14</f>
        <v>135412552.55000001</v>
      </c>
      <c r="L26" s="33">
        <f>利润表!L14</f>
        <v>51533212.600000001</v>
      </c>
      <c r="M26" s="33">
        <f>利润表!M14</f>
        <v>216718386.62</v>
      </c>
      <c r="N26" s="33">
        <f>利润表!N14</f>
        <v>215475533.71000001</v>
      </c>
      <c r="O26" s="33">
        <f>利润表!O14</f>
        <v>160132633.30000001</v>
      </c>
      <c r="P26" s="33">
        <f>利润表!P14</f>
        <v>69799508.150000006</v>
      </c>
      <c r="Q26" s="33">
        <f>利润表!Q14</f>
        <v>308344285.94</v>
      </c>
      <c r="R26" s="33">
        <f>利润表!R14</f>
        <v>267878359.22999999</v>
      </c>
      <c r="S26" s="33">
        <f>利润表!S14</f>
        <v>181016731.13</v>
      </c>
      <c r="T26" s="33">
        <f>利润表!T14</f>
        <v>90165233.569999993</v>
      </c>
      <c r="U26" s="33">
        <f>利润表!U14</f>
        <v>367880015.48000002</v>
      </c>
      <c r="V26" s="33">
        <f>利润表!V14</f>
        <v>300622194.08999997</v>
      </c>
      <c r="W26" s="33">
        <f>利润表!W14</f>
        <v>210398153.75999999</v>
      </c>
      <c r="X26" s="33">
        <f>利润表!X14</f>
        <v>90435164.069999993</v>
      </c>
      <c r="Y26" s="33">
        <f>利润表!Y14</f>
        <v>280633741.67000002</v>
      </c>
      <c r="Z26" s="33">
        <f>利润表!Z14</f>
        <v>228566939.72999999</v>
      </c>
      <c r="AA26" s="33">
        <f>利润表!AA14</f>
        <v>164164241.12</v>
      </c>
      <c r="AB26" s="33">
        <f>利润表!AB14</f>
        <v>78989878.340000004</v>
      </c>
      <c r="AC26" s="33">
        <f>利润表!AC14</f>
        <v>342563567.56999999</v>
      </c>
      <c r="AD26" s="33">
        <f>利润表!AD14</f>
        <v>279997039.87</v>
      </c>
      <c r="AE26" s="33">
        <f>利润表!AE14</f>
        <v>202217265.75999999</v>
      </c>
      <c r="AF26" s="33">
        <f>利润表!AF14</f>
        <v>95149442.810000002</v>
      </c>
      <c r="AG26" s="33">
        <f>利润表!AG14</f>
        <v>366534973.06</v>
      </c>
      <c r="AH26" s="33">
        <f>利润表!AH14</f>
        <v>273398414.92000002</v>
      </c>
      <c r="AI26" s="33">
        <f>利润表!AI14</f>
        <v>178068309.30000001</v>
      </c>
      <c r="AJ26" s="33">
        <f>利润表!AJ14</f>
        <v>80554286.239999995</v>
      </c>
      <c r="AK26" s="33">
        <f>利润表!AK14</f>
        <v>247042330.38</v>
      </c>
      <c r="AL26" s="33">
        <f>利润表!AL14</f>
        <v>197074394.38</v>
      </c>
      <c r="AM26" s="33">
        <f>利润表!AM14</f>
        <v>126588071.23999999</v>
      </c>
      <c r="AN26" s="33">
        <f>利润表!AN14</f>
        <v>48014654.869999997</v>
      </c>
      <c r="AO26" s="33">
        <f>利润表!AO14</f>
        <v>236135104.5</v>
      </c>
      <c r="AP26" s="33">
        <f>利润表!AP14</f>
        <v>197168703.81</v>
      </c>
      <c r="AQ26" s="33">
        <f>利润表!AQ14</f>
        <v>142283418.91</v>
      </c>
      <c r="AR26" s="33">
        <f>利润表!AR14</f>
        <v>47837272.439999998</v>
      </c>
      <c r="AS26" s="33">
        <f>利润表!AS14</f>
        <v>250408277.59</v>
      </c>
      <c r="AT26" s="33">
        <f>利润表!AT14</f>
        <v>214420749.16999999</v>
      </c>
      <c r="AU26" s="33">
        <f>利润表!AU14</f>
        <v>145953407.36000001</v>
      </c>
      <c r="AV26" s="33">
        <f>利润表!AV14</f>
        <v>28092424.260000002</v>
      </c>
      <c r="AW26" s="33">
        <f>利润表!AW14</f>
        <v>0</v>
      </c>
      <c r="AX26" s="33">
        <f>利润表!AX14</f>
        <v>0</v>
      </c>
      <c r="AY26" s="33">
        <f>利润表!AY14</f>
        <v>0</v>
      </c>
      <c r="AZ26" s="33">
        <f>利润表!AZ14</f>
        <v>0</v>
      </c>
      <c r="BA26" s="33">
        <f>利润表!BA14</f>
        <v>0</v>
      </c>
      <c r="BB26" s="33">
        <f>利润表!BB14</f>
        <v>0</v>
      </c>
      <c r="BC26" s="33">
        <f>利润表!BC14</f>
        <v>0</v>
      </c>
      <c r="BD26" s="33">
        <f>利润表!BD14</f>
        <v>0</v>
      </c>
      <c r="BE26" s="33">
        <f>利润表!BE14</f>
        <v>0</v>
      </c>
      <c r="BF26" s="33">
        <f>利润表!BF14</f>
        <v>0</v>
      </c>
      <c r="BG26" s="33">
        <f>利润表!BG14</f>
        <v>0</v>
      </c>
      <c r="BH26" s="33">
        <f>利润表!BH14</f>
        <v>0</v>
      </c>
      <c r="BI26" s="33">
        <f>利润表!BI14</f>
        <v>0</v>
      </c>
      <c r="BJ26" s="33">
        <f>利润表!BJ14</f>
        <v>0</v>
      </c>
      <c r="BK26" s="33">
        <f>利润表!BK14</f>
        <v>0</v>
      </c>
      <c r="BL26" s="33">
        <f>利润表!BL14</f>
        <v>0</v>
      </c>
      <c r="BM26" s="33">
        <f>利润表!BM14</f>
        <v>0</v>
      </c>
      <c r="BN26" s="33">
        <f>利润表!BN14</f>
        <v>0</v>
      </c>
      <c r="BO26" s="33">
        <f>利润表!BO14</f>
        <v>0</v>
      </c>
      <c r="BP26" s="33">
        <f>利润表!BP14</f>
        <v>0</v>
      </c>
      <c r="BQ26" s="33">
        <f>利润表!BQ14</f>
        <v>0</v>
      </c>
      <c r="BR26" s="33">
        <f>利润表!BR14</f>
        <v>0</v>
      </c>
      <c r="BS26" s="33">
        <f>利润表!BS14</f>
        <v>0</v>
      </c>
      <c r="BT26" s="33">
        <f>利润表!BT14</f>
        <v>0</v>
      </c>
      <c r="BU26" s="33">
        <f>利润表!BU14</f>
        <v>0</v>
      </c>
      <c r="BV26" s="33">
        <f>利润表!BV14</f>
        <v>0</v>
      </c>
      <c r="BW26" s="33">
        <f>利润表!BW14</f>
        <v>0</v>
      </c>
      <c r="BX26" s="33">
        <f>利润表!BX14</f>
        <v>0</v>
      </c>
      <c r="BY26" s="33">
        <f>利润表!BY14</f>
        <v>0</v>
      </c>
      <c r="BZ26" s="33">
        <f>利润表!BZ14</f>
        <v>0</v>
      </c>
      <c r="CA26" s="33">
        <f>利润表!CA14</f>
        <v>0</v>
      </c>
      <c r="CB26" s="33">
        <f>利润表!CB14</f>
        <v>0</v>
      </c>
      <c r="CC26" s="33">
        <f>利润表!CC14</f>
        <v>0</v>
      </c>
      <c r="CD26" s="33">
        <f>利润表!CD14</f>
        <v>0</v>
      </c>
      <c r="CE26" s="33">
        <f>利润表!CE14</f>
        <v>0</v>
      </c>
      <c r="CF26" s="33">
        <f>利润表!CF14</f>
        <v>0</v>
      </c>
      <c r="CG26" s="33">
        <f>利润表!CG14</f>
        <v>0</v>
      </c>
      <c r="CH26" s="33">
        <f>利润表!CH14</f>
        <v>0</v>
      </c>
      <c r="CI26" s="33">
        <f>利润表!CI14</f>
        <v>0</v>
      </c>
      <c r="CJ26" s="33">
        <f>利润表!CJ14</f>
        <v>0</v>
      </c>
    </row>
    <row r="27" spans="1:89" s="33" customFormat="1">
      <c r="A27" s="33" t="s">
        <v>451</v>
      </c>
      <c r="E27" s="33">
        <f>资产资本表!E19</f>
        <v>2311426671.52</v>
      </c>
      <c r="F27" s="33">
        <f>资产资本表!F19</f>
        <v>2288392081.96</v>
      </c>
      <c r="G27" s="33">
        <f>资产资本表!G19</f>
        <v>2282294862.8299999</v>
      </c>
      <c r="H27" s="33">
        <f>资产资本表!H19</f>
        <v>2233837352.3000002</v>
      </c>
      <c r="I27" s="33">
        <f>资产资本表!I19</f>
        <v>2191890210.3699999</v>
      </c>
      <c r="J27" s="33">
        <f>资产资本表!J19</f>
        <v>2339667829.71</v>
      </c>
      <c r="K27" s="33">
        <f>资产资本表!K19</f>
        <v>2262713452.75</v>
      </c>
      <c r="L27" s="33">
        <f>资产资本表!L19</f>
        <v>2256566693.2199998</v>
      </c>
      <c r="M27" s="33">
        <f>资产资本表!M19</f>
        <v>2210366076.8400002</v>
      </c>
      <c r="N27" s="33">
        <f>资产资本表!N19</f>
        <v>2410160947.1300001</v>
      </c>
      <c r="O27" s="33">
        <f>资产资本表!O19</f>
        <v>2358693657.8200002</v>
      </c>
      <c r="P27" s="33">
        <f>资产资本表!P19</f>
        <v>2345319156.2399998</v>
      </c>
      <c r="Q27" s="33">
        <f>资产资本表!Q19</f>
        <v>2276230457.6100001</v>
      </c>
      <c r="R27" s="33">
        <f>资产资本表!R19</f>
        <v>2340355938.4899998</v>
      </c>
      <c r="S27" s="33">
        <f>资产资本表!S19</f>
        <v>2393221199.1799998</v>
      </c>
      <c r="T27" s="33">
        <f>资产资本表!T19</f>
        <v>2360283094.4400001</v>
      </c>
      <c r="U27" s="33">
        <f>资产资本表!U19</f>
        <v>2270117870.8699999</v>
      </c>
      <c r="V27" s="33">
        <f>资产资本表!V19</f>
        <v>2407282707.1599998</v>
      </c>
      <c r="W27" s="33">
        <f>资产资本表!W19</f>
        <v>2317123984.9099998</v>
      </c>
      <c r="X27" s="33">
        <f>资产资本表!X19</f>
        <v>2219510210.8800001</v>
      </c>
      <c r="Y27" s="33">
        <f>资产资本表!Y19</f>
        <v>2131732422.54</v>
      </c>
      <c r="Z27" s="33">
        <f>资产资本表!Z19</f>
        <v>2172226876.9899998</v>
      </c>
      <c r="AA27" s="33">
        <f>资产资本表!AA19</f>
        <v>2265233734.5900002</v>
      </c>
      <c r="AB27" s="33">
        <f>资产资本表!AB19</f>
        <v>2217267087.8000002</v>
      </c>
      <c r="AC27" s="33">
        <f>资产资本表!AC19</f>
        <v>1440011599.8</v>
      </c>
      <c r="AD27" s="33">
        <f>资产资本表!AD19</f>
        <v>1563697761.6800001</v>
      </c>
      <c r="AE27" s="33">
        <f>资产资本表!AE19</f>
        <v>1487527187.5799999</v>
      </c>
      <c r="AF27" s="33">
        <f>资产资本表!AF19</f>
        <v>1418386862.03</v>
      </c>
      <c r="AG27" s="33">
        <f>资产资本表!AG19</f>
        <v>1323237419.21</v>
      </c>
      <c r="AH27" s="33">
        <f>资产资本表!AH19</f>
        <v>1298667691.48</v>
      </c>
      <c r="AI27" s="33">
        <f>资产资本表!AI19</f>
        <v>1264185034.75</v>
      </c>
      <c r="AJ27" s="33">
        <f>资产资本表!AJ19</f>
        <v>1200507834.5899999</v>
      </c>
      <c r="AK27" s="33">
        <f>资产资本表!AK19</f>
        <v>1131494722.24</v>
      </c>
      <c r="AL27" s="33">
        <f>资产资本表!AL19</f>
        <v>1203115308.2</v>
      </c>
      <c r="AM27" s="33">
        <f>资产资本表!AM19</f>
        <v>1178086908.5599999</v>
      </c>
      <c r="AN27" s="33">
        <f>资产资本表!AN19</f>
        <v>1158521795.1300001</v>
      </c>
      <c r="AO27" s="33">
        <f>资产资本表!AO19</f>
        <v>1110507140.27</v>
      </c>
      <c r="AP27" s="33">
        <f>资产资本表!AP19</f>
        <v>1151794723.22</v>
      </c>
      <c r="AQ27" s="33">
        <f>资产资本表!AQ19</f>
        <v>1243417369.5899999</v>
      </c>
      <c r="AR27" s="33">
        <f>资产资本表!AR19</f>
        <v>1239677615.51</v>
      </c>
      <c r="AS27" s="33">
        <f>资产资本表!AS19</f>
        <v>1191708150.5699999</v>
      </c>
      <c r="AT27" s="33">
        <f>资产资本表!AT19</f>
        <v>1326322379.23</v>
      </c>
      <c r="AU27" s="33">
        <f>资产资本表!AU19</f>
        <v>1140914441.04</v>
      </c>
      <c r="AV27" s="33">
        <f>资产资本表!AV19</f>
        <v>968365556.10000002</v>
      </c>
      <c r="AW27" s="33">
        <f>资产资本表!AW19</f>
        <v>989852631.50999999</v>
      </c>
      <c r="AX27" s="33">
        <f>资产资本表!AX19</f>
        <v>869365668.23000002</v>
      </c>
      <c r="AY27" s="33">
        <f>资产资本表!AY19</f>
        <v>952496973.75</v>
      </c>
      <c r="AZ27" s="33">
        <f>资产资本表!AZ19</f>
        <v>1021096417.39</v>
      </c>
      <c r="BA27" s="33">
        <f>资产资本表!BA19</f>
        <v>1045294186.1900001</v>
      </c>
      <c r="BB27" s="33">
        <f>资产资本表!BB19</f>
        <v>1154952135.8499999</v>
      </c>
      <c r="BC27" s="33">
        <f>资产资本表!BC19</f>
        <v>1208095296.1300001</v>
      </c>
      <c r="BD27" s="33">
        <f>资产资本表!BD19</f>
        <v>1269096586.26</v>
      </c>
      <c r="BE27" s="33">
        <f>资产资本表!BE19</f>
        <v>1257565314.01</v>
      </c>
      <c r="BF27" s="33">
        <f>资产资本表!BF19</f>
        <v>1385433957.53</v>
      </c>
      <c r="BG27" s="33">
        <f>资产资本表!BG19</f>
        <v>1280619853.51</v>
      </c>
      <c r="BH27" s="33">
        <f>资产资本表!BH19</f>
        <v>1260093686.24</v>
      </c>
      <c r="BI27" s="33">
        <f>资产资本表!BI19</f>
        <v>1251585737.74</v>
      </c>
      <c r="BJ27" s="33">
        <f>资产资本表!BJ19</f>
        <v>1378706639.8199999</v>
      </c>
      <c r="BK27" s="33">
        <f>资产资本表!BK19</f>
        <v>1312739401.5799999</v>
      </c>
      <c r="BL27" s="33">
        <f>资产资本表!BL19</f>
        <v>1305432200.0799999</v>
      </c>
      <c r="BM27" s="33">
        <f>资产资本表!BM19</f>
        <v>1287626615.3</v>
      </c>
      <c r="BN27" s="33">
        <f>资产资本表!BN19</f>
        <v>1223139270.1400001</v>
      </c>
      <c r="BO27" s="33">
        <f>资产资本表!BO19</f>
        <v>1231288866.79</v>
      </c>
      <c r="BP27" s="33">
        <f>资产资本表!BP19</f>
        <v>1218420163.3599999</v>
      </c>
      <c r="BQ27" s="33">
        <f>资产资本表!BQ19</f>
        <v>1152056969.23</v>
      </c>
      <c r="BR27" s="33">
        <f>资产资本表!BR19</f>
        <v>1239193499.74</v>
      </c>
      <c r="BS27" s="33">
        <f>资产资本表!BS19</f>
        <v>906850693.00999999</v>
      </c>
      <c r="BT27" s="33">
        <f>资产资本表!BT19</f>
        <v>1016309854.13</v>
      </c>
      <c r="BU27" s="33">
        <f>资产资本表!BU19</f>
        <v>932094536.98000002</v>
      </c>
      <c r="BV27" s="33">
        <f>资产资本表!BV19</f>
        <v>293417662.94999999</v>
      </c>
      <c r="BW27" s="33">
        <f>资产资本表!BW19</f>
        <v>304068928.55000001</v>
      </c>
      <c r="BX27" s="33">
        <f>资产资本表!BX19</f>
        <v>174963752.03</v>
      </c>
      <c r="BY27" s="33">
        <f>资产资本表!BY19</f>
        <v>0</v>
      </c>
      <c r="BZ27" s="33">
        <f>资产资本表!BZ19</f>
        <v>226652181.53999999</v>
      </c>
      <c r="CA27" s="33">
        <f>资产资本表!CA19</f>
        <v>227281865.81999999</v>
      </c>
      <c r="CB27" s="33">
        <f>资产资本表!CB19</f>
        <v>347484905.30000001</v>
      </c>
      <c r="CC27" s="33">
        <f>资产资本表!CC19</f>
        <v>0</v>
      </c>
      <c r="CD27" s="33">
        <f>资产资本表!CD19</f>
        <v>330539122.72000003</v>
      </c>
      <c r="CE27" s="33">
        <f>资产资本表!CE19</f>
        <v>235301000</v>
      </c>
      <c r="CF27" s="33">
        <f>资产资本表!CF19</f>
        <v>173344753.63999999</v>
      </c>
      <c r="CG27" s="33">
        <f>资产资本表!CG19</f>
        <v>115070535.19</v>
      </c>
      <c r="CH27" s="33">
        <f>资产资本表!CH19</f>
        <v>0</v>
      </c>
      <c r="CI27" s="33">
        <f>资产资本表!CI19</f>
        <v>66170000</v>
      </c>
      <c r="CJ27" s="33">
        <f>资产资本表!CJ19</f>
        <v>0</v>
      </c>
      <c r="CK27" s="33">
        <f>资产资本表!CK19</f>
        <v>0</v>
      </c>
    </row>
    <row r="28" spans="1:89" s="134" customFormat="1">
      <c r="A28" s="134" t="s">
        <v>452</v>
      </c>
      <c r="E28" s="134">
        <f>E26/E27</f>
        <v>0.12119787398047943</v>
      </c>
      <c r="F28" s="134">
        <f t="shared" ref="F28:BQ28" si="8">F26/F27</f>
        <v>0.10237158256523581</v>
      </c>
      <c r="G28" s="134">
        <f t="shared" si="8"/>
        <v>6.7537968437114015E-2</v>
      </c>
      <c r="H28" s="134">
        <f t="shared" si="8"/>
        <v>2.9813382913231896E-2</v>
      </c>
      <c r="I28" s="134">
        <f t="shared" si="8"/>
        <v>0.12576976300900819</v>
      </c>
      <c r="J28" s="134">
        <f t="shared" si="8"/>
        <v>9.076798287914345E-2</v>
      </c>
      <c r="K28" s="134">
        <f t="shared" si="8"/>
        <v>5.9845205934240454E-2</v>
      </c>
      <c r="L28" s="134">
        <f t="shared" si="8"/>
        <v>2.283699956878512E-2</v>
      </c>
      <c r="M28" s="134">
        <f t="shared" si="8"/>
        <v>9.8046377426234552E-2</v>
      </c>
      <c r="N28" s="134">
        <f t="shared" si="8"/>
        <v>8.9402964547486558E-2</v>
      </c>
      <c r="O28" s="134">
        <f t="shared" si="8"/>
        <v>6.789039041551545E-2</v>
      </c>
      <c r="P28" s="134">
        <f t="shared" si="8"/>
        <v>2.9761198156886298E-2</v>
      </c>
      <c r="Q28" s="134">
        <f t="shared" si="8"/>
        <v>0.13546268345067125</v>
      </c>
      <c r="R28" s="134">
        <f t="shared" si="8"/>
        <v>0.11446052065175838</v>
      </c>
      <c r="S28" s="134">
        <f t="shared" si="8"/>
        <v>7.5637275481272928E-2</v>
      </c>
      <c r="T28" s="134">
        <f t="shared" si="8"/>
        <v>3.8201025030598107E-2</v>
      </c>
      <c r="U28" s="134">
        <f t="shared" si="8"/>
        <v>0.16205326613239412</v>
      </c>
      <c r="V28" s="134">
        <f t="shared" si="8"/>
        <v>0.12488030308856414</v>
      </c>
      <c r="W28" s="134">
        <f t="shared" si="8"/>
        <v>9.0801422422880029E-2</v>
      </c>
      <c r="X28" s="134">
        <f t="shared" si="8"/>
        <v>4.0745549908573701E-2</v>
      </c>
      <c r="Y28" s="134">
        <f t="shared" si="8"/>
        <v>0.13164585700470771</v>
      </c>
      <c r="Z28" s="134">
        <f t="shared" si="8"/>
        <v>0.10522240662389716</v>
      </c>
      <c r="AA28" s="134">
        <f t="shared" si="8"/>
        <v>7.2471215050888868E-2</v>
      </c>
      <c r="AB28" s="134">
        <f t="shared" si="8"/>
        <v>3.562488198856311E-2</v>
      </c>
      <c r="AC28" s="134">
        <f t="shared" si="8"/>
        <v>0.23788945006941464</v>
      </c>
      <c r="AD28" s="134">
        <f t="shared" si="8"/>
        <v>0.17906084329824568</v>
      </c>
      <c r="AE28" s="134">
        <f t="shared" si="8"/>
        <v>0.13594189568325094</v>
      </c>
      <c r="AF28" s="134">
        <f t="shared" si="8"/>
        <v>6.7082856840496821E-2</v>
      </c>
      <c r="AG28" s="134">
        <f t="shared" si="8"/>
        <v>0.27699864569944593</v>
      </c>
      <c r="AH28" s="134">
        <f t="shared" si="8"/>
        <v>0.21052222729005224</v>
      </c>
      <c r="AI28" s="134">
        <f t="shared" si="8"/>
        <v>0.1408562072839393</v>
      </c>
      <c r="AJ28" s="134">
        <f t="shared" si="8"/>
        <v>6.7100175374957938E-2</v>
      </c>
      <c r="AK28" s="134">
        <f t="shared" si="8"/>
        <v>0.21833272884466901</v>
      </c>
      <c r="AL28" s="134">
        <f t="shared" si="8"/>
        <v>0.16380341355214417</v>
      </c>
      <c r="AM28" s="134">
        <f t="shared" si="8"/>
        <v>0.10745223490746639</v>
      </c>
      <c r="AN28" s="134">
        <f t="shared" si="8"/>
        <v>4.1444757510679525E-2</v>
      </c>
      <c r="AO28" s="134">
        <f t="shared" si="8"/>
        <v>0.21263717803974494</v>
      </c>
      <c r="AP28" s="134">
        <f t="shared" si="8"/>
        <v>0.17118389226405542</v>
      </c>
      <c r="AQ28" s="134">
        <f t="shared" si="8"/>
        <v>0.11442933192811681</v>
      </c>
      <c r="AR28" s="134">
        <f t="shared" si="8"/>
        <v>3.8588478037751672E-2</v>
      </c>
      <c r="AS28" s="134">
        <f t="shared" si="8"/>
        <v>0.21012550553608991</v>
      </c>
      <c r="AT28" s="134">
        <f t="shared" si="8"/>
        <v>0.16166563463588884</v>
      </c>
      <c r="AU28" s="134">
        <f t="shared" si="8"/>
        <v>0.12792668942550703</v>
      </c>
      <c r="AV28" s="134">
        <f t="shared" si="8"/>
        <v>2.9010144033973659E-2</v>
      </c>
      <c r="AW28" s="134">
        <f t="shared" si="8"/>
        <v>0</v>
      </c>
      <c r="AX28" s="134">
        <f t="shared" si="8"/>
        <v>0</v>
      </c>
      <c r="AY28" s="134">
        <f t="shared" si="8"/>
        <v>0</v>
      </c>
      <c r="AZ28" s="134">
        <f t="shared" si="8"/>
        <v>0</v>
      </c>
      <c r="BA28" s="134">
        <f t="shared" si="8"/>
        <v>0</v>
      </c>
      <c r="BB28" s="134">
        <f t="shared" si="8"/>
        <v>0</v>
      </c>
      <c r="BC28" s="134">
        <f t="shared" si="8"/>
        <v>0</v>
      </c>
      <c r="BD28" s="134">
        <f t="shared" si="8"/>
        <v>0</v>
      </c>
      <c r="BE28" s="134">
        <f t="shared" si="8"/>
        <v>0</v>
      </c>
      <c r="BF28" s="134">
        <f t="shared" si="8"/>
        <v>0</v>
      </c>
      <c r="BG28" s="134">
        <f t="shared" si="8"/>
        <v>0</v>
      </c>
      <c r="BH28" s="134">
        <f t="shared" si="8"/>
        <v>0</v>
      </c>
      <c r="BI28" s="134">
        <f t="shared" si="8"/>
        <v>0</v>
      </c>
      <c r="BJ28" s="134">
        <f t="shared" si="8"/>
        <v>0</v>
      </c>
      <c r="BK28" s="134">
        <f t="shared" si="8"/>
        <v>0</v>
      </c>
      <c r="BL28" s="134">
        <f t="shared" si="8"/>
        <v>0</v>
      </c>
      <c r="BM28" s="134">
        <f t="shared" si="8"/>
        <v>0</v>
      </c>
      <c r="BN28" s="134">
        <f t="shared" si="8"/>
        <v>0</v>
      </c>
      <c r="BO28" s="134">
        <f t="shared" si="8"/>
        <v>0</v>
      </c>
      <c r="BP28" s="134">
        <f t="shared" si="8"/>
        <v>0</v>
      </c>
      <c r="BQ28" s="134">
        <f t="shared" si="8"/>
        <v>0</v>
      </c>
      <c r="BR28" s="134">
        <f t="shared" ref="BR28:CJ28" si="9">BR26/BR27</f>
        <v>0</v>
      </c>
      <c r="BS28" s="134">
        <f t="shared" si="9"/>
        <v>0</v>
      </c>
      <c r="BT28" s="134">
        <f t="shared" si="9"/>
        <v>0</v>
      </c>
      <c r="BU28" s="134">
        <f t="shared" si="9"/>
        <v>0</v>
      </c>
      <c r="BV28" s="134">
        <f t="shared" si="9"/>
        <v>0</v>
      </c>
      <c r="BW28" s="134">
        <f t="shared" si="9"/>
        <v>0</v>
      </c>
      <c r="BX28" s="134">
        <f t="shared" si="9"/>
        <v>0</v>
      </c>
      <c r="BY28" s="134" t="e">
        <f t="shared" si="9"/>
        <v>#DIV/0!</v>
      </c>
      <c r="BZ28" s="134">
        <f t="shared" si="9"/>
        <v>0</v>
      </c>
      <c r="CA28" s="134">
        <f t="shared" si="9"/>
        <v>0</v>
      </c>
      <c r="CB28" s="134">
        <f t="shared" si="9"/>
        <v>0</v>
      </c>
      <c r="CC28" s="134" t="e">
        <f t="shared" si="9"/>
        <v>#DIV/0!</v>
      </c>
      <c r="CD28" s="134">
        <f t="shared" si="9"/>
        <v>0</v>
      </c>
      <c r="CE28" s="134">
        <f t="shared" si="9"/>
        <v>0</v>
      </c>
      <c r="CF28" s="134">
        <f t="shared" si="9"/>
        <v>0</v>
      </c>
      <c r="CG28" s="134">
        <f t="shared" si="9"/>
        <v>0</v>
      </c>
      <c r="CH28" s="134" t="e">
        <f t="shared" si="9"/>
        <v>#DIV/0!</v>
      </c>
      <c r="CI28" s="134">
        <f t="shared" si="9"/>
        <v>0</v>
      </c>
      <c r="CJ28" s="134" t="e">
        <f t="shared" si="9"/>
        <v>#DIV/0!</v>
      </c>
    </row>
    <row r="29" spans="1:89" s="33" customFormat="1"/>
    <row r="30" spans="1:89" s="33" customFormat="1"/>
    <row r="31" spans="1:89" s="33" customFormat="1">
      <c r="A31" s="35" t="s">
        <v>453</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33" customFormat="1">
      <c r="A32" s="33" t="s">
        <v>457</v>
      </c>
      <c r="E32" s="33">
        <f>股权价值增加表!E29</f>
        <v>195345397.23694831</v>
      </c>
      <c r="F32" s="33">
        <f>股权价值增加表!F29</f>
        <v>814674.26885101537</v>
      </c>
      <c r="G32" s="33">
        <f>股权价值增加表!G29</f>
        <v>7470598.1176031455</v>
      </c>
      <c r="H32" s="33">
        <f>股权价值增加表!H29</f>
        <v>8810102.6201734301</v>
      </c>
      <c r="I32" s="33">
        <f>股权价值增加表!I29</f>
        <v>507334012.66847271</v>
      </c>
      <c r="J32" s="33">
        <f>股权价值增加表!J29</f>
        <v>160292784.08598325</v>
      </c>
      <c r="K32" s="33">
        <f>股权价值增加表!K29</f>
        <v>144183796.95293361</v>
      </c>
      <c r="L32" s="33">
        <f>股权价值增加表!L29</f>
        <v>-21554469.379999999</v>
      </c>
      <c r="M32" s="33">
        <f>股权价值增加表!M29</f>
        <v>1137392011.1137545</v>
      </c>
      <c r="N32" s="33">
        <f>股权价值增加表!N29</f>
        <v>923548633.23021603</v>
      </c>
      <c r="O32" s="33">
        <f>股权价值增加表!O29</f>
        <v>91057616.995685324</v>
      </c>
      <c r="P32" s="33">
        <f>股权价值增加表!P29</f>
        <v>16491510.01</v>
      </c>
      <c r="Q32" s="33">
        <f>股权价值增加表!Q29</f>
        <v>261104261.43196243</v>
      </c>
      <c r="R32" s="33">
        <f>股权价值增加表!R29</f>
        <v>12138880.575191945</v>
      </c>
      <c r="S32" s="33">
        <f>股权价值增加表!S29</f>
        <v>-9582621.4509736896</v>
      </c>
      <c r="T32" s="33">
        <f>股权价值增加表!T29</f>
        <v>-2020226.36</v>
      </c>
      <c r="U32" s="33">
        <f>股权价值增加表!U29</f>
        <v>143757212.33714882</v>
      </c>
      <c r="V32" s="33">
        <f>股权价值增加表!V29</f>
        <v>-108952170.36564392</v>
      </c>
      <c r="W32" s="33">
        <f>股权价值增加表!W29</f>
        <v>-125659243.02080749</v>
      </c>
      <c r="X32" s="33">
        <f>股权价值增加表!X29</f>
        <v>655762.45177743339</v>
      </c>
      <c r="Y32" s="33">
        <f>股权价值增加表!Y29</f>
        <v>31270724.703000665</v>
      </c>
      <c r="Z32" s="33">
        <f>股权价值增加表!Z29</f>
        <v>100000216.38245589</v>
      </c>
      <c r="AA32" s="33">
        <f>股权价值增加表!AA29</f>
        <v>139671805.68544859</v>
      </c>
      <c r="AB32" s="33">
        <f>股权价值增加表!AB29</f>
        <v>145052408.90570045</v>
      </c>
      <c r="AC32" s="33">
        <f>股权价值增加表!AC29</f>
        <v>-52569824.805079639</v>
      </c>
      <c r="AD32" s="33">
        <f>股权价值增加表!AD29</f>
        <v>-7262465.1914348183</v>
      </c>
      <c r="AE32" s="33">
        <f>股权价值增加表!AE29</f>
        <v>3178684.7258697669</v>
      </c>
      <c r="AF32" s="33">
        <f>股权价值增加表!AF29</f>
        <v>-129944.99324524761</v>
      </c>
      <c r="AG32" s="33">
        <f>股权价值增加表!AG29</f>
        <v>-2812606.2219409738</v>
      </c>
      <c r="AH32" s="33">
        <f>股权价值增加表!AH29</f>
        <v>-1820099.0262357302</v>
      </c>
      <c r="AI32" s="33">
        <f>股权价值增加表!AI29</f>
        <v>-1835560.9420329495</v>
      </c>
      <c r="AJ32" s="33">
        <f>股权价值增加表!AJ29</f>
        <v>-680538.88339442411</v>
      </c>
      <c r="AK32" s="33">
        <f>股权价值增加表!AK29</f>
        <v>61008451.350011781</v>
      </c>
      <c r="AL32" s="33">
        <f>股权价值增加表!AL29</f>
        <v>3476918.8733671452</v>
      </c>
      <c r="AM32" s="33">
        <f>股权价值增加表!AM29</f>
        <v>3495014.59357179</v>
      </c>
      <c r="AN32" s="33">
        <f>股权价值增加表!AN29</f>
        <v>0</v>
      </c>
      <c r="AO32" s="33">
        <f>股权价值增加表!AO29</f>
        <v>151888958.47155991</v>
      </c>
      <c r="AP32" s="33">
        <f>股权价值增加表!AP29</f>
        <v>4209015.969931582</v>
      </c>
      <c r="AQ32" s="33">
        <f>股权价值增加表!AQ29</f>
        <v>3947363.2403580667</v>
      </c>
      <c r="AR32" s="33">
        <f>股权价值增加表!AR29</f>
        <v>4030873.0299857724</v>
      </c>
      <c r="AS32" s="33">
        <f>股权价值增加表!AS29</f>
        <v>883265.62836735195</v>
      </c>
      <c r="AT32" s="33">
        <f>股权价值增加表!AT29</f>
        <v>2644951.4073281349</v>
      </c>
      <c r="AU32" s="33">
        <f>股权价值增加表!AU29</f>
        <v>2706345.6393941306</v>
      </c>
      <c r="AV32" s="33">
        <f>股权价值增加表!AV29</f>
        <v>0</v>
      </c>
      <c r="AW32" s="33">
        <f>股权价值增加表!AW29</f>
        <v>89409696.959984258</v>
      </c>
      <c r="AX32" s="33">
        <f>股权价值增加表!AX29</f>
        <v>67101572.369632922</v>
      </c>
      <c r="AY32" s="33">
        <f>股权价值增加表!AY29</f>
        <v>26780716.517944574</v>
      </c>
      <c r="AZ32" s="33">
        <f>股权价值增加表!AZ29</f>
        <v>5704761.5044615138</v>
      </c>
      <c r="BA32" s="33">
        <f>股权价值增加表!BA29</f>
        <v>-40404067.524164811</v>
      </c>
      <c r="BB32" s="33">
        <f>股权价值增加表!BB29</f>
        <v>-36992849.035753399</v>
      </c>
      <c r="BC32" s="33">
        <f>股权价值增加表!BC29</f>
        <v>-3561116.0356515958</v>
      </c>
      <c r="BD32" s="33">
        <f>股权价值增加表!BD29</f>
        <v>11367481.786209553</v>
      </c>
      <c r="BE32" s="33">
        <f>股权价值增加表!BE29</f>
        <v>59942389.101152673</v>
      </c>
      <c r="BF32" s="33">
        <f>股权价值增加表!BF29</f>
        <v>44757454.080291659</v>
      </c>
      <c r="BG32" s="33">
        <f>股权价值增加表!BG29</f>
        <v>37659717.716213934</v>
      </c>
      <c r="BH32" s="33">
        <f>股权价值增加表!BH29</f>
        <v>10740320.556010183</v>
      </c>
      <c r="BI32" s="33">
        <f>股权价值增加表!BI29</f>
        <v>107623584.53524375</v>
      </c>
      <c r="BJ32" s="33">
        <f>股权价值增加表!BJ29</f>
        <v>105460933.61944644</v>
      </c>
      <c r="BK32" s="33">
        <f>股权价值增加表!BK29</f>
        <v>83403566.693402633</v>
      </c>
      <c r="BL32" s="33">
        <f>股权价值增加表!BL29</f>
        <v>17497839.709169433</v>
      </c>
      <c r="BM32" s="33">
        <f>股权价值增加表!BM29</f>
        <v>64417368.608140782</v>
      </c>
      <c r="BN32" s="33">
        <f>股权价值增加表!BN29</f>
        <v>56046116.456170544</v>
      </c>
      <c r="BO32" s="33">
        <f>股权价值增加表!BO29</f>
        <v>38971801.509603359</v>
      </c>
      <c r="BP32" s="33">
        <f>股权价值增加表!BP29</f>
        <v>19621911.640931439</v>
      </c>
      <c r="BQ32" s="33">
        <f>股权价值增加表!BQ29</f>
        <v>38267800.253445707</v>
      </c>
      <c r="BR32" s="33">
        <f>股权价值增加表!BR29</f>
        <v>36017241.6482279</v>
      </c>
      <c r="BS32" s="33">
        <f>股权价值增加表!BS29</f>
        <v>85744645.47680819</v>
      </c>
      <c r="BT32" s="33">
        <f>股权价值增加表!BT29</f>
        <v>46710476.436625466</v>
      </c>
      <c r="BU32" s="33">
        <f>股权价值增加表!BU29</f>
        <v>33777652.161344133</v>
      </c>
      <c r="BV32" s="33">
        <f>股权价值增加表!BV29</f>
        <v>-7127797.0762112159</v>
      </c>
      <c r="BW32" s="33">
        <f>股权价值增加表!BW29</f>
        <v>30164494.635940693</v>
      </c>
      <c r="BX32" s="33">
        <f>股权价值增加表!BX29</f>
        <v>-2405395.41</v>
      </c>
      <c r="BY32" s="33">
        <f>股权价值增加表!BY29</f>
        <v>39457608.924938582</v>
      </c>
      <c r="BZ32" s="33">
        <f>股权价值增加表!BZ29</f>
        <v>2091375.0762212272</v>
      </c>
      <c r="CA32" s="33">
        <f>股权价值增加表!CA29</f>
        <v>4331781.9260606673</v>
      </c>
      <c r="CB32" s="33">
        <f>股权价值增加表!CB29</f>
        <v>3003064.3580011958</v>
      </c>
      <c r="CC32" s="33">
        <f>股权价值增加表!CC29</f>
        <v>9061683.510775134</v>
      </c>
      <c r="CD32" s="33">
        <f>股权价值增加表!CD29</f>
        <v>5686662.3246221067</v>
      </c>
      <c r="CE32" s="33">
        <f>股权价值增加表!CE29</f>
        <v>7579928.8258078834</v>
      </c>
      <c r="CF32" s="33">
        <f>股权价值增加表!CF29</f>
        <v>2047226.911690522</v>
      </c>
      <c r="CG32" s="33">
        <f>股权价值增加表!CG29</f>
        <v>0</v>
      </c>
      <c r="CH32" s="33">
        <f>股权价值增加表!CH29</f>
        <v>0</v>
      </c>
      <c r="CI32" s="33">
        <f>股权价值增加表!CI29</f>
        <v>0</v>
      </c>
      <c r="CJ32" s="33">
        <f>股权价值增加表!CJ29</f>
        <v>0</v>
      </c>
    </row>
    <row r="33" spans="1:89" s="33" customFormat="1">
      <c r="A33" s="35" t="s">
        <v>458</v>
      </c>
    </row>
    <row r="34" spans="1:89" s="33" customFormat="1">
      <c r="A34" s="33" t="s">
        <v>459</v>
      </c>
      <c r="E34" s="33">
        <f>资产资本表!E4</f>
        <v>14413916495.690001</v>
      </c>
      <c r="F34" s="33">
        <f>资产资本表!F4</f>
        <v>13901220342.01</v>
      </c>
      <c r="G34" s="33">
        <f>资产资本表!G4</f>
        <v>13897075629.049999</v>
      </c>
      <c r="H34" s="33">
        <f>资产资本表!H4</f>
        <v>13692724818.049999</v>
      </c>
      <c r="I34" s="33">
        <f>资产资本表!I4</f>
        <v>13939115297.67</v>
      </c>
      <c r="J34" s="33">
        <f>资产资本表!J4</f>
        <v>13674882269.120001</v>
      </c>
      <c r="K34" s="33">
        <f>资产资本表!K4</f>
        <v>13661648501.629999</v>
      </c>
      <c r="L34" s="33">
        <f>资产资本表!L4</f>
        <v>12800054582.23</v>
      </c>
      <c r="M34" s="33">
        <f>资产资本表!M4</f>
        <v>12782494920.459999</v>
      </c>
      <c r="N34" s="33">
        <f>资产资本表!N4</f>
        <v>12803399125.59</v>
      </c>
      <c r="O34" s="33">
        <f>资产资本表!O4</f>
        <v>12626689494.42</v>
      </c>
      <c r="P34" s="33">
        <f>资产资本表!P4</f>
        <v>11910401067.860001</v>
      </c>
      <c r="Q34" s="33">
        <f>资产资本表!Q4</f>
        <v>12118007651.73</v>
      </c>
      <c r="R34" s="33">
        <f>资产资本表!R4</f>
        <v>11898737786.469999</v>
      </c>
      <c r="S34" s="33">
        <f>资产资本表!S4</f>
        <v>12121798970.440001</v>
      </c>
      <c r="T34" s="33">
        <f>资产资本表!T4</f>
        <v>11180487625.43</v>
      </c>
      <c r="U34" s="33">
        <f>资产资本表!U4</f>
        <v>11186210179.370001</v>
      </c>
      <c r="V34" s="33">
        <f>资产资本表!V4</f>
        <v>11128631888.65</v>
      </c>
      <c r="W34" s="33">
        <f>资产资本表!W4</f>
        <v>11255867940.18</v>
      </c>
      <c r="X34" s="33">
        <f>资产资本表!X4</f>
        <v>9735620055.8199997</v>
      </c>
      <c r="Y34" s="33">
        <f>资产资本表!Y4</f>
        <v>11855937853.68</v>
      </c>
      <c r="Z34" s="33">
        <f>资产资本表!Z4</f>
        <v>9694992453.1000004</v>
      </c>
      <c r="AA34" s="33">
        <f>资产资本表!AA4</f>
        <v>9588252783.9300003</v>
      </c>
      <c r="AB34" s="33">
        <f>资产资本表!AB4</f>
        <v>7868387805.6999998</v>
      </c>
      <c r="AC34" s="33">
        <f>资产资本表!AC4</f>
        <v>8577443674.3599997</v>
      </c>
      <c r="AD34" s="33">
        <f>资产资本表!AD4</f>
        <v>7966001854.2799997</v>
      </c>
      <c r="AE34" s="33">
        <f>资产资本表!AE4</f>
        <v>7506749428.8699999</v>
      </c>
      <c r="AF34" s="33">
        <f>资产资本表!AF4</f>
        <v>6759831525.2200003</v>
      </c>
      <c r="AG34" s="33">
        <f>资产资本表!AG4</f>
        <v>7019902264.9700003</v>
      </c>
      <c r="AH34" s="33">
        <f>资产资本表!AH4</f>
        <v>7052393133.9099998</v>
      </c>
      <c r="AI34" s="33">
        <f>资产资本表!AI4</f>
        <v>6719273342.8100004</v>
      </c>
      <c r="AJ34" s="33">
        <f>资产资本表!AJ4</f>
        <v>5881188169.71</v>
      </c>
      <c r="AK34" s="33">
        <f>资产资本表!AK4</f>
        <v>5905618386.6700001</v>
      </c>
      <c r="AL34" s="33">
        <f>资产资本表!AL4</f>
        <v>5459021755.54</v>
      </c>
      <c r="AM34" s="33">
        <f>资产资本表!AM4</f>
        <v>5077018935.1800003</v>
      </c>
      <c r="AN34" s="33">
        <f>资产资本表!AN4</f>
        <v>4674093846.21</v>
      </c>
      <c r="AO34" s="33">
        <f>资产资本表!AO4</f>
        <v>4158196775.0900002</v>
      </c>
      <c r="AP34" s="33">
        <f>资产资本表!AP4</f>
        <v>4119186192.75</v>
      </c>
      <c r="AQ34" s="33">
        <f>资产资本表!AQ4</f>
        <v>4033882792.0100002</v>
      </c>
      <c r="AR34" s="33">
        <f>资产资本表!AR4</f>
        <v>3728831981.5900002</v>
      </c>
      <c r="AS34" s="33">
        <f>资产资本表!AS4</f>
        <v>4079426457.6500001</v>
      </c>
      <c r="AT34" s="33">
        <f>资产资本表!AT4</f>
        <v>3685958912.6599998</v>
      </c>
      <c r="AU34" s="33">
        <f>资产资本表!AU4</f>
        <v>3543791069.9000001</v>
      </c>
      <c r="AV34" s="33">
        <f>资产资本表!AV4</f>
        <v>3494700974.5700002</v>
      </c>
      <c r="AW34" s="33">
        <f>资产资本表!AW4</f>
        <v>3542831901.8600001</v>
      </c>
      <c r="AX34" s="33">
        <f>资产资本表!AX4</f>
        <v>3567667232.6300001</v>
      </c>
      <c r="AY34" s="33">
        <f>资产资本表!AY4</f>
        <v>3310047895.77</v>
      </c>
      <c r="AZ34" s="33">
        <f>资产资本表!AZ4</f>
        <v>3010214139.1599998</v>
      </c>
      <c r="BA34" s="33">
        <f>资产资本表!BA4</f>
        <v>3092734316.98</v>
      </c>
      <c r="BB34" s="33">
        <f>资产资本表!BB4</f>
        <v>2690512825.3400002</v>
      </c>
      <c r="BC34" s="33">
        <f>资产资本表!BC4</f>
        <v>2962195209.3099999</v>
      </c>
      <c r="BD34" s="33">
        <f>资产资本表!BD4</f>
        <v>3247133877.6900001</v>
      </c>
      <c r="BE34" s="33">
        <f>资产资本表!BE4</f>
        <v>3421753961.6799998</v>
      </c>
      <c r="BF34" s="33">
        <f>资产资本表!BF4</f>
        <v>3267321093.1100001</v>
      </c>
      <c r="BG34" s="33">
        <f>资产资本表!BG4</f>
        <v>3544925113.6999998</v>
      </c>
      <c r="BH34" s="33">
        <f>资产资本表!BH4</f>
        <v>3609381940.7800002</v>
      </c>
      <c r="BI34" s="33">
        <f>资产资本表!BI4</f>
        <v>3594952662.6999998</v>
      </c>
      <c r="BJ34" s="33">
        <f>资产资本表!BJ4</f>
        <v>3429630704.0100002</v>
      </c>
      <c r="BK34" s="33">
        <f>资产资本表!BK4</f>
        <v>3753413514.6700001</v>
      </c>
      <c r="BL34" s="33">
        <f>资产资本表!BL4</f>
        <v>3818304134.5799999</v>
      </c>
      <c r="BM34" s="33">
        <f>资产资本表!BM4</f>
        <v>3812973603.4299998</v>
      </c>
      <c r="BN34" s="33">
        <f>资产资本表!BN4</f>
        <v>3618264652.5599999</v>
      </c>
      <c r="BO34" s="33">
        <f>资产资本表!BO4</f>
        <v>3980972571.25</v>
      </c>
      <c r="BP34" s="33">
        <f>资产资本表!BP4</f>
        <v>3711860240.8000002</v>
      </c>
      <c r="BQ34" s="33">
        <f>资产资本表!BQ4</f>
        <v>3538792355.7199998</v>
      </c>
      <c r="BR34" s="33">
        <f>资产资本表!BR4</f>
        <v>3339641515.0500002</v>
      </c>
      <c r="BS34" s="33">
        <f>资产资本表!BS4</f>
        <v>3160698893.5100002</v>
      </c>
      <c r="BT34" s="33">
        <f>资产资本表!BT4</f>
        <v>2780415771.4499998</v>
      </c>
      <c r="BU34" s="33">
        <f>资产资本表!BU4</f>
        <v>2732240475.52</v>
      </c>
      <c r="BV34" s="33">
        <f>资产资本表!BV4</f>
        <v>1844261372.24</v>
      </c>
      <c r="BW34" s="33">
        <f>资产资本表!BW4</f>
        <v>2024584662.3399999</v>
      </c>
      <c r="BX34" s="33">
        <f>资产资本表!BX4</f>
        <v>16566551.32</v>
      </c>
      <c r="BY34" s="33">
        <f>资产资本表!BY4</f>
        <v>170525509.43000001</v>
      </c>
      <c r="BZ34" s="33">
        <f>资产资本表!BZ4</f>
        <v>0</v>
      </c>
      <c r="CA34" s="33">
        <f>资产资本表!CA4</f>
        <v>39275548.240000002</v>
      </c>
      <c r="CB34" s="33">
        <f>资产资本表!CB4</f>
        <v>0</v>
      </c>
      <c r="CC34" s="33">
        <f>资产资本表!CC4</f>
        <v>56714689.82</v>
      </c>
      <c r="CD34" s="33">
        <f>资产资本表!CD4</f>
        <v>0</v>
      </c>
      <c r="CE34" s="33">
        <f>资产资本表!CE4</f>
        <v>136596000</v>
      </c>
      <c r="CF34" s="33">
        <f>资产资本表!CF4</f>
        <v>0</v>
      </c>
      <c r="CG34" s="33">
        <f>资产资本表!CG4</f>
        <v>92708969.409999996</v>
      </c>
      <c r="CH34" s="33">
        <f>资产资本表!CH4</f>
        <v>0</v>
      </c>
      <c r="CI34" s="33">
        <f>资产资本表!CI4</f>
        <v>0</v>
      </c>
      <c r="CJ34" s="33">
        <f>资产资本表!CJ4</f>
        <v>0</v>
      </c>
    </row>
    <row r="35" spans="1:89" s="33" customFormat="1">
      <c r="A35" s="33" t="s">
        <v>460</v>
      </c>
      <c r="E35" s="33">
        <f>利润表!E12</f>
        <v>0</v>
      </c>
      <c r="F35" s="33">
        <f>利润表!F12</f>
        <v>0</v>
      </c>
      <c r="G35" s="33">
        <f>利润表!G12</f>
        <v>0</v>
      </c>
      <c r="H35" s="33">
        <f>利润表!H12</f>
        <v>0</v>
      </c>
      <c r="I35" s="33">
        <f>利润表!I12</f>
        <v>0</v>
      </c>
      <c r="J35" s="33">
        <f>利润表!J12</f>
        <v>0</v>
      </c>
      <c r="K35" s="33">
        <f>利润表!K12</f>
        <v>0</v>
      </c>
      <c r="L35" s="33">
        <f>利润表!L12</f>
        <v>0</v>
      </c>
      <c r="M35" s="33">
        <f>利润表!M12</f>
        <v>0</v>
      </c>
      <c r="N35" s="33">
        <f>利润表!N12</f>
        <v>0</v>
      </c>
      <c r="O35" s="33">
        <f>利润表!O12</f>
        <v>0</v>
      </c>
      <c r="P35" s="33">
        <f>利润表!P12</f>
        <v>0</v>
      </c>
      <c r="Q35" s="33">
        <f>利润表!Q12</f>
        <v>0</v>
      </c>
      <c r="R35" s="33">
        <f>利润表!R12</f>
        <v>0</v>
      </c>
      <c r="S35" s="33">
        <f>利润表!S12</f>
        <v>0</v>
      </c>
      <c r="T35" s="33">
        <f>利润表!T12</f>
        <v>0</v>
      </c>
      <c r="U35" s="33">
        <f>利润表!U12</f>
        <v>0</v>
      </c>
      <c r="V35" s="33">
        <f>利润表!V12</f>
        <v>0</v>
      </c>
      <c r="W35" s="33">
        <f>利润表!W12</f>
        <v>0</v>
      </c>
      <c r="X35" s="33">
        <f>利润表!X12</f>
        <v>0</v>
      </c>
      <c r="Y35" s="33">
        <f>利润表!Y12</f>
        <v>0</v>
      </c>
      <c r="Z35" s="33">
        <f>利润表!Z12</f>
        <v>0</v>
      </c>
      <c r="AA35" s="33">
        <f>利润表!AA12</f>
        <v>0</v>
      </c>
      <c r="AB35" s="33">
        <f>利润表!AB12</f>
        <v>0</v>
      </c>
      <c r="AC35" s="33">
        <f>利润表!AC12</f>
        <v>0</v>
      </c>
      <c r="AD35" s="33">
        <f>利润表!AD12</f>
        <v>0</v>
      </c>
      <c r="AE35" s="33">
        <f>利润表!AE12</f>
        <v>0</v>
      </c>
      <c r="AF35" s="33">
        <f>利润表!AF12</f>
        <v>0</v>
      </c>
      <c r="AG35" s="33">
        <f>利润表!AG12</f>
        <v>0</v>
      </c>
      <c r="AH35" s="33">
        <f>利润表!AH12</f>
        <v>0</v>
      </c>
      <c r="AI35" s="33">
        <f>利润表!AI12</f>
        <v>0</v>
      </c>
      <c r="AJ35" s="33">
        <f>利润表!AJ12</f>
        <v>0</v>
      </c>
      <c r="AK35" s="33">
        <f>利润表!AK12</f>
        <v>0</v>
      </c>
      <c r="AL35" s="33">
        <f>利润表!AL12</f>
        <v>0</v>
      </c>
      <c r="AM35" s="33">
        <f>利润表!AM12</f>
        <v>0</v>
      </c>
      <c r="AN35" s="33">
        <f>利润表!AN12</f>
        <v>0</v>
      </c>
      <c r="AO35" s="33">
        <f>利润表!AO12</f>
        <v>0</v>
      </c>
      <c r="AP35" s="33">
        <f>利润表!AP12</f>
        <v>0</v>
      </c>
      <c r="AQ35" s="33">
        <f>利润表!AQ12</f>
        <v>0</v>
      </c>
      <c r="AR35" s="33">
        <f>利润表!AR12</f>
        <v>0</v>
      </c>
      <c r="AS35" s="33">
        <f>利润表!AS12</f>
        <v>0</v>
      </c>
      <c r="AT35" s="33">
        <f>利润表!AT12</f>
        <v>0</v>
      </c>
      <c r="AU35" s="33">
        <f>利润表!AU12</f>
        <v>0</v>
      </c>
      <c r="AV35" s="33">
        <f>利润表!AV12</f>
        <v>0</v>
      </c>
      <c r="AW35" s="33">
        <f>利润表!AW12</f>
        <v>0</v>
      </c>
      <c r="AX35" s="33">
        <f>利润表!AX12</f>
        <v>0</v>
      </c>
      <c r="AY35" s="33">
        <f>利润表!AY12</f>
        <v>0</v>
      </c>
      <c r="AZ35" s="33">
        <f>利润表!AZ12</f>
        <v>0</v>
      </c>
      <c r="BA35" s="33">
        <f>利润表!BA12</f>
        <v>0</v>
      </c>
      <c r="BB35" s="33">
        <f>利润表!BB12</f>
        <v>0</v>
      </c>
      <c r="BC35" s="33">
        <f>利润表!BC12</f>
        <v>0</v>
      </c>
      <c r="BD35" s="33">
        <f>利润表!BD12</f>
        <v>0</v>
      </c>
      <c r="BE35" s="33">
        <f>利润表!BE12</f>
        <v>0</v>
      </c>
      <c r="BF35" s="33">
        <f>利润表!BF12</f>
        <v>0</v>
      </c>
      <c r="BG35" s="33">
        <f>利润表!BG12</f>
        <v>0</v>
      </c>
      <c r="BH35" s="33">
        <f>利润表!BH12</f>
        <v>0</v>
      </c>
      <c r="BI35" s="33">
        <f>利润表!BI12</f>
        <v>0</v>
      </c>
      <c r="BJ35" s="33">
        <f>利润表!BJ12</f>
        <v>0</v>
      </c>
      <c r="BK35" s="33">
        <f>利润表!BK12</f>
        <v>0</v>
      </c>
      <c r="BL35" s="33">
        <f>利润表!BL12</f>
        <v>0</v>
      </c>
      <c r="BM35" s="33">
        <f>利润表!BM12</f>
        <v>0</v>
      </c>
      <c r="BN35" s="33">
        <f>利润表!BN12</f>
        <v>0</v>
      </c>
      <c r="BO35" s="33">
        <f>利润表!BO12</f>
        <v>0</v>
      </c>
      <c r="BP35" s="33">
        <f>利润表!BP12</f>
        <v>0</v>
      </c>
      <c r="BQ35" s="33">
        <f>利润表!BQ12</f>
        <v>0</v>
      </c>
      <c r="BR35" s="33">
        <f>利润表!BR12</f>
        <v>0</v>
      </c>
      <c r="BS35" s="33">
        <f>利润表!BS12</f>
        <v>0</v>
      </c>
      <c r="BT35" s="33">
        <f>利润表!BT12</f>
        <v>0</v>
      </c>
      <c r="BU35" s="33">
        <f>利润表!BU12</f>
        <v>0</v>
      </c>
      <c r="BV35" s="33">
        <f>利润表!BV12</f>
        <v>0</v>
      </c>
      <c r="BW35" s="33">
        <f>利润表!BW12</f>
        <v>0</v>
      </c>
      <c r="BX35" s="33">
        <f>利润表!BX12</f>
        <v>0</v>
      </c>
      <c r="BY35" s="33">
        <f>利润表!BY12</f>
        <v>0</v>
      </c>
      <c r="BZ35" s="33">
        <f>利润表!BZ12</f>
        <v>0</v>
      </c>
      <c r="CA35" s="33">
        <f>利润表!CA12</f>
        <v>0</v>
      </c>
      <c r="CB35" s="33">
        <f>利润表!CB12</f>
        <v>0</v>
      </c>
      <c r="CC35" s="33">
        <f>利润表!CC12</f>
        <v>0</v>
      </c>
      <c r="CD35" s="33">
        <f>利润表!CD12</f>
        <v>0</v>
      </c>
      <c r="CE35" s="33">
        <f>利润表!CE12</f>
        <v>0</v>
      </c>
      <c r="CF35" s="33">
        <f>利润表!CF12</f>
        <v>0</v>
      </c>
      <c r="CG35" s="33">
        <f>利润表!CG12</f>
        <v>0</v>
      </c>
      <c r="CH35" s="33">
        <f>利润表!CH12</f>
        <v>0</v>
      </c>
      <c r="CI35" s="33">
        <f>利润表!CI12</f>
        <v>0</v>
      </c>
      <c r="CJ35" s="33">
        <f>利润表!CJ12</f>
        <v>0</v>
      </c>
    </row>
    <row r="36" spans="1:89" s="33" customFormat="1">
      <c r="A36" s="33" t="s">
        <v>461</v>
      </c>
      <c r="E36" s="33">
        <f>资产资本表!E13</f>
        <v>51818297.909999996</v>
      </c>
      <c r="F36" s="33">
        <f>资产资本表!F13</f>
        <v>42104645.130000003</v>
      </c>
      <c r="G36" s="33">
        <f>资产资本表!G13</f>
        <v>57085627.100000001</v>
      </c>
      <c r="H36" s="33">
        <f>资产资本表!H13</f>
        <v>83910730.569999993</v>
      </c>
      <c r="I36" s="33">
        <f>资产资本表!I13</f>
        <v>58604649.450000003</v>
      </c>
      <c r="J36" s="33">
        <f>资产资本表!J13</f>
        <v>51979423.060000002</v>
      </c>
      <c r="K36" s="33">
        <f>资产资本表!K13</f>
        <v>62170536.100000001</v>
      </c>
      <c r="L36" s="33">
        <f>资产资本表!L13</f>
        <v>10496944.439999999</v>
      </c>
      <c r="M36" s="33">
        <f>资产资本表!M13</f>
        <v>94359651.400000006</v>
      </c>
      <c r="N36" s="33">
        <f>资产资本表!N13</f>
        <v>76520119.430000007</v>
      </c>
      <c r="O36" s="33">
        <f>资产资本表!O13</f>
        <v>74800977.769999996</v>
      </c>
      <c r="P36" s="33">
        <f>资产资本表!P13</f>
        <v>11971666.67</v>
      </c>
      <c r="Q36" s="33">
        <f>资产资本表!Q13</f>
        <v>82644100</v>
      </c>
      <c r="R36" s="33">
        <f>资产资本表!R13</f>
        <v>87651544.430000007</v>
      </c>
      <c r="S36" s="33">
        <f>资产资本表!S13</f>
        <v>70678238.879999995</v>
      </c>
      <c r="T36" s="33">
        <f>资产资本表!T13</f>
        <v>114492394.91</v>
      </c>
      <c r="U36" s="33">
        <f>资产资本表!U13</f>
        <v>74076561.590000004</v>
      </c>
      <c r="V36" s="33">
        <f>资产资本表!V13</f>
        <v>56206048.590000004</v>
      </c>
      <c r="W36" s="33">
        <f>资产资本表!W13</f>
        <v>48820937.490000002</v>
      </c>
      <c r="X36" s="33">
        <f>资产资本表!X13</f>
        <v>37553784.700000003</v>
      </c>
      <c r="Y36" s="33">
        <f>资产资本表!Y13</f>
        <v>21873159.699999999</v>
      </c>
      <c r="Z36" s="33">
        <f>资产资本表!Z13</f>
        <v>32152847.23</v>
      </c>
      <c r="AA36" s="33">
        <f>资产资本表!AA13</f>
        <v>32152847.23</v>
      </c>
      <c r="AB36" s="33">
        <f>资产资本表!AB13</f>
        <v>12354728.18</v>
      </c>
      <c r="AC36" s="33">
        <f>资产资本表!AC13</f>
        <v>16562916.68</v>
      </c>
      <c r="AD36" s="33">
        <f>资产资本表!AD13</f>
        <v>5778402.7800000003</v>
      </c>
      <c r="AE36" s="33">
        <f>资产资本表!AE13</f>
        <v>1717708.33</v>
      </c>
      <c r="AF36" s="33">
        <f>资产资本表!AF13</f>
        <v>0</v>
      </c>
      <c r="AG36" s="33">
        <f>资产资本表!AG13</f>
        <v>21852611.109999999</v>
      </c>
      <c r="AH36" s="33">
        <f>资产资本表!AH13</f>
        <v>1413437.5</v>
      </c>
      <c r="AI36" s="33">
        <f>资产资本表!AI13</f>
        <v>1413437.5</v>
      </c>
      <c r="AJ36" s="33">
        <f>资产资本表!AJ13</f>
        <v>0</v>
      </c>
      <c r="AK36" s="33">
        <f>资产资本表!AK13</f>
        <v>6289687.5</v>
      </c>
      <c r="AL36" s="33">
        <f>资产资本表!AL13</f>
        <v>0</v>
      </c>
      <c r="AM36" s="33">
        <f>资产资本表!AM13</f>
        <v>1873650</v>
      </c>
      <c r="AN36" s="33">
        <f>资产资本表!AN13</f>
        <v>0</v>
      </c>
      <c r="AO36" s="33">
        <f>资产资本表!AO13</f>
        <v>9861297.9499999993</v>
      </c>
      <c r="AP36" s="33">
        <f>资产资本表!AP13</f>
        <v>0</v>
      </c>
      <c r="AQ36" s="33">
        <f>资产资本表!AQ13</f>
        <v>14343487.5</v>
      </c>
      <c r="AR36" s="33">
        <f>资产资本表!AR13</f>
        <v>0</v>
      </c>
      <c r="AS36" s="33">
        <f>资产资本表!AS13</f>
        <v>2870662.5</v>
      </c>
      <c r="AT36" s="33">
        <f>资产资本表!AT13</f>
        <v>0</v>
      </c>
      <c r="AU36" s="33">
        <f>资产资本表!AU13</f>
        <v>0</v>
      </c>
      <c r="AV36" s="33">
        <f>资产资本表!AV13</f>
        <v>0</v>
      </c>
      <c r="AW36" s="33">
        <f>资产资本表!AW13</f>
        <v>2329637.5</v>
      </c>
      <c r="AX36" s="33">
        <f>资产资本表!AX13</f>
        <v>1521250</v>
      </c>
      <c r="AY36" s="33">
        <f>资产资本表!AY13</f>
        <v>1521250</v>
      </c>
      <c r="AZ36" s="33">
        <f>资产资本表!AZ13</f>
        <v>0</v>
      </c>
      <c r="BA36" s="33">
        <f>资产资本表!BA13</f>
        <v>0</v>
      </c>
      <c r="BB36" s="33">
        <f>资产资本表!BB13</f>
        <v>0</v>
      </c>
      <c r="BC36" s="33">
        <f>资产资本表!BC13</f>
        <v>0</v>
      </c>
      <c r="BD36" s="33">
        <f>资产资本表!BD13</f>
        <v>0</v>
      </c>
      <c r="BE36" s="33">
        <f>资产资本表!BE13</f>
        <v>0</v>
      </c>
      <c r="BF36" s="33">
        <f>资产资本表!BF13</f>
        <v>0</v>
      </c>
      <c r="BG36" s="33">
        <f>资产资本表!BG13</f>
        <v>0</v>
      </c>
      <c r="BH36" s="33">
        <f>资产资本表!BH13</f>
        <v>0</v>
      </c>
      <c r="BI36" s="33">
        <f>资产资本表!BI13</f>
        <v>0</v>
      </c>
      <c r="BJ36" s="33">
        <f>资产资本表!BJ13</f>
        <v>0</v>
      </c>
      <c r="BK36" s="33">
        <f>资产资本表!BK13</f>
        <v>0</v>
      </c>
      <c r="BL36" s="33">
        <f>资产资本表!BL13</f>
        <v>0</v>
      </c>
      <c r="BM36" s="33">
        <f>资产资本表!BM13</f>
        <v>0</v>
      </c>
      <c r="BN36" s="33">
        <f>资产资本表!BN13</f>
        <v>0</v>
      </c>
      <c r="BO36" s="33">
        <f>资产资本表!BO13</f>
        <v>0</v>
      </c>
      <c r="BP36" s="33">
        <f>资产资本表!BP13</f>
        <v>0</v>
      </c>
      <c r="BQ36" s="33">
        <f>资产资本表!BQ13</f>
        <v>0</v>
      </c>
      <c r="BR36" s="33">
        <f>资产资本表!BR13</f>
        <v>0</v>
      </c>
      <c r="BS36" s="33">
        <f>资产资本表!BS13</f>
        <v>0</v>
      </c>
      <c r="BT36" s="33">
        <f>资产资本表!BT13</f>
        <v>0</v>
      </c>
      <c r="BU36" s="33">
        <f>资产资本表!BU13</f>
        <v>0</v>
      </c>
      <c r="BV36" s="33">
        <f>资产资本表!BV13</f>
        <v>0</v>
      </c>
      <c r="BW36" s="33">
        <f>资产资本表!BW13</f>
        <v>0</v>
      </c>
      <c r="BX36" s="33">
        <f>资产资本表!BX13</f>
        <v>0</v>
      </c>
      <c r="BY36" s="33">
        <f>资产资本表!BY13</f>
        <v>0</v>
      </c>
      <c r="BZ36" s="33">
        <f>资产资本表!BZ13</f>
        <v>0</v>
      </c>
      <c r="CA36" s="33">
        <f>资产资本表!CA13</f>
        <v>0</v>
      </c>
      <c r="CB36" s="33">
        <f>资产资本表!CB13</f>
        <v>0</v>
      </c>
      <c r="CC36" s="33">
        <f>资产资本表!CC13</f>
        <v>0</v>
      </c>
      <c r="CD36" s="33">
        <f>资产资本表!CD13</f>
        <v>0</v>
      </c>
      <c r="CE36" s="33">
        <f>资产资本表!CE13</f>
        <v>0</v>
      </c>
      <c r="CF36" s="33">
        <f>资产资本表!CF13</f>
        <v>0</v>
      </c>
      <c r="CG36" s="33">
        <f>资产资本表!CG13</f>
        <v>0</v>
      </c>
      <c r="CH36" s="33">
        <f>资产资本表!CH13</f>
        <v>0</v>
      </c>
      <c r="CI36" s="33">
        <f>资产资本表!CI13</f>
        <v>0</v>
      </c>
      <c r="CJ36" s="33">
        <f>资产资本表!CJ13</f>
        <v>0</v>
      </c>
    </row>
    <row r="37" spans="1:89" s="33" customFormat="1">
      <c r="A37" s="33" t="s">
        <v>462</v>
      </c>
      <c r="E37" s="33">
        <f>资产资本表!E11</f>
        <v>0</v>
      </c>
      <c r="F37" s="33">
        <f>资产资本表!F11</f>
        <v>0</v>
      </c>
      <c r="G37" s="33">
        <f>资产资本表!G11</f>
        <v>0</v>
      </c>
      <c r="H37" s="33">
        <f>资产资本表!H11</f>
        <v>0</v>
      </c>
      <c r="I37" s="33">
        <f>资产资本表!I11</f>
        <v>0</v>
      </c>
      <c r="J37" s="33">
        <f>资产资本表!J11</f>
        <v>42116842.229999997</v>
      </c>
      <c r="K37" s="33">
        <f>资产资本表!K11</f>
        <v>42116842.229999997</v>
      </c>
      <c r="L37" s="33">
        <f>资产资本表!L11</f>
        <v>24760311.289999999</v>
      </c>
      <c r="M37" s="33">
        <f>资产资本表!M11</f>
        <v>24760311.289999999</v>
      </c>
      <c r="N37" s="33">
        <f>资产资本表!N11</f>
        <v>27437781.289999999</v>
      </c>
      <c r="O37" s="33">
        <f>资产资本表!O11</f>
        <v>27437781.289999999</v>
      </c>
      <c r="P37" s="33">
        <f>资产资本表!P11</f>
        <v>144000</v>
      </c>
      <c r="Q37" s="33">
        <f>资产资本表!Q11</f>
        <v>0</v>
      </c>
      <c r="R37" s="33">
        <f>资产资本表!R11</f>
        <v>0</v>
      </c>
      <c r="S37" s="33">
        <f>资产资本表!S11</f>
        <v>0</v>
      </c>
      <c r="T37" s="33">
        <f>资产资本表!T11</f>
        <v>0</v>
      </c>
      <c r="U37" s="33">
        <f>资产资本表!U11</f>
        <v>48135425.159999996</v>
      </c>
      <c r="V37" s="33">
        <f>资产资本表!V11</f>
        <v>186200.5</v>
      </c>
      <c r="W37" s="33">
        <f>资产资本表!W11</f>
        <v>120000</v>
      </c>
      <c r="X37" s="33">
        <f>资产资本表!X11</f>
        <v>0</v>
      </c>
      <c r="Y37" s="33">
        <f>资产资本表!Y11</f>
        <v>0</v>
      </c>
      <c r="Z37" s="33">
        <f>资产资本表!Z11</f>
        <v>0</v>
      </c>
      <c r="AA37" s="33">
        <f>资产资本表!AA11</f>
        <v>3188830</v>
      </c>
      <c r="AB37" s="33">
        <f>资产资本表!AB11</f>
        <v>146250689.16999999</v>
      </c>
      <c r="AC37" s="33">
        <f>资产资本表!AC11</f>
        <v>0</v>
      </c>
      <c r="AD37" s="33">
        <f>资产资本表!AD11</f>
        <v>3937500</v>
      </c>
      <c r="AE37" s="33">
        <f>资产资本表!AE11</f>
        <v>41864997.390000001</v>
      </c>
      <c r="AF37" s="33">
        <f>资产资本表!AF11</f>
        <v>11206366</v>
      </c>
      <c r="AG37" s="33">
        <f>资产资本表!AG11</f>
        <v>16318366</v>
      </c>
      <c r="AH37" s="33">
        <f>资产资本表!AH11</f>
        <v>21466561.699999999</v>
      </c>
      <c r="AI37" s="33">
        <f>资产资本表!AI11</f>
        <v>24718292.899999999</v>
      </c>
      <c r="AJ37" s="33">
        <f>资产资本表!AJ11</f>
        <v>9109781.5500000007</v>
      </c>
      <c r="AK37" s="33">
        <f>资产资本表!AK11</f>
        <v>9428818.9399999995</v>
      </c>
      <c r="AL37" s="33">
        <f>资产资本表!AL11</f>
        <v>18845109.550000001</v>
      </c>
      <c r="AM37" s="33">
        <f>资产资本表!AM11</f>
        <v>32227649.129999999</v>
      </c>
      <c r="AN37" s="33">
        <f>资产资本表!AN11</f>
        <v>38550651.409999996</v>
      </c>
      <c r="AO37" s="33">
        <f>资产资本表!AO11</f>
        <v>38550651.409999996</v>
      </c>
      <c r="AP37" s="33">
        <f>资产资本表!AP11</f>
        <v>86095263.060000002</v>
      </c>
      <c r="AQ37" s="33">
        <f>资产资本表!AQ11</f>
        <v>43133078.560000002</v>
      </c>
      <c r="AR37" s="33">
        <f>资产资本表!AR11</f>
        <v>28472020.91</v>
      </c>
      <c r="AS37" s="33">
        <f>资产资本表!AS11</f>
        <v>27745072.350000001</v>
      </c>
      <c r="AT37" s="33">
        <f>资产资本表!AT11</f>
        <v>785141.58</v>
      </c>
      <c r="AU37" s="33">
        <f>资产资本表!AU11</f>
        <v>26237494.149999999</v>
      </c>
      <c r="AV37" s="33">
        <f>资产资本表!AV11</f>
        <v>785141.58</v>
      </c>
      <c r="AW37" s="33">
        <f>资产资本表!AW11</f>
        <v>13730595.52</v>
      </c>
      <c r="AX37" s="33">
        <f>资产资本表!AX11</f>
        <v>29551423.07</v>
      </c>
      <c r="AY37" s="33">
        <f>资产资本表!AY11</f>
        <v>40007171.07</v>
      </c>
      <c r="AZ37" s="33">
        <f>资产资本表!AZ11</f>
        <v>7416745.9100000001</v>
      </c>
      <c r="BA37" s="33">
        <f>资产资本表!BA11</f>
        <v>10500318.07</v>
      </c>
      <c r="BB37" s="33">
        <f>资产资本表!BB11</f>
        <v>3116527.27</v>
      </c>
      <c r="BC37" s="33">
        <f>资产资本表!BC11</f>
        <v>4257349.75</v>
      </c>
      <c r="BD37" s="33">
        <f>资产资本表!BD11</f>
        <v>8136937.4199999999</v>
      </c>
      <c r="BE37" s="33">
        <f>资产资本表!BE11</f>
        <v>5376039.3799999999</v>
      </c>
      <c r="BF37" s="33">
        <f>资产资本表!BF11</f>
        <v>21341014.760000002</v>
      </c>
      <c r="BG37" s="33">
        <f>资产资本表!BG11</f>
        <v>5303615.88</v>
      </c>
      <c r="BH37" s="33">
        <f>资产资本表!BH11</f>
        <v>3613278.99</v>
      </c>
      <c r="BI37" s="33">
        <f>资产资本表!BI11</f>
        <v>5821288.0499999998</v>
      </c>
      <c r="BJ37" s="33">
        <f>资产资本表!BJ11</f>
        <v>9454526.9900000002</v>
      </c>
      <c r="BK37" s="33">
        <f>资产资本表!BK11</f>
        <v>28122776.370000001</v>
      </c>
      <c r="BL37" s="33">
        <f>资产资本表!BL11</f>
        <v>15761969.119999999</v>
      </c>
      <c r="BM37" s="33">
        <f>资产资本表!BM11</f>
        <v>16010558.65</v>
      </c>
      <c r="BN37" s="33">
        <f>资产资本表!BN11</f>
        <v>17426615.75</v>
      </c>
      <c r="BO37" s="33">
        <f>资产资本表!BO11</f>
        <v>10821909.68</v>
      </c>
      <c r="BP37" s="33">
        <f>资产资本表!BP11</f>
        <v>12072587.27</v>
      </c>
      <c r="BQ37" s="33">
        <f>资产资本表!BQ11</f>
        <v>42452587.270000003</v>
      </c>
      <c r="BR37" s="33">
        <f>资产资本表!BR11</f>
        <v>61733494.740000002</v>
      </c>
      <c r="BS37" s="33">
        <f>资产资本表!BS11</f>
        <v>114632044.27</v>
      </c>
      <c r="BT37" s="33">
        <f>资产资本表!BT11</f>
        <v>29400000</v>
      </c>
      <c r="BU37" s="33">
        <f>资产资本表!BU11</f>
        <v>80360000</v>
      </c>
      <c r="BV37" s="33">
        <f>资产资本表!BV11</f>
        <v>0</v>
      </c>
      <c r="BW37" s="33">
        <f>资产资本表!BW11</f>
        <v>0</v>
      </c>
      <c r="BX37" s="33">
        <f>资产资本表!BX11</f>
        <v>0</v>
      </c>
      <c r="BY37" s="33">
        <f>资产资本表!BY11</f>
        <v>0</v>
      </c>
      <c r="BZ37" s="33">
        <f>资产资本表!BZ11</f>
        <v>0</v>
      </c>
      <c r="CA37" s="33">
        <f>资产资本表!CA11</f>
        <v>0</v>
      </c>
      <c r="CB37" s="33">
        <f>资产资本表!CB11</f>
        <v>0</v>
      </c>
      <c r="CC37" s="33">
        <f>资产资本表!CC11</f>
        <v>0</v>
      </c>
      <c r="CD37" s="33">
        <f>资产资本表!CD11</f>
        <v>0</v>
      </c>
      <c r="CE37" s="33">
        <f>资产资本表!CE11</f>
        <v>0</v>
      </c>
      <c r="CF37" s="33">
        <f>资产资本表!CF11</f>
        <v>0</v>
      </c>
      <c r="CG37" s="33">
        <f>资产资本表!CG11</f>
        <v>0</v>
      </c>
      <c r="CH37" s="33">
        <f>资产资本表!CH11</f>
        <v>0</v>
      </c>
      <c r="CI37" s="33">
        <f>资产资本表!CI11</f>
        <v>0</v>
      </c>
      <c r="CJ37" s="33">
        <f>资产资本表!CJ11</f>
        <v>0</v>
      </c>
    </row>
    <row r="38" spans="1:89" s="33" customFormat="1">
      <c r="A38" s="33" t="s">
        <v>463</v>
      </c>
      <c r="E38" s="33">
        <f>资产资本表!E8</f>
        <v>145028659.81</v>
      </c>
      <c r="F38" s="33">
        <f>资产资本表!F8</f>
        <v>214556404.59999999</v>
      </c>
      <c r="G38" s="33">
        <f>资产资本表!G8</f>
        <v>224867969.15000001</v>
      </c>
      <c r="H38" s="33">
        <f>资产资本表!H8</f>
        <v>227990593.31999999</v>
      </c>
      <c r="I38" s="33">
        <f>资产资本表!I8</f>
        <v>216262235.72</v>
      </c>
      <c r="J38" s="33">
        <f>资产资本表!J8</f>
        <v>179744050.41999999</v>
      </c>
      <c r="K38" s="33">
        <f>资产资本表!K8</f>
        <v>163359987.24000001</v>
      </c>
      <c r="L38" s="33">
        <f>资产资本表!L8</f>
        <v>170696052.94</v>
      </c>
      <c r="M38" s="33">
        <f>资产资本表!M8</f>
        <v>199435345.44999999</v>
      </c>
      <c r="N38" s="33">
        <f>资产资本表!N8</f>
        <v>184867883.74000001</v>
      </c>
      <c r="O38" s="33">
        <f>资产资本表!O8</f>
        <v>220158829.84999999</v>
      </c>
      <c r="P38" s="33">
        <f>资产资本表!P8</f>
        <v>214541829.56</v>
      </c>
      <c r="Q38" s="33">
        <f>资产资本表!Q8</f>
        <v>167717019.53</v>
      </c>
      <c r="R38" s="33">
        <f>资产资本表!R8</f>
        <v>136762711.59</v>
      </c>
      <c r="S38" s="33">
        <f>资产资本表!S8</f>
        <v>103461428.31999999</v>
      </c>
      <c r="T38" s="33">
        <f>资产资本表!T8</f>
        <v>103285440.2</v>
      </c>
      <c r="U38" s="33">
        <f>资产资本表!U8</f>
        <v>106949232.08</v>
      </c>
      <c r="V38" s="33">
        <f>资产资本表!V8</f>
        <v>149836031.44</v>
      </c>
      <c r="W38" s="33">
        <f>资产资本表!W8</f>
        <v>79054447.530000001</v>
      </c>
      <c r="X38" s="33">
        <f>资产资本表!X8</f>
        <v>65016367.689999998</v>
      </c>
      <c r="Y38" s="33">
        <f>资产资本表!Y8</f>
        <v>61709668.460000001</v>
      </c>
      <c r="Z38" s="33">
        <f>资产资本表!Z8</f>
        <v>63119688.979999997</v>
      </c>
      <c r="AA38" s="33">
        <f>资产资本表!AA8</f>
        <v>66475571.619999997</v>
      </c>
      <c r="AB38" s="33">
        <f>资产资本表!AB8</f>
        <v>72296074.890000001</v>
      </c>
      <c r="AC38" s="33">
        <f>资产资本表!AC8</f>
        <v>63129086.82</v>
      </c>
      <c r="AD38" s="33">
        <f>资产资本表!AD8</f>
        <v>62769322.100000001</v>
      </c>
      <c r="AE38" s="33">
        <f>资产资本表!AE8</f>
        <v>55800660.539999999</v>
      </c>
      <c r="AF38" s="33">
        <f>资产资本表!AF8</f>
        <v>55995971.5</v>
      </c>
      <c r="AG38" s="33">
        <f>资产资本表!AG8</f>
        <v>56200040.049999997</v>
      </c>
      <c r="AH38" s="33">
        <f>资产资本表!AH8</f>
        <v>57714935.25</v>
      </c>
      <c r="AI38" s="33">
        <f>资产资本表!AI8</f>
        <v>55863884.369999997</v>
      </c>
      <c r="AJ38" s="33">
        <f>资产资本表!AJ8</f>
        <v>65953365.060000002</v>
      </c>
      <c r="AK38" s="33">
        <f>资产资本表!AK8</f>
        <v>67378568.049999997</v>
      </c>
      <c r="AL38" s="33">
        <f>资产资本表!AL8</f>
        <v>56909205.579999998</v>
      </c>
      <c r="AM38" s="33">
        <f>资产资本表!AM8</f>
        <v>59952446.479999997</v>
      </c>
      <c r="AN38" s="33">
        <f>资产资本表!AN8</f>
        <v>45998651.140000001</v>
      </c>
      <c r="AO38" s="33">
        <f>资产资本表!AO8</f>
        <v>34454057.039999999</v>
      </c>
      <c r="AP38" s="33">
        <f>资产资本表!AP8</f>
        <v>43722185</v>
      </c>
      <c r="AQ38" s="33">
        <f>资产资本表!AQ8</f>
        <v>45498411.799999997</v>
      </c>
      <c r="AR38" s="33">
        <f>资产资本表!AR8</f>
        <v>67684724.040000007</v>
      </c>
      <c r="AS38" s="33">
        <f>资产资本表!AS8</f>
        <v>69064699.900000006</v>
      </c>
      <c r="AT38" s="33">
        <f>资产资本表!AT8</f>
        <v>72206746.420000002</v>
      </c>
      <c r="AU38" s="33">
        <f>资产资本表!AU8</f>
        <v>53135688.640000001</v>
      </c>
      <c r="AV38" s="33">
        <f>资产资本表!AV8</f>
        <v>16071139.970000001</v>
      </c>
      <c r="AW38" s="33">
        <f>资产资本表!AW8</f>
        <v>0</v>
      </c>
      <c r="AX38" s="33">
        <f>资产资本表!AX8</f>
        <v>0</v>
      </c>
      <c r="AY38" s="33">
        <f>资产资本表!AY8</f>
        <v>0</v>
      </c>
      <c r="AZ38" s="33">
        <f>资产资本表!AZ8</f>
        <v>0</v>
      </c>
      <c r="BA38" s="33">
        <f>资产资本表!BA8</f>
        <v>0</v>
      </c>
      <c r="BB38" s="33">
        <f>资产资本表!BB8</f>
        <v>0</v>
      </c>
      <c r="BC38" s="33">
        <f>资产资本表!BC8</f>
        <v>0</v>
      </c>
      <c r="BD38" s="33">
        <f>资产资本表!BD8</f>
        <v>0</v>
      </c>
      <c r="BE38" s="33">
        <f>资产资本表!BE8</f>
        <v>0</v>
      </c>
      <c r="BF38" s="33">
        <f>资产资本表!BF8</f>
        <v>0</v>
      </c>
      <c r="BG38" s="33">
        <f>资产资本表!BG8</f>
        <v>0</v>
      </c>
      <c r="BH38" s="33">
        <f>资产资本表!BH8</f>
        <v>0</v>
      </c>
      <c r="BI38" s="33">
        <f>资产资本表!BI8</f>
        <v>0</v>
      </c>
      <c r="BJ38" s="33">
        <f>资产资本表!BJ8</f>
        <v>0</v>
      </c>
      <c r="BK38" s="33">
        <f>资产资本表!BK8</f>
        <v>0</v>
      </c>
      <c r="BL38" s="33">
        <f>资产资本表!BL8</f>
        <v>0</v>
      </c>
      <c r="BM38" s="33">
        <f>资产资本表!BM8</f>
        <v>0</v>
      </c>
      <c r="BN38" s="33">
        <f>资产资本表!BN8</f>
        <v>0</v>
      </c>
      <c r="BO38" s="33">
        <f>资产资本表!BO8</f>
        <v>0</v>
      </c>
      <c r="BP38" s="33">
        <f>资产资本表!BP8</f>
        <v>0</v>
      </c>
      <c r="BQ38" s="33">
        <f>资产资本表!BQ8</f>
        <v>0</v>
      </c>
      <c r="BR38" s="33">
        <f>资产资本表!BR8</f>
        <v>0</v>
      </c>
      <c r="BS38" s="33">
        <f>资产资本表!BS8</f>
        <v>0</v>
      </c>
      <c r="BT38" s="33">
        <f>资产资本表!BT8</f>
        <v>0</v>
      </c>
      <c r="BU38" s="33">
        <f>资产资本表!BU8</f>
        <v>0</v>
      </c>
      <c r="BV38" s="33">
        <f>资产资本表!BV8</f>
        <v>0</v>
      </c>
      <c r="BW38" s="33">
        <f>资产资本表!BW8</f>
        <v>0</v>
      </c>
      <c r="BX38" s="33">
        <f>资产资本表!BX8</f>
        <v>0</v>
      </c>
      <c r="BY38" s="33">
        <f>资产资本表!BY8</f>
        <v>0</v>
      </c>
      <c r="BZ38" s="33">
        <f>资产资本表!BZ8</f>
        <v>0</v>
      </c>
      <c r="CA38" s="33">
        <f>资产资本表!CA8</f>
        <v>0</v>
      </c>
      <c r="CB38" s="33">
        <f>资产资本表!CB8</f>
        <v>0</v>
      </c>
      <c r="CC38" s="33">
        <f>资产资本表!CC8</f>
        <v>0</v>
      </c>
      <c r="CD38" s="33">
        <f>资产资本表!CD8</f>
        <v>0</v>
      </c>
      <c r="CE38" s="33">
        <f>资产资本表!CE8</f>
        <v>0</v>
      </c>
      <c r="CF38" s="33">
        <f>资产资本表!CF8</f>
        <v>0</v>
      </c>
      <c r="CG38" s="33">
        <f>资产资本表!CG8</f>
        <v>0</v>
      </c>
      <c r="CH38" s="33">
        <f>资产资本表!CH8</f>
        <v>0</v>
      </c>
      <c r="CI38" s="33">
        <f>资产资本表!CI8</f>
        <v>0</v>
      </c>
      <c r="CJ38" s="33">
        <f>资产资本表!CJ8</f>
        <v>0</v>
      </c>
      <c r="CK38" s="33">
        <f>资产资本表!CK8</f>
        <v>0</v>
      </c>
    </row>
    <row r="39" spans="1:89" s="33" customFormat="1">
      <c r="A39" s="33" t="s">
        <v>464</v>
      </c>
      <c r="E39" s="33">
        <f>资产资本表!E9</f>
        <v>0</v>
      </c>
      <c r="F39" s="33">
        <f>资产资本表!F9</f>
        <v>0</v>
      </c>
      <c r="G39" s="33">
        <f>资产资本表!G9</f>
        <v>0</v>
      </c>
      <c r="H39" s="33">
        <f>资产资本表!H9</f>
        <v>0</v>
      </c>
      <c r="I39" s="33">
        <f>资产资本表!I9</f>
        <v>0</v>
      </c>
      <c r="J39" s="33">
        <f>资产资本表!J9</f>
        <v>0</v>
      </c>
      <c r="K39" s="33">
        <f>资产资本表!K9</f>
        <v>0</v>
      </c>
      <c r="L39" s="33">
        <f>资产资本表!L9</f>
        <v>0</v>
      </c>
      <c r="M39" s="33">
        <f>资产资本表!M9</f>
        <v>0</v>
      </c>
      <c r="N39" s="33">
        <f>资产资本表!N9</f>
        <v>0</v>
      </c>
      <c r="O39" s="33">
        <f>资产资本表!O9</f>
        <v>0</v>
      </c>
      <c r="P39" s="33">
        <f>资产资本表!P9</f>
        <v>0</v>
      </c>
      <c r="Q39" s="33">
        <f>资产资本表!Q9</f>
        <v>0</v>
      </c>
      <c r="R39" s="33">
        <f>资产资本表!R9</f>
        <v>0</v>
      </c>
      <c r="S39" s="33">
        <f>资产资本表!S9</f>
        <v>0</v>
      </c>
      <c r="T39" s="33">
        <f>资产资本表!T9</f>
        <v>0</v>
      </c>
      <c r="U39" s="33">
        <f>资产资本表!U9</f>
        <v>0</v>
      </c>
      <c r="V39" s="33">
        <f>资产资本表!V9</f>
        <v>0</v>
      </c>
      <c r="W39" s="33">
        <f>资产资本表!W9</f>
        <v>0</v>
      </c>
      <c r="X39" s="33">
        <f>资产资本表!X9</f>
        <v>0</v>
      </c>
      <c r="Y39" s="33">
        <f>资产资本表!Y9</f>
        <v>0</v>
      </c>
      <c r="Z39" s="33">
        <f>资产资本表!Z9</f>
        <v>0</v>
      </c>
      <c r="AA39" s="33">
        <f>资产资本表!AA9</f>
        <v>0</v>
      </c>
      <c r="AB39" s="33">
        <f>资产资本表!AB9</f>
        <v>0</v>
      </c>
      <c r="AC39" s="33">
        <f>资产资本表!AC9</f>
        <v>0</v>
      </c>
      <c r="AD39" s="33">
        <f>资产资本表!AD9</f>
        <v>0</v>
      </c>
      <c r="AE39" s="33">
        <f>资产资本表!AE9</f>
        <v>0</v>
      </c>
      <c r="AF39" s="33">
        <f>资产资本表!AF9</f>
        <v>0</v>
      </c>
      <c r="AG39" s="33">
        <f>资产资本表!AG9</f>
        <v>0</v>
      </c>
      <c r="AH39" s="33">
        <f>资产资本表!AH9</f>
        <v>0</v>
      </c>
      <c r="AI39" s="33">
        <f>资产资本表!AI9</f>
        <v>0</v>
      </c>
      <c r="AJ39" s="33">
        <f>资产资本表!AJ9</f>
        <v>0</v>
      </c>
      <c r="AK39" s="33">
        <f>资产资本表!AK9</f>
        <v>0</v>
      </c>
      <c r="AL39" s="33">
        <f>资产资本表!AL9</f>
        <v>0</v>
      </c>
      <c r="AM39" s="33">
        <f>资产资本表!AM9</f>
        <v>0</v>
      </c>
      <c r="AN39" s="33">
        <f>资产资本表!AN9</f>
        <v>0</v>
      </c>
      <c r="AO39" s="33">
        <f>资产资本表!AO9</f>
        <v>0</v>
      </c>
      <c r="AP39" s="33">
        <f>资产资本表!AP9</f>
        <v>0</v>
      </c>
      <c r="AQ39" s="33">
        <f>资产资本表!AQ9</f>
        <v>0</v>
      </c>
      <c r="AR39" s="33">
        <f>资产资本表!AR9</f>
        <v>0</v>
      </c>
      <c r="AS39" s="33">
        <f>资产资本表!AS9</f>
        <v>0</v>
      </c>
      <c r="AT39" s="33">
        <f>资产资本表!AT9</f>
        <v>0</v>
      </c>
      <c r="AU39" s="33">
        <f>资产资本表!AU9</f>
        <v>0</v>
      </c>
      <c r="AV39" s="33">
        <f>资产资本表!AV9</f>
        <v>0</v>
      </c>
      <c r="AW39" s="33">
        <f>资产资本表!AW9</f>
        <v>0</v>
      </c>
      <c r="AX39" s="33">
        <f>资产资本表!AX9</f>
        <v>0</v>
      </c>
      <c r="AY39" s="33">
        <f>资产资本表!AY9</f>
        <v>0</v>
      </c>
      <c r="AZ39" s="33">
        <f>资产资本表!AZ9</f>
        <v>0</v>
      </c>
      <c r="BA39" s="33">
        <f>资产资本表!BA9</f>
        <v>0</v>
      </c>
      <c r="BB39" s="33">
        <f>资产资本表!BB9</f>
        <v>0</v>
      </c>
      <c r="BC39" s="33">
        <f>资产资本表!BC9</f>
        <v>0</v>
      </c>
      <c r="BD39" s="33">
        <f>资产资本表!BD9</f>
        <v>0</v>
      </c>
      <c r="BE39" s="33">
        <f>资产资本表!BE9</f>
        <v>0</v>
      </c>
      <c r="BF39" s="33">
        <f>资产资本表!BF9</f>
        <v>0</v>
      </c>
      <c r="BG39" s="33">
        <f>资产资本表!BG9</f>
        <v>0</v>
      </c>
      <c r="BH39" s="33">
        <f>资产资本表!BH9</f>
        <v>0</v>
      </c>
      <c r="BI39" s="33">
        <f>资产资本表!BI9</f>
        <v>0</v>
      </c>
      <c r="BJ39" s="33">
        <f>资产资本表!BJ9</f>
        <v>2190</v>
      </c>
      <c r="BK39" s="33">
        <f>资产资本表!BK9</f>
        <v>3800</v>
      </c>
      <c r="BL39" s="33">
        <f>资产资本表!BL9</f>
        <v>3800</v>
      </c>
      <c r="BM39" s="33">
        <f>资产资本表!BM9</f>
        <v>3800</v>
      </c>
      <c r="BN39" s="33">
        <f>资产资本表!BN9</f>
        <v>66420</v>
      </c>
      <c r="BO39" s="33">
        <f>资产资本表!BO9</f>
        <v>74420</v>
      </c>
      <c r="BP39" s="33">
        <f>资产资本表!BP9</f>
        <v>81923.509999999995</v>
      </c>
      <c r="BQ39" s="33">
        <f>资产资本表!BQ9</f>
        <v>73923.509999999995</v>
      </c>
      <c r="BR39" s="33">
        <f>资产资本表!BR9</f>
        <v>109923.51</v>
      </c>
      <c r="BS39" s="33">
        <f>资产资本表!BS9</f>
        <v>109923.51</v>
      </c>
      <c r="BT39" s="33">
        <f>资产资本表!BT9</f>
        <v>145923.51</v>
      </c>
      <c r="BU39" s="33">
        <f>资产资本表!BU9</f>
        <v>764303.51</v>
      </c>
      <c r="BV39" s="33">
        <f>资产资本表!BV9</f>
        <v>50700</v>
      </c>
      <c r="BW39" s="33">
        <f>资产资本表!BW9</f>
        <v>50700</v>
      </c>
      <c r="BX39" s="33">
        <f>资产资本表!BX9</f>
        <v>50700</v>
      </c>
      <c r="BY39" s="33">
        <f>资产资本表!BY9</f>
        <v>50700</v>
      </c>
      <c r="BZ39" s="33">
        <f>资产资本表!BZ9</f>
        <v>0</v>
      </c>
      <c r="CA39" s="33">
        <f>资产资本表!CA9</f>
        <v>0</v>
      </c>
      <c r="CB39" s="33">
        <f>资产资本表!CB9</f>
        <v>0</v>
      </c>
      <c r="CC39" s="33">
        <f>资产资本表!CC9</f>
        <v>1686650</v>
      </c>
      <c r="CD39" s="33">
        <f>资产资本表!CD9</f>
        <v>0</v>
      </c>
      <c r="CE39" s="33">
        <f>资产资本表!CE9</f>
        <v>0</v>
      </c>
      <c r="CF39" s="33">
        <f>资产资本表!CF9</f>
        <v>0</v>
      </c>
      <c r="CG39" s="33">
        <f>资产资本表!CG9</f>
        <v>0</v>
      </c>
      <c r="CH39" s="33">
        <f>资产资本表!CH9</f>
        <v>0</v>
      </c>
      <c r="CI39" s="33">
        <f>资产资本表!CI9</f>
        <v>0</v>
      </c>
      <c r="CJ39" s="33">
        <f>资产资本表!CJ9</f>
        <v>0</v>
      </c>
      <c r="CK39" s="33">
        <f>资产资本表!CK9</f>
        <v>0</v>
      </c>
    </row>
    <row r="40" spans="1:89" s="33" customFormat="1">
      <c r="A40" s="33" t="s">
        <v>465</v>
      </c>
      <c r="E40" s="33">
        <f>资产资本表!E10</f>
        <v>59040400.350000001</v>
      </c>
      <c r="F40" s="33">
        <f>资产资本表!F10</f>
        <v>59653057.950000003</v>
      </c>
      <c r="G40" s="33">
        <f>资产资本表!G10</f>
        <v>60265715.549999997</v>
      </c>
      <c r="H40" s="33">
        <f>资产资本表!H10</f>
        <v>60878373.149999999</v>
      </c>
      <c r="I40" s="33">
        <f>资产资本表!I10</f>
        <v>61491030.75</v>
      </c>
      <c r="J40" s="33">
        <f>资产资本表!J10</f>
        <v>62103688.350000001</v>
      </c>
      <c r="K40" s="33">
        <f>资产资本表!K10</f>
        <v>62716318.950000003</v>
      </c>
      <c r="L40" s="33">
        <f>资产资本表!L10</f>
        <v>63363090.600000001</v>
      </c>
      <c r="M40" s="33">
        <f>资产资本表!M10</f>
        <v>63941661.149999999</v>
      </c>
      <c r="N40" s="33">
        <f>资产资本表!N10</f>
        <v>64609943.090000004</v>
      </c>
      <c r="O40" s="33">
        <f>资产资本表!O10</f>
        <v>65176275.090000004</v>
      </c>
      <c r="P40" s="33">
        <f>资产资本表!P10</f>
        <v>67999491.650000006</v>
      </c>
      <c r="Q40" s="33">
        <f>资产资本表!Q10</f>
        <v>66509852.630000003</v>
      </c>
      <c r="R40" s="33">
        <f>资产资本表!R10</f>
        <v>67179650.329999998</v>
      </c>
      <c r="S40" s="33">
        <f>资产资本表!S10</f>
        <v>67851420.930000007</v>
      </c>
      <c r="T40" s="33">
        <f>资产资本表!T10</f>
        <v>68523206.549999997</v>
      </c>
      <c r="U40" s="33">
        <f>资产资本表!U10</f>
        <v>69203320.269999996</v>
      </c>
      <c r="V40" s="33">
        <f>资产资本表!V10</f>
        <v>70155584.379999995</v>
      </c>
      <c r="W40" s="33">
        <f>资产资本表!W10</f>
        <v>70746959.290000007</v>
      </c>
      <c r="X40" s="33">
        <f>资产资本表!X10</f>
        <v>71338334.200000003</v>
      </c>
      <c r="Y40" s="33">
        <f>资产资本表!Y10</f>
        <v>71929709.109999999</v>
      </c>
      <c r="Z40" s="33">
        <f>资产资本表!Z10</f>
        <v>72611306.319999993</v>
      </c>
      <c r="AA40" s="33">
        <f>资产资本表!AA10</f>
        <v>73292903.530000001</v>
      </c>
      <c r="AB40" s="33">
        <f>资产资本表!AB10</f>
        <v>73974500.739999995</v>
      </c>
      <c r="AC40" s="33">
        <f>资产资本表!AC10</f>
        <v>74671873.359999999</v>
      </c>
      <c r="AD40" s="33">
        <f>资产资本表!AD10</f>
        <v>75378095.290000007</v>
      </c>
      <c r="AE40" s="33">
        <f>资产资本表!AE10</f>
        <v>76084317.219999999</v>
      </c>
      <c r="AF40" s="33">
        <f>资产资本表!AF10</f>
        <v>76790539.150000006</v>
      </c>
      <c r="AG40" s="33">
        <f>资产资本表!AG10</f>
        <v>77496761.079999998</v>
      </c>
      <c r="AH40" s="33">
        <f>资产资本表!AH10</f>
        <v>77485297.780000001</v>
      </c>
      <c r="AI40" s="33">
        <f>资产资本表!AI10</f>
        <v>78481910.930000007</v>
      </c>
      <c r="AJ40" s="33">
        <f>资产资本表!AJ10</f>
        <v>79391512.299999997</v>
      </c>
      <c r="AK40" s="33">
        <f>资产资本表!AK10</f>
        <v>80347014.790000007</v>
      </c>
      <c r="AL40" s="33">
        <f>资产资本表!AL10</f>
        <v>82624673.769999996</v>
      </c>
      <c r="AM40" s="33">
        <f>资产资本表!AM10</f>
        <v>0</v>
      </c>
      <c r="AN40" s="33">
        <f>资产资本表!AN10</f>
        <v>0</v>
      </c>
      <c r="AO40" s="33">
        <f>资产资本表!AO10</f>
        <v>0</v>
      </c>
      <c r="AP40" s="33">
        <f>资产资本表!AP10</f>
        <v>0</v>
      </c>
      <c r="AQ40" s="33">
        <f>资产资本表!AQ10</f>
        <v>0</v>
      </c>
      <c r="AR40" s="33">
        <f>资产资本表!AR10</f>
        <v>0</v>
      </c>
      <c r="AS40" s="33">
        <f>资产资本表!AS10</f>
        <v>0</v>
      </c>
      <c r="AT40" s="33">
        <f>资产资本表!AT10</f>
        <v>0</v>
      </c>
      <c r="AU40" s="33">
        <f>资产资本表!AU10</f>
        <v>0</v>
      </c>
      <c r="AV40" s="33">
        <f>资产资本表!AV10</f>
        <v>0</v>
      </c>
      <c r="AW40" s="33">
        <f>资产资本表!AW10</f>
        <v>0</v>
      </c>
      <c r="AX40" s="33">
        <f>资产资本表!AX10</f>
        <v>0</v>
      </c>
      <c r="AY40" s="33">
        <f>资产资本表!AY10</f>
        <v>0</v>
      </c>
      <c r="AZ40" s="33">
        <f>资产资本表!AZ10</f>
        <v>0</v>
      </c>
      <c r="BA40" s="33">
        <f>资产资本表!BA10</f>
        <v>0</v>
      </c>
      <c r="BB40" s="33">
        <f>资产资本表!BB10</f>
        <v>0</v>
      </c>
      <c r="BC40" s="33">
        <f>资产资本表!BC10</f>
        <v>0</v>
      </c>
      <c r="BD40" s="33">
        <f>资产资本表!BD10</f>
        <v>0</v>
      </c>
      <c r="BE40" s="33">
        <f>资产资本表!BE10</f>
        <v>0</v>
      </c>
      <c r="BF40" s="33">
        <f>资产资本表!BF10</f>
        <v>0</v>
      </c>
      <c r="BG40" s="33">
        <f>资产资本表!BG10</f>
        <v>0</v>
      </c>
      <c r="BH40" s="33">
        <f>资产资本表!BH10</f>
        <v>0</v>
      </c>
      <c r="BI40" s="33">
        <f>资产资本表!BI10</f>
        <v>0</v>
      </c>
      <c r="BJ40" s="33">
        <f>资产资本表!BJ10</f>
        <v>0</v>
      </c>
      <c r="BK40" s="33">
        <f>资产资本表!BK10</f>
        <v>0</v>
      </c>
      <c r="BL40" s="33">
        <f>资产资本表!BL10</f>
        <v>0</v>
      </c>
      <c r="BM40" s="33">
        <f>资产资本表!BM10</f>
        <v>0</v>
      </c>
      <c r="BN40" s="33">
        <f>资产资本表!BN10</f>
        <v>0</v>
      </c>
      <c r="BO40" s="33">
        <f>资产资本表!BO10</f>
        <v>0</v>
      </c>
      <c r="BP40" s="33">
        <f>资产资本表!BP10</f>
        <v>0</v>
      </c>
      <c r="BQ40" s="33">
        <f>资产资本表!BQ10</f>
        <v>0</v>
      </c>
      <c r="BR40" s="33">
        <f>资产资本表!BR10</f>
        <v>0</v>
      </c>
      <c r="BS40" s="33">
        <f>资产资本表!BS10</f>
        <v>0</v>
      </c>
      <c r="BT40" s="33">
        <f>资产资本表!BT10</f>
        <v>0</v>
      </c>
      <c r="BU40" s="33">
        <f>资产资本表!BU10</f>
        <v>0</v>
      </c>
      <c r="BV40" s="33">
        <f>资产资本表!BV10</f>
        <v>0</v>
      </c>
      <c r="BW40" s="33">
        <f>资产资本表!BW10</f>
        <v>0</v>
      </c>
      <c r="BX40" s="33">
        <f>资产资本表!BX10</f>
        <v>0</v>
      </c>
      <c r="BY40" s="33">
        <f>资产资本表!BY10</f>
        <v>0</v>
      </c>
      <c r="BZ40" s="33">
        <f>资产资本表!BZ10</f>
        <v>0</v>
      </c>
      <c r="CA40" s="33">
        <f>资产资本表!CA10</f>
        <v>0</v>
      </c>
      <c r="CB40" s="33">
        <f>资产资本表!CB10</f>
        <v>0</v>
      </c>
      <c r="CC40" s="33">
        <f>资产资本表!CC10</f>
        <v>0</v>
      </c>
      <c r="CD40" s="33">
        <f>资产资本表!CD10</f>
        <v>0</v>
      </c>
      <c r="CE40" s="33">
        <f>资产资本表!CE10</f>
        <v>0</v>
      </c>
      <c r="CF40" s="33">
        <f>资产资本表!CF10</f>
        <v>0</v>
      </c>
      <c r="CG40" s="33">
        <f>资产资本表!CG10</f>
        <v>0</v>
      </c>
      <c r="CH40" s="33">
        <f>资产资本表!CH10</f>
        <v>0</v>
      </c>
      <c r="CI40" s="33">
        <f>资产资本表!CI10</f>
        <v>0</v>
      </c>
      <c r="CJ40" s="33">
        <f>资产资本表!CJ10</f>
        <v>0</v>
      </c>
      <c r="CK40" s="33">
        <f>资产资本表!CK10</f>
        <v>0</v>
      </c>
    </row>
    <row r="41" spans="1:89" s="33" customFormat="1">
      <c r="A41" s="33" t="s">
        <v>466</v>
      </c>
      <c r="E41" s="33">
        <f>资产资本表!E12</f>
        <v>0</v>
      </c>
      <c r="F41" s="33">
        <f>资产资本表!F12</f>
        <v>0</v>
      </c>
      <c r="G41" s="33">
        <f>资产资本表!G12</f>
        <v>0</v>
      </c>
      <c r="H41" s="33">
        <f>资产资本表!H12</f>
        <v>0</v>
      </c>
      <c r="I41" s="33">
        <f>资产资本表!I12</f>
        <v>0</v>
      </c>
      <c r="J41" s="33">
        <f>资产资本表!J12</f>
        <v>0</v>
      </c>
      <c r="K41" s="33">
        <f>资产资本表!K12</f>
        <v>0</v>
      </c>
      <c r="L41" s="33">
        <f>资产资本表!L12</f>
        <v>0</v>
      </c>
      <c r="M41" s="33">
        <f>资产资本表!M12</f>
        <v>0</v>
      </c>
      <c r="N41" s="33">
        <f>资产资本表!N12</f>
        <v>0</v>
      </c>
      <c r="O41" s="33">
        <f>资产资本表!O12</f>
        <v>0</v>
      </c>
      <c r="P41" s="33">
        <f>资产资本表!P12</f>
        <v>0</v>
      </c>
      <c r="Q41" s="33">
        <f>资产资本表!Q12</f>
        <v>0</v>
      </c>
      <c r="R41" s="33">
        <f>资产资本表!R12</f>
        <v>0</v>
      </c>
      <c r="S41" s="33">
        <f>资产资本表!S12</f>
        <v>0</v>
      </c>
      <c r="T41" s="33">
        <f>资产资本表!T12</f>
        <v>0</v>
      </c>
      <c r="U41" s="33">
        <f>资产资本表!U12</f>
        <v>0</v>
      </c>
      <c r="V41" s="33">
        <f>资产资本表!V12</f>
        <v>0</v>
      </c>
      <c r="W41" s="33">
        <f>资产资本表!W12</f>
        <v>0</v>
      </c>
      <c r="X41" s="33">
        <f>资产资本表!X12</f>
        <v>0</v>
      </c>
      <c r="Y41" s="33">
        <f>资产资本表!Y12</f>
        <v>0</v>
      </c>
      <c r="Z41" s="33">
        <f>资产资本表!Z12</f>
        <v>0</v>
      </c>
      <c r="AA41" s="33">
        <f>资产资本表!AA12</f>
        <v>0</v>
      </c>
      <c r="AB41" s="33">
        <f>资产资本表!AB12</f>
        <v>0</v>
      </c>
      <c r="AC41" s="33">
        <f>资产资本表!AC12</f>
        <v>0</v>
      </c>
      <c r="AD41" s="33">
        <f>资产资本表!AD12</f>
        <v>0</v>
      </c>
      <c r="AE41" s="33">
        <f>资产资本表!AE12</f>
        <v>0</v>
      </c>
      <c r="AF41" s="33">
        <f>资产资本表!AF12</f>
        <v>0</v>
      </c>
      <c r="AG41" s="33">
        <f>资产资本表!AG12</f>
        <v>0</v>
      </c>
      <c r="AH41" s="33">
        <f>资产资本表!AH12</f>
        <v>0</v>
      </c>
      <c r="AI41" s="33">
        <f>资产资本表!AI12</f>
        <v>0</v>
      </c>
      <c r="AJ41" s="33">
        <f>资产资本表!AJ12</f>
        <v>0</v>
      </c>
      <c r="AK41" s="33">
        <f>资产资本表!AK12</f>
        <v>0</v>
      </c>
      <c r="AL41" s="33">
        <f>资产资本表!AL12</f>
        <v>0</v>
      </c>
      <c r="AM41" s="33">
        <f>资产资本表!AM12</f>
        <v>0</v>
      </c>
      <c r="AN41" s="33">
        <f>资产资本表!AN12</f>
        <v>0</v>
      </c>
      <c r="AO41" s="33">
        <f>资产资本表!AO12</f>
        <v>0</v>
      </c>
      <c r="AP41" s="33">
        <f>资产资本表!AP12</f>
        <v>0</v>
      </c>
      <c r="AQ41" s="33">
        <f>资产资本表!AQ12</f>
        <v>0</v>
      </c>
      <c r="AR41" s="33">
        <f>资产资本表!AR12</f>
        <v>0</v>
      </c>
      <c r="AS41" s="33">
        <f>资产资本表!AS12</f>
        <v>0</v>
      </c>
      <c r="AT41" s="33">
        <f>资产资本表!AT12</f>
        <v>0</v>
      </c>
      <c r="AU41" s="33">
        <f>资产资本表!AU12</f>
        <v>0</v>
      </c>
      <c r="AV41" s="33">
        <f>资产资本表!AV12</f>
        <v>0</v>
      </c>
      <c r="AW41" s="33">
        <f>资产资本表!AW12</f>
        <v>0</v>
      </c>
      <c r="AX41" s="33">
        <f>资产资本表!AX12</f>
        <v>0</v>
      </c>
      <c r="AY41" s="33">
        <f>资产资本表!AY12</f>
        <v>0</v>
      </c>
      <c r="AZ41" s="33">
        <f>资产资本表!AZ12</f>
        <v>0</v>
      </c>
      <c r="BA41" s="33">
        <f>资产资本表!BA12</f>
        <v>0</v>
      </c>
      <c r="BB41" s="33">
        <f>资产资本表!BB12</f>
        <v>0</v>
      </c>
      <c r="BC41" s="33">
        <f>资产资本表!BC12</f>
        <v>0</v>
      </c>
      <c r="BD41" s="33">
        <f>资产资本表!BD12</f>
        <v>0</v>
      </c>
      <c r="BE41" s="33">
        <f>资产资本表!BE12</f>
        <v>0</v>
      </c>
      <c r="BF41" s="33">
        <f>资产资本表!BF12</f>
        <v>0</v>
      </c>
      <c r="BG41" s="33">
        <f>资产资本表!BG12</f>
        <v>0</v>
      </c>
      <c r="BH41" s="33">
        <f>资产资本表!BH12</f>
        <v>0</v>
      </c>
      <c r="BI41" s="33">
        <f>资产资本表!BI12</f>
        <v>0</v>
      </c>
      <c r="BJ41" s="33">
        <f>资产资本表!BJ12</f>
        <v>0</v>
      </c>
      <c r="BK41" s="33">
        <f>资产资本表!BK12</f>
        <v>0</v>
      </c>
      <c r="BL41" s="33">
        <f>资产资本表!BL12</f>
        <v>0</v>
      </c>
      <c r="BM41" s="33">
        <f>资产资本表!BM12</f>
        <v>0</v>
      </c>
      <c r="BN41" s="33">
        <f>资产资本表!BN12</f>
        <v>0</v>
      </c>
      <c r="BO41" s="33">
        <f>资产资本表!BO12</f>
        <v>0</v>
      </c>
      <c r="BP41" s="33">
        <f>资产资本表!BP12</f>
        <v>0</v>
      </c>
      <c r="BQ41" s="33">
        <f>资产资本表!BQ12</f>
        <v>0</v>
      </c>
      <c r="BR41" s="33">
        <f>资产资本表!BR12</f>
        <v>0</v>
      </c>
      <c r="BS41" s="33">
        <f>资产资本表!BS12</f>
        <v>0</v>
      </c>
      <c r="BT41" s="33">
        <f>资产资本表!BT12</f>
        <v>0</v>
      </c>
      <c r="BU41" s="33">
        <f>资产资本表!BU12</f>
        <v>0</v>
      </c>
      <c r="BV41" s="33">
        <f>资产资本表!BV12</f>
        <v>0</v>
      </c>
      <c r="BW41" s="33">
        <f>资产资本表!BW12</f>
        <v>0</v>
      </c>
      <c r="BX41" s="33">
        <f>资产资本表!BX12</f>
        <v>0</v>
      </c>
      <c r="BY41" s="33">
        <f>资产资本表!BY12</f>
        <v>0</v>
      </c>
      <c r="BZ41" s="33">
        <f>资产资本表!BZ12</f>
        <v>0</v>
      </c>
      <c r="CA41" s="33">
        <f>资产资本表!CA12</f>
        <v>0</v>
      </c>
      <c r="CB41" s="33">
        <f>资产资本表!CB12</f>
        <v>0</v>
      </c>
      <c r="CC41" s="33">
        <f>资产资本表!CC12</f>
        <v>0</v>
      </c>
      <c r="CD41" s="33">
        <f>资产资本表!CD12</f>
        <v>0</v>
      </c>
      <c r="CE41" s="33">
        <f>资产资本表!CE12</f>
        <v>0</v>
      </c>
      <c r="CF41" s="33">
        <f>资产资本表!CF12</f>
        <v>0</v>
      </c>
      <c r="CG41" s="33">
        <f>资产资本表!CG12</f>
        <v>0</v>
      </c>
      <c r="CH41" s="33">
        <f>资产资本表!CH12</f>
        <v>0</v>
      </c>
      <c r="CI41" s="33">
        <f>资产资本表!CI12</f>
        <v>0</v>
      </c>
      <c r="CJ41" s="33">
        <f>资产资本表!CJ12</f>
        <v>0</v>
      </c>
    </row>
    <row r="42" spans="1:89" s="33" customFormat="1">
      <c r="A42" s="33" t="s">
        <v>467</v>
      </c>
      <c r="E42" s="33">
        <f>资产资本表!E6</f>
        <v>0</v>
      </c>
      <c r="F42" s="33">
        <f>资产资本表!F6</f>
        <v>0</v>
      </c>
      <c r="G42" s="33">
        <f>资产资本表!G6</f>
        <v>0</v>
      </c>
      <c r="H42" s="33">
        <f>资产资本表!H6</f>
        <v>0</v>
      </c>
      <c r="I42" s="33">
        <f>资产资本表!I6</f>
        <v>0</v>
      </c>
      <c r="J42" s="33">
        <f>资产资本表!J6</f>
        <v>0</v>
      </c>
      <c r="K42" s="33">
        <f>资产资本表!K6</f>
        <v>0</v>
      </c>
      <c r="L42" s="33">
        <f>资产资本表!L6</f>
        <v>0</v>
      </c>
      <c r="M42" s="33">
        <f>资产资本表!M6</f>
        <v>0</v>
      </c>
      <c r="N42" s="33">
        <f>资产资本表!N6</f>
        <v>0</v>
      </c>
      <c r="O42" s="33">
        <f>资产资本表!O6</f>
        <v>0</v>
      </c>
      <c r="P42" s="33">
        <f>资产资本表!P6</f>
        <v>0</v>
      </c>
      <c r="Q42" s="33">
        <f>资产资本表!Q6</f>
        <v>0</v>
      </c>
      <c r="R42" s="33">
        <f>资产资本表!R6</f>
        <v>0</v>
      </c>
      <c r="S42" s="33">
        <f>资产资本表!S6</f>
        <v>0</v>
      </c>
      <c r="T42" s="33">
        <f>资产资本表!T6</f>
        <v>0</v>
      </c>
      <c r="U42" s="33">
        <f>资产资本表!U6</f>
        <v>0</v>
      </c>
      <c r="V42" s="33">
        <f>资产资本表!V6</f>
        <v>0</v>
      </c>
      <c r="W42" s="33">
        <f>资产资本表!W6</f>
        <v>0</v>
      </c>
      <c r="X42" s="33">
        <f>资产资本表!X6</f>
        <v>0</v>
      </c>
      <c r="Y42" s="33">
        <f>资产资本表!Y6</f>
        <v>0</v>
      </c>
      <c r="Z42" s="33">
        <f>资产资本表!Z6</f>
        <v>0</v>
      </c>
      <c r="AA42" s="33">
        <f>资产资本表!AA6</f>
        <v>0</v>
      </c>
      <c r="AB42" s="33">
        <f>资产资本表!AB6</f>
        <v>0</v>
      </c>
      <c r="AC42" s="33">
        <f>资产资本表!AC6</f>
        <v>0</v>
      </c>
      <c r="AD42" s="33">
        <f>资产资本表!AD6</f>
        <v>0</v>
      </c>
      <c r="AE42" s="33">
        <f>资产资本表!AE6</f>
        <v>0</v>
      </c>
      <c r="AF42" s="33">
        <f>资产资本表!AF6</f>
        <v>0</v>
      </c>
      <c r="AG42" s="33">
        <f>资产资本表!AG6</f>
        <v>0</v>
      </c>
      <c r="AH42" s="33">
        <f>资产资本表!AH6</f>
        <v>0</v>
      </c>
      <c r="AI42" s="33">
        <f>资产资本表!AI6</f>
        <v>0</v>
      </c>
      <c r="AJ42" s="33">
        <f>资产资本表!AJ6</f>
        <v>0</v>
      </c>
      <c r="AK42" s="33">
        <f>资产资本表!AK6</f>
        <v>0</v>
      </c>
      <c r="AL42" s="33">
        <f>资产资本表!AL6</f>
        <v>0</v>
      </c>
      <c r="AM42" s="33">
        <f>资产资本表!AM6</f>
        <v>0</v>
      </c>
      <c r="AN42" s="33">
        <f>资产资本表!AN6</f>
        <v>0</v>
      </c>
      <c r="AO42" s="33">
        <f>资产资本表!AO6</f>
        <v>0</v>
      </c>
      <c r="AP42" s="33">
        <f>资产资本表!AP6</f>
        <v>0</v>
      </c>
      <c r="AQ42" s="33">
        <f>资产资本表!AQ6</f>
        <v>0</v>
      </c>
      <c r="AR42" s="33">
        <f>资产资本表!AR6</f>
        <v>0</v>
      </c>
      <c r="AS42" s="33">
        <f>资产资本表!AS6</f>
        <v>0</v>
      </c>
      <c r="AT42" s="33">
        <f>资产资本表!AT6</f>
        <v>0</v>
      </c>
      <c r="AU42" s="33">
        <f>资产资本表!AU6</f>
        <v>0</v>
      </c>
      <c r="AV42" s="33">
        <f>资产资本表!AV6</f>
        <v>0</v>
      </c>
      <c r="AW42" s="33">
        <f>资产资本表!AW6</f>
        <v>0</v>
      </c>
      <c r="AX42" s="33">
        <f>资产资本表!AX6</f>
        <v>0</v>
      </c>
      <c r="AY42" s="33">
        <f>资产资本表!AY6</f>
        <v>0</v>
      </c>
      <c r="AZ42" s="33">
        <f>资产资本表!AZ6</f>
        <v>0</v>
      </c>
      <c r="BA42" s="33">
        <f>资产资本表!BA6</f>
        <v>0</v>
      </c>
      <c r="BB42" s="33">
        <f>资产资本表!BB6</f>
        <v>0</v>
      </c>
      <c r="BC42" s="33">
        <f>资产资本表!BC6</f>
        <v>0</v>
      </c>
      <c r="BD42" s="33">
        <f>资产资本表!BD6</f>
        <v>0</v>
      </c>
      <c r="BE42" s="33">
        <f>资产资本表!BE6</f>
        <v>0</v>
      </c>
      <c r="BF42" s="33">
        <f>资产资本表!BF6</f>
        <v>0</v>
      </c>
      <c r="BG42" s="33">
        <f>资产资本表!BG6</f>
        <v>0</v>
      </c>
      <c r="BH42" s="33">
        <f>资产资本表!BH6</f>
        <v>0</v>
      </c>
      <c r="BI42" s="33">
        <f>资产资本表!BI6</f>
        <v>0</v>
      </c>
      <c r="BJ42" s="33">
        <f>资产资本表!BJ6</f>
        <v>0</v>
      </c>
      <c r="BK42" s="33">
        <f>资产资本表!BK6</f>
        <v>0</v>
      </c>
      <c r="BL42" s="33">
        <f>资产资本表!BL6</f>
        <v>0</v>
      </c>
      <c r="BM42" s="33">
        <f>资产资本表!BM6</f>
        <v>0</v>
      </c>
      <c r="BN42" s="33">
        <f>资产资本表!BN6</f>
        <v>0</v>
      </c>
      <c r="BO42" s="33">
        <f>资产资本表!BO6</f>
        <v>0</v>
      </c>
      <c r="BP42" s="33">
        <f>资产资本表!BP6</f>
        <v>0</v>
      </c>
      <c r="BQ42" s="33">
        <f>资产资本表!BQ6</f>
        <v>0</v>
      </c>
      <c r="BR42" s="33">
        <f>资产资本表!BR6</f>
        <v>0</v>
      </c>
      <c r="BS42" s="33">
        <f>资产资本表!BS6</f>
        <v>0</v>
      </c>
      <c r="BT42" s="33">
        <f>资产资本表!BT6</f>
        <v>0</v>
      </c>
      <c r="BU42" s="33">
        <f>资产资本表!BU6</f>
        <v>0</v>
      </c>
      <c r="BV42" s="33">
        <f>资产资本表!BV6</f>
        <v>0</v>
      </c>
      <c r="BW42" s="33">
        <f>资产资本表!BW6</f>
        <v>0</v>
      </c>
      <c r="BX42" s="33">
        <f>资产资本表!BX6</f>
        <v>0</v>
      </c>
      <c r="BY42" s="33">
        <f>资产资本表!BY6</f>
        <v>0</v>
      </c>
      <c r="BZ42" s="33">
        <f>资产资本表!BZ6</f>
        <v>0</v>
      </c>
      <c r="CA42" s="33">
        <f>资产资本表!CA6</f>
        <v>0</v>
      </c>
      <c r="CB42" s="33">
        <f>资产资本表!CB6</f>
        <v>0</v>
      </c>
      <c r="CC42" s="33">
        <f>资产资本表!CC6</f>
        <v>0</v>
      </c>
      <c r="CD42" s="33">
        <f>资产资本表!CD6</f>
        <v>0</v>
      </c>
      <c r="CE42" s="33">
        <f>资产资本表!CE6</f>
        <v>0</v>
      </c>
      <c r="CF42" s="33">
        <f>资产资本表!CF6</f>
        <v>0</v>
      </c>
      <c r="CG42" s="33">
        <f>资产资本表!CG6</f>
        <v>0</v>
      </c>
      <c r="CH42" s="33">
        <f>资产资本表!CH6</f>
        <v>0</v>
      </c>
      <c r="CI42" s="33">
        <f>资产资本表!CI6</f>
        <v>0</v>
      </c>
      <c r="CJ42" s="33">
        <f>资产资本表!CJ6</f>
        <v>0</v>
      </c>
    </row>
    <row r="43" spans="1:89" s="33" customFormat="1">
      <c r="A43" s="35" t="s">
        <v>468</v>
      </c>
      <c r="E43" s="33">
        <f>SUM(E34:E42)</f>
        <v>14669803853.76</v>
      </c>
      <c r="F43" s="33">
        <f t="shared" ref="F43:BQ43" si="10">SUM(F34:F42)</f>
        <v>14217534449.690001</v>
      </c>
      <c r="G43" s="33">
        <f t="shared" si="10"/>
        <v>14239294940.849998</v>
      </c>
      <c r="H43" s="33">
        <f t="shared" si="10"/>
        <v>14065504515.089998</v>
      </c>
      <c r="I43" s="33">
        <f t="shared" si="10"/>
        <v>14275473213.59</v>
      </c>
      <c r="J43" s="33">
        <f t="shared" si="10"/>
        <v>14010826273.18</v>
      </c>
      <c r="K43" s="33">
        <f t="shared" si="10"/>
        <v>13992012186.15</v>
      </c>
      <c r="L43" s="33">
        <f t="shared" si="10"/>
        <v>13069370981.500002</v>
      </c>
      <c r="M43" s="33">
        <f t="shared" si="10"/>
        <v>13164991889.75</v>
      </c>
      <c r="N43" s="33">
        <f t="shared" si="10"/>
        <v>13156834853.140001</v>
      </c>
      <c r="O43" s="33">
        <f t="shared" si="10"/>
        <v>13014263358.420002</v>
      </c>
      <c r="P43" s="33">
        <f t="shared" si="10"/>
        <v>12205058055.74</v>
      </c>
      <c r="Q43" s="33">
        <f t="shared" si="10"/>
        <v>12434878623.889999</v>
      </c>
      <c r="R43" s="33">
        <f t="shared" si="10"/>
        <v>12190331692.82</v>
      </c>
      <c r="S43" s="33">
        <f t="shared" si="10"/>
        <v>12363790058.57</v>
      </c>
      <c r="T43" s="33">
        <f t="shared" si="10"/>
        <v>11466788667.09</v>
      </c>
      <c r="U43" s="33">
        <f t="shared" si="10"/>
        <v>11484574718.470001</v>
      </c>
      <c r="V43" s="33">
        <f t="shared" si="10"/>
        <v>11405015753.559999</v>
      </c>
      <c r="W43" s="33">
        <f t="shared" si="10"/>
        <v>11454610284.490002</v>
      </c>
      <c r="X43" s="33">
        <f t="shared" si="10"/>
        <v>9909528542.4100018</v>
      </c>
      <c r="Y43" s="33">
        <f t="shared" si="10"/>
        <v>12011450390.950001</v>
      </c>
      <c r="Z43" s="33">
        <f t="shared" si="10"/>
        <v>9862876295.6299992</v>
      </c>
      <c r="AA43" s="33">
        <f t="shared" si="10"/>
        <v>9763362936.3100014</v>
      </c>
      <c r="AB43" s="33">
        <f t="shared" si="10"/>
        <v>8173263798.6800003</v>
      </c>
      <c r="AC43" s="33">
        <f t="shared" si="10"/>
        <v>8731807551.2199993</v>
      </c>
      <c r="AD43" s="33">
        <f t="shared" si="10"/>
        <v>8113865174.4499998</v>
      </c>
      <c r="AE43" s="33">
        <f t="shared" si="10"/>
        <v>7682217112.3500004</v>
      </c>
      <c r="AF43" s="33">
        <f t="shared" si="10"/>
        <v>6903824401.8699999</v>
      </c>
      <c r="AG43" s="33">
        <f t="shared" si="10"/>
        <v>7191770043.21</v>
      </c>
      <c r="AH43" s="33">
        <f t="shared" si="10"/>
        <v>7210473366.1399994</v>
      </c>
      <c r="AI43" s="33">
        <f t="shared" si="10"/>
        <v>6879750868.5100002</v>
      </c>
      <c r="AJ43" s="33">
        <f t="shared" si="10"/>
        <v>6035642828.6200008</v>
      </c>
      <c r="AK43" s="33">
        <f t="shared" si="10"/>
        <v>6069062475.9499998</v>
      </c>
      <c r="AL43" s="33">
        <f t="shared" si="10"/>
        <v>5617400744.4400005</v>
      </c>
      <c r="AM43" s="33">
        <f t="shared" si="10"/>
        <v>5171072680.79</v>
      </c>
      <c r="AN43" s="33">
        <f t="shared" si="10"/>
        <v>4758643148.7600002</v>
      </c>
      <c r="AO43" s="33">
        <f t="shared" si="10"/>
        <v>4241062781.4899998</v>
      </c>
      <c r="AP43" s="33">
        <f t="shared" si="10"/>
        <v>4249003640.8099999</v>
      </c>
      <c r="AQ43" s="33">
        <f t="shared" si="10"/>
        <v>4136857769.8700004</v>
      </c>
      <c r="AR43" s="33">
        <f t="shared" si="10"/>
        <v>3824988726.54</v>
      </c>
      <c r="AS43" s="33">
        <f t="shared" si="10"/>
        <v>4179106892.4000001</v>
      </c>
      <c r="AT43" s="33">
        <f t="shared" si="10"/>
        <v>3758950800.6599998</v>
      </c>
      <c r="AU43" s="33">
        <f t="shared" si="10"/>
        <v>3623164252.6900001</v>
      </c>
      <c r="AV43" s="33">
        <f t="shared" si="10"/>
        <v>3511557256.1199999</v>
      </c>
      <c r="AW43" s="33">
        <f t="shared" si="10"/>
        <v>3558892134.8800001</v>
      </c>
      <c r="AX43" s="33">
        <f t="shared" si="10"/>
        <v>3598739905.7000003</v>
      </c>
      <c r="AY43" s="33">
        <f t="shared" si="10"/>
        <v>3351576316.8400002</v>
      </c>
      <c r="AZ43" s="33">
        <f t="shared" si="10"/>
        <v>3017630885.0699997</v>
      </c>
      <c r="BA43" s="33">
        <f t="shared" si="10"/>
        <v>3103234635.0500002</v>
      </c>
      <c r="BB43" s="33">
        <f t="shared" si="10"/>
        <v>2693629352.6100001</v>
      </c>
      <c r="BC43" s="33">
        <f t="shared" si="10"/>
        <v>2966452559.0599999</v>
      </c>
      <c r="BD43" s="33">
        <f t="shared" si="10"/>
        <v>3255270815.1100001</v>
      </c>
      <c r="BE43" s="33">
        <f t="shared" si="10"/>
        <v>3427130001.0599999</v>
      </c>
      <c r="BF43" s="33">
        <f t="shared" si="10"/>
        <v>3288662107.8700004</v>
      </c>
      <c r="BG43" s="33">
        <f t="shared" si="10"/>
        <v>3550228729.5799999</v>
      </c>
      <c r="BH43" s="33">
        <f t="shared" si="10"/>
        <v>3612995219.77</v>
      </c>
      <c r="BI43" s="33">
        <f t="shared" si="10"/>
        <v>3600773950.75</v>
      </c>
      <c r="BJ43" s="33">
        <f t="shared" si="10"/>
        <v>3439087421</v>
      </c>
      <c r="BK43" s="33">
        <f t="shared" si="10"/>
        <v>3781540091.04</v>
      </c>
      <c r="BL43" s="33">
        <f t="shared" si="10"/>
        <v>3834069903.6999998</v>
      </c>
      <c r="BM43" s="33">
        <f t="shared" si="10"/>
        <v>3828987962.0799999</v>
      </c>
      <c r="BN43" s="33">
        <f t="shared" si="10"/>
        <v>3635757688.3099999</v>
      </c>
      <c r="BO43" s="33">
        <f t="shared" si="10"/>
        <v>3991868900.9299998</v>
      </c>
      <c r="BP43" s="33">
        <f t="shared" si="10"/>
        <v>3724014751.5800004</v>
      </c>
      <c r="BQ43" s="33">
        <f t="shared" si="10"/>
        <v>3581318866.5</v>
      </c>
      <c r="BR43" s="33">
        <f t="shared" ref="BR43:CJ43" si="11">SUM(BR34:BR42)</f>
        <v>3401484933.3000002</v>
      </c>
      <c r="BS43" s="33">
        <f t="shared" si="11"/>
        <v>3275440861.2900004</v>
      </c>
      <c r="BT43" s="33">
        <f t="shared" si="11"/>
        <v>2809961694.96</v>
      </c>
      <c r="BU43" s="33">
        <f t="shared" si="11"/>
        <v>2813364779.0300002</v>
      </c>
      <c r="BV43" s="33">
        <f t="shared" si="11"/>
        <v>1844312072.24</v>
      </c>
      <c r="BW43" s="33">
        <f t="shared" si="11"/>
        <v>2024635362.3399999</v>
      </c>
      <c r="BX43" s="33">
        <f t="shared" si="11"/>
        <v>16617251.32</v>
      </c>
      <c r="BY43" s="33">
        <f t="shared" si="11"/>
        <v>170576209.43000001</v>
      </c>
      <c r="BZ43" s="33">
        <f t="shared" si="11"/>
        <v>0</v>
      </c>
      <c r="CA43" s="33">
        <f t="shared" si="11"/>
        <v>39275548.240000002</v>
      </c>
      <c r="CB43" s="33">
        <f t="shared" si="11"/>
        <v>0</v>
      </c>
      <c r="CC43" s="33">
        <f t="shared" si="11"/>
        <v>58401339.82</v>
      </c>
      <c r="CD43" s="33">
        <f t="shared" si="11"/>
        <v>0</v>
      </c>
      <c r="CE43" s="33">
        <f t="shared" si="11"/>
        <v>136596000</v>
      </c>
      <c r="CF43" s="33">
        <f t="shared" si="11"/>
        <v>0</v>
      </c>
      <c r="CG43" s="33">
        <f t="shared" si="11"/>
        <v>92708969.409999996</v>
      </c>
      <c r="CH43" s="33">
        <f t="shared" si="11"/>
        <v>0</v>
      </c>
      <c r="CI43" s="33">
        <f t="shared" si="11"/>
        <v>0</v>
      </c>
      <c r="CJ43" s="33">
        <f t="shared" si="11"/>
        <v>0</v>
      </c>
    </row>
    <row r="44" spans="1:89" s="134" customFormat="1">
      <c r="A44" s="134" t="s">
        <v>469</v>
      </c>
      <c r="E44" s="134">
        <f>E32/E43</f>
        <v>1.3316156043005276E-2</v>
      </c>
      <c r="F44" s="134">
        <f t="shared" ref="F44:BQ44" si="12">F32/F43</f>
        <v>5.7300671345922326E-5</v>
      </c>
      <c r="G44" s="134">
        <f t="shared" si="12"/>
        <v>5.246466309347474E-4</v>
      </c>
      <c r="H44" s="134">
        <f t="shared" si="12"/>
        <v>6.2636236124496091E-4</v>
      </c>
      <c r="I44" s="134">
        <f t="shared" si="12"/>
        <v>3.5538857807214379E-2</v>
      </c>
      <c r="J44" s="134">
        <f t="shared" si="12"/>
        <v>1.144063747281066E-2</v>
      </c>
      <c r="K44" s="134">
        <f t="shared" si="12"/>
        <v>1.0304722082478889E-2</v>
      </c>
      <c r="L44" s="134">
        <f t="shared" si="12"/>
        <v>-1.649235407772176E-3</v>
      </c>
      <c r="M44" s="134">
        <f t="shared" si="12"/>
        <v>8.6395192692773723E-2</v>
      </c>
      <c r="N44" s="134">
        <f t="shared" si="12"/>
        <v>7.0195350442496626E-2</v>
      </c>
      <c r="O44" s="134">
        <f t="shared" si="12"/>
        <v>6.9967553666241611E-3</v>
      </c>
      <c r="P44" s="134">
        <f t="shared" si="12"/>
        <v>1.3512029139627153E-3</v>
      </c>
      <c r="Q44" s="134">
        <f t="shared" si="12"/>
        <v>2.0997733016092864E-2</v>
      </c>
      <c r="R44" s="134">
        <f t="shared" si="12"/>
        <v>9.9577935047835014E-4</v>
      </c>
      <c r="S44" s="134">
        <f t="shared" si="12"/>
        <v>-7.7505533542535901E-4</v>
      </c>
      <c r="T44" s="134">
        <f t="shared" si="12"/>
        <v>-1.7618065690859949E-4</v>
      </c>
      <c r="U44" s="134">
        <f t="shared" si="12"/>
        <v>1.2517417132212315E-2</v>
      </c>
      <c r="V44" s="134">
        <f t="shared" si="12"/>
        <v>-9.5530048112064409E-3</v>
      </c>
      <c r="W44" s="134">
        <f t="shared" si="12"/>
        <v>-1.0970189286226098E-2</v>
      </c>
      <c r="X44" s="134">
        <f t="shared" si="12"/>
        <v>6.6174939501001905E-5</v>
      </c>
      <c r="Y44" s="134">
        <f t="shared" si="12"/>
        <v>2.6034095538172075E-3</v>
      </c>
      <c r="Z44" s="134">
        <f t="shared" si="12"/>
        <v>1.0139052076194401E-2</v>
      </c>
      <c r="AA44" s="134">
        <f t="shared" si="12"/>
        <v>1.430570660914472E-2</v>
      </c>
      <c r="AB44" s="134">
        <f t="shared" si="12"/>
        <v>1.7747183068913881E-2</v>
      </c>
      <c r="AC44" s="134">
        <f t="shared" si="12"/>
        <v>-6.0204974166814564E-3</v>
      </c>
      <c r="AD44" s="134">
        <f t="shared" si="12"/>
        <v>-8.9506850746100871E-4</v>
      </c>
      <c r="AE44" s="134">
        <f t="shared" si="12"/>
        <v>4.1377179001615108E-4</v>
      </c>
      <c r="AF44" s="134">
        <f t="shared" si="12"/>
        <v>-1.8822175316343525E-5</v>
      </c>
      <c r="AG44" s="134">
        <f t="shared" si="12"/>
        <v>-3.9108678462216028E-4</v>
      </c>
      <c r="AH44" s="134">
        <f t="shared" si="12"/>
        <v>-2.5242434633803915E-4</v>
      </c>
      <c r="AI44" s="134">
        <f t="shared" si="12"/>
        <v>-2.668063098672192E-4</v>
      </c>
      <c r="AJ44" s="134">
        <f t="shared" si="12"/>
        <v>-1.1275333924125256E-4</v>
      </c>
      <c r="AK44" s="134">
        <f t="shared" si="12"/>
        <v>1.0052368317474279E-2</v>
      </c>
      <c r="AL44" s="134">
        <f t="shared" si="12"/>
        <v>6.189551060263121E-4</v>
      </c>
      <c r="AM44" s="134">
        <f t="shared" si="12"/>
        <v>6.7587806424678723E-4</v>
      </c>
      <c r="AN44" s="134">
        <f t="shared" si="12"/>
        <v>0</v>
      </c>
      <c r="AO44" s="134">
        <f t="shared" si="12"/>
        <v>3.5813890597063316E-2</v>
      </c>
      <c r="AP44" s="134">
        <f t="shared" si="12"/>
        <v>9.9058892995657804E-4</v>
      </c>
      <c r="AQ44" s="134">
        <f t="shared" si="12"/>
        <v>9.5419360779283244E-4</v>
      </c>
      <c r="AR44" s="134">
        <f t="shared" si="12"/>
        <v>1.0538261203274215E-3</v>
      </c>
      <c r="AS44" s="134">
        <f t="shared" si="12"/>
        <v>2.1135272466316492E-4</v>
      </c>
      <c r="AT44" s="134">
        <f t="shared" si="12"/>
        <v>7.0364086884662925E-4</v>
      </c>
      <c r="AU44" s="134">
        <f t="shared" si="12"/>
        <v>7.4695637587636769E-4</v>
      </c>
      <c r="AV44" s="134">
        <f t="shared" si="12"/>
        <v>0</v>
      </c>
      <c r="AW44" s="134">
        <f t="shared" si="12"/>
        <v>2.5122901614156114E-2</v>
      </c>
      <c r="AX44" s="134">
        <f t="shared" si="12"/>
        <v>1.8645852194917326E-2</v>
      </c>
      <c r="AY44" s="134">
        <f t="shared" si="12"/>
        <v>7.9904838757168754E-3</v>
      </c>
      <c r="AZ44" s="134">
        <f t="shared" si="12"/>
        <v>1.8904769077909213E-3</v>
      </c>
      <c r="BA44" s="134">
        <f t="shared" si="12"/>
        <v>-1.3019984717821316E-2</v>
      </c>
      <c r="BB44" s="134">
        <f t="shared" si="12"/>
        <v>-1.3733459282328161E-2</v>
      </c>
      <c r="BC44" s="134">
        <f t="shared" si="12"/>
        <v>-1.2004628305197071E-3</v>
      </c>
      <c r="BD44" s="134">
        <f t="shared" si="12"/>
        <v>3.4920233774238013E-3</v>
      </c>
      <c r="BE44" s="134">
        <f t="shared" si="12"/>
        <v>1.7490550134547769E-2</v>
      </c>
      <c r="BF44" s="134">
        <f t="shared" si="12"/>
        <v>1.3609623796006259E-2</v>
      </c>
      <c r="BG44" s="134">
        <f t="shared" si="12"/>
        <v>1.0607687725142477E-2</v>
      </c>
      <c r="BH44" s="134">
        <f t="shared" si="12"/>
        <v>2.972691604251251E-3</v>
      </c>
      <c r="BI44" s="134">
        <f t="shared" si="12"/>
        <v>2.9889014419476955E-2</v>
      </c>
      <c r="BJ44" s="134">
        <f t="shared" si="12"/>
        <v>3.0665383198889739E-2</v>
      </c>
      <c r="BK44" s="134">
        <f t="shared" si="12"/>
        <v>2.2055449548457642E-2</v>
      </c>
      <c r="BL44" s="134">
        <f t="shared" si="12"/>
        <v>4.5637769129570271E-3</v>
      </c>
      <c r="BM44" s="134">
        <f t="shared" si="12"/>
        <v>1.6823601757459609E-2</v>
      </c>
      <c r="BN44" s="134">
        <f t="shared" si="12"/>
        <v>1.5415250756774806E-2</v>
      </c>
      <c r="BO44" s="134">
        <f t="shared" si="12"/>
        <v>9.7627959426533177E-3</v>
      </c>
      <c r="BP44" s="134">
        <f t="shared" si="12"/>
        <v>5.2690209222738399E-3</v>
      </c>
      <c r="BQ44" s="134">
        <f t="shared" si="12"/>
        <v>1.068539319729566E-2</v>
      </c>
      <c r="BR44" s="134">
        <f t="shared" ref="BR44:CK44" si="13">BR32/BR43</f>
        <v>1.0588681812353421E-2</v>
      </c>
      <c r="BS44" s="134">
        <f t="shared" si="13"/>
        <v>2.617804720279349E-2</v>
      </c>
      <c r="BT44" s="134">
        <f t="shared" si="13"/>
        <v>1.6623171952986494E-2</v>
      </c>
      <c r="BU44" s="134">
        <f t="shared" si="13"/>
        <v>1.2006140267736659E-2</v>
      </c>
      <c r="BV44" s="134">
        <f t="shared" si="13"/>
        <v>-3.8647456596400116E-3</v>
      </c>
      <c r="BW44" s="134">
        <f t="shared" si="13"/>
        <v>1.4898729517930413E-2</v>
      </c>
      <c r="BX44" s="134">
        <f t="shared" si="13"/>
        <v>-0.1447529055003785</v>
      </c>
      <c r="BY44" s="134">
        <f t="shared" si="13"/>
        <v>0.23131953193701932</v>
      </c>
      <c r="BZ44" s="134" t="e">
        <f t="shared" si="13"/>
        <v>#DIV/0!</v>
      </c>
      <c r="CA44" s="134">
        <f t="shared" si="13"/>
        <v>0.11029208044635221</v>
      </c>
      <c r="CB44" s="134" t="e">
        <f t="shared" si="13"/>
        <v>#DIV/0!</v>
      </c>
      <c r="CC44" s="134">
        <f t="shared" si="13"/>
        <v>0.15516225378911408</v>
      </c>
      <c r="CD44" s="134" t="e">
        <f t="shared" si="13"/>
        <v>#DIV/0!</v>
      </c>
      <c r="CE44" s="134">
        <f t="shared" si="13"/>
        <v>5.5491587058243898E-2</v>
      </c>
      <c r="CF44" s="134" t="e">
        <f t="shared" si="13"/>
        <v>#DIV/0!</v>
      </c>
      <c r="CG44" s="134">
        <f t="shared" si="13"/>
        <v>0</v>
      </c>
      <c r="CH44" s="134" t="e">
        <f t="shared" si="13"/>
        <v>#DIV/0!</v>
      </c>
      <c r="CI44" s="134" t="e">
        <f t="shared" si="13"/>
        <v>#DIV/0!</v>
      </c>
      <c r="CJ44" s="134" t="e">
        <f t="shared" si="13"/>
        <v>#DIV/0!</v>
      </c>
      <c r="CK44" s="134" t="e">
        <f t="shared" si="13"/>
        <v>#DIV/0!</v>
      </c>
    </row>
    <row r="45" spans="1:89" s="22" customFormat="1" ht="28.5" customHeight="1">
      <c r="A45" s="152" t="s">
        <v>570</v>
      </c>
      <c r="B45" s="153"/>
      <c r="C45" s="153"/>
      <c r="D45" s="153"/>
      <c r="E45" s="153"/>
      <c r="F45" s="153"/>
      <c r="G45" s="153"/>
      <c r="H45" s="153"/>
      <c r="I45" s="153"/>
      <c r="J45" s="153"/>
      <c r="K45" s="153"/>
      <c r="L45" s="153"/>
      <c r="M45" s="153"/>
      <c r="N45" s="153"/>
      <c r="O45" s="153"/>
      <c r="P45" s="153"/>
      <c r="Q45" s="153"/>
      <c r="R45" s="153"/>
      <c r="S45" s="153"/>
      <c r="T45" s="153"/>
      <c r="U45" s="153"/>
      <c r="V45" s="153"/>
      <c r="W45" s="153"/>
      <c r="X45" s="153"/>
      <c r="Y45" s="153"/>
      <c r="Z45" s="153"/>
      <c r="AA45" s="153"/>
      <c r="AB45" s="153"/>
      <c r="AC45" s="153"/>
      <c r="AD45" s="153"/>
      <c r="AE45" s="153"/>
      <c r="AF45" s="153"/>
      <c r="AG45" s="153"/>
    </row>
    <row r="48" spans="1:89" s="33" customFormat="1">
      <c r="A48" s="35" t="s">
        <v>470</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33" customFormat="1">
      <c r="A49" s="33" t="s">
        <v>471</v>
      </c>
      <c r="E49" s="33">
        <f>利润表!E4</f>
        <v>19471146411.049999</v>
      </c>
      <c r="F49" s="33">
        <f>利润表!F4</f>
        <v>14693527606.42</v>
      </c>
      <c r="G49" s="33">
        <f>利润表!G4</f>
        <v>9613219456.0699997</v>
      </c>
      <c r="H49" s="33">
        <f>利润表!H4</f>
        <v>3794547830.4299998</v>
      </c>
      <c r="I49" s="33">
        <f>利润表!I4</f>
        <v>18938551893.709999</v>
      </c>
      <c r="J49" s="33">
        <f>利润表!J4</f>
        <v>14218450906.1</v>
      </c>
      <c r="K49" s="33">
        <f>利润表!K4</f>
        <v>9271315229.1499996</v>
      </c>
      <c r="L49" s="33">
        <f>利润表!L4</f>
        <v>3775359862.3600001</v>
      </c>
      <c r="M49" s="33">
        <f>利润表!M4</f>
        <v>19295534666.82</v>
      </c>
      <c r="N49" s="33">
        <f>利润表!N4</f>
        <v>14753293830.16</v>
      </c>
      <c r="O49" s="33">
        <f>利润表!O4</f>
        <v>9829497798.7700005</v>
      </c>
      <c r="P49" s="33">
        <f>利润表!P4</f>
        <v>4151295665.3000002</v>
      </c>
      <c r="Q49" s="33">
        <f>利润表!Q4</f>
        <v>20778933220.52</v>
      </c>
      <c r="R49" s="33">
        <f>利润表!R4</f>
        <v>15575183289.370001</v>
      </c>
      <c r="S49" s="33">
        <f>利润表!S4</f>
        <v>10136316637.43</v>
      </c>
      <c r="T49" s="33">
        <f>利润表!T4</f>
        <v>4133240256.1999998</v>
      </c>
      <c r="U49" s="33">
        <f>利润表!U4</f>
        <v>19907077075.110001</v>
      </c>
      <c r="V49" s="33">
        <f>利润表!V4</f>
        <v>14618769623.620001</v>
      </c>
      <c r="W49" s="33">
        <f>利润表!W4</f>
        <v>9381540032.2600002</v>
      </c>
      <c r="X49" s="33">
        <f>利润表!X4</f>
        <v>3883863244.5599999</v>
      </c>
      <c r="Y49" s="33">
        <f>利润表!Y4</f>
        <v>17743250879.580002</v>
      </c>
      <c r="Z49" s="33">
        <f>利润表!Z4</f>
        <v>13454135360.23</v>
      </c>
      <c r="AA49" s="33">
        <f>利润表!AA4</f>
        <v>7196076462.4799995</v>
      </c>
      <c r="AB49" s="33">
        <f>利润表!AB4</f>
        <v>3198850932.6599998</v>
      </c>
      <c r="AC49" s="33">
        <f>利润表!AC4</f>
        <v>14502379031.75</v>
      </c>
      <c r="AD49" s="33">
        <f>利润表!AD4</f>
        <v>11431577726.110001</v>
      </c>
      <c r="AE49" s="33">
        <f>利润表!AE4</f>
        <v>7366026241.6199999</v>
      </c>
      <c r="AF49" s="33">
        <f>利润表!AF4</f>
        <v>3228286800.9099998</v>
      </c>
      <c r="AG49" s="33">
        <f>利润表!AG4</f>
        <v>13259978831.02</v>
      </c>
      <c r="AH49" s="33">
        <f>利润表!AH4</f>
        <v>9744452405.0200005</v>
      </c>
      <c r="AI49" s="33">
        <f>利润表!AI4</f>
        <v>6310896504.9499998</v>
      </c>
      <c r="AJ49" s="33">
        <f>利润表!AJ4</f>
        <v>2739090225.46</v>
      </c>
      <c r="AK49" s="33">
        <f>利润表!AK4</f>
        <v>10986235317.82</v>
      </c>
      <c r="AL49" s="33">
        <f>利润表!AL4</f>
        <v>8066224111.6300001</v>
      </c>
      <c r="AM49" s="33">
        <f>利润表!AM4</f>
        <v>5180700037.8599997</v>
      </c>
      <c r="AN49" s="33">
        <f>利润表!AN4</f>
        <v>2344474929.9000001</v>
      </c>
      <c r="AO49" s="33">
        <f>利润表!AO4</f>
        <v>10447383090.459999</v>
      </c>
      <c r="AP49" s="33">
        <f>利润表!AP4</f>
        <v>7918918582.4499998</v>
      </c>
      <c r="AQ49" s="33">
        <f>利润表!AQ4</f>
        <v>5191719881.5</v>
      </c>
      <c r="AR49" s="33">
        <f>利润表!AR4</f>
        <v>2316491412.3400002</v>
      </c>
      <c r="AS49" s="33">
        <f>利润表!AS4</f>
        <v>9186192504.1200008</v>
      </c>
      <c r="AT49" s="33">
        <f>利润表!AT4</f>
        <v>6667310641.75</v>
      </c>
      <c r="AU49" s="33">
        <f>利润表!AU4</f>
        <v>4210749706.7199998</v>
      </c>
      <c r="AV49" s="33">
        <f>利润表!AV4</f>
        <v>1893486265.3399999</v>
      </c>
      <c r="AW49" s="33">
        <f>利润表!AW4</f>
        <v>7286223314.4200001</v>
      </c>
      <c r="AX49" s="33">
        <f>利润表!AX4</f>
        <v>5245909976.1700001</v>
      </c>
      <c r="AY49" s="33">
        <f>利润表!AY4</f>
        <v>3422503680.1999998</v>
      </c>
      <c r="AZ49" s="33">
        <f>利润表!AZ4</f>
        <v>1557384662.4200001</v>
      </c>
      <c r="BA49" s="33">
        <f>利润表!BA4</f>
        <v>6831533255.1899996</v>
      </c>
      <c r="BB49" s="33">
        <f>利润表!BB4</f>
        <v>5059322816.5</v>
      </c>
      <c r="BC49" s="33">
        <f>利润表!BC4</f>
        <v>3356863760.23</v>
      </c>
      <c r="BD49" s="33">
        <f>利润表!BD4</f>
        <v>1530956087.8499999</v>
      </c>
      <c r="BE49" s="33">
        <f>利润表!BE4</f>
        <v>6555276828.1199999</v>
      </c>
      <c r="BF49" s="33">
        <f>利润表!BF4</f>
        <v>4802388106.7799997</v>
      </c>
      <c r="BG49" s="33">
        <f>利润表!BG4</f>
        <v>3300403591.21</v>
      </c>
      <c r="BH49" s="33">
        <f>利润表!BH4</f>
        <v>1599628295.23</v>
      </c>
      <c r="BI49" s="33">
        <f>利润表!BI4</f>
        <v>5559734783.4700003</v>
      </c>
      <c r="BJ49" s="33">
        <f>利润表!BJ4</f>
        <v>4073338384.8699999</v>
      </c>
      <c r="BK49" s="33">
        <f>利润表!BK4</f>
        <v>2665555632.9699998</v>
      </c>
      <c r="BL49" s="33">
        <f>利润表!BL4</f>
        <v>1253183034.1500001</v>
      </c>
      <c r="BM49" s="33">
        <f>利润表!BM4</f>
        <v>4468336934.6800003</v>
      </c>
      <c r="BN49" s="33">
        <f>利润表!BN4</f>
        <v>3419871820.3000002</v>
      </c>
      <c r="BO49" s="33">
        <f>利润表!BO4</f>
        <v>2289548356.9299998</v>
      </c>
      <c r="BP49" s="33">
        <f>利润表!BP4</f>
        <v>1062734559.6900001</v>
      </c>
      <c r="BQ49" s="33">
        <f>利润表!BQ4</f>
        <v>3844769510</v>
      </c>
      <c r="BR49" s="33">
        <f>利润表!BR4</f>
        <v>1888676871</v>
      </c>
      <c r="BS49" s="33">
        <f>利润表!BS4</f>
        <v>3624435206.8899999</v>
      </c>
      <c r="BT49" s="33">
        <f>利润表!BT4</f>
        <v>1759872948.4200001</v>
      </c>
      <c r="BU49" s="33">
        <f>利润表!BU4</f>
        <v>3503166528.1399999</v>
      </c>
      <c r="BV49" s="33">
        <f>利润表!BV4</f>
        <v>1640969270.5599999</v>
      </c>
      <c r="BW49" s="33">
        <f>利润表!BW4</f>
        <v>444323044.92000002</v>
      </c>
      <c r="BX49" s="33">
        <f>利润表!BX4</f>
        <v>202091770.88</v>
      </c>
      <c r="BY49" s="33">
        <f>利润表!BY4</f>
        <v>918888298.00999999</v>
      </c>
      <c r="BZ49" s="33">
        <f>利润表!BZ4</f>
        <v>393462052.19999999</v>
      </c>
      <c r="CA49" s="33">
        <f>利润表!CA4</f>
        <v>1350796162.8199999</v>
      </c>
      <c r="CB49" s="33">
        <f>利润表!CB4</f>
        <v>953095812.62</v>
      </c>
      <c r="CC49" s="33">
        <f>利润表!CC4</f>
        <v>1924570651.9100001</v>
      </c>
      <c r="CD49" s="33">
        <f>利润表!CD4</f>
        <v>1099680000</v>
      </c>
      <c r="CE49" s="33">
        <f>利润表!CE4</f>
        <v>1434156000</v>
      </c>
      <c r="CF49" s="33">
        <f>利润表!CF4</f>
        <v>767120945.70000005</v>
      </c>
      <c r="CG49" s="33">
        <f>利润表!CG4</f>
        <v>585220000</v>
      </c>
      <c r="CH49" s="33">
        <f>利润表!CH4</f>
        <v>773370000</v>
      </c>
      <c r="CI49" s="33">
        <f>利润表!CI4</f>
        <v>630840000</v>
      </c>
      <c r="CJ49" s="33">
        <f>利润表!CJ4</f>
        <v>542050000</v>
      </c>
      <c r="CK49" s="33">
        <f>利润表!CK4</f>
        <v>0</v>
      </c>
    </row>
    <row r="50" spans="1:89" s="33" customFormat="1">
      <c r="A50" s="33" t="s">
        <v>472</v>
      </c>
      <c r="E50" s="33">
        <f>资产资本表!E50</f>
        <v>-6969156528.1200047</v>
      </c>
      <c r="F50" s="33">
        <f>资产资本表!F50</f>
        <v>-6672987430.1099987</v>
      </c>
      <c r="G50" s="33">
        <f>资产资本表!G50</f>
        <v>-6712471921.0500031</v>
      </c>
      <c r="H50" s="33">
        <f>资产资本表!H50</f>
        <v>-6646489677.3899994</v>
      </c>
      <c r="I50" s="33">
        <f>资产资本表!I50</f>
        <v>-7256521933.7400017</v>
      </c>
      <c r="J50" s="33">
        <f>资产资本表!J50</f>
        <v>-7479174601.6399937</v>
      </c>
      <c r="K50" s="33">
        <f>资产资本表!K50</f>
        <v>-7447782539.2699966</v>
      </c>
      <c r="L50" s="33">
        <f>资产资本表!L50</f>
        <v>-6625510323.1899948</v>
      </c>
      <c r="M50" s="33">
        <f>资产资本表!M50</f>
        <v>-6988829959.1799946</v>
      </c>
      <c r="N50" s="33">
        <f>资产资本表!N50</f>
        <v>-7465889469.6100025</v>
      </c>
      <c r="O50" s="33">
        <f>资产资本表!O50</f>
        <v>-7946063589.2799988</v>
      </c>
      <c r="P50" s="33">
        <f>资产资本表!P50</f>
        <v>-6466894792.4600029</v>
      </c>
      <c r="Q50" s="33">
        <f>资产资本表!Q50</f>
        <v>-7005361828.8899994</v>
      </c>
      <c r="R50" s="33">
        <f>资产资本表!R50</f>
        <v>-6758445421.7599983</v>
      </c>
      <c r="S50" s="33">
        <f>资产资本表!S50</f>
        <v>-6467532727.5900002</v>
      </c>
      <c r="T50" s="33">
        <f>资产资本表!T50</f>
        <v>-5989126659.0400009</v>
      </c>
      <c r="U50" s="33">
        <f>资产资本表!U50</f>
        <v>-6239016379.5200005</v>
      </c>
      <c r="V50" s="33">
        <f>资产资本表!V50</f>
        <v>-6321566435.4799976</v>
      </c>
      <c r="W50" s="33">
        <f>资产资本表!W50</f>
        <v>-6277911081.6799984</v>
      </c>
      <c r="X50" s="33">
        <f>资产资本表!X50</f>
        <v>-4931428365.1100006</v>
      </c>
      <c r="Y50" s="33">
        <f>资产资本表!Y50</f>
        <v>-5865860535.6400013</v>
      </c>
      <c r="Z50" s="33">
        <f>资产资本表!Z50</f>
        <v>-5081467887.4299984</v>
      </c>
      <c r="AA50" s="33">
        <f>资产资本表!AA50</f>
        <v>-4750064897.8399982</v>
      </c>
      <c r="AB50" s="33">
        <f>资产资本表!AB50</f>
        <v>-3509734148.6899996</v>
      </c>
      <c r="AC50" s="33">
        <f>资产资本表!AC50</f>
        <v>-3312375926.4399986</v>
      </c>
      <c r="AD50" s="33">
        <f>资产资本表!AD50</f>
        <v>-3485802672.1999989</v>
      </c>
      <c r="AE50" s="33">
        <f>资产资本表!AE50</f>
        <v>-3114302743.8899994</v>
      </c>
      <c r="AF50" s="33">
        <f>资产资本表!AF50</f>
        <v>-2371501385.2099991</v>
      </c>
      <c r="AG50" s="33">
        <f>资产资本表!AG50</f>
        <v>-2860590372.5899992</v>
      </c>
      <c r="AH50" s="33">
        <f>资产资本表!AH50</f>
        <v>-2946473558.7600012</v>
      </c>
      <c r="AI50" s="33">
        <f>资产资本表!AI50</f>
        <v>-2565323649.1900005</v>
      </c>
      <c r="AJ50" s="33">
        <f>资产资本表!AJ50</f>
        <v>-1720618991.5300007</v>
      </c>
      <c r="AK50" s="33">
        <f>资产资本表!AK50</f>
        <v>-1896536140.5299997</v>
      </c>
      <c r="AL50" s="33">
        <f>资产资本表!AL50</f>
        <v>-1466710664.5900002</v>
      </c>
      <c r="AM50" s="33">
        <f>资产资本表!AM50</f>
        <v>-1025906895.2999992</v>
      </c>
      <c r="AN50" s="33">
        <f>资产资本表!AN50</f>
        <v>-839702275.53000021</v>
      </c>
      <c r="AO50" s="33">
        <f>资产资本表!AO50</f>
        <v>-479690258.43000031</v>
      </c>
      <c r="AP50" s="33">
        <f>资产资本表!AP50</f>
        <v>-612441739.57999992</v>
      </c>
      <c r="AQ50" s="33">
        <f>资产资本表!AQ50</f>
        <v>-426334653.28999949</v>
      </c>
      <c r="AR50" s="33">
        <f>资产资本表!AR50</f>
        <v>-423840616.51000023</v>
      </c>
      <c r="AS50" s="33">
        <f>资产资本表!AS50</f>
        <v>-909246717.10999966</v>
      </c>
      <c r="AT50" s="33">
        <f>资产资本表!AT50</f>
        <v>-708457077.14000082</v>
      </c>
      <c r="AU50" s="33">
        <f>资产资本表!AU50</f>
        <v>-493439672.11999989</v>
      </c>
      <c r="AV50" s="33">
        <f>资产资本表!AV50</f>
        <v>-379704464.38000059</v>
      </c>
      <c r="AW50" s="33">
        <f>资产资本表!AW50</f>
        <v>-553464198.96000051</v>
      </c>
      <c r="AX50" s="33">
        <f>资产资本表!AX50</f>
        <v>-379277051.30999994</v>
      </c>
      <c r="AY50" s="33">
        <f>资产资本表!AY50</f>
        <v>-225013488.39000034</v>
      </c>
      <c r="AZ50" s="33">
        <f>资产资本表!AZ50</f>
        <v>170248609.9599998</v>
      </c>
      <c r="BA50" s="33">
        <f>资产资本表!BA50</f>
        <v>-157863213.64999986</v>
      </c>
      <c r="BB50" s="33">
        <f>资产资本表!BB50</f>
        <v>218694111.80000019</v>
      </c>
      <c r="BC50" s="33">
        <f>资产资本表!BC50</f>
        <v>29418910.429999828</v>
      </c>
      <c r="BD50" s="33">
        <f>资产资本表!BD50</f>
        <v>-97659283.860000134</v>
      </c>
      <c r="BE50" s="33">
        <f>资产资本表!BE50</f>
        <v>-450644735.62000012</v>
      </c>
      <c r="BF50" s="33">
        <f>资产资本表!BF50</f>
        <v>-415148818.6500001</v>
      </c>
      <c r="BG50" s="33">
        <f>资产资本表!BG50</f>
        <v>-324359697.23999977</v>
      </c>
      <c r="BH50" s="33">
        <f>资产资本表!BH50</f>
        <v>-561050103.0800004</v>
      </c>
      <c r="BI50" s="33">
        <f>资产资本表!BI50</f>
        <v>-724033772.13000011</v>
      </c>
      <c r="BJ50" s="33">
        <f>资产资本表!BJ50</f>
        <v>-523055324.67000008</v>
      </c>
      <c r="BK50" s="33">
        <f>资产资本表!BK50</f>
        <v>-266939843.69999981</v>
      </c>
      <c r="BL50" s="33">
        <f>资产资本表!BL50</f>
        <v>-325773285.45000076</v>
      </c>
      <c r="BM50" s="33">
        <f>资产资本表!BM50</f>
        <v>-646594059.03000021</v>
      </c>
      <c r="BN50" s="33">
        <f>资产资本表!BN50</f>
        <v>-227717318.46999979</v>
      </c>
      <c r="BO50" s="33">
        <f>资产资本表!BO50</f>
        <v>-583631254.98999977</v>
      </c>
      <c r="BP50" s="33">
        <f>资产资本表!BP50</f>
        <v>-543265196.29999995</v>
      </c>
      <c r="BQ50" s="33">
        <f>资产资本表!BQ50</f>
        <v>-549348619.72000027</v>
      </c>
      <c r="BR50" s="33">
        <f>资产资本表!BR50</f>
        <v>-493088470.3499999</v>
      </c>
      <c r="BS50" s="33">
        <f>资产资本表!BS50</f>
        <v>-427834186.63000011</v>
      </c>
      <c r="BT50" s="33">
        <f>资产资本表!BT50</f>
        <v>132451824.28000021</v>
      </c>
      <c r="BU50" s="33">
        <f>资产资本表!BU50</f>
        <v>-86951869.659999847</v>
      </c>
      <c r="BV50" s="33">
        <f>资产资本表!BV50</f>
        <v>-40920519.129999638</v>
      </c>
      <c r="BW50" s="33">
        <f>资产资本表!BW50</f>
        <v>-422369060.96000028</v>
      </c>
      <c r="BX50" s="33">
        <f>资产资本表!BX50</f>
        <v>1223553321.74</v>
      </c>
      <c r="BY50" s="33">
        <f>资产资本表!BY50</f>
        <v>1103570654.97</v>
      </c>
      <c r="BZ50" s="33">
        <f>资产资本表!BZ50</f>
        <v>0</v>
      </c>
      <c r="CA50" s="33">
        <f>资产资本表!CA50</f>
        <v>962522479.01999986</v>
      </c>
      <c r="CB50" s="33">
        <f>资产资本表!CB50</f>
        <v>0</v>
      </c>
      <c r="CC50" s="33">
        <f>资产资本表!CC50</f>
        <v>685762452.16000009</v>
      </c>
      <c r="CD50" s="33">
        <f>资产资本表!CD50</f>
        <v>0</v>
      </c>
      <c r="CE50" s="33">
        <f>资产资本表!CE50</f>
        <v>194727000</v>
      </c>
      <c r="CF50" s="33">
        <f>资产资本表!CF50</f>
        <v>0</v>
      </c>
      <c r="CG50" s="33">
        <f>资产资本表!CG50</f>
        <v>218046895.90000004</v>
      </c>
      <c r="CH50" s="33">
        <f>资产资本表!CH50</f>
        <v>0</v>
      </c>
      <c r="CI50" s="33">
        <f>资产资本表!CI50</f>
        <v>0</v>
      </c>
      <c r="CJ50" s="33">
        <f>资产资本表!CJ50</f>
        <v>0</v>
      </c>
      <c r="CK50" s="33">
        <f>资产资本表!CK50</f>
        <v>0</v>
      </c>
    </row>
    <row r="51" spans="1:89" s="51" customFormat="1">
      <c r="A51" s="51" t="s">
        <v>473</v>
      </c>
      <c r="E51" s="51">
        <f>E49/E50</f>
        <v>-2.7939028679418287</v>
      </c>
      <c r="F51" s="51">
        <f t="shared" ref="F51:BQ51" si="14">F49/F50</f>
        <v>-2.2019414483113735</v>
      </c>
      <c r="G51" s="51">
        <f t="shared" si="14"/>
        <v>-1.4321429674697612</v>
      </c>
      <c r="H51" s="51">
        <f t="shared" si="14"/>
        <v>-0.57091006149280221</v>
      </c>
      <c r="I51" s="51">
        <f t="shared" si="14"/>
        <v>-2.6098662784512654</v>
      </c>
      <c r="J51" s="51">
        <f t="shared" si="14"/>
        <v>-1.9010721989271722</v>
      </c>
      <c r="K51" s="51">
        <f t="shared" si="14"/>
        <v>-1.2448423648602849</v>
      </c>
      <c r="L51" s="51">
        <f t="shared" si="14"/>
        <v>-0.56982174628055993</v>
      </c>
      <c r="M51" s="51">
        <f t="shared" si="14"/>
        <v>-2.7609105929777065</v>
      </c>
      <c r="N51" s="51">
        <f t="shared" si="14"/>
        <v>-1.9760932558958271</v>
      </c>
      <c r="O51" s="51">
        <f t="shared" si="14"/>
        <v>-1.2370273265911105</v>
      </c>
      <c r="P51" s="51">
        <f t="shared" si="14"/>
        <v>-0.64193029243960376</v>
      </c>
      <c r="Q51" s="51">
        <f t="shared" si="14"/>
        <v>-2.9661470353791026</v>
      </c>
      <c r="R51" s="51">
        <f t="shared" si="14"/>
        <v>-2.3045511678207791</v>
      </c>
      <c r="S51" s="51">
        <f t="shared" si="14"/>
        <v>-1.5672617463827045</v>
      </c>
      <c r="T51" s="51">
        <f t="shared" si="14"/>
        <v>-0.69012403502291575</v>
      </c>
      <c r="U51" s="51">
        <f t="shared" si="14"/>
        <v>-3.1907396717944749</v>
      </c>
      <c r="V51" s="51">
        <f t="shared" si="14"/>
        <v>-2.3125232919441738</v>
      </c>
      <c r="W51" s="51">
        <f t="shared" si="14"/>
        <v>-1.4943728750215839</v>
      </c>
      <c r="X51" s="51">
        <f t="shared" si="14"/>
        <v>-0.78757369204396144</v>
      </c>
      <c r="Y51" s="51">
        <f t="shared" si="14"/>
        <v>-3.0248334019833809</v>
      </c>
      <c r="Z51" s="51">
        <f t="shared" si="14"/>
        <v>-2.6476867822999388</v>
      </c>
      <c r="AA51" s="51">
        <f t="shared" si="14"/>
        <v>-1.5149427675719291</v>
      </c>
      <c r="AB51" s="51">
        <f t="shared" si="14"/>
        <v>-0.91142257422943662</v>
      </c>
      <c r="AC51" s="51">
        <f t="shared" si="14"/>
        <v>-4.378240680953307</v>
      </c>
      <c r="AD51" s="51">
        <f t="shared" si="14"/>
        <v>-3.2794678302587839</v>
      </c>
      <c r="AE51" s="51">
        <f t="shared" si="14"/>
        <v>-2.3652248504329019</v>
      </c>
      <c r="AF51" s="51">
        <f t="shared" si="14"/>
        <v>-1.3612839617313282</v>
      </c>
      <c r="AG51" s="51">
        <f t="shared" si="14"/>
        <v>-4.6353993770224147</v>
      </c>
      <c r="AH51" s="51">
        <f t="shared" si="14"/>
        <v>-3.3071575938800795</v>
      </c>
      <c r="AI51" s="51">
        <f t="shared" si="14"/>
        <v>-2.4600780907090072</v>
      </c>
      <c r="AJ51" s="51">
        <f t="shared" si="14"/>
        <v>-1.5919214183637245</v>
      </c>
      <c r="AK51" s="51">
        <f t="shared" si="14"/>
        <v>-5.7927898567489589</v>
      </c>
      <c r="AL51" s="51">
        <f t="shared" si="14"/>
        <v>-5.4995332797179923</v>
      </c>
      <c r="AM51" s="51">
        <f t="shared" si="14"/>
        <v>-5.04987349397339</v>
      </c>
      <c r="AN51" s="51">
        <f t="shared" si="14"/>
        <v>-2.7920311736921555</v>
      </c>
      <c r="AO51" s="51">
        <f t="shared" si="14"/>
        <v>-21.779435597991309</v>
      </c>
      <c r="AP51" s="51">
        <f t="shared" si="14"/>
        <v>-12.930076561863064</v>
      </c>
      <c r="AQ51" s="51">
        <f t="shared" si="14"/>
        <v>-12.177569525338376</v>
      </c>
      <c r="AR51" s="51">
        <f t="shared" si="14"/>
        <v>-5.4654776397187126</v>
      </c>
      <c r="AS51" s="51">
        <f t="shared" si="14"/>
        <v>-10.103080199528138</v>
      </c>
      <c r="AT51" s="51">
        <f t="shared" si="14"/>
        <v>-9.4110297672027468</v>
      </c>
      <c r="AU51" s="51">
        <f t="shared" si="14"/>
        <v>-8.5334640577824992</v>
      </c>
      <c r="AV51" s="51">
        <f t="shared" si="14"/>
        <v>-4.9867369045338297</v>
      </c>
      <c r="AW51" s="51">
        <f t="shared" si="14"/>
        <v>-13.164759939507096</v>
      </c>
      <c r="AX51" s="51">
        <f t="shared" si="14"/>
        <v>-13.831340330375763</v>
      </c>
      <c r="AY51" s="51">
        <f t="shared" si="14"/>
        <v>-15.210215639464291</v>
      </c>
      <c r="AZ51" s="51">
        <f t="shared" si="14"/>
        <v>9.1477085350999943</v>
      </c>
      <c r="BA51" s="51">
        <f t="shared" si="14"/>
        <v>-43.275017005141308</v>
      </c>
      <c r="BB51" s="51">
        <f t="shared" si="14"/>
        <v>23.134243418162278</v>
      </c>
      <c r="BC51" s="51">
        <f t="shared" si="14"/>
        <v>114.1056453541138</v>
      </c>
      <c r="BD51" s="51">
        <f t="shared" si="14"/>
        <v>-15.676503321944367</v>
      </c>
      <c r="BE51" s="51">
        <f t="shared" si="14"/>
        <v>-14.546440488428662</v>
      </c>
      <c r="BF51" s="51">
        <f t="shared" si="14"/>
        <v>-11.567871305515514</v>
      </c>
      <c r="BG51" s="51">
        <f t="shared" si="14"/>
        <v>-10.175134640010377</v>
      </c>
      <c r="BH51" s="51">
        <f t="shared" si="14"/>
        <v>-2.8511327000004281</v>
      </c>
      <c r="BI51" s="51">
        <f t="shared" si="14"/>
        <v>-7.6788334984901105</v>
      </c>
      <c r="BJ51" s="51">
        <f t="shared" si="14"/>
        <v>-7.787586117089818</v>
      </c>
      <c r="BK51" s="51">
        <f t="shared" si="14"/>
        <v>-9.9856042321118714</v>
      </c>
      <c r="BL51" s="51">
        <f t="shared" si="14"/>
        <v>-3.8467949648447677</v>
      </c>
      <c r="BM51" s="51">
        <f t="shared" si="14"/>
        <v>-6.9105753018876435</v>
      </c>
      <c r="BN51" s="51">
        <f t="shared" si="14"/>
        <v>-15.01805766587114</v>
      </c>
      <c r="BO51" s="51">
        <f t="shared" si="14"/>
        <v>-3.9229365071773445</v>
      </c>
      <c r="BP51" s="51">
        <f t="shared" si="14"/>
        <v>-1.9561984955560094</v>
      </c>
      <c r="BQ51" s="51">
        <f t="shared" si="14"/>
        <v>-6.998778866432132</v>
      </c>
      <c r="BR51" s="51">
        <f t="shared" ref="BR51:CJ51" si="15">BR49/BR50</f>
        <v>-3.8303002089247702</v>
      </c>
      <c r="BS51" s="51">
        <f t="shared" si="15"/>
        <v>-8.471588573693122</v>
      </c>
      <c r="BT51" s="51">
        <f t="shared" si="15"/>
        <v>13.286890973276954</v>
      </c>
      <c r="BU51" s="51">
        <f t="shared" si="15"/>
        <v>-40.288570468215575</v>
      </c>
      <c r="BV51" s="51">
        <f t="shared" si="15"/>
        <v>-40.101379587752419</v>
      </c>
      <c r="BW51" s="51">
        <f t="shared" si="15"/>
        <v>-1.0519782010313461</v>
      </c>
      <c r="BX51" s="51">
        <f t="shared" si="15"/>
        <v>0.1651679312125178</v>
      </c>
      <c r="BY51" s="51">
        <f t="shared" si="15"/>
        <v>0.83265017411592868</v>
      </c>
      <c r="BZ51" s="51" t="e">
        <f t="shared" si="15"/>
        <v>#DIV/0!</v>
      </c>
      <c r="CA51" s="51">
        <f t="shared" si="15"/>
        <v>1.4033918087765846</v>
      </c>
      <c r="CB51" s="51" t="e">
        <f t="shared" si="15"/>
        <v>#DIV/0!</v>
      </c>
      <c r="CC51" s="51">
        <f t="shared" si="15"/>
        <v>2.8064684000239852</v>
      </c>
      <c r="CD51" s="51" t="e">
        <f t="shared" si="15"/>
        <v>#DIV/0!</v>
      </c>
      <c r="CE51" s="51">
        <f t="shared" si="15"/>
        <v>7.3649570937774422</v>
      </c>
      <c r="CF51" s="51" t="e">
        <f t="shared" si="15"/>
        <v>#DIV/0!</v>
      </c>
      <c r="CG51" s="51">
        <f t="shared" si="15"/>
        <v>2.6839180515937806</v>
      </c>
      <c r="CH51" s="51" t="e">
        <f t="shared" si="15"/>
        <v>#DIV/0!</v>
      </c>
      <c r="CI51" s="51" t="e">
        <f t="shared" si="15"/>
        <v>#DIV/0!</v>
      </c>
      <c r="CJ51" s="51" t="e">
        <f t="shared" si="15"/>
        <v>#DIV/0!</v>
      </c>
    </row>
    <row r="52" spans="1:89" s="33" customFormat="1">
      <c r="A52" s="33" t="s">
        <v>474</v>
      </c>
      <c r="E52" s="33">
        <f>资产资本表!E68</f>
        <v>2454890527.3099999</v>
      </c>
      <c r="F52" s="33">
        <f>资产资本表!F68</f>
        <v>2346658997.96</v>
      </c>
      <c r="G52" s="33">
        <f>资产资本表!G68</f>
        <v>2321028456.0099998</v>
      </c>
      <c r="H52" s="33">
        <f>资产资本表!H68</f>
        <v>2370979739.6600003</v>
      </c>
      <c r="I52" s="33">
        <f>资产资本表!I68</f>
        <v>2412303475.0899997</v>
      </c>
      <c r="J52" s="33">
        <f>资产资本表!J68</f>
        <v>2470406281.8300004</v>
      </c>
      <c r="K52" s="33">
        <f>资产资本表!K68</f>
        <v>2494493018.0699997</v>
      </c>
      <c r="L52" s="33">
        <f>资产资本表!L68</f>
        <v>2182152344.7200003</v>
      </c>
      <c r="M52" s="33">
        <f>资产资本表!M68</f>
        <v>2152577164.2399998</v>
      </c>
      <c r="N52" s="33">
        <f>资产资本表!N68</f>
        <v>2164865015.4299998</v>
      </c>
      <c r="O52" s="33">
        <f>资产资本表!O68</f>
        <v>2313387131.1999998</v>
      </c>
      <c r="P52" s="33">
        <f>资产资本表!P68</f>
        <v>2470892138.5</v>
      </c>
      <c r="Q52" s="33">
        <f>资产资本表!Q68</f>
        <v>2509457579.0300002</v>
      </c>
      <c r="R52" s="33">
        <f>资产资本表!R68</f>
        <v>2454288355.1100001</v>
      </c>
      <c r="S52" s="33">
        <f>资产资本表!S68</f>
        <v>2364512974.75</v>
      </c>
      <c r="T52" s="33">
        <f>资产资本表!T68</f>
        <v>2349442788.3999996</v>
      </c>
      <c r="U52" s="33">
        <f>资产资本表!U68</f>
        <v>2333913055.750001</v>
      </c>
      <c r="V52" s="33">
        <f>资产资本表!V68</f>
        <v>2273126750.1999998</v>
      </c>
      <c r="W52" s="33">
        <f>资产资本表!W68</f>
        <v>2271648667.499999</v>
      </c>
      <c r="X52" s="33">
        <f>资产资本表!X68</f>
        <v>2284542290.6700001</v>
      </c>
      <c r="Y52" s="33">
        <f>资产资本表!Y68</f>
        <v>2417151666.0300002</v>
      </c>
      <c r="Z52" s="33">
        <f>资产资本表!Z68</f>
        <v>2365112559.9700003</v>
      </c>
      <c r="AA52" s="33">
        <f>资产资本表!AA68</f>
        <v>1665128995.6599998</v>
      </c>
      <c r="AB52" s="33">
        <f>资产资本表!AB68</f>
        <v>1663553695.26</v>
      </c>
      <c r="AC52" s="33">
        <f>资产资本表!AC68</f>
        <v>2379075025.6399994</v>
      </c>
      <c r="AD52" s="33">
        <f>资产资本表!AD68</f>
        <v>1895315967.5499997</v>
      </c>
      <c r="AE52" s="33">
        <f>资产资本表!AE68</f>
        <v>2018164183.1700001</v>
      </c>
      <c r="AF52" s="33">
        <f>资产资本表!AF68</f>
        <v>2030582059.45</v>
      </c>
      <c r="AG52" s="33">
        <f>资产资本表!AG68</f>
        <v>2041521028.8299997</v>
      </c>
      <c r="AH52" s="33">
        <f>资产资本表!AH68</f>
        <v>2117003238.0300004</v>
      </c>
      <c r="AI52" s="33">
        <f>资产资本表!AI68</f>
        <v>2127767595.3</v>
      </c>
      <c r="AJ52" s="33">
        <f>资产资本表!AJ68</f>
        <v>2123264784.5799999</v>
      </c>
      <c r="AK52" s="33">
        <f>资产资本表!AK68</f>
        <v>2106733677.9799995</v>
      </c>
      <c r="AL52" s="33">
        <f>资产资本表!AL68</f>
        <v>2181311978.2000003</v>
      </c>
      <c r="AM52" s="33">
        <f>资产资本表!AM68</f>
        <v>1766549255.0699997</v>
      </c>
      <c r="AN52" s="33">
        <f>资产资本表!AN68</f>
        <v>1754765166.9699998</v>
      </c>
      <c r="AO52" s="33">
        <f>资产资本表!AO68</f>
        <v>1753220374.0200002</v>
      </c>
      <c r="AP52" s="33">
        <f>资产资本表!AP68</f>
        <v>1649673554.8800004</v>
      </c>
      <c r="AQ52" s="33">
        <f>资产资本表!AQ68</f>
        <v>1614270453.4799998</v>
      </c>
      <c r="AR52" s="33">
        <f>资产资本表!AR68</f>
        <v>1636219769.9099998</v>
      </c>
      <c r="AS52" s="33">
        <f>资产资本表!AS68</f>
        <v>1622178981.0399997</v>
      </c>
      <c r="AT52" s="33">
        <f>资产资本表!AT68</f>
        <v>1577433801.45</v>
      </c>
      <c r="AU52" s="33">
        <f>资产资本表!AU68</f>
        <v>1708833997.0599997</v>
      </c>
      <c r="AV52" s="33">
        <f>资产资本表!AV68</f>
        <v>1602023740.5600002</v>
      </c>
      <c r="AW52" s="33">
        <f>资产资本表!AW68</f>
        <v>1607615691.8999999</v>
      </c>
      <c r="AX52" s="33">
        <f>资产资本表!AX68</f>
        <v>1541397866.6100001</v>
      </c>
      <c r="AY52" s="33">
        <f>资产资本表!AY68</f>
        <v>1531323889.3399999</v>
      </c>
      <c r="AZ52" s="33">
        <f>资产资本表!AZ68</f>
        <v>1533389587.6100004</v>
      </c>
      <c r="BA52" s="33">
        <f>资产资本表!BA68</f>
        <v>1528953112.1300001</v>
      </c>
      <c r="BB52" s="33">
        <f>资产资本表!BB68</f>
        <v>1454249169.7900002</v>
      </c>
      <c r="BC52" s="33">
        <f>资产资本表!BC68</f>
        <v>1475873605.3299999</v>
      </c>
      <c r="BD52" s="33">
        <f>资产资本表!BD68</f>
        <v>1420004646.6199999</v>
      </c>
      <c r="BE52" s="33">
        <f>资产资本表!BE68</f>
        <v>1418837796.5700002</v>
      </c>
      <c r="BF52" s="33">
        <f>资产资本表!BF68</f>
        <v>1248334291.0599999</v>
      </c>
      <c r="BG52" s="33">
        <f>资产资本表!BG68</f>
        <v>1260288251.3700001</v>
      </c>
      <c r="BH52" s="33">
        <f>资产资本表!BH68</f>
        <v>1367407857.2199998</v>
      </c>
      <c r="BI52" s="33">
        <f>资产资本表!BI68</f>
        <v>1382409784.6800001</v>
      </c>
      <c r="BJ52" s="33">
        <f>资产资本表!BJ68</f>
        <v>1318899201.0300002</v>
      </c>
      <c r="BK52" s="33">
        <f>资产资本表!BK68</f>
        <v>1193317891.78</v>
      </c>
      <c r="BL52" s="33">
        <f>资产资本表!BL68</f>
        <v>1143911773.3999999</v>
      </c>
      <c r="BM52" s="33">
        <f>资产资本表!BM68</f>
        <v>1153504140.2</v>
      </c>
      <c r="BN52" s="33">
        <f>资产资本表!BN68</f>
        <v>897625045.82000005</v>
      </c>
      <c r="BO52" s="33">
        <f>资产资本表!BO68</f>
        <v>921016822.43999994</v>
      </c>
      <c r="BP52" s="33">
        <f>资产资本表!BP68</f>
        <v>898781839.95000005</v>
      </c>
      <c r="BQ52" s="33">
        <f>资产资本表!BQ68</f>
        <v>855768959.73999989</v>
      </c>
      <c r="BR52" s="33">
        <f>资产资本表!BR68</f>
        <v>967022671.55999994</v>
      </c>
      <c r="BS52" s="33">
        <f>资产资本表!BS68</f>
        <v>912510795.08000004</v>
      </c>
      <c r="BT52" s="33">
        <f>资产资本表!BT68</f>
        <v>1085005791.3399999</v>
      </c>
      <c r="BU52" s="33">
        <f>资产资本表!BU68</f>
        <v>1048137506.5799999</v>
      </c>
      <c r="BV52" s="33">
        <f>资产资本表!BV68</f>
        <v>914153133.79000008</v>
      </c>
      <c r="BW52" s="33">
        <f>资产资本表!BW68</f>
        <v>935461711.29000008</v>
      </c>
      <c r="BX52" s="33">
        <f>资产资本表!BX68</f>
        <v>399043480.84000003</v>
      </c>
      <c r="BY52" s="33">
        <f>资产资本表!BY68</f>
        <v>411345651.89999998</v>
      </c>
      <c r="BZ52" s="33">
        <f>资产资本表!BZ68</f>
        <v>385662297.44</v>
      </c>
      <c r="CA52" s="33">
        <f>资产资本表!CA68</f>
        <v>460069877.17000002</v>
      </c>
      <c r="CB52" s="33">
        <f>资产资本表!CB68</f>
        <v>371093035.31</v>
      </c>
      <c r="CC52" s="33">
        <f>资产资本表!CC68</f>
        <v>510456316.62</v>
      </c>
      <c r="CD52" s="33">
        <f>资产资本表!CD68</f>
        <v>363612293.70000005</v>
      </c>
      <c r="CE52" s="33">
        <f>资产资本表!CE68</f>
        <v>407232000</v>
      </c>
      <c r="CF52" s="33">
        <f>资产资本表!CF68</f>
        <v>390871397.48000002</v>
      </c>
      <c r="CG52" s="33">
        <f>资产资本表!CG68</f>
        <v>369720545.36000001</v>
      </c>
      <c r="CH52" s="33">
        <f>资产资本表!CH68</f>
        <v>0</v>
      </c>
      <c r="CI52" s="33">
        <f>资产资本表!CI68</f>
        <v>0</v>
      </c>
      <c r="CJ52" s="33">
        <f>资产资本表!CJ68</f>
        <v>0</v>
      </c>
      <c r="CK52" s="33">
        <f>资产资本表!CK68</f>
        <v>0</v>
      </c>
    </row>
    <row r="53" spans="1:89" s="51" customFormat="1">
      <c r="A53" s="51" t="s">
        <v>475</v>
      </c>
      <c r="E53" s="51">
        <f>E49/E52</f>
        <v>7.9315742166254291</v>
      </c>
      <c r="F53" s="51">
        <f t="shared" ref="F53:BQ53" si="16">F49/F52</f>
        <v>6.2614668851304733</v>
      </c>
      <c r="G53" s="51">
        <f t="shared" si="16"/>
        <v>4.1417930190290537</v>
      </c>
      <c r="H53" s="51">
        <f t="shared" si="16"/>
        <v>1.6004134354071451</v>
      </c>
      <c r="I53" s="51">
        <f t="shared" si="16"/>
        <v>7.8508164869278847</v>
      </c>
      <c r="J53" s="51">
        <f t="shared" si="16"/>
        <v>5.7555111524276938</v>
      </c>
      <c r="K53" s="51">
        <f t="shared" si="16"/>
        <v>3.7167132407222598</v>
      </c>
      <c r="L53" s="51">
        <f t="shared" si="16"/>
        <v>1.7301082903285701</v>
      </c>
      <c r="M53" s="51">
        <f t="shared" si="16"/>
        <v>8.963922403047782</v>
      </c>
      <c r="N53" s="51">
        <f t="shared" si="16"/>
        <v>6.814879322732093</v>
      </c>
      <c r="O53" s="51">
        <f t="shared" si="16"/>
        <v>4.2489636369988988</v>
      </c>
      <c r="P53" s="51">
        <f t="shared" si="16"/>
        <v>1.6800796767357558</v>
      </c>
      <c r="Q53" s="51">
        <f t="shared" si="16"/>
        <v>8.280248845071867</v>
      </c>
      <c r="R53" s="51">
        <f t="shared" si="16"/>
        <v>6.3461097620992168</v>
      </c>
      <c r="S53" s="51">
        <f t="shared" si="16"/>
        <v>4.2868517727214899</v>
      </c>
      <c r="T53" s="51">
        <f t="shared" si="16"/>
        <v>1.759242777311802</v>
      </c>
      <c r="U53" s="51">
        <f t="shared" si="16"/>
        <v>8.5294852891222543</v>
      </c>
      <c r="V53" s="51">
        <f t="shared" si="16"/>
        <v>6.4311282344170984</v>
      </c>
      <c r="W53" s="51">
        <f t="shared" si="16"/>
        <v>4.1298375785303971</v>
      </c>
      <c r="X53" s="51">
        <f t="shared" si="16"/>
        <v>1.7000618725341952</v>
      </c>
      <c r="Y53" s="51">
        <f t="shared" si="16"/>
        <v>7.3405616738655173</v>
      </c>
      <c r="Z53" s="51">
        <f t="shared" si="16"/>
        <v>5.6885814180449223</v>
      </c>
      <c r="AA53" s="51">
        <f t="shared" si="16"/>
        <v>4.3216330273725863</v>
      </c>
      <c r="AB53" s="51">
        <f t="shared" si="16"/>
        <v>1.9229021231923897</v>
      </c>
      <c r="AC53" s="51">
        <f t="shared" si="16"/>
        <v>6.0958056704616483</v>
      </c>
      <c r="AD53" s="51">
        <f t="shared" si="16"/>
        <v>6.0314891668892292</v>
      </c>
      <c r="AE53" s="51">
        <f t="shared" si="16"/>
        <v>3.6498647151937504</v>
      </c>
      <c r="AF53" s="51">
        <f t="shared" si="16"/>
        <v>1.5898332135291335</v>
      </c>
      <c r="AG53" s="51">
        <f t="shared" si="16"/>
        <v>6.4951468261971925</v>
      </c>
      <c r="AH53" s="51">
        <f t="shared" si="16"/>
        <v>4.6029463866516345</v>
      </c>
      <c r="AI53" s="51">
        <f t="shared" si="16"/>
        <v>2.9659707756101104</v>
      </c>
      <c r="AJ53" s="51">
        <f t="shared" si="16"/>
        <v>1.2900370435907813</v>
      </c>
      <c r="AK53" s="51">
        <f t="shared" si="16"/>
        <v>5.2148192401585076</v>
      </c>
      <c r="AL53" s="51">
        <f t="shared" si="16"/>
        <v>3.6978773289853653</v>
      </c>
      <c r="AM53" s="51">
        <f t="shared" si="16"/>
        <v>2.932666622790947</v>
      </c>
      <c r="AN53" s="51">
        <f t="shared" si="16"/>
        <v>1.336061926706847</v>
      </c>
      <c r="AO53" s="51">
        <f t="shared" si="16"/>
        <v>5.958967420909528</v>
      </c>
      <c r="AP53" s="51">
        <f t="shared" si="16"/>
        <v>4.8002943121834996</v>
      </c>
      <c r="AQ53" s="51">
        <f t="shared" si="16"/>
        <v>3.2161400651965311</v>
      </c>
      <c r="AR53" s="51">
        <f t="shared" si="16"/>
        <v>1.4157581120459255</v>
      </c>
      <c r="AS53" s="51">
        <f t="shared" si="16"/>
        <v>5.6628723534752101</v>
      </c>
      <c r="AT53" s="51">
        <f t="shared" si="16"/>
        <v>4.2266817381631556</v>
      </c>
      <c r="AU53" s="51">
        <f t="shared" si="16"/>
        <v>2.4641069372241393</v>
      </c>
      <c r="AV53" s="51">
        <f t="shared" si="16"/>
        <v>1.181933961027392</v>
      </c>
      <c r="AW53" s="51">
        <f t="shared" si="16"/>
        <v>4.5323166171689948</v>
      </c>
      <c r="AX53" s="51">
        <f t="shared" si="16"/>
        <v>3.4033458134383836</v>
      </c>
      <c r="AY53" s="51">
        <f t="shared" si="16"/>
        <v>2.2349965960990121</v>
      </c>
      <c r="AZ53" s="51">
        <f t="shared" si="16"/>
        <v>1.015648387731261</v>
      </c>
      <c r="BA53" s="51">
        <f t="shared" si="16"/>
        <v>4.4681116778479373</v>
      </c>
      <c r="BB53" s="51">
        <f t="shared" si="16"/>
        <v>3.4789930925183805</v>
      </c>
      <c r="BC53" s="51">
        <f t="shared" si="16"/>
        <v>2.2744927127275356</v>
      </c>
      <c r="BD53" s="51">
        <f t="shared" si="16"/>
        <v>1.0781345620904093</v>
      </c>
      <c r="BE53" s="51">
        <f t="shared" si="16"/>
        <v>4.6201735279164353</v>
      </c>
      <c r="BF53" s="51">
        <f t="shared" si="16"/>
        <v>3.8470369204567318</v>
      </c>
      <c r="BG53" s="51">
        <f t="shared" si="16"/>
        <v>2.6187688313544828</v>
      </c>
      <c r="BH53" s="51">
        <f t="shared" si="16"/>
        <v>1.1698252915425793</v>
      </c>
      <c r="BI53" s="51">
        <f t="shared" si="16"/>
        <v>4.0217704222608397</v>
      </c>
      <c r="BJ53" s="51">
        <f t="shared" si="16"/>
        <v>3.088437980468036</v>
      </c>
      <c r="BK53" s="51">
        <f t="shared" si="16"/>
        <v>2.2337347418749851</v>
      </c>
      <c r="BL53" s="51">
        <f t="shared" si="16"/>
        <v>1.0955242032567056</v>
      </c>
      <c r="BM53" s="51">
        <f t="shared" si="16"/>
        <v>3.8737068892576829</v>
      </c>
      <c r="BN53" s="51">
        <f t="shared" si="16"/>
        <v>3.809911316785811</v>
      </c>
      <c r="BO53" s="51">
        <f t="shared" si="16"/>
        <v>2.485892006689328</v>
      </c>
      <c r="BP53" s="51">
        <f t="shared" si="16"/>
        <v>1.1824165914935718</v>
      </c>
      <c r="BQ53" s="51">
        <f t="shared" si="16"/>
        <v>4.4927657941322385</v>
      </c>
      <c r="BR53" s="51">
        <f t="shared" ref="BR53:CK53" si="17">BR49/BR52</f>
        <v>1.9530843759362833</v>
      </c>
      <c r="BS53" s="51">
        <f t="shared" si="17"/>
        <v>3.9719367994679393</v>
      </c>
      <c r="BT53" s="51">
        <f t="shared" si="17"/>
        <v>1.6219940598165179</v>
      </c>
      <c r="BU53" s="51">
        <f t="shared" si="17"/>
        <v>3.3422776173429662</v>
      </c>
      <c r="BV53" s="51">
        <f t="shared" si="17"/>
        <v>1.7950704426912401</v>
      </c>
      <c r="BW53" s="51">
        <f t="shared" si="17"/>
        <v>0.47497726476402685</v>
      </c>
      <c r="BX53" s="51">
        <f t="shared" si="17"/>
        <v>0.50644047724972219</v>
      </c>
      <c r="BY53" s="51">
        <f t="shared" si="17"/>
        <v>2.2338592708241047</v>
      </c>
      <c r="BZ53" s="51">
        <f t="shared" si="17"/>
        <v>1.0202243123369181</v>
      </c>
      <c r="CA53" s="51">
        <f t="shared" si="17"/>
        <v>2.9360673885651254</v>
      </c>
      <c r="CB53" s="51">
        <f t="shared" si="17"/>
        <v>2.5683473467073084</v>
      </c>
      <c r="CC53" s="51">
        <f t="shared" si="17"/>
        <v>3.7702945173714286</v>
      </c>
      <c r="CD53" s="51">
        <f t="shared" si="17"/>
        <v>3.0243201867847072</v>
      </c>
      <c r="CE53" s="51">
        <f t="shared" si="17"/>
        <v>3.5217173503064592</v>
      </c>
      <c r="CF53" s="51">
        <f t="shared" si="17"/>
        <v>1.9625916622340007</v>
      </c>
      <c r="CG53" s="51">
        <f t="shared" si="17"/>
        <v>1.5828711910780244</v>
      </c>
      <c r="CH53" s="51" t="e">
        <f t="shared" si="17"/>
        <v>#DIV/0!</v>
      </c>
      <c r="CI53" s="51" t="e">
        <f t="shared" si="17"/>
        <v>#DIV/0!</v>
      </c>
      <c r="CJ53" s="51" t="e">
        <f t="shared" si="17"/>
        <v>#DIV/0!</v>
      </c>
      <c r="CK53" s="51" t="e">
        <f t="shared" si="17"/>
        <v>#DIV/0!</v>
      </c>
    </row>
    <row r="54" spans="1:89" s="33" customFormat="1">
      <c r="A54" s="33" t="s">
        <v>476</v>
      </c>
      <c r="E54" s="33">
        <f>资产资本表!E17</f>
        <v>14669803853.76</v>
      </c>
      <c r="F54" s="33">
        <f>资产资本表!F17</f>
        <v>14217534449.690001</v>
      </c>
      <c r="G54" s="33">
        <f>资产资本表!G17</f>
        <v>14239294940.849998</v>
      </c>
      <c r="H54" s="33">
        <f>资产资本表!H17</f>
        <v>14065504515.089998</v>
      </c>
      <c r="I54" s="33">
        <f>资产资本表!I17</f>
        <v>14275473213.59</v>
      </c>
      <c r="J54" s="33">
        <f>资产资本表!J17</f>
        <v>14010826273.18</v>
      </c>
      <c r="K54" s="33">
        <f>资产资本表!K17</f>
        <v>13992012186.15</v>
      </c>
      <c r="L54" s="33">
        <f>资产资本表!L17</f>
        <v>13069370981.500002</v>
      </c>
      <c r="M54" s="33">
        <f>资产资本表!M17</f>
        <v>13164991889.75</v>
      </c>
      <c r="N54" s="33">
        <f>资产资本表!N17</f>
        <v>13156834853.140001</v>
      </c>
      <c r="O54" s="33">
        <f>资产资本表!O17</f>
        <v>13014263358.420002</v>
      </c>
      <c r="P54" s="33">
        <f>资产资本表!P17</f>
        <v>12205058055.74</v>
      </c>
      <c r="Q54" s="33">
        <f>资产资本表!Q17</f>
        <v>12434878623.889999</v>
      </c>
      <c r="R54" s="33">
        <f>资产资本表!R17</f>
        <v>12190331692.82</v>
      </c>
      <c r="S54" s="33">
        <f>资产资本表!S17</f>
        <v>12363790058.57</v>
      </c>
      <c r="T54" s="33">
        <f>资产资本表!T17</f>
        <v>11466788667.09</v>
      </c>
      <c r="U54" s="33">
        <f>资产资本表!U17</f>
        <v>11484574718.470001</v>
      </c>
      <c r="V54" s="33">
        <f>资产资本表!V17</f>
        <v>11405015753.559999</v>
      </c>
      <c r="W54" s="33">
        <f>资产资本表!W17</f>
        <v>11454610284.490002</v>
      </c>
      <c r="X54" s="33">
        <f>资产资本表!X17</f>
        <v>9909528542.4100018</v>
      </c>
      <c r="Y54" s="33">
        <f>资产资本表!Y17</f>
        <v>12011450390.950001</v>
      </c>
      <c r="Z54" s="33">
        <f>资产资本表!Z17</f>
        <v>9862876295.6299992</v>
      </c>
      <c r="AA54" s="33">
        <f>资产资本表!AA17</f>
        <v>9763362936.3100014</v>
      </c>
      <c r="AB54" s="33">
        <f>资产资本表!AB17</f>
        <v>8173263798.6800003</v>
      </c>
      <c r="AC54" s="33">
        <f>资产资本表!AC17</f>
        <v>8731807551.2200012</v>
      </c>
      <c r="AD54" s="33">
        <f>资产资本表!AD17</f>
        <v>8113865174.4499998</v>
      </c>
      <c r="AE54" s="33">
        <f>资产资本表!AE17</f>
        <v>7682217112.3500004</v>
      </c>
      <c r="AF54" s="33">
        <f>资产资本表!AF17</f>
        <v>6903824401.8699999</v>
      </c>
      <c r="AG54" s="33">
        <f>资产资本表!AG17</f>
        <v>7191770043.21</v>
      </c>
      <c r="AH54" s="33">
        <f>资产资本表!AH17</f>
        <v>7210473366.1399994</v>
      </c>
      <c r="AI54" s="33">
        <f>资产资本表!AI17</f>
        <v>6879750868.5100002</v>
      </c>
      <c r="AJ54" s="33">
        <f>资产资本表!AJ17</f>
        <v>6035642828.6200008</v>
      </c>
      <c r="AK54" s="33">
        <f>资产资本表!AK17</f>
        <v>6069062475.9499998</v>
      </c>
      <c r="AL54" s="33">
        <f>资产资本表!AL17</f>
        <v>5617400744.4400005</v>
      </c>
      <c r="AM54" s="33">
        <f>资产资本表!AM17</f>
        <v>5171072680.79</v>
      </c>
      <c r="AN54" s="33">
        <f>资产资本表!AN17</f>
        <v>4758643148.7600002</v>
      </c>
      <c r="AO54" s="33">
        <f>资产资本表!AO17</f>
        <v>4241062781.4899998</v>
      </c>
      <c r="AP54" s="33">
        <f>资产资本表!AP17</f>
        <v>4249003640.8099999</v>
      </c>
      <c r="AQ54" s="33">
        <f>资产资本表!AQ17</f>
        <v>4136857769.8700004</v>
      </c>
      <c r="AR54" s="33">
        <f>资产资本表!AR17</f>
        <v>3824988726.54</v>
      </c>
      <c r="AS54" s="33">
        <f>资产资本表!AS17</f>
        <v>4179106892.4000001</v>
      </c>
      <c r="AT54" s="33">
        <f>资产资本表!AT17</f>
        <v>3758950800.6599998</v>
      </c>
      <c r="AU54" s="33">
        <f>资产资本表!AU17</f>
        <v>3623164252.6900001</v>
      </c>
      <c r="AV54" s="33">
        <f>资产资本表!AV17</f>
        <v>3511557256.1199999</v>
      </c>
      <c r="AW54" s="33">
        <f>资产资本表!AW17</f>
        <v>3558892134.8800001</v>
      </c>
      <c r="AX54" s="33">
        <f>资产资本表!AX17</f>
        <v>3598739905.7000003</v>
      </c>
      <c r="AY54" s="33">
        <f>资产资本表!AY17</f>
        <v>3351576316.8400002</v>
      </c>
      <c r="AZ54" s="33">
        <f>资产资本表!AZ17</f>
        <v>3017630885.0699997</v>
      </c>
      <c r="BA54" s="33">
        <f>资产资本表!BA17</f>
        <v>3103334635.0500002</v>
      </c>
      <c r="BB54" s="33">
        <f>资产资本表!BB17</f>
        <v>2693729352.6100001</v>
      </c>
      <c r="BC54" s="33">
        <f>资产资本表!BC17</f>
        <v>2966552559.0599999</v>
      </c>
      <c r="BD54" s="33">
        <f>资产资本表!BD17</f>
        <v>3255270815.1100001</v>
      </c>
      <c r="BE54" s="33">
        <f>资产资本表!BE17</f>
        <v>3427130001.0599999</v>
      </c>
      <c r="BF54" s="33">
        <f>资产资本表!BF17</f>
        <v>3288662107.8700004</v>
      </c>
      <c r="BG54" s="33">
        <f>资产资本表!BG17</f>
        <v>3550228729.5799999</v>
      </c>
      <c r="BH54" s="33">
        <f>资产资本表!BH17</f>
        <v>3612995219.77</v>
      </c>
      <c r="BI54" s="33">
        <f>资产资本表!BI17</f>
        <v>3600773950.75</v>
      </c>
      <c r="BJ54" s="33">
        <f>资产资本表!BJ17</f>
        <v>3444087421</v>
      </c>
      <c r="BK54" s="33">
        <f>资产资本表!BK17</f>
        <v>3781540091.04</v>
      </c>
      <c r="BL54" s="33">
        <f>资产资本表!BL17</f>
        <v>3834069903.6999998</v>
      </c>
      <c r="BM54" s="33">
        <f>资产资本表!BM17</f>
        <v>3828987962.0799999</v>
      </c>
      <c r="BN54" s="33">
        <f>资产资本表!BN17</f>
        <v>3635757688.3099999</v>
      </c>
      <c r="BO54" s="33">
        <f>资产资本表!BO17</f>
        <v>3991868900.9299998</v>
      </c>
      <c r="BP54" s="33">
        <f>资产资本表!BP17</f>
        <v>3724014751.5800004</v>
      </c>
      <c r="BQ54" s="33">
        <f>资产资本表!BQ17</f>
        <v>3581318866.5</v>
      </c>
      <c r="BR54" s="33">
        <f>资产资本表!BR17</f>
        <v>3401484933.3000002</v>
      </c>
      <c r="BS54" s="33">
        <f>资产资本表!BS17</f>
        <v>3275440861.2900004</v>
      </c>
      <c r="BT54" s="33">
        <f>资产资本表!BT17</f>
        <v>2809961694.96</v>
      </c>
      <c r="BU54" s="33">
        <f>资产资本表!BU17</f>
        <v>2813364779.0300002</v>
      </c>
      <c r="BV54" s="33">
        <f>资产资本表!BV17</f>
        <v>1844312072.24</v>
      </c>
      <c r="BW54" s="33">
        <f>资产资本表!BW17</f>
        <v>2024635362.3399999</v>
      </c>
      <c r="BX54" s="33">
        <f>资产资本表!BX17</f>
        <v>16617251.32</v>
      </c>
      <c r="BY54" s="33">
        <f>资产资本表!BY17</f>
        <v>170576209.43000001</v>
      </c>
      <c r="BZ54" s="33">
        <f>资产资本表!BZ17</f>
        <v>0</v>
      </c>
      <c r="CA54" s="33">
        <f>资产资本表!CA17</f>
        <v>39275548.240000002</v>
      </c>
      <c r="CB54" s="33">
        <f>资产资本表!CB17</f>
        <v>0</v>
      </c>
      <c r="CC54" s="33">
        <f>资产资本表!CC17</f>
        <v>62661153.670000002</v>
      </c>
      <c r="CD54" s="33">
        <f>资产资本表!CD17</f>
        <v>0</v>
      </c>
      <c r="CE54" s="33">
        <f>资产资本表!CE17</f>
        <v>199943000</v>
      </c>
      <c r="CF54" s="33">
        <f>资产资本表!CF17</f>
        <v>0</v>
      </c>
      <c r="CG54" s="33">
        <f>资产资本表!CG17</f>
        <v>92708969.409999996</v>
      </c>
      <c r="CH54" s="33">
        <f>资产资本表!CH17</f>
        <v>0</v>
      </c>
      <c r="CI54" s="33">
        <f>资产资本表!CI17</f>
        <v>0</v>
      </c>
      <c r="CJ54" s="33">
        <f>资产资本表!CJ17</f>
        <v>0</v>
      </c>
      <c r="CK54" s="33">
        <f>资产资本表!CK17</f>
        <v>0</v>
      </c>
    </row>
    <row r="55" spans="1:89" s="51" customFormat="1">
      <c r="A55" s="51" t="s">
        <v>477</v>
      </c>
      <c r="E55" s="51">
        <f>E49/E54</f>
        <v>1.3272942573161517</v>
      </c>
      <c r="F55" s="51">
        <f t="shared" ref="F55:BQ55" si="18">F49/F54</f>
        <v>1.0334793039126682</v>
      </c>
      <c r="G55" s="51">
        <f t="shared" si="18"/>
        <v>0.67511906284709278</v>
      </c>
      <c r="H55" s="51">
        <f t="shared" si="18"/>
        <v>0.2697768733683934</v>
      </c>
      <c r="I55" s="51">
        <f t="shared" si="18"/>
        <v>1.3266496746097935</v>
      </c>
      <c r="J55" s="51">
        <f t="shared" si="18"/>
        <v>1.0148188714121338</v>
      </c>
      <c r="K55" s="51">
        <f t="shared" si="18"/>
        <v>0.66261486238035272</v>
      </c>
      <c r="L55" s="51">
        <f t="shared" si="18"/>
        <v>0.28887081617807847</v>
      </c>
      <c r="M55" s="51">
        <f t="shared" si="18"/>
        <v>1.4656700762454034</v>
      </c>
      <c r="N55" s="51">
        <f t="shared" si="18"/>
        <v>1.1213406563843118</v>
      </c>
      <c r="O55" s="51">
        <f t="shared" si="18"/>
        <v>0.75528652894598802</v>
      </c>
      <c r="P55" s="51">
        <f t="shared" si="18"/>
        <v>0.34012912075806628</v>
      </c>
      <c r="Q55" s="51">
        <f t="shared" si="18"/>
        <v>1.6710201883755689</v>
      </c>
      <c r="R55" s="51">
        <f t="shared" si="18"/>
        <v>1.2776668988050299</v>
      </c>
      <c r="S55" s="51">
        <f t="shared" si="18"/>
        <v>0.81983894820374925</v>
      </c>
      <c r="T55" s="51">
        <f t="shared" si="18"/>
        <v>0.3604531640198893</v>
      </c>
      <c r="U55" s="51">
        <f t="shared" si="18"/>
        <v>1.7333752065798795</v>
      </c>
      <c r="V55" s="51">
        <f t="shared" si="18"/>
        <v>1.2817842552349696</v>
      </c>
      <c r="W55" s="51">
        <f t="shared" si="18"/>
        <v>0.81901870070280602</v>
      </c>
      <c r="X55" s="51">
        <f t="shared" si="18"/>
        <v>0.39193219212580649</v>
      </c>
      <c r="Y55" s="51">
        <f t="shared" si="18"/>
        <v>1.4771947018945033</v>
      </c>
      <c r="Z55" s="51">
        <f t="shared" si="18"/>
        <v>1.3641188388615602</v>
      </c>
      <c r="AA55" s="51">
        <f t="shared" si="18"/>
        <v>0.73704895633017498</v>
      </c>
      <c r="AB55" s="51">
        <f t="shared" si="18"/>
        <v>0.39137987118152495</v>
      </c>
      <c r="AC55" s="51">
        <f t="shared" si="18"/>
        <v>1.6608679184327348</v>
      </c>
      <c r="AD55" s="51">
        <f t="shared" si="18"/>
        <v>1.4088942175311525</v>
      </c>
      <c r="AE55" s="51">
        <f t="shared" si="18"/>
        <v>0.95884119569835002</v>
      </c>
      <c r="AF55" s="51">
        <f t="shared" si="18"/>
        <v>0.46760847509904396</v>
      </c>
      <c r="AG55" s="51">
        <f t="shared" si="18"/>
        <v>1.8437712484340636</v>
      </c>
      <c r="AH55" s="51">
        <f t="shared" si="18"/>
        <v>1.3514303306048439</v>
      </c>
      <c r="AI55" s="51">
        <f t="shared" si="18"/>
        <v>0.91731468559947993</v>
      </c>
      <c r="AJ55" s="51">
        <f t="shared" si="18"/>
        <v>0.45381913795026041</v>
      </c>
      <c r="AK55" s="51">
        <f t="shared" si="18"/>
        <v>1.8102030357003875</v>
      </c>
      <c r="AL55" s="51">
        <f t="shared" si="18"/>
        <v>1.4359353157443502</v>
      </c>
      <c r="AM55" s="51">
        <f t="shared" si="18"/>
        <v>1.0018617717569054</v>
      </c>
      <c r="AN55" s="51">
        <f t="shared" si="18"/>
        <v>0.49267718898209878</v>
      </c>
      <c r="AO55" s="51">
        <f t="shared" si="18"/>
        <v>2.4633879828559273</v>
      </c>
      <c r="AP55" s="51">
        <f t="shared" si="18"/>
        <v>1.8637118844502552</v>
      </c>
      <c r="AQ55" s="51">
        <f t="shared" si="18"/>
        <v>1.2549911479463671</v>
      </c>
      <c r="AR55" s="51">
        <f t="shared" si="18"/>
        <v>0.60562045484391447</v>
      </c>
      <c r="AS55" s="51">
        <f t="shared" si="18"/>
        <v>2.1981233647853657</v>
      </c>
      <c r="AT55" s="51">
        <f t="shared" si="18"/>
        <v>1.7737158572491418</v>
      </c>
      <c r="AU55" s="51">
        <f t="shared" si="18"/>
        <v>1.1621746664103758</v>
      </c>
      <c r="AV55" s="51">
        <f t="shared" si="18"/>
        <v>0.539215546618242</v>
      </c>
      <c r="AW55" s="51">
        <f t="shared" si="18"/>
        <v>2.0473290671018551</v>
      </c>
      <c r="AX55" s="51">
        <f t="shared" si="18"/>
        <v>1.4577074513946027</v>
      </c>
      <c r="AY55" s="51">
        <f t="shared" si="18"/>
        <v>1.0211623894713735</v>
      </c>
      <c r="AZ55" s="51">
        <f t="shared" si="18"/>
        <v>0.5160951493853343</v>
      </c>
      <c r="BA55" s="51">
        <f t="shared" si="18"/>
        <v>2.2013524349042468</v>
      </c>
      <c r="BB55" s="51">
        <f t="shared" si="18"/>
        <v>1.8781852793035558</v>
      </c>
      <c r="BC55" s="51">
        <f t="shared" si="18"/>
        <v>1.1315706340607281</v>
      </c>
      <c r="BD55" s="51">
        <f t="shared" si="18"/>
        <v>0.47030068304724648</v>
      </c>
      <c r="BE55" s="51">
        <f t="shared" si="18"/>
        <v>1.9127598970837041</v>
      </c>
      <c r="BF55" s="51">
        <f t="shared" si="18"/>
        <v>1.4602862651312052</v>
      </c>
      <c r="BG55" s="51">
        <f t="shared" si="18"/>
        <v>0.92963125550517567</v>
      </c>
      <c r="BH55" s="51">
        <f t="shared" si="18"/>
        <v>0.44274298689269537</v>
      </c>
      <c r="BI55" s="51">
        <f t="shared" si="18"/>
        <v>1.5440388259618383</v>
      </c>
      <c r="BJ55" s="51">
        <f t="shared" si="18"/>
        <v>1.1827047014060099</v>
      </c>
      <c r="BK55" s="51">
        <f t="shared" si="18"/>
        <v>0.70488625501704472</v>
      </c>
      <c r="BL55" s="51">
        <f t="shared" si="18"/>
        <v>0.32685450855777004</v>
      </c>
      <c r="BM55" s="51">
        <f t="shared" si="18"/>
        <v>1.1669759683059151</v>
      </c>
      <c r="BN55" s="51">
        <f t="shared" si="18"/>
        <v>0.94062149171708154</v>
      </c>
      <c r="BO55" s="51">
        <f t="shared" si="18"/>
        <v>0.57355299328507403</v>
      </c>
      <c r="BP55" s="51">
        <f t="shared" si="18"/>
        <v>0.2853733485451716</v>
      </c>
      <c r="BQ55" s="51">
        <f t="shared" si="18"/>
        <v>1.0735624649244004</v>
      </c>
      <c r="BR55" s="51">
        <f t="shared" ref="BR55:CK55" si="19">BR49/BR54</f>
        <v>0.55525069433944918</v>
      </c>
      <c r="BS55" s="51">
        <f t="shared" si="19"/>
        <v>1.1065488159852019</v>
      </c>
      <c r="BT55" s="51">
        <f t="shared" si="19"/>
        <v>0.62629784298360403</v>
      </c>
      <c r="BU55" s="51">
        <f t="shared" si="19"/>
        <v>1.2451874546278465</v>
      </c>
      <c r="BV55" s="51">
        <f t="shared" si="19"/>
        <v>0.88974598998691634</v>
      </c>
      <c r="BW55" s="51">
        <f t="shared" si="19"/>
        <v>0.21945830502854974</v>
      </c>
      <c r="BX55" s="51">
        <f t="shared" si="19"/>
        <v>12.161564327836139</v>
      </c>
      <c r="BY55" s="51">
        <f t="shared" si="19"/>
        <v>5.386966336516509</v>
      </c>
      <c r="BZ55" s="51" t="e">
        <f t="shared" si="19"/>
        <v>#DIV/0!</v>
      </c>
      <c r="CA55" s="51">
        <f t="shared" si="19"/>
        <v>34.392802223045429</v>
      </c>
      <c r="CB55" s="51" t="e">
        <f t="shared" si="19"/>
        <v>#DIV/0!</v>
      </c>
      <c r="CC55" s="51">
        <f t="shared" si="19"/>
        <v>30.713935814932469</v>
      </c>
      <c r="CD55" s="51" t="e">
        <f t="shared" si="19"/>
        <v>#DIV/0!</v>
      </c>
      <c r="CE55" s="51">
        <f t="shared" si="19"/>
        <v>7.1728242549126504</v>
      </c>
      <c r="CF55" s="51" t="e">
        <f t="shared" si="19"/>
        <v>#DIV/0!</v>
      </c>
      <c r="CG55" s="51">
        <f t="shared" si="19"/>
        <v>6.3124420832670332</v>
      </c>
      <c r="CH55" s="51" t="e">
        <f t="shared" si="19"/>
        <v>#DIV/0!</v>
      </c>
      <c r="CI55" s="51" t="e">
        <f t="shared" si="19"/>
        <v>#DIV/0!</v>
      </c>
      <c r="CJ55" s="51" t="e">
        <f t="shared" si="19"/>
        <v>#DIV/0!</v>
      </c>
      <c r="CK55" s="51" t="e">
        <f t="shared" si="19"/>
        <v>#DIV/0!</v>
      </c>
    </row>
    <row r="56" spans="1:89" s="33" customFormat="1">
      <c r="A56" s="33" t="s">
        <v>451</v>
      </c>
      <c r="E56" s="33">
        <f>资产资本表!E19</f>
        <v>2311426671.52</v>
      </c>
      <c r="F56" s="33">
        <f>资产资本表!F19</f>
        <v>2288392081.96</v>
      </c>
      <c r="G56" s="33">
        <f>资产资本表!G19</f>
        <v>2282294862.8299999</v>
      </c>
      <c r="H56" s="33">
        <f>资产资本表!H19</f>
        <v>2233837352.3000002</v>
      </c>
      <c r="I56" s="33">
        <f>资产资本表!I19</f>
        <v>2191890210.3699999</v>
      </c>
      <c r="J56" s="33">
        <f>资产资本表!J19</f>
        <v>2339667829.71</v>
      </c>
      <c r="K56" s="33">
        <f>资产资本表!K19</f>
        <v>2262713452.75</v>
      </c>
      <c r="L56" s="33">
        <f>资产资本表!L19</f>
        <v>2256566693.2199998</v>
      </c>
      <c r="M56" s="33">
        <f>资产资本表!M19</f>
        <v>2210366076.8400002</v>
      </c>
      <c r="N56" s="33">
        <f>资产资本表!N19</f>
        <v>2410160947.1300001</v>
      </c>
      <c r="O56" s="33">
        <f>资产资本表!O19</f>
        <v>2358693657.8200002</v>
      </c>
      <c r="P56" s="33">
        <f>资产资本表!P19</f>
        <v>2345319156.2399998</v>
      </c>
      <c r="Q56" s="33">
        <f>资产资本表!Q19</f>
        <v>2276230457.6100001</v>
      </c>
      <c r="R56" s="33">
        <f>资产资本表!R19</f>
        <v>2340355938.4899998</v>
      </c>
      <c r="S56" s="33">
        <f>资产资本表!S19</f>
        <v>2393221199.1799998</v>
      </c>
      <c r="T56" s="33">
        <f>资产资本表!T19</f>
        <v>2360283094.4400001</v>
      </c>
      <c r="U56" s="33">
        <f>资产资本表!U19</f>
        <v>2270117870.8699999</v>
      </c>
      <c r="V56" s="33">
        <f>资产资本表!V19</f>
        <v>2407282707.1599998</v>
      </c>
      <c r="W56" s="33">
        <f>资产资本表!W19</f>
        <v>2317123984.9099998</v>
      </c>
      <c r="X56" s="33">
        <f>资产资本表!X19</f>
        <v>2219510210.8800001</v>
      </c>
      <c r="Y56" s="33">
        <f>资产资本表!Y19</f>
        <v>2131732422.54</v>
      </c>
      <c r="Z56" s="33">
        <f>资产资本表!Z19</f>
        <v>2172226876.9899998</v>
      </c>
      <c r="AA56" s="33">
        <f>资产资本表!AA19</f>
        <v>2265233734.5900002</v>
      </c>
      <c r="AB56" s="33">
        <f>资产资本表!AB19</f>
        <v>2217267087.8000002</v>
      </c>
      <c r="AC56" s="33">
        <f>资产资本表!AC19</f>
        <v>1440011599.8</v>
      </c>
      <c r="AD56" s="33">
        <f>资产资本表!AD19</f>
        <v>1563697761.6800001</v>
      </c>
      <c r="AE56" s="33">
        <f>资产资本表!AE19</f>
        <v>1487527187.5799999</v>
      </c>
      <c r="AF56" s="33">
        <f>资产资本表!AF19</f>
        <v>1418386862.03</v>
      </c>
      <c r="AG56" s="33">
        <f>资产资本表!AG19</f>
        <v>1323237419.21</v>
      </c>
      <c r="AH56" s="33">
        <f>资产资本表!AH19</f>
        <v>1298667691.48</v>
      </c>
      <c r="AI56" s="33">
        <f>资产资本表!AI19</f>
        <v>1264185034.75</v>
      </c>
      <c r="AJ56" s="33">
        <f>资产资本表!AJ19</f>
        <v>1200507834.5899999</v>
      </c>
      <c r="AK56" s="33">
        <f>资产资本表!AK19</f>
        <v>1131494722.24</v>
      </c>
      <c r="AL56" s="33">
        <f>资产资本表!AL19</f>
        <v>1203115308.2</v>
      </c>
      <c r="AM56" s="33">
        <f>资产资本表!AM19</f>
        <v>1178086908.5599999</v>
      </c>
      <c r="AN56" s="33">
        <f>资产资本表!AN19</f>
        <v>1158521795.1300001</v>
      </c>
      <c r="AO56" s="33">
        <f>资产资本表!AO19</f>
        <v>1110507140.27</v>
      </c>
      <c r="AP56" s="33">
        <f>资产资本表!AP19</f>
        <v>1151794723.22</v>
      </c>
      <c r="AQ56" s="33">
        <f>资产资本表!AQ19</f>
        <v>1243417369.5899999</v>
      </c>
      <c r="AR56" s="33">
        <f>资产资本表!AR19</f>
        <v>1239677615.51</v>
      </c>
      <c r="AS56" s="33">
        <f>资产资本表!AS19</f>
        <v>1191708150.5699999</v>
      </c>
      <c r="AT56" s="33">
        <f>资产资本表!AT19</f>
        <v>1326322379.23</v>
      </c>
      <c r="AU56" s="33">
        <f>资产资本表!AU19</f>
        <v>1140914441.04</v>
      </c>
      <c r="AV56" s="33">
        <f>资产资本表!AV19</f>
        <v>968365556.10000002</v>
      </c>
      <c r="AW56" s="33">
        <f>资产资本表!AW19</f>
        <v>989852631.50999999</v>
      </c>
      <c r="AX56" s="33">
        <f>资产资本表!AX19</f>
        <v>869365668.23000002</v>
      </c>
      <c r="AY56" s="33">
        <f>资产资本表!AY19</f>
        <v>952496973.75</v>
      </c>
      <c r="AZ56" s="33">
        <f>资产资本表!AZ19</f>
        <v>1021096417.39</v>
      </c>
      <c r="BA56" s="33">
        <f>资产资本表!BA19</f>
        <v>1045294186.1900001</v>
      </c>
      <c r="BB56" s="33">
        <f>资产资本表!BB19</f>
        <v>1154952135.8499999</v>
      </c>
      <c r="BC56" s="33">
        <f>资产资本表!BC19</f>
        <v>1208095296.1300001</v>
      </c>
      <c r="BD56" s="33">
        <f>资产资本表!BD19</f>
        <v>1269096586.26</v>
      </c>
      <c r="BE56" s="33">
        <f>资产资本表!BE19</f>
        <v>1257565314.01</v>
      </c>
      <c r="BF56" s="33">
        <f>资产资本表!BF19</f>
        <v>1385433957.53</v>
      </c>
      <c r="BG56" s="33">
        <f>资产资本表!BG19</f>
        <v>1280619853.51</v>
      </c>
      <c r="BH56" s="33">
        <f>资产资本表!BH19</f>
        <v>1260093686.24</v>
      </c>
      <c r="BI56" s="33">
        <f>资产资本表!BI19</f>
        <v>1251585737.74</v>
      </c>
      <c r="BJ56" s="33">
        <f>资产资本表!BJ19</f>
        <v>1378706639.8199999</v>
      </c>
      <c r="BK56" s="33">
        <f>资产资本表!BK19</f>
        <v>1312739401.5799999</v>
      </c>
      <c r="BL56" s="33">
        <f>资产资本表!BL19</f>
        <v>1305432200.0799999</v>
      </c>
      <c r="BM56" s="33">
        <f>资产资本表!BM19</f>
        <v>1287626615.3</v>
      </c>
      <c r="BN56" s="33">
        <f>资产资本表!BN19</f>
        <v>1223139270.1400001</v>
      </c>
      <c r="BO56" s="33">
        <f>资产资本表!BO19</f>
        <v>1231288866.79</v>
      </c>
      <c r="BP56" s="33">
        <f>资产资本表!BP19</f>
        <v>1218420163.3599999</v>
      </c>
      <c r="BQ56" s="33">
        <f>资产资本表!BQ19</f>
        <v>1152056969.23</v>
      </c>
      <c r="BR56" s="33">
        <f>资产资本表!BR19</f>
        <v>1239193499.74</v>
      </c>
      <c r="BS56" s="33">
        <f>资产资本表!BS19</f>
        <v>906850693.00999999</v>
      </c>
      <c r="BT56" s="33">
        <f>资产资本表!BT19</f>
        <v>1016309854.13</v>
      </c>
      <c r="BU56" s="33">
        <f>资产资本表!BU19</f>
        <v>932094536.98000002</v>
      </c>
      <c r="BV56" s="33">
        <f>资产资本表!BV19</f>
        <v>293417662.94999999</v>
      </c>
      <c r="BW56" s="33">
        <f>资产资本表!BW19</f>
        <v>304068928.55000001</v>
      </c>
      <c r="BX56" s="33">
        <f>资产资本表!BX19</f>
        <v>174963752.03</v>
      </c>
      <c r="BY56" s="33">
        <f>资产资本表!BY19</f>
        <v>0</v>
      </c>
      <c r="BZ56" s="33">
        <f>资产资本表!BZ19</f>
        <v>226652181.53999999</v>
      </c>
      <c r="CA56" s="33">
        <f>资产资本表!CA19</f>
        <v>227281865.81999999</v>
      </c>
      <c r="CB56" s="33">
        <f>资产资本表!CB19</f>
        <v>347484905.30000001</v>
      </c>
      <c r="CC56" s="33">
        <f>资产资本表!CC19</f>
        <v>0</v>
      </c>
      <c r="CD56" s="33">
        <f>资产资本表!CD19</f>
        <v>330539122.72000003</v>
      </c>
      <c r="CE56" s="33">
        <f>资产资本表!CE19</f>
        <v>235301000</v>
      </c>
      <c r="CF56" s="33">
        <f>资产资本表!CF19</f>
        <v>173344753.63999999</v>
      </c>
      <c r="CG56" s="33">
        <f>资产资本表!CG19</f>
        <v>115070535.19</v>
      </c>
      <c r="CH56" s="33">
        <f>资产资本表!CH19</f>
        <v>0</v>
      </c>
      <c r="CI56" s="33">
        <f>资产资本表!CI19</f>
        <v>66170000</v>
      </c>
      <c r="CJ56" s="33">
        <f>资产资本表!CJ19</f>
        <v>0</v>
      </c>
    </row>
    <row r="57" spans="1:89" s="51" customFormat="1">
      <c r="A57" s="51" t="s">
        <v>478</v>
      </c>
      <c r="E57" s="51">
        <f>E49/E56</f>
        <v>8.4238650747443895</v>
      </c>
      <c r="F57" s="51">
        <f t="shared" ref="F57:BQ57" si="20">F49/F56</f>
        <v>6.4208960178865171</v>
      </c>
      <c r="G57" s="51">
        <f t="shared" si="20"/>
        <v>4.2120847803818826</v>
      </c>
      <c r="H57" s="51">
        <f t="shared" si="20"/>
        <v>1.6986679117542123</v>
      </c>
      <c r="I57" s="51">
        <f t="shared" si="20"/>
        <v>8.6402830780986495</v>
      </c>
      <c r="J57" s="51">
        <f t="shared" si="20"/>
        <v>6.07712373763004</v>
      </c>
      <c r="K57" s="51">
        <f t="shared" si="20"/>
        <v>4.097432318653544</v>
      </c>
      <c r="L57" s="51">
        <f t="shared" si="20"/>
        <v>1.6730548552822802</v>
      </c>
      <c r="M57" s="51">
        <f t="shared" si="20"/>
        <v>8.7295651471476727</v>
      </c>
      <c r="N57" s="51">
        <f t="shared" si="20"/>
        <v>6.1212898863572169</v>
      </c>
      <c r="O57" s="51">
        <f t="shared" si="20"/>
        <v>4.1673482125079433</v>
      </c>
      <c r="P57" s="51">
        <f t="shared" si="20"/>
        <v>1.7700344340150831</v>
      </c>
      <c r="Q57" s="51">
        <f t="shared" si="20"/>
        <v>9.1286596886755902</v>
      </c>
      <c r="R57" s="51">
        <f t="shared" si="20"/>
        <v>6.6550489321804296</v>
      </c>
      <c r="S57" s="51">
        <f t="shared" si="20"/>
        <v>4.2354282340901257</v>
      </c>
      <c r="T57" s="51">
        <f t="shared" si="20"/>
        <v>1.7511629286912513</v>
      </c>
      <c r="U57" s="51">
        <f t="shared" si="20"/>
        <v>8.7691821339130787</v>
      </c>
      <c r="V57" s="51">
        <f t="shared" si="20"/>
        <v>6.0727265560207284</v>
      </c>
      <c r="W57" s="51">
        <f t="shared" si="20"/>
        <v>4.0487863805977531</v>
      </c>
      <c r="X57" s="51">
        <f t="shared" si="20"/>
        <v>1.7498740152315455</v>
      </c>
      <c r="Y57" s="51">
        <f t="shared" si="20"/>
        <v>8.3233949495587165</v>
      </c>
      <c r="Z57" s="51">
        <f t="shared" si="20"/>
        <v>6.1937063309303388</v>
      </c>
      <c r="AA57" s="51">
        <f t="shared" si="20"/>
        <v>3.1767478793010584</v>
      </c>
      <c r="AB57" s="51">
        <f t="shared" si="20"/>
        <v>1.4426998669943454</v>
      </c>
      <c r="AC57" s="51">
        <f t="shared" si="20"/>
        <v>10.071015423600896</v>
      </c>
      <c r="AD57" s="51">
        <f t="shared" si="20"/>
        <v>7.3106056721780961</v>
      </c>
      <c r="AE57" s="51">
        <f t="shared" si="20"/>
        <v>4.951859907584951</v>
      </c>
      <c r="AF57" s="51">
        <f t="shared" si="20"/>
        <v>2.2760270045717044</v>
      </c>
      <c r="AG57" s="51">
        <f t="shared" si="20"/>
        <v>10.020861440675159</v>
      </c>
      <c r="AH57" s="51">
        <f t="shared" si="20"/>
        <v>7.5034225221349233</v>
      </c>
      <c r="AI57" s="51">
        <f t="shared" si="20"/>
        <v>4.9920670878674152</v>
      </c>
      <c r="AJ57" s="51">
        <f t="shared" si="20"/>
        <v>2.2816096209779921</v>
      </c>
      <c r="AK57" s="51">
        <f t="shared" si="20"/>
        <v>9.7094887867181079</v>
      </c>
      <c r="AL57" s="51">
        <f t="shared" si="20"/>
        <v>6.7044480746388357</v>
      </c>
      <c r="AM57" s="51">
        <f t="shared" si="20"/>
        <v>4.3975533555435877</v>
      </c>
      <c r="AN57" s="51">
        <f t="shared" si="20"/>
        <v>2.023677879652598</v>
      </c>
      <c r="AO57" s="51">
        <f t="shared" si="20"/>
        <v>9.4077585920968545</v>
      </c>
      <c r="AP57" s="51">
        <f t="shared" si="20"/>
        <v>6.8752863881087922</v>
      </c>
      <c r="AQ57" s="51">
        <f t="shared" si="20"/>
        <v>4.175363806612979</v>
      </c>
      <c r="AR57" s="51">
        <f t="shared" si="20"/>
        <v>1.8686240546394006</v>
      </c>
      <c r="AS57" s="51">
        <f t="shared" si="20"/>
        <v>7.7084246673367129</v>
      </c>
      <c r="AT57" s="51">
        <f t="shared" si="20"/>
        <v>5.0269155871596807</v>
      </c>
      <c r="AU57" s="51">
        <f t="shared" si="20"/>
        <v>3.6906796471799348</v>
      </c>
      <c r="AV57" s="51">
        <f t="shared" si="20"/>
        <v>1.9553424359348708</v>
      </c>
      <c r="AW57" s="51">
        <f t="shared" si="20"/>
        <v>7.3609172542229997</v>
      </c>
      <c r="AX57" s="51">
        <f t="shared" si="20"/>
        <v>6.0341812057640842</v>
      </c>
      <c r="AY57" s="51">
        <f t="shared" si="20"/>
        <v>3.5931911329077857</v>
      </c>
      <c r="AZ57" s="51">
        <f t="shared" si="20"/>
        <v>1.5252082329314147</v>
      </c>
      <c r="BA57" s="51">
        <f t="shared" si="20"/>
        <v>6.5355125336440469</v>
      </c>
      <c r="BB57" s="51">
        <f t="shared" si="20"/>
        <v>4.3805476083877144</v>
      </c>
      <c r="BC57" s="51">
        <f t="shared" si="20"/>
        <v>2.7786415285146315</v>
      </c>
      <c r="BD57" s="51">
        <f t="shared" si="20"/>
        <v>1.2063353604643239</v>
      </c>
      <c r="BE57" s="51">
        <f t="shared" si="20"/>
        <v>5.2126730556977439</v>
      </c>
      <c r="BF57" s="51">
        <f t="shared" si="20"/>
        <v>3.4663421382725921</v>
      </c>
      <c r="BG57" s="51">
        <f t="shared" si="20"/>
        <v>2.5771922730731176</v>
      </c>
      <c r="BH57" s="51">
        <f t="shared" si="20"/>
        <v>1.2694518770291907</v>
      </c>
      <c r="BI57" s="51">
        <f t="shared" si="20"/>
        <v>4.4421525556125827</v>
      </c>
      <c r="BJ57" s="51">
        <f t="shared" si="20"/>
        <v>2.9544634567088206</v>
      </c>
      <c r="BK57" s="51">
        <f t="shared" si="20"/>
        <v>2.0305291589189474</v>
      </c>
      <c r="BL57" s="51">
        <f t="shared" si="20"/>
        <v>0.9599755805573067</v>
      </c>
      <c r="BM57" s="51">
        <f t="shared" si="20"/>
        <v>3.4702116914839767</v>
      </c>
      <c r="BN57" s="51">
        <f t="shared" si="20"/>
        <v>2.7959790874088792</v>
      </c>
      <c r="BO57" s="51">
        <f t="shared" si="20"/>
        <v>1.8594729625866822</v>
      </c>
      <c r="BP57" s="51">
        <f t="shared" si="20"/>
        <v>0.87222338537088029</v>
      </c>
      <c r="BQ57" s="51">
        <f t="shared" si="20"/>
        <v>3.3373084948826164</v>
      </c>
      <c r="BR57" s="51">
        <f t="shared" ref="BR57:CK57" si="21">BR49/BR56</f>
        <v>1.5241178003243809</v>
      </c>
      <c r="BS57" s="51">
        <f t="shared" si="21"/>
        <v>3.9967276143990693</v>
      </c>
      <c r="BT57" s="51">
        <f t="shared" si="21"/>
        <v>1.7316303106462727</v>
      </c>
      <c r="BU57" s="51">
        <f t="shared" si="21"/>
        <v>3.7583811396323714</v>
      </c>
      <c r="BV57" s="51">
        <f t="shared" si="21"/>
        <v>5.5926056191089977</v>
      </c>
      <c r="BW57" s="51">
        <f t="shared" si="21"/>
        <v>1.4612576399661208</v>
      </c>
      <c r="BX57" s="51">
        <f t="shared" si="21"/>
        <v>1.1550493661415566</v>
      </c>
      <c r="BY57" s="51" t="e">
        <f t="shared" si="21"/>
        <v>#DIV/0!</v>
      </c>
      <c r="BZ57" s="51">
        <f t="shared" si="21"/>
        <v>1.7359729322991806</v>
      </c>
      <c r="CA57" s="51">
        <f t="shared" si="21"/>
        <v>5.9432641400866864</v>
      </c>
      <c r="CB57" s="51">
        <f t="shared" si="21"/>
        <v>2.7428409064190795</v>
      </c>
      <c r="CC57" s="51" t="e">
        <f t="shared" si="21"/>
        <v>#DIV/0!</v>
      </c>
      <c r="CD57" s="51">
        <f t="shared" si="21"/>
        <v>3.3269284160699484</v>
      </c>
      <c r="CE57" s="51">
        <f t="shared" si="21"/>
        <v>6.09498472169689</v>
      </c>
      <c r="CF57" s="51">
        <f t="shared" si="21"/>
        <v>4.4254061896395571</v>
      </c>
      <c r="CG57" s="51">
        <f t="shared" si="21"/>
        <v>5.0857502229715665</v>
      </c>
      <c r="CH57" s="51" t="e">
        <f t="shared" si="21"/>
        <v>#DIV/0!</v>
      </c>
      <c r="CI57" s="51">
        <f t="shared" si="21"/>
        <v>9.5336255100498715</v>
      </c>
      <c r="CJ57" s="51" t="e">
        <f t="shared" si="21"/>
        <v>#DIV/0!</v>
      </c>
      <c r="CK57" s="51" t="e">
        <f t="shared" si="21"/>
        <v>#DIV/0!</v>
      </c>
    </row>
    <row r="58" spans="1:89" s="22" customFormat="1" ht="28.5" customHeight="1">
      <c r="A58" s="152" t="s">
        <v>571</v>
      </c>
      <c r="B58" s="153"/>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row>
    <row r="61" spans="1:89">
      <c r="A61" s="26" t="s">
        <v>479</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33" customFormat="1">
      <c r="A62" s="33" t="s">
        <v>480</v>
      </c>
      <c r="E62" s="33">
        <v>365</v>
      </c>
      <c r="F62" s="33">
        <v>365</v>
      </c>
      <c r="G62" s="33">
        <v>365</v>
      </c>
      <c r="H62" s="33">
        <v>365</v>
      </c>
      <c r="I62" s="33">
        <v>365</v>
      </c>
      <c r="J62" s="33">
        <v>365</v>
      </c>
      <c r="K62" s="33">
        <v>365</v>
      </c>
      <c r="L62" s="33">
        <v>365</v>
      </c>
      <c r="M62" s="33">
        <v>365</v>
      </c>
      <c r="N62" s="33">
        <v>365</v>
      </c>
      <c r="O62" s="33">
        <v>365</v>
      </c>
      <c r="P62" s="33">
        <v>365</v>
      </c>
      <c r="Q62" s="33">
        <v>365</v>
      </c>
      <c r="R62" s="33">
        <v>365</v>
      </c>
      <c r="S62" s="33">
        <v>365</v>
      </c>
      <c r="T62" s="33">
        <v>365</v>
      </c>
      <c r="U62" s="33">
        <v>365</v>
      </c>
      <c r="V62" s="33">
        <v>365</v>
      </c>
      <c r="W62" s="33">
        <v>365</v>
      </c>
      <c r="X62" s="33">
        <v>365</v>
      </c>
      <c r="Y62" s="33">
        <v>365</v>
      </c>
      <c r="Z62" s="33">
        <v>365</v>
      </c>
      <c r="AA62" s="33">
        <v>365</v>
      </c>
      <c r="AB62" s="33">
        <v>365</v>
      </c>
      <c r="AC62" s="33">
        <v>365</v>
      </c>
      <c r="AD62" s="33">
        <v>365</v>
      </c>
      <c r="AE62" s="33">
        <v>365</v>
      </c>
      <c r="AF62" s="33">
        <v>365</v>
      </c>
      <c r="AG62" s="33">
        <v>365</v>
      </c>
      <c r="AH62" s="33">
        <v>365</v>
      </c>
      <c r="AI62" s="33">
        <v>365</v>
      </c>
      <c r="AJ62" s="33">
        <v>365</v>
      </c>
      <c r="AK62" s="33">
        <v>365</v>
      </c>
      <c r="AL62" s="33">
        <v>365</v>
      </c>
      <c r="AM62" s="33">
        <v>365</v>
      </c>
      <c r="AN62" s="33">
        <v>365</v>
      </c>
      <c r="AO62" s="33">
        <v>365</v>
      </c>
      <c r="AP62" s="33">
        <v>365</v>
      </c>
      <c r="AQ62" s="33">
        <v>365</v>
      </c>
      <c r="AR62" s="33">
        <v>365</v>
      </c>
      <c r="AS62" s="33">
        <v>365</v>
      </c>
      <c r="AT62" s="33">
        <v>365</v>
      </c>
      <c r="AU62" s="33">
        <v>365</v>
      </c>
      <c r="AV62" s="33">
        <v>365</v>
      </c>
      <c r="AW62" s="33">
        <v>365</v>
      </c>
      <c r="AX62" s="33">
        <v>365</v>
      </c>
      <c r="AY62" s="33">
        <v>365</v>
      </c>
      <c r="AZ62" s="33">
        <v>365</v>
      </c>
      <c r="BA62" s="33">
        <v>365</v>
      </c>
      <c r="BB62" s="33">
        <v>365</v>
      </c>
      <c r="BC62" s="33">
        <v>365</v>
      </c>
      <c r="BD62" s="33">
        <v>365</v>
      </c>
      <c r="BE62" s="33">
        <v>365</v>
      </c>
      <c r="BF62" s="33">
        <v>365</v>
      </c>
      <c r="BG62" s="33">
        <v>365</v>
      </c>
      <c r="BH62" s="33">
        <v>365</v>
      </c>
      <c r="BI62" s="33">
        <v>365</v>
      </c>
      <c r="BJ62" s="33">
        <v>365</v>
      </c>
      <c r="BK62" s="33">
        <v>365</v>
      </c>
      <c r="BL62" s="33">
        <v>365</v>
      </c>
      <c r="BM62" s="33">
        <v>365</v>
      </c>
      <c r="BN62" s="33">
        <v>365</v>
      </c>
      <c r="BO62" s="33">
        <v>365</v>
      </c>
      <c r="BP62" s="33">
        <v>365</v>
      </c>
      <c r="BQ62" s="33">
        <v>365</v>
      </c>
      <c r="BR62" s="33">
        <v>365</v>
      </c>
      <c r="BS62" s="33">
        <v>365</v>
      </c>
      <c r="BT62" s="33">
        <v>365</v>
      </c>
      <c r="BU62" s="33">
        <v>365</v>
      </c>
      <c r="BV62" s="33">
        <v>365</v>
      </c>
      <c r="BW62" s="33">
        <v>365</v>
      </c>
      <c r="BX62" s="33">
        <v>365</v>
      </c>
      <c r="BY62" s="33">
        <v>365</v>
      </c>
      <c r="BZ62" s="33">
        <v>365</v>
      </c>
      <c r="CA62" s="33">
        <v>365</v>
      </c>
      <c r="CB62" s="33">
        <v>365</v>
      </c>
      <c r="CC62" s="33">
        <v>365</v>
      </c>
      <c r="CD62" s="33">
        <v>365</v>
      </c>
      <c r="CE62" s="33">
        <v>365</v>
      </c>
      <c r="CF62" s="33">
        <v>365</v>
      </c>
      <c r="CG62" s="33">
        <v>365</v>
      </c>
      <c r="CH62" s="33">
        <v>365</v>
      </c>
      <c r="CI62" s="33">
        <v>365</v>
      </c>
      <c r="CJ62" s="33">
        <v>365</v>
      </c>
    </row>
    <row r="63" spans="1:89" s="33" customFormat="1">
      <c r="A63" s="33" t="s">
        <v>471</v>
      </c>
      <c r="E63" s="33">
        <f>E49</f>
        <v>19471146411.049999</v>
      </c>
      <c r="F63" s="33">
        <f t="shared" ref="F63:BQ63" si="22">F49</f>
        <v>14693527606.42</v>
      </c>
      <c r="G63" s="33">
        <f t="shared" si="22"/>
        <v>9613219456.0699997</v>
      </c>
      <c r="H63" s="33">
        <f t="shared" si="22"/>
        <v>3794547830.4299998</v>
      </c>
      <c r="I63" s="33">
        <f t="shared" si="22"/>
        <v>18938551893.709999</v>
      </c>
      <c r="J63" s="33">
        <f t="shared" si="22"/>
        <v>14218450906.1</v>
      </c>
      <c r="K63" s="33">
        <f t="shared" si="22"/>
        <v>9271315229.1499996</v>
      </c>
      <c r="L63" s="33">
        <f t="shared" si="22"/>
        <v>3775359862.3600001</v>
      </c>
      <c r="M63" s="33">
        <f t="shared" si="22"/>
        <v>19295534666.82</v>
      </c>
      <c r="N63" s="33">
        <f t="shared" si="22"/>
        <v>14753293830.16</v>
      </c>
      <c r="O63" s="33">
        <f t="shared" si="22"/>
        <v>9829497798.7700005</v>
      </c>
      <c r="P63" s="33">
        <f t="shared" si="22"/>
        <v>4151295665.3000002</v>
      </c>
      <c r="Q63" s="33">
        <f t="shared" si="22"/>
        <v>20778933220.52</v>
      </c>
      <c r="R63" s="33">
        <f t="shared" si="22"/>
        <v>15575183289.370001</v>
      </c>
      <c r="S63" s="33">
        <f t="shared" si="22"/>
        <v>10136316637.43</v>
      </c>
      <c r="T63" s="33">
        <f t="shared" si="22"/>
        <v>4133240256.1999998</v>
      </c>
      <c r="U63" s="33">
        <f t="shared" si="22"/>
        <v>19907077075.110001</v>
      </c>
      <c r="V63" s="33">
        <f t="shared" si="22"/>
        <v>14618769623.620001</v>
      </c>
      <c r="W63" s="33">
        <f t="shared" si="22"/>
        <v>9381540032.2600002</v>
      </c>
      <c r="X63" s="33">
        <f t="shared" si="22"/>
        <v>3883863244.5599999</v>
      </c>
      <c r="Y63" s="33">
        <f t="shared" si="22"/>
        <v>17743250879.580002</v>
      </c>
      <c r="Z63" s="33">
        <f t="shared" si="22"/>
        <v>13454135360.23</v>
      </c>
      <c r="AA63" s="33">
        <f t="shared" si="22"/>
        <v>7196076462.4799995</v>
      </c>
      <c r="AB63" s="33">
        <f t="shared" si="22"/>
        <v>3198850932.6599998</v>
      </c>
      <c r="AC63" s="33">
        <f t="shared" si="22"/>
        <v>14502379031.75</v>
      </c>
      <c r="AD63" s="33">
        <f t="shared" si="22"/>
        <v>11431577726.110001</v>
      </c>
      <c r="AE63" s="33">
        <f t="shared" si="22"/>
        <v>7366026241.6199999</v>
      </c>
      <c r="AF63" s="33">
        <f t="shared" si="22"/>
        <v>3228286800.9099998</v>
      </c>
      <c r="AG63" s="33">
        <f t="shared" si="22"/>
        <v>13259978831.02</v>
      </c>
      <c r="AH63" s="33">
        <f t="shared" si="22"/>
        <v>9744452405.0200005</v>
      </c>
      <c r="AI63" s="33">
        <f t="shared" si="22"/>
        <v>6310896504.9499998</v>
      </c>
      <c r="AJ63" s="33">
        <f t="shared" si="22"/>
        <v>2739090225.46</v>
      </c>
      <c r="AK63" s="33">
        <f t="shared" si="22"/>
        <v>10986235317.82</v>
      </c>
      <c r="AL63" s="33">
        <f t="shared" si="22"/>
        <v>8066224111.6300001</v>
      </c>
      <c r="AM63" s="33">
        <f t="shared" si="22"/>
        <v>5180700037.8599997</v>
      </c>
      <c r="AN63" s="33">
        <f t="shared" si="22"/>
        <v>2344474929.9000001</v>
      </c>
      <c r="AO63" s="33">
        <f t="shared" si="22"/>
        <v>10447383090.459999</v>
      </c>
      <c r="AP63" s="33">
        <f t="shared" si="22"/>
        <v>7918918582.4499998</v>
      </c>
      <c r="AQ63" s="33">
        <f t="shared" si="22"/>
        <v>5191719881.5</v>
      </c>
      <c r="AR63" s="33">
        <f t="shared" si="22"/>
        <v>2316491412.3400002</v>
      </c>
      <c r="AS63" s="33">
        <f t="shared" si="22"/>
        <v>9186192504.1200008</v>
      </c>
      <c r="AT63" s="33">
        <f t="shared" si="22"/>
        <v>6667310641.75</v>
      </c>
      <c r="AU63" s="33">
        <f t="shared" si="22"/>
        <v>4210749706.7199998</v>
      </c>
      <c r="AV63" s="33">
        <f t="shared" si="22"/>
        <v>1893486265.3399999</v>
      </c>
      <c r="AW63" s="33">
        <f t="shared" si="22"/>
        <v>7286223314.4200001</v>
      </c>
      <c r="AX63" s="33">
        <f t="shared" si="22"/>
        <v>5245909976.1700001</v>
      </c>
      <c r="AY63" s="33">
        <f t="shared" si="22"/>
        <v>3422503680.1999998</v>
      </c>
      <c r="AZ63" s="33">
        <f t="shared" si="22"/>
        <v>1557384662.4200001</v>
      </c>
      <c r="BA63" s="33">
        <f t="shared" si="22"/>
        <v>6831533255.1899996</v>
      </c>
      <c r="BB63" s="33">
        <f t="shared" si="22"/>
        <v>5059322816.5</v>
      </c>
      <c r="BC63" s="33">
        <f t="shared" si="22"/>
        <v>3356863760.23</v>
      </c>
      <c r="BD63" s="33">
        <f t="shared" si="22"/>
        <v>1530956087.8499999</v>
      </c>
      <c r="BE63" s="33">
        <f t="shared" si="22"/>
        <v>6555276828.1199999</v>
      </c>
      <c r="BF63" s="33">
        <f t="shared" si="22"/>
        <v>4802388106.7799997</v>
      </c>
      <c r="BG63" s="33">
        <f t="shared" si="22"/>
        <v>3300403591.21</v>
      </c>
      <c r="BH63" s="33">
        <f t="shared" si="22"/>
        <v>1599628295.23</v>
      </c>
      <c r="BI63" s="33">
        <f t="shared" si="22"/>
        <v>5559734783.4700003</v>
      </c>
      <c r="BJ63" s="33">
        <f t="shared" si="22"/>
        <v>4073338384.8699999</v>
      </c>
      <c r="BK63" s="33">
        <f t="shared" si="22"/>
        <v>2665555632.9699998</v>
      </c>
      <c r="BL63" s="33">
        <f t="shared" si="22"/>
        <v>1253183034.1500001</v>
      </c>
      <c r="BM63" s="33">
        <f t="shared" si="22"/>
        <v>4468336934.6800003</v>
      </c>
      <c r="BN63" s="33">
        <f t="shared" si="22"/>
        <v>3419871820.3000002</v>
      </c>
      <c r="BO63" s="33">
        <f t="shared" si="22"/>
        <v>2289548356.9299998</v>
      </c>
      <c r="BP63" s="33">
        <f t="shared" si="22"/>
        <v>1062734559.6900001</v>
      </c>
      <c r="BQ63" s="33">
        <f t="shared" si="22"/>
        <v>3844769510</v>
      </c>
      <c r="BR63" s="33">
        <f t="shared" ref="BR63:CJ63" si="23">BR49</f>
        <v>1888676871</v>
      </c>
      <c r="BS63" s="33">
        <f t="shared" si="23"/>
        <v>3624435206.8899999</v>
      </c>
      <c r="BT63" s="33">
        <f t="shared" si="23"/>
        <v>1759872948.4200001</v>
      </c>
      <c r="BU63" s="33">
        <f t="shared" si="23"/>
        <v>3503166528.1399999</v>
      </c>
      <c r="BV63" s="33">
        <f t="shared" si="23"/>
        <v>1640969270.5599999</v>
      </c>
      <c r="BW63" s="33">
        <f t="shared" si="23"/>
        <v>444323044.92000002</v>
      </c>
      <c r="BX63" s="33">
        <f t="shared" si="23"/>
        <v>202091770.88</v>
      </c>
      <c r="BY63" s="33">
        <f t="shared" si="23"/>
        <v>918888298.00999999</v>
      </c>
      <c r="BZ63" s="33">
        <f t="shared" si="23"/>
        <v>393462052.19999999</v>
      </c>
      <c r="CA63" s="33">
        <f t="shared" si="23"/>
        <v>1350796162.8199999</v>
      </c>
      <c r="CB63" s="33">
        <f t="shared" si="23"/>
        <v>953095812.62</v>
      </c>
      <c r="CC63" s="33">
        <f t="shared" si="23"/>
        <v>1924570651.9100001</v>
      </c>
      <c r="CD63" s="33">
        <f t="shared" si="23"/>
        <v>1099680000</v>
      </c>
      <c r="CE63" s="33">
        <f t="shared" si="23"/>
        <v>1434156000</v>
      </c>
      <c r="CF63" s="33">
        <f t="shared" si="23"/>
        <v>767120945.70000005</v>
      </c>
      <c r="CG63" s="33">
        <f t="shared" si="23"/>
        <v>585220000</v>
      </c>
      <c r="CH63" s="33">
        <f t="shared" si="23"/>
        <v>773370000</v>
      </c>
      <c r="CI63" s="33">
        <f t="shared" si="23"/>
        <v>630840000</v>
      </c>
      <c r="CJ63" s="33">
        <f t="shared" si="23"/>
        <v>542050000</v>
      </c>
    </row>
    <row r="64" spans="1:89" s="33" customFormat="1">
      <c r="A64" s="33" t="s">
        <v>481</v>
      </c>
      <c r="E64" s="33">
        <f>资产资本表!E22+资产资本表!E23-资产资本表!E37</f>
        <v>-13278173832.279999</v>
      </c>
      <c r="F64" s="33">
        <f>资产资本表!F22+资产资本表!F23-资产资本表!F37</f>
        <v>-13516716582.990002</v>
      </c>
      <c r="G64" s="33">
        <f>资产资本表!G22+资产资本表!G23-资产资本表!G37</f>
        <v>-13560532984.039999</v>
      </c>
      <c r="H64" s="33">
        <f>资产资本表!H22+资产资本表!H23-资产资本表!H37</f>
        <v>-14563947655.720001</v>
      </c>
      <c r="I64" s="33">
        <f>资产资本表!I22+资产资本表!I23-资产资本表!I37</f>
        <v>-13667877014.09</v>
      </c>
      <c r="J64" s="33">
        <f>资产资本表!J22+资产资本表!J23-资产资本表!J37</f>
        <v>-13347127279.790001</v>
      </c>
      <c r="K64" s="33">
        <f>资产资本表!K22+资产资本表!K23-资产资本表!K37</f>
        <v>-13236762821.23</v>
      </c>
      <c r="L64" s="33">
        <f>资产资本表!L22+资产资本表!L23-资产资本表!L37</f>
        <v>-13701721782.209999</v>
      </c>
      <c r="M64" s="33">
        <f>资产资本表!M22+资产资本表!M23-资产资本表!M37</f>
        <v>-13151442684.200001</v>
      </c>
      <c r="N64" s="33">
        <f>资产资本表!N22+资产资本表!N23-资产资本表!N37</f>
        <v>-12707106248.869999</v>
      </c>
      <c r="O64" s="33">
        <f>资产资本表!O22+资产资本表!O23-资产资本表!O37</f>
        <v>-12311324724.639999</v>
      </c>
      <c r="P64" s="33">
        <f>资产资本表!P22+资产资本表!P23-资产资本表!P37</f>
        <v>-12848244454.02</v>
      </c>
      <c r="Q64" s="33">
        <f>资产资本表!Q22+资产资本表!Q23-资产资本表!Q37</f>
        <v>-12286211202.110001</v>
      </c>
      <c r="R64" s="33">
        <f>资产资本表!R22+资产资本表!R23-资产资本表!R37</f>
        <v>-11952744762.110001</v>
      </c>
      <c r="S64" s="33">
        <f>资产资本表!S22+资产资本表!S23-资产资本表!S37</f>
        <v>-11298499465.780001</v>
      </c>
      <c r="T64" s="33">
        <f>资产资本表!T22+资产资本表!T23-资产资本表!T37</f>
        <v>-11671964406.15</v>
      </c>
      <c r="U64" s="33">
        <f>资产资本表!U22+资产资本表!U23-资产资本表!U37</f>
        <v>-10641990435.779999</v>
      </c>
      <c r="V64" s="33">
        <f>资产资本表!V22+资产资本表!V23-资产资本表!V37</f>
        <v>-10328510203.380001</v>
      </c>
      <c r="W64" s="33">
        <f>资产资本表!W22+资产资本表!W23-资产资本表!W37</f>
        <v>-9742963396.460001</v>
      </c>
      <c r="X64" s="33">
        <f>资产资本表!X22+资产资本表!X23-资产资本表!X37</f>
        <v>-9546808885.2699986</v>
      </c>
      <c r="Y64" s="33">
        <f>资产资本表!Y22+资产资本表!Y23-资产资本表!Y37</f>
        <v>-8560788763.9499998</v>
      </c>
      <c r="Z64" s="33">
        <f>资产资本表!Z22+资产资本表!Z23-资产资本表!Z37</f>
        <v>-7402176128.2199993</v>
      </c>
      <c r="AA64" s="33">
        <f>资产资本表!AA22+资产资本表!AA23-资产资本表!AA37</f>
        <v>-6729610023.6000004</v>
      </c>
      <c r="AB64" s="33">
        <f>资产资本表!AB22+资产资本表!AB23-资产资本表!AB37</f>
        <v>-5902271703.2999992</v>
      </c>
      <c r="AC64" s="33">
        <f>资产资本表!AC22+资产资本表!AC23-资产资本表!AC37</f>
        <v>-5020042876.1399994</v>
      </c>
      <c r="AD64" s="33">
        <f>资产资本表!AD22+资产资本表!AD23-资产资本表!AD37</f>
        <v>-4475106938.5</v>
      </c>
      <c r="AE64" s="33">
        <f>资产资本表!AE22+资产资本表!AE23-资产资本表!AE37</f>
        <v>-4009262578.1099997</v>
      </c>
      <c r="AF64" s="33">
        <f>资产资本表!AF22+资产资本表!AF23-资产资本表!AF37</f>
        <v>-3540927230.8199997</v>
      </c>
      <c r="AG64" s="33">
        <f>资产资本表!AG22+资产资本表!AG23-资产资本表!AG37</f>
        <v>-3291814220.9100003</v>
      </c>
      <c r="AH64" s="33">
        <f>资产资本表!AH22+资产资本表!AH23-资产资本表!AH37</f>
        <v>-3029028873.8200002</v>
      </c>
      <c r="AI64" s="33">
        <f>资产资本表!AI22+资产资本表!AI23-资产资本表!AI37</f>
        <v>-2539394112.0200005</v>
      </c>
      <c r="AJ64" s="33">
        <f>资产资本表!AJ22+资产资本表!AJ23-资产资本表!AJ37</f>
        <v>-2381110214.0299997</v>
      </c>
      <c r="AK64" s="33">
        <f>资产资本表!AK22+资产资本表!AK23-资产资本表!AK37</f>
        <v>-2132699421.6799998</v>
      </c>
      <c r="AL64" s="33">
        <f>资产资本表!AL22+资产资本表!AL23-资产资本表!AL37</f>
        <v>-1757397686.25</v>
      </c>
      <c r="AM64" s="33">
        <f>资产资本表!AM22+资产资本表!AM23-资产资本表!AM37</f>
        <v>-1298887613.1500001</v>
      </c>
      <c r="AN64" s="33">
        <f>资产资本表!AN22+资产资本表!AN23-资产资本表!AN37</f>
        <v>-1079212068.9499998</v>
      </c>
      <c r="AO64" s="33">
        <f>资产资本表!AO22+资产资本表!AO23-资产资本表!AO37</f>
        <v>-1033485996.73</v>
      </c>
      <c r="AP64" s="33">
        <f>资产资本表!AP22+资产资本表!AP23-资产资本表!AP37</f>
        <v>-1197764025.6400001</v>
      </c>
      <c r="AQ64" s="33">
        <f>资产资本表!AQ22+资产资本表!AQ23-资产资本表!AQ37</f>
        <v>-1115395891.5599999</v>
      </c>
      <c r="AR64" s="33">
        <f>资产资本表!AR22+资产资本表!AR23-资产资本表!AR37</f>
        <v>-1239718655.0900002</v>
      </c>
      <c r="AS64" s="33">
        <f>资产资本表!AS22+资产资本表!AS23-资产资本表!AS37</f>
        <v>-1298576808.0599997</v>
      </c>
      <c r="AT64" s="33">
        <f>资产资本表!AT22+资产资本表!AT23-资产资本表!AT37</f>
        <v>-1287104002.2900002</v>
      </c>
      <c r="AU64" s="33">
        <f>资产资本表!AU22+资产资本表!AU23-资产资本表!AU37</f>
        <v>-1139029905.1900001</v>
      </c>
      <c r="AV64" s="33">
        <f>资产资本表!AV22+资产资本表!AV23-资产资本表!AV37</f>
        <v>-858686047.48000002</v>
      </c>
      <c r="AW64" s="33">
        <f>资产资本表!AW22+资产资本表!AW23-资产资本表!AW37</f>
        <v>-1046917427.0400001</v>
      </c>
      <c r="AX64" s="33">
        <f>资产资本表!AX22+资产资本表!AX23-资产资本表!AX37</f>
        <v>-869960520.60000002</v>
      </c>
      <c r="AY64" s="33">
        <f>资产资本表!AY22+资产资本表!AY23-资产资本表!AY37</f>
        <v>-658710670.55000007</v>
      </c>
      <c r="AZ64" s="33">
        <f>资产资本表!AZ22+资产资本表!AZ23-资产资本表!AZ37</f>
        <v>-551510011.75999999</v>
      </c>
      <c r="BA64" s="33">
        <f>资产资本表!BA22+资产资本表!BA23-资产资本表!BA37</f>
        <v>-654235298.85000014</v>
      </c>
      <c r="BB64" s="33">
        <f>资产资本表!BB22+资产资本表!BB23-资产资本表!BB37</f>
        <v>-712409969.61999989</v>
      </c>
      <c r="BC64" s="33">
        <f>资产资本表!BC22+资产资本表!BC23-资产资本表!BC37</f>
        <v>-786872880.45999992</v>
      </c>
      <c r="BD64" s="33">
        <f>资产资本表!BD22+资产资本表!BD23-资产资本表!BD37</f>
        <v>-910767475.06999993</v>
      </c>
      <c r="BE64" s="33">
        <f>资产资本表!BE22+资产资本表!BE23-资产资本表!BE37</f>
        <v>-1052205426.83</v>
      </c>
      <c r="BF64" s="33">
        <f>资产资本表!BF22+资产资本表!BF23-资产资本表!BF37</f>
        <v>-1380495882.6999998</v>
      </c>
      <c r="BG64" s="33">
        <f>资产资本表!BG22+资产资本表!BG23-资产资本表!BG37</f>
        <v>-1150669932.9100001</v>
      </c>
      <c r="BH64" s="33">
        <f>资产资本表!BH22+资产资本表!BH23-资产资本表!BH37</f>
        <v>-1292826576.3499999</v>
      </c>
      <c r="BI64" s="33">
        <f>资产资本表!BI22+资产资本表!BI23-资产资本表!BI37</f>
        <v>-1514265488.25</v>
      </c>
      <c r="BJ64" s="33">
        <f>资产资本表!BJ22+资产资本表!BJ23-资产资本表!BJ37</f>
        <v>-1415824551.98</v>
      </c>
      <c r="BK64" s="33">
        <f>资产资本表!BK22+资产资本表!BK23-资产资本表!BK37</f>
        <v>-894824605.36999989</v>
      </c>
      <c r="BL64" s="33">
        <f>资产资本表!BL22+资产资本表!BL23-资产资本表!BL37</f>
        <v>-763953522.84000003</v>
      </c>
      <c r="BM64" s="33">
        <f>资产资本表!BM22+资产资本表!BM23-资产资本表!BM37</f>
        <v>-947454598.02999997</v>
      </c>
      <c r="BN64" s="33">
        <f>资产资本表!BN22+资产资本表!BN23-资产资本表!BN37</f>
        <v>-433251782.77999997</v>
      </c>
      <c r="BO64" s="33">
        <f>资产资本表!BO22+资产资本表!BO23-资产资本表!BO37</f>
        <v>-143273351.81000006</v>
      </c>
      <c r="BP64" s="33">
        <f>资产资本表!BP22+资产资本表!BP23-资产资本表!BP37</f>
        <v>-110408739.88</v>
      </c>
      <c r="BQ64" s="33">
        <f>资产资本表!BQ22+资产资本表!BQ23-资产资本表!BQ37</f>
        <v>-109621234.90999997</v>
      </c>
      <c r="BR64" s="33">
        <f>资产资本表!BR22+资产资本表!BR23-资产资本表!BR37</f>
        <v>149802794.8499999</v>
      </c>
      <c r="BS64" s="33">
        <f>资产资本表!BS22+资产资本表!BS23-资产资本表!BS37</f>
        <v>23656010.460000038</v>
      </c>
      <c r="BT64" s="33">
        <f>资产资本表!BT22+资产资本表!BT23-资产资本表!BT37</f>
        <v>676333277.25000012</v>
      </c>
      <c r="BU64" s="33">
        <f>资产资本表!BU22+资产资本表!BU23-资产资本表!BU37</f>
        <v>626973614.65999997</v>
      </c>
      <c r="BV64" s="33">
        <f>资产资本表!BV22+资产资本表!BV23-资产资本表!BV37</f>
        <v>679454030.29000008</v>
      </c>
      <c r="BW64" s="33">
        <f>资产资本表!BW22+资产资本表!BW23-资产资本表!BW37</f>
        <v>466122143.18999994</v>
      </c>
      <c r="BX64" s="33">
        <f>资产资本表!BX22+资产资本表!BX23-资产资本表!BX37</f>
        <v>985242960.49000001</v>
      </c>
      <c r="BY64" s="33">
        <f>资产资本表!BY22+资产资本表!BY23-资产资本表!BY37</f>
        <v>994206600.16000009</v>
      </c>
      <c r="BZ64" s="33">
        <f>资产资本表!BZ22+资产资本表!BZ23-资产资本表!BZ37</f>
        <v>0</v>
      </c>
      <c r="CA64" s="33">
        <f>资产资本表!CA22+资产资本表!CA23-资产资本表!CA37</f>
        <v>736407977.70999992</v>
      </c>
      <c r="CB64" s="33">
        <f>资产资本表!CB22+资产资本表!CB23-资产资本表!CB37</f>
        <v>0</v>
      </c>
      <c r="CC64" s="33">
        <f>资产资本表!CC22+资产资本表!CC23-资产资本表!CC37</f>
        <v>365324399.62</v>
      </c>
      <c r="CD64" s="33">
        <f>资产资本表!CD22+资产资本表!CD23-资产资本表!CD37</f>
        <v>0</v>
      </c>
      <c r="CE64" s="33">
        <f>资产资本表!CE22+资产资本表!CE23-资产资本表!CE37</f>
        <v>0</v>
      </c>
      <c r="CF64" s="33">
        <f>资产资本表!CF22+资产资本表!CF23-资产资本表!CF37</f>
        <v>0</v>
      </c>
      <c r="CG64" s="33">
        <f>资产资本表!CG22+资产资本表!CG23-资产资本表!CG37</f>
        <v>47763186.170000002</v>
      </c>
      <c r="CH64" s="33">
        <f>资产资本表!CH22+资产资本表!CH23-资产资本表!CH37</f>
        <v>0</v>
      </c>
      <c r="CI64" s="33">
        <f>资产资本表!CI22+资产资本表!CI23-资产资本表!CI37</f>
        <v>0</v>
      </c>
      <c r="CJ64" s="33">
        <f>资产资本表!CJ22+资产资本表!CJ23-资产资本表!CJ37</f>
        <v>0</v>
      </c>
      <c r="CK64" s="33">
        <f>资产资本表!CK22+资产资本表!CK23-资产资本表!CK37</f>
        <v>0</v>
      </c>
    </row>
    <row r="65" spans="1:89" s="51" customFormat="1">
      <c r="A65" s="51" t="s">
        <v>493</v>
      </c>
      <c r="E65" s="51">
        <f>E63/(E64+I64)*2</f>
        <v>-1.445194809589178</v>
      </c>
      <c r="F65" s="51">
        <f t="shared" ref="F65:BQ65" si="24">F63/(F64+J64)*2</f>
        <v>-1.0939259237415357</v>
      </c>
      <c r="G65" s="51">
        <f t="shared" si="24"/>
        <v>-0.71747683243317784</v>
      </c>
      <c r="H65" s="51">
        <f t="shared" si="24"/>
        <v>-0.26849163001517706</v>
      </c>
      <c r="I65" s="51">
        <f t="shared" si="24"/>
        <v>-1.4123066585404491</v>
      </c>
      <c r="J65" s="51">
        <f t="shared" si="24"/>
        <v>-1.0914503311302186</v>
      </c>
      <c r="K65" s="51">
        <f t="shared" si="24"/>
        <v>-0.72579328785404629</v>
      </c>
      <c r="L65" s="51">
        <f t="shared" si="24"/>
        <v>-0.28439658482187868</v>
      </c>
      <c r="M65" s="51">
        <f t="shared" si="24"/>
        <v>-1.5170844570068187</v>
      </c>
      <c r="N65" s="51">
        <f t="shared" si="24"/>
        <v>-1.196543630664352</v>
      </c>
      <c r="O65" s="51">
        <f t="shared" si="24"/>
        <v>-0.83266166825235832</v>
      </c>
      <c r="P65" s="51">
        <f t="shared" si="24"/>
        <v>-0.33860198246869416</v>
      </c>
      <c r="Q65" s="51">
        <f t="shared" si="24"/>
        <v>-1.8125218496143871</v>
      </c>
      <c r="R65" s="51">
        <f t="shared" si="24"/>
        <v>-1.3980526064167749</v>
      </c>
      <c r="S65" s="51">
        <f t="shared" si="24"/>
        <v>-0.96346121025835585</v>
      </c>
      <c r="T65" s="51">
        <f t="shared" si="24"/>
        <v>-0.38958333730549</v>
      </c>
      <c r="U65" s="51">
        <f t="shared" si="24"/>
        <v>-2.073353744065328</v>
      </c>
      <c r="V65" s="51">
        <f t="shared" si="24"/>
        <v>-1.6489795544536958</v>
      </c>
      <c r="W65" s="51">
        <f t="shared" si="24"/>
        <v>-1.1390497153086392</v>
      </c>
      <c r="X65" s="51">
        <f t="shared" si="24"/>
        <v>-0.50279538931701551</v>
      </c>
      <c r="Y65" s="51">
        <f t="shared" si="24"/>
        <v>-2.6129844400990478</v>
      </c>
      <c r="Z65" s="51">
        <f t="shared" si="24"/>
        <v>-2.2655240739236602</v>
      </c>
      <c r="AA65" s="51">
        <f t="shared" si="24"/>
        <v>-1.3401921652993882</v>
      </c>
      <c r="AB65" s="51">
        <f t="shared" si="24"/>
        <v>-0.67749307305217688</v>
      </c>
      <c r="AC65" s="51">
        <f t="shared" si="24"/>
        <v>-3.4895640919758133</v>
      </c>
      <c r="AD65" s="51">
        <f t="shared" si="24"/>
        <v>-3.0467406273063657</v>
      </c>
      <c r="AE65" s="51">
        <f t="shared" si="24"/>
        <v>-2.2496296844273185</v>
      </c>
      <c r="AF65" s="51">
        <f t="shared" si="24"/>
        <v>-1.0902622048489157</v>
      </c>
      <c r="AG65" s="51">
        <f t="shared" si="24"/>
        <v>-4.8889097547513449</v>
      </c>
      <c r="AH65" s="51">
        <f t="shared" si="24"/>
        <v>-4.0717024622550531</v>
      </c>
      <c r="AI65" s="51">
        <f t="shared" si="24"/>
        <v>-3.2883967133342642</v>
      </c>
      <c r="AJ65" s="51">
        <f t="shared" si="24"/>
        <v>-1.5831416853467877</v>
      </c>
      <c r="AK65" s="51">
        <f t="shared" si="24"/>
        <v>-6.9397295900232434</v>
      </c>
      <c r="AL65" s="51">
        <f t="shared" si="24"/>
        <v>-5.4590745942435577</v>
      </c>
      <c r="AM65" s="51">
        <f t="shared" si="24"/>
        <v>-4.2917081011844935</v>
      </c>
      <c r="AN65" s="51">
        <f t="shared" si="24"/>
        <v>-2.0220310211039831</v>
      </c>
      <c r="AO65" s="51">
        <f t="shared" si="24"/>
        <v>-8.959778500820244</v>
      </c>
      <c r="AP65" s="51">
        <f t="shared" si="24"/>
        <v>-6.3737136084822925</v>
      </c>
      <c r="AQ65" s="51">
        <f t="shared" si="24"/>
        <v>-4.6058024078543003</v>
      </c>
      <c r="AR65" s="51">
        <f t="shared" si="24"/>
        <v>-2.2078595320558523</v>
      </c>
      <c r="AS65" s="51">
        <f t="shared" si="24"/>
        <v>-7.8330548561150897</v>
      </c>
      <c r="AT65" s="51">
        <f t="shared" si="24"/>
        <v>-6.1818370020913838</v>
      </c>
      <c r="AU65" s="51">
        <f t="shared" si="24"/>
        <v>-4.6844909254904454</v>
      </c>
      <c r="AV65" s="51">
        <f t="shared" si="24"/>
        <v>-2.6854227154208052</v>
      </c>
      <c r="AW65" s="51">
        <f t="shared" si="24"/>
        <v>-8.5662188979628873</v>
      </c>
      <c r="AX65" s="51">
        <f t="shared" si="24"/>
        <v>-6.6304446507222865</v>
      </c>
      <c r="AY65" s="51">
        <f t="shared" si="24"/>
        <v>-4.735117078232892</v>
      </c>
      <c r="AZ65" s="51">
        <f t="shared" si="24"/>
        <v>-2.1300808860788498</v>
      </c>
      <c r="BA65" s="51">
        <f t="shared" si="24"/>
        <v>-8.0067630271396606</v>
      </c>
      <c r="BB65" s="51">
        <f t="shared" si="24"/>
        <v>-4.834735218396669</v>
      </c>
      <c r="BC65" s="51">
        <f t="shared" si="24"/>
        <v>-3.4650731194851399</v>
      </c>
      <c r="BD65" s="51">
        <f t="shared" si="24"/>
        <v>-1.3895082779547794</v>
      </c>
      <c r="BE65" s="51">
        <f t="shared" si="24"/>
        <v>-5.1083975194128897</v>
      </c>
      <c r="BF65" s="51">
        <f t="shared" si="24"/>
        <v>-3.434790982621823</v>
      </c>
      <c r="BG65" s="51">
        <f t="shared" si="24"/>
        <v>-3.2269981947595112</v>
      </c>
      <c r="BH65" s="51">
        <f t="shared" si="24"/>
        <v>-1.555468468272291</v>
      </c>
      <c r="BI65" s="51">
        <f t="shared" si="24"/>
        <v>-4.5169512280915169</v>
      </c>
      <c r="BJ65" s="51">
        <f t="shared" si="24"/>
        <v>-4.4058087903641869</v>
      </c>
      <c r="BK65" s="51">
        <f t="shared" si="24"/>
        <v>-5.135460703941658</v>
      </c>
      <c r="BL65" s="51">
        <f t="shared" si="24"/>
        <v>-2.8665075966374616</v>
      </c>
      <c r="BM65" s="51">
        <f t="shared" si="24"/>
        <v>-8.4541464206071293</v>
      </c>
      <c r="BN65" s="51">
        <f t="shared" si="24"/>
        <v>-24.130421810816724</v>
      </c>
      <c r="BO65" s="51">
        <f t="shared" si="24"/>
        <v>-38.281211253990129</v>
      </c>
      <c r="BP65" s="51">
        <f t="shared" si="24"/>
        <v>3.7557465333763633</v>
      </c>
      <c r="BQ65" s="51">
        <f t="shared" si="24"/>
        <v>14.863252438726217</v>
      </c>
      <c r="BR65" s="51">
        <f t="shared" ref="BR65:CK65" si="25">BR63/(BR64+BV64)*2</f>
        <v>4.5551072086289857</v>
      </c>
      <c r="BS65" s="51">
        <f t="shared" si="25"/>
        <v>14.800313896728252</v>
      </c>
      <c r="BT65" s="51">
        <f t="shared" si="25"/>
        <v>2.1183174246806735</v>
      </c>
      <c r="BU65" s="51">
        <f t="shared" si="25"/>
        <v>4.3217484350177031</v>
      </c>
      <c r="BV65" s="51">
        <f t="shared" si="25"/>
        <v>4.8302584057367719</v>
      </c>
      <c r="BW65" s="51">
        <f t="shared" si="25"/>
        <v>0.73898031691290844</v>
      </c>
      <c r="BX65" s="51">
        <f t="shared" si="25"/>
        <v>0.4102374317487979</v>
      </c>
      <c r="BY65" s="51">
        <f t="shared" si="25"/>
        <v>1.3517724835383595</v>
      </c>
      <c r="BZ65" s="51" t="e">
        <f t="shared" si="25"/>
        <v>#DIV/0!</v>
      </c>
      <c r="CA65" s="51">
        <f t="shared" si="25"/>
        <v>3.6686081729330429</v>
      </c>
      <c r="CB65" s="51" t="e">
        <f t="shared" si="25"/>
        <v>#DIV/0!</v>
      </c>
      <c r="CC65" s="51">
        <f t="shared" si="25"/>
        <v>9.3179786472130282</v>
      </c>
      <c r="CD65" s="51" t="e">
        <f t="shared" si="25"/>
        <v>#DIV/0!</v>
      </c>
      <c r="CE65" s="51" t="e">
        <f t="shared" si="25"/>
        <v>#DIV/0!</v>
      </c>
      <c r="CF65" s="51" t="e">
        <f t="shared" si="25"/>
        <v>#DIV/0!</v>
      </c>
      <c r="CG65" s="51">
        <f t="shared" si="25"/>
        <v>24.505065383078485</v>
      </c>
      <c r="CH65" s="51" t="e">
        <f t="shared" si="25"/>
        <v>#DIV/0!</v>
      </c>
      <c r="CI65" s="51" t="e">
        <f t="shared" si="25"/>
        <v>#DIV/0!</v>
      </c>
      <c r="CJ65" s="51" t="e">
        <f t="shared" si="25"/>
        <v>#DIV/0!</v>
      </c>
      <c r="CK65" s="51" t="e">
        <f t="shared" si="25"/>
        <v>#DIV/0!</v>
      </c>
    </row>
    <row r="66" spans="1:89" s="35" customFormat="1">
      <c r="A66" s="35" t="s">
        <v>482</v>
      </c>
      <c r="E66" s="35">
        <f>E62/E65</f>
        <v>-252.56110634922476</v>
      </c>
      <c r="F66" s="35">
        <f t="shared" ref="F66:BQ66" si="26">F62/F65</f>
        <v>-333.66061821772803</v>
      </c>
      <c r="G66" s="35">
        <f t="shared" si="26"/>
        <v>-508.727227835603</v>
      </c>
      <c r="H66" s="35">
        <f t="shared" si="26"/>
        <v>-1359.4464750330117</v>
      </c>
      <c r="I66" s="35">
        <f t="shared" si="26"/>
        <v>-258.44245496740058</v>
      </c>
      <c r="J66" s="35">
        <f t="shared" si="26"/>
        <v>-334.41741652323765</v>
      </c>
      <c r="K66" s="35">
        <f t="shared" si="26"/>
        <v>-502.89800981653588</v>
      </c>
      <c r="L66" s="35">
        <f t="shared" si="26"/>
        <v>-1283.4190685820095</v>
      </c>
      <c r="M66" s="35">
        <f t="shared" si="26"/>
        <v>-240.59306541188792</v>
      </c>
      <c r="N66" s="35">
        <f t="shared" si="26"/>
        <v>-305.04529099147231</v>
      </c>
      <c r="O66" s="35">
        <f t="shared" si="26"/>
        <v>-438.35331193530806</v>
      </c>
      <c r="P66" s="35">
        <f t="shared" si="26"/>
        <v>-1077.9617926003918</v>
      </c>
      <c r="Q66" s="35">
        <f t="shared" si="26"/>
        <v>-201.37688275462915</v>
      </c>
      <c r="R66" s="35">
        <f t="shared" si="26"/>
        <v>-261.0774432412091</v>
      </c>
      <c r="S66" s="35">
        <f t="shared" si="26"/>
        <v>-378.84244442194392</v>
      </c>
      <c r="T66" s="35">
        <f t="shared" si="26"/>
        <v>-936.89838616939335</v>
      </c>
      <c r="U66" s="35">
        <f t="shared" si="26"/>
        <v>-176.04328303588287</v>
      </c>
      <c r="V66" s="35">
        <f t="shared" si="26"/>
        <v>-221.3490149190624</v>
      </c>
      <c r="W66" s="35">
        <f t="shared" si="26"/>
        <v>-320.44255408210944</v>
      </c>
      <c r="X66" s="35">
        <f t="shared" si="26"/>
        <v>-725.94142220716606</v>
      </c>
      <c r="Y66" s="35">
        <f t="shared" si="26"/>
        <v>-139.68701627100555</v>
      </c>
      <c r="Z66" s="35">
        <f t="shared" si="26"/>
        <v>-161.11062521964584</v>
      </c>
      <c r="AA66" s="35">
        <f t="shared" si="26"/>
        <v>-272.34900296440838</v>
      </c>
      <c r="AB66" s="35">
        <f t="shared" si="26"/>
        <v>-538.75089579239091</v>
      </c>
      <c r="AC66" s="35">
        <f t="shared" si="26"/>
        <v>-104.59759167034949</v>
      </c>
      <c r="AD66" s="35">
        <f t="shared" si="26"/>
        <v>-119.80015519821187</v>
      </c>
      <c r="AE66" s="35">
        <f t="shared" si="26"/>
        <v>-162.24892591285172</v>
      </c>
      <c r="AF66" s="35">
        <f t="shared" si="26"/>
        <v>-334.7818519037632</v>
      </c>
      <c r="AG66" s="35">
        <f t="shared" si="26"/>
        <v>-74.658772264157761</v>
      </c>
      <c r="AH66" s="35">
        <f t="shared" si="26"/>
        <v>-89.643092387907458</v>
      </c>
      <c r="AI66" s="35">
        <f t="shared" si="26"/>
        <v>-110.99634010700275</v>
      </c>
      <c r="AJ66" s="35">
        <f t="shared" si="26"/>
        <v>-230.55422226472839</v>
      </c>
      <c r="AK66" s="35">
        <f t="shared" si="26"/>
        <v>-52.595709280190768</v>
      </c>
      <c r="AL66" s="35">
        <f t="shared" si="26"/>
        <v>-66.861149027874134</v>
      </c>
      <c r="AM66" s="35">
        <f t="shared" si="26"/>
        <v>-85.047722583756695</v>
      </c>
      <c r="AN66" s="35">
        <f t="shared" si="26"/>
        <v>-180.51157286435608</v>
      </c>
      <c r="AO66" s="35">
        <f t="shared" si="26"/>
        <v>-40.737614212961319</v>
      </c>
      <c r="AP66" s="35">
        <f t="shared" si="26"/>
        <v>-57.266457582005124</v>
      </c>
      <c r="AQ66" s="35">
        <f t="shared" si="26"/>
        <v>-79.247863385881146</v>
      </c>
      <c r="AR66" s="35">
        <f t="shared" si="26"/>
        <v>-165.31848820116269</v>
      </c>
      <c r="AS66" s="35">
        <f t="shared" si="26"/>
        <v>-46.597401231660307</v>
      </c>
      <c r="AT66" s="35">
        <f t="shared" si="26"/>
        <v>-59.043937890390261</v>
      </c>
      <c r="AU66" s="35">
        <f t="shared" si="26"/>
        <v>-77.91668418309213</v>
      </c>
      <c r="AV66" s="35">
        <f t="shared" si="26"/>
        <v>-135.91901115009543</v>
      </c>
      <c r="AW66" s="35">
        <f t="shared" si="26"/>
        <v>-42.609231021028407</v>
      </c>
      <c r="AX66" s="35">
        <f t="shared" si="26"/>
        <v>-55.049098397984331</v>
      </c>
      <c r="AY66" s="35">
        <f t="shared" si="26"/>
        <v>-77.083627283026985</v>
      </c>
      <c r="AZ66" s="35">
        <f t="shared" si="26"/>
        <v>-171.35499519546821</v>
      </c>
      <c r="BA66" s="35">
        <f t="shared" si="26"/>
        <v>-45.586462189876094</v>
      </c>
      <c r="BB66" s="35">
        <f t="shared" si="26"/>
        <v>-75.495344318161855</v>
      </c>
      <c r="BC66" s="35">
        <f t="shared" si="26"/>
        <v>-105.33688248813455</v>
      </c>
      <c r="BD66" s="35">
        <f t="shared" si="26"/>
        <v>-262.6828539209888</v>
      </c>
      <c r="BE66" s="35">
        <f t="shared" si="26"/>
        <v>-71.450978239835493</v>
      </c>
      <c r="BF66" s="35">
        <f t="shared" si="26"/>
        <v>-106.26556371164993</v>
      </c>
      <c r="BG66" s="35">
        <f t="shared" si="26"/>
        <v>-113.1082132592272</v>
      </c>
      <c r="BH66" s="35">
        <f t="shared" si="26"/>
        <v>-234.65599428409968</v>
      </c>
      <c r="BI66" s="35">
        <f t="shared" si="26"/>
        <v>-80.806717090504932</v>
      </c>
      <c r="BJ66" s="35">
        <f t="shared" si="26"/>
        <v>-82.845174942289958</v>
      </c>
      <c r="BK66" s="35">
        <f t="shared" si="26"/>
        <v>-71.074441231698813</v>
      </c>
      <c r="BL66" s="35">
        <f t="shared" si="26"/>
        <v>-127.33264702600506</v>
      </c>
      <c r="BM66" s="35">
        <f t="shared" si="26"/>
        <v>-43.174080722130164</v>
      </c>
      <c r="BN66" s="35">
        <f t="shared" si="26"/>
        <v>-15.12613425747845</v>
      </c>
      <c r="BO66" s="35">
        <f t="shared" si="26"/>
        <v>-9.5347035280121997</v>
      </c>
      <c r="BP66" s="35">
        <f t="shared" si="26"/>
        <v>97.184407082942883</v>
      </c>
      <c r="BQ66" s="35">
        <f t="shared" si="26"/>
        <v>24.557209231607491</v>
      </c>
      <c r="BR66" s="35">
        <f t="shared" ref="BR66:CJ66" si="27">BR62/BR65</f>
        <v>80.129837407242746</v>
      </c>
      <c r="BS66" s="35">
        <f t="shared" si="27"/>
        <v>24.661639107579109</v>
      </c>
      <c r="BT66" s="35">
        <f t="shared" si="27"/>
        <v>172.30656545962276</v>
      </c>
      <c r="BU66" s="35">
        <f t="shared" si="27"/>
        <v>84.45655861005821</v>
      </c>
      <c r="BV66" s="35">
        <f t="shared" si="27"/>
        <v>75.565315422151954</v>
      </c>
      <c r="BW66" s="35">
        <f t="shared" si="27"/>
        <v>493.92384566450721</v>
      </c>
      <c r="BX66" s="35">
        <f t="shared" si="27"/>
        <v>889.72865894768404</v>
      </c>
      <c r="BY66" s="35">
        <f t="shared" si="27"/>
        <v>270.01585284868861</v>
      </c>
      <c r="BZ66" s="35" t="e">
        <f t="shared" si="27"/>
        <v>#DIV/0!</v>
      </c>
      <c r="CA66" s="35">
        <f t="shared" si="27"/>
        <v>99.492772952142076</v>
      </c>
      <c r="CB66" s="35" t="e">
        <f t="shared" si="27"/>
        <v>#DIV/0!</v>
      </c>
      <c r="CC66" s="35">
        <f t="shared" si="27"/>
        <v>39.171585793359817</v>
      </c>
      <c r="CD66" s="35" t="e">
        <f t="shared" si="27"/>
        <v>#DIV/0!</v>
      </c>
      <c r="CE66" s="35" t="e">
        <f t="shared" si="27"/>
        <v>#DIV/0!</v>
      </c>
      <c r="CF66" s="35" t="e">
        <f t="shared" si="27"/>
        <v>#DIV/0!</v>
      </c>
      <c r="CG66" s="35">
        <f t="shared" si="27"/>
        <v>14.89487966239192</v>
      </c>
      <c r="CH66" s="35" t="e">
        <f t="shared" si="27"/>
        <v>#DIV/0!</v>
      </c>
      <c r="CI66" s="35" t="e">
        <f t="shared" si="27"/>
        <v>#DIV/0!</v>
      </c>
      <c r="CJ66" s="35" t="e">
        <f t="shared" si="27"/>
        <v>#DIV/0!</v>
      </c>
    </row>
    <row r="67" spans="1:89" s="33" customFormat="1">
      <c r="A67" s="33" t="s">
        <v>483</v>
      </c>
      <c r="E67" s="33">
        <f>股权价值增加表!E5</f>
        <v>15226925132.92</v>
      </c>
      <c r="F67" s="33">
        <f>股权价值增加表!F5</f>
        <v>11628814912.92</v>
      </c>
      <c r="G67" s="33">
        <f>股权价值增加表!G5</f>
        <v>7633692655.8699999</v>
      </c>
      <c r="H67" s="33">
        <f>股权价值增加表!H5</f>
        <v>2976584444.52</v>
      </c>
      <c r="I67" s="33">
        <f>股权价值增加表!I5</f>
        <v>14780967899.440001</v>
      </c>
      <c r="J67" s="33">
        <f>股权价值增加表!J5</f>
        <v>11180763428.889999</v>
      </c>
      <c r="K67" s="33">
        <f>股权价值增加表!K5</f>
        <v>7291362019.0100002</v>
      </c>
      <c r="L67" s="33">
        <f>股权价值增加表!L5</f>
        <v>2979672630.1999998</v>
      </c>
      <c r="M67" s="33">
        <f>股权价值增加表!M5</f>
        <v>15117878402.59</v>
      </c>
      <c r="N67" s="33">
        <f>股权价值增加表!N5</f>
        <v>11642318913.57</v>
      </c>
      <c r="O67" s="33">
        <f>股权价值增加表!O5</f>
        <v>7801959717</v>
      </c>
      <c r="P67" s="33">
        <f>股权价值增加表!P5</f>
        <v>3312008819.9899998</v>
      </c>
      <c r="Q67" s="33">
        <f>股权价值增加表!Q5</f>
        <v>16242127953.23</v>
      </c>
      <c r="R67" s="33">
        <f>股权价值增加表!R5</f>
        <v>12274014787.58</v>
      </c>
      <c r="S67" s="33">
        <f>股权价值增加表!S5</f>
        <v>8038090291.4700003</v>
      </c>
      <c r="T67" s="33">
        <f>股权价值增加表!T5</f>
        <v>3269606314.1599998</v>
      </c>
      <c r="U67" s="33">
        <f>股权价值增加表!U5</f>
        <v>15670770649.25</v>
      </c>
      <c r="V67" s="33">
        <f>股权价值增加表!V5</f>
        <v>11611711540.879999</v>
      </c>
      <c r="W67" s="33">
        <f>股权价值增加表!W5</f>
        <v>7542876267.8199997</v>
      </c>
      <c r="X67" s="33">
        <f>股权价值增加表!X5</f>
        <v>3154730635.73</v>
      </c>
      <c r="Y67" s="33">
        <f>股权价值增加表!Y5</f>
        <v>14295199209.41</v>
      </c>
      <c r="Z67" s="33">
        <f>股权价值增加表!Z5</f>
        <v>10906926142.75</v>
      </c>
      <c r="AA67" s="33">
        <f>股权价值增加表!AA5</f>
        <v>5793795568.4099998</v>
      </c>
      <c r="AB67" s="33">
        <f>股权价值增加表!AB5</f>
        <v>2541452950.0500002</v>
      </c>
      <c r="AC67" s="33">
        <f>股权价值增加表!AC5</f>
        <v>11654694217.540001</v>
      </c>
      <c r="AD67" s="33">
        <f>股权价值增加表!AD5</f>
        <v>9194752912.6000004</v>
      </c>
      <c r="AE67" s="33">
        <f>股权价值增加表!AE5</f>
        <v>5952172825.3299999</v>
      </c>
      <c r="AF67" s="33">
        <f>股权价值增加表!AF5</f>
        <v>2595919278.0100002</v>
      </c>
      <c r="AG67" s="33">
        <f>股权价值增加表!AG5</f>
        <v>10700275731.110001</v>
      </c>
      <c r="AH67" s="33">
        <f>股权价值增加表!AH5</f>
        <v>7867784014.79</v>
      </c>
      <c r="AI67" s="33">
        <f>股权价值增加表!AI5</f>
        <v>5088515339.8000002</v>
      </c>
      <c r="AJ67" s="33">
        <f>股权价值增加表!AJ5</f>
        <v>2199896810.4400001</v>
      </c>
      <c r="AK67" s="33">
        <f>股权价值增加表!AK5</f>
        <v>8888158950.1800003</v>
      </c>
      <c r="AL67" s="33">
        <f>股权价值增加表!AL5</f>
        <v>6534738603.1199999</v>
      </c>
      <c r="AM67" s="33">
        <f>股权价值增加表!AM5</f>
        <v>4183817454.4899998</v>
      </c>
      <c r="AN67" s="33">
        <f>股权价值增加表!AN5</f>
        <v>1873897756.1900001</v>
      </c>
      <c r="AO67" s="33">
        <f>股权价值增加表!AO5</f>
        <v>8489100178.8299999</v>
      </c>
      <c r="AP67" s="33">
        <f>股权价值增加表!AP5</f>
        <v>6394198410.4899998</v>
      </c>
      <c r="AQ67" s="33">
        <f>股权价值增加表!AQ5</f>
        <v>4175419382.9099998</v>
      </c>
      <c r="AR67" s="33">
        <f>股权价值增加表!AR5</f>
        <v>1861863686.0699999</v>
      </c>
      <c r="AS67" s="33">
        <f>股权价值增加表!AS5</f>
        <v>7277254140.21</v>
      </c>
      <c r="AT67" s="33">
        <f>股权价值增加表!AT5</f>
        <v>5289137929.5200005</v>
      </c>
      <c r="AU67" s="33">
        <f>股权价值增加表!AU5</f>
        <v>3333026643.5900002</v>
      </c>
      <c r="AV67" s="33">
        <f>股权价值增加表!AV5</f>
        <v>1538991169.55</v>
      </c>
      <c r="AW67" s="33">
        <f>股权价值增加表!AW5</f>
        <v>5756865497.54</v>
      </c>
      <c r="AX67" s="33">
        <f>股权价值增加表!AX5</f>
        <v>4211090083.77</v>
      </c>
      <c r="AY67" s="33">
        <f>股权价值增加表!AY5</f>
        <v>2765887880.8899999</v>
      </c>
      <c r="AZ67" s="33">
        <f>股权价值增加表!AZ5</f>
        <v>1249190096.8199999</v>
      </c>
      <c r="BA67" s="33">
        <f>股权价值增加表!BA5</f>
        <v>5403366370.7799997</v>
      </c>
      <c r="BB67" s="33">
        <f>股权价值增加表!BB5</f>
        <v>3924222586.1799998</v>
      </c>
      <c r="BC67" s="33">
        <f>股权价值增加表!BC5</f>
        <v>2567321061.1799998</v>
      </c>
      <c r="BD67" s="33">
        <f>股权价值增加表!BD5</f>
        <v>1175375812.9400001</v>
      </c>
      <c r="BE67" s="33">
        <f>股权价值增加表!BE5</f>
        <v>4942282576.8999996</v>
      </c>
      <c r="BF67" s="33">
        <f>股权价值增加表!BF5</f>
        <v>3660508261.8899999</v>
      </c>
      <c r="BG67" s="33">
        <f>股权价值增加表!BG5</f>
        <v>2517586186.9499998</v>
      </c>
      <c r="BH67" s="33">
        <f>股权价值增加表!BH5</f>
        <v>1226508689.25</v>
      </c>
      <c r="BI67" s="33">
        <f>股权价值增加表!BI5</f>
        <v>4011958308.4299998</v>
      </c>
      <c r="BJ67" s="33">
        <f>股权价值增加表!BJ5</f>
        <v>2944267467</v>
      </c>
      <c r="BK67" s="33">
        <f>股权价值增加表!BK5</f>
        <v>1952850787.5</v>
      </c>
      <c r="BL67" s="33">
        <f>股权价值增加表!BL5</f>
        <v>915105404.87</v>
      </c>
      <c r="BM67" s="33">
        <f>股权价值增加表!BM5</f>
        <v>2881983316.8499999</v>
      </c>
      <c r="BN67" s="33">
        <f>股权价值增加表!BN5</f>
        <v>2314903460.3000002</v>
      </c>
      <c r="BO67" s="33">
        <f>股权价值增加表!BO5</f>
        <v>1596717736.3499999</v>
      </c>
      <c r="BP67" s="33">
        <f>股权价值增加表!BP5</f>
        <v>773737089.95000005</v>
      </c>
      <c r="BQ67" s="33">
        <f>股权价值增加表!BQ5</f>
        <v>2554268178.5100002</v>
      </c>
      <c r="BR67" s="33">
        <f>股权价值增加表!BR5</f>
        <v>1304874733.9300001</v>
      </c>
      <c r="BS67" s="33">
        <f>股权价值增加表!BS5</f>
        <v>2483197627.2600002</v>
      </c>
      <c r="BT67" s="33">
        <f>股权价值增加表!BT5</f>
        <v>1254158982.9400001</v>
      </c>
      <c r="BU67" s="33">
        <f>股权价值增加表!BU5</f>
        <v>2461372469.0999999</v>
      </c>
      <c r="BV67" s="33">
        <f>股权价值增加表!BV5</f>
        <v>1156607381.01</v>
      </c>
      <c r="BW67" s="33">
        <f>股权价值增加表!BW5</f>
        <v>405519122.69999999</v>
      </c>
      <c r="BX67" s="33">
        <f>股权价值增加表!BX5</f>
        <v>157687789.38</v>
      </c>
      <c r="BY67" s="33">
        <f>股权价值增加表!BY5</f>
        <v>738657178.74000001</v>
      </c>
      <c r="BZ67" s="33">
        <f>股权价值增加表!BZ5</f>
        <v>0</v>
      </c>
      <c r="CA67" s="33">
        <f>股权价值增加表!CA5</f>
        <v>1121670089.03</v>
      </c>
      <c r="CB67" s="33">
        <f>股权价值增加表!CB5</f>
        <v>0</v>
      </c>
      <c r="CC67" s="33">
        <f>股权价值增加表!CC5</f>
        <v>1522442725.4100001</v>
      </c>
      <c r="CD67" s="33">
        <f>股权价值增加表!CD5</f>
        <v>0</v>
      </c>
      <c r="CE67" s="33">
        <f>股权价值增加表!CE5</f>
        <v>0</v>
      </c>
      <c r="CF67" s="33">
        <f>股权价值增加表!CF5</f>
        <v>0</v>
      </c>
      <c r="CG67" s="33">
        <f>股权价值增加表!CG5</f>
        <v>482620000</v>
      </c>
      <c r="CH67" s="33">
        <f>股权价值增加表!CH5</f>
        <v>622550000</v>
      </c>
      <c r="CI67" s="33">
        <f>股权价值增加表!CI5</f>
        <v>511020000</v>
      </c>
      <c r="CJ67" s="33">
        <f>股权价值增加表!CJ5</f>
        <v>438350000</v>
      </c>
      <c r="CK67" s="33">
        <f>股权价值增加表!CK5</f>
        <v>0</v>
      </c>
    </row>
    <row r="68" spans="1:89" s="33" customFormat="1">
      <c r="A68" s="33" t="s">
        <v>484</v>
      </c>
      <c r="E68" s="33">
        <f>资产资本表!E26</f>
        <v>8745743424.1499996</v>
      </c>
      <c r="F68" s="33">
        <f>资产资本表!F26</f>
        <v>8296680230.1000004</v>
      </c>
      <c r="G68" s="33">
        <f>资产资本表!G26</f>
        <v>7664760178.1700001</v>
      </c>
      <c r="H68" s="33">
        <f>资产资本表!H26</f>
        <v>8672761743.2700005</v>
      </c>
      <c r="I68" s="33">
        <f>资产资本表!I26</f>
        <v>7387990721.1000004</v>
      </c>
      <c r="J68" s="33">
        <f>资产资本表!J26</f>
        <v>7278727447.9200001</v>
      </c>
      <c r="K68" s="33">
        <f>资产资本表!K26</f>
        <v>6885703443</v>
      </c>
      <c r="L68" s="33">
        <f>资产资本表!L26</f>
        <v>7327082307.5900002</v>
      </c>
      <c r="M68" s="33">
        <f>资产资本表!M26</f>
        <v>6872324895.7600002</v>
      </c>
      <c r="N68" s="33">
        <f>资产资本表!N26</f>
        <v>6874962940.8699999</v>
      </c>
      <c r="O68" s="33">
        <f>资产资本表!O26</f>
        <v>7040236812.9499998</v>
      </c>
      <c r="P68" s="33">
        <f>资产资本表!P26</f>
        <v>7706885747.3000002</v>
      </c>
      <c r="Q68" s="33">
        <f>资产资本表!Q26</f>
        <v>7661129727.5200005</v>
      </c>
      <c r="R68" s="33">
        <f>资产资本表!R26</f>
        <v>7194945811.21</v>
      </c>
      <c r="S68" s="33">
        <f>资产资本表!S26</f>
        <v>6926487559.9099998</v>
      </c>
      <c r="T68" s="33">
        <f>资产资本表!T26</f>
        <v>7157035493.3599997</v>
      </c>
      <c r="U68" s="33">
        <f>资产资本表!U26</f>
        <v>6386461718.9399996</v>
      </c>
      <c r="V68" s="33">
        <f>资产资本表!V26</f>
        <v>5942754126.9499998</v>
      </c>
      <c r="W68" s="33">
        <f>资产资本表!W26</f>
        <v>5245807583.0299997</v>
      </c>
      <c r="X68" s="33">
        <f>资产资本表!X26</f>
        <v>5819605785.3800001</v>
      </c>
      <c r="Y68" s="33">
        <f>资产资本表!Y26</f>
        <v>4903554715.0500002</v>
      </c>
      <c r="Z68" s="33">
        <f>资产资本表!Z26</f>
        <v>4531132030.2200003</v>
      </c>
      <c r="AA68" s="33">
        <f>资产资本表!AA26</f>
        <v>3194786538.1500001</v>
      </c>
      <c r="AB68" s="33">
        <f>资产资本表!AB26</f>
        <v>3495557999.0599999</v>
      </c>
      <c r="AC68" s="33">
        <f>资产资本表!AC26</f>
        <v>4261207842.1100001</v>
      </c>
      <c r="AD68" s="33">
        <f>资产资本表!AD26</f>
        <v>2644257818.6700001</v>
      </c>
      <c r="AE68" s="33">
        <f>资产资本表!AE26</f>
        <v>2799677885.4200001</v>
      </c>
      <c r="AF68" s="33">
        <f>资产资本表!AF26</f>
        <v>2836933574.79</v>
      </c>
      <c r="AG68" s="33">
        <f>资产资本表!AG26</f>
        <v>2530295008.9200001</v>
      </c>
      <c r="AH68" s="33">
        <f>资产资本表!AH26</f>
        <v>2136438716.9200001</v>
      </c>
      <c r="AI68" s="33">
        <f>资产资本表!AI26</f>
        <v>2037735523.03</v>
      </c>
      <c r="AJ68" s="33">
        <f>资产资本表!AJ26</f>
        <v>2252049637.4499998</v>
      </c>
      <c r="AK68" s="33">
        <f>资产资本表!AK26</f>
        <v>2105104591.23</v>
      </c>
      <c r="AL68" s="33">
        <f>资产资本表!AL26</f>
        <v>1944766656.6700001</v>
      </c>
      <c r="AM68" s="33">
        <f>资产资本表!AM26</f>
        <v>1665142709.6300001</v>
      </c>
      <c r="AN68" s="33">
        <f>资产资本表!AN26</f>
        <v>1741604571.3900001</v>
      </c>
      <c r="AO68" s="33">
        <f>资产资本表!AO26</f>
        <v>1842545657.25</v>
      </c>
      <c r="AP68" s="33">
        <f>资产资本表!AP26</f>
        <v>1988232581.6199999</v>
      </c>
      <c r="AQ68" s="33">
        <f>资产资本表!AQ26</f>
        <v>1941527214.22</v>
      </c>
      <c r="AR68" s="33">
        <f>资产资本表!AR26</f>
        <v>1903981244.9200001</v>
      </c>
      <c r="AS68" s="33">
        <f>资产资本表!AS26</f>
        <v>1790572925.4400001</v>
      </c>
      <c r="AT68" s="33">
        <f>资产资本表!AT26</f>
        <v>1759187337.8399999</v>
      </c>
      <c r="AU68" s="33">
        <f>资产资本表!AU26</f>
        <v>1670307873.9100001</v>
      </c>
      <c r="AV68" s="33">
        <f>资产资本表!AV26</f>
        <v>1515552791.3499999</v>
      </c>
      <c r="AW68" s="33">
        <f>资产资本表!AW26</f>
        <v>1469411962.8099999</v>
      </c>
      <c r="AX68" s="33">
        <f>资产资本表!AX26</f>
        <v>1105495887.1700001</v>
      </c>
      <c r="AY68" s="33">
        <f>资产资本表!AY26</f>
        <v>1071616878.51</v>
      </c>
      <c r="AZ68" s="33">
        <f>资产资本表!AZ26</f>
        <v>1146969612.8099999</v>
      </c>
      <c r="BA68" s="33">
        <f>资产资本表!BA26</f>
        <v>1228323362.1800001</v>
      </c>
      <c r="BB68" s="33">
        <f>资产资本表!BB26</f>
        <v>1389820368.1800001</v>
      </c>
      <c r="BC68" s="33">
        <f>资产资本表!BC26</f>
        <v>1302903022.8599999</v>
      </c>
      <c r="BD68" s="33">
        <f>资产资本表!BD26</f>
        <v>1334639132.1400001</v>
      </c>
      <c r="BE68" s="33">
        <f>资产资本表!BE26</f>
        <v>1266126157.55</v>
      </c>
      <c r="BF68" s="33">
        <f>资产资本表!BF26</f>
        <v>1500312429.4400001</v>
      </c>
      <c r="BG68" s="33">
        <f>资产资本表!BG26</f>
        <v>1414725530.3199999</v>
      </c>
      <c r="BH68" s="33">
        <f>资产资本表!BH26</f>
        <v>1290044614.3699999</v>
      </c>
      <c r="BI68" s="33">
        <f>资产资本表!BI26</f>
        <v>1470715094.71</v>
      </c>
      <c r="BJ68" s="33">
        <f>资产资本表!BJ26</f>
        <v>1379674825.9100001</v>
      </c>
      <c r="BK68" s="33">
        <f>资产资本表!BK26</f>
        <v>1181608092.5</v>
      </c>
      <c r="BL68" s="33">
        <f>资产资本表!BL26</f>
        <v>1171543036.9300001</v>
      </c>
      <c r="BM68" s="33">
        <f>资产资本表!BM26</f>
        <v>1221307883.28</v>
      </c>
      <c r="BN68" s="33">
        <f>资产资本表!BN26</f>
        <v>845476497.46000004</v>
      </c>
      <c r="BO68" s="33">
        <f>资产资本表!BO26</f>
        <v>665530802.33000004</v>
      </c>
      <c r="BP68" s="33">
        <f>资产资本表!BP26</f>
        <v>731157026.74000001</v>
      </c>
      <c r="BQ68" s="33">
        <f>资产资本表!BQ26</f>
        <v>677058191.63999999</v>
      </c>
      <c r="BR68" s="33">
        <f>资产资本表!BR26</f>
        <v>652492571.75999999</v>
      </c>
      <c r="BS68" s="33">
        <f>资产资本表!BS26</f>
        <v>715680046.63999999</v>
      </c>
      <c r="BT68" s="33">
        <f>资产资本表!BT26</f>
        <v>683628432.84000003</v>
      </c>
      <c r="BU68" s="33">
        <f>资产资本表!BU26</f>
        <v>658612706.40999997</v>
      </c>
      <c r="BV68" s="33">
        <f>资产资本表!BV26</f>
        <v>466251646.36000001</v>
      </c>
      <c r="BW68" s="33">
        <f>资产资本表!BW26</f>
        <v>443531927.44999999</v>
      </c>
      <c r="BX68" s="33">
        <f>资产资本表!BX26</f>
        <v>232114283.25</v>
      </c>
      <c r="BY68" s="33">
        <f>资产资本表!BY26</f>
        <v>241865462.28</v>
      </c>
      <c r="BZ68" s="33">
        <f>资产资本表!BZ26</f>
        <v>0</v>
      </c>
      <c r="CA68" s="33">
        <f>资产资本表!CA26</f>
        <v>561677028.63999999</v>
      </c>
      <c r="CB68" s="33">
        <f>资产资本表!CB26</f>
        <v>0</v>
      </c>
      <c r="CC68" s="33">
        <f>资产资本表!CC26</f>
        <v>484681438.68000001</v>
      </c>
      <c r="CD68" s="33">
        <f>资产资本表!CD26</f>
        <v>0</v>
      </c>
      <c r="CE68" s="33">
        <f>资产资本表!CE26</f>
        <v>321446000</v>
      </c>
      <c r="CF68" s="33">
        <f>资产资本表!CF26</f>
        <v>0</v>
      </c>
      <c r="CG68" s="33">
        <f>资产资本表!CG26</f>
        <v>234817623.47</v>
      </c>
      <c r="CH68" s="33">
        <f>资产资本表!CH26</f>
        <v>0</v>
      </c>
      <c r="CI68" s="33">
        <f>资产资本表!CI26</f>
        <v>0</v>
      </c>
      <c r="CJ68" s="33">
        <f>资产资本表!CJ26</f>
        <v>0</v>
      </c>
    </row>
    <row r="69" spans="1:89" s="51" customFormat="1">
      <c r="A69" s="51" t="s">
        <v>485</v>
      </c>
      <c r="E69" s="51">
        <f>E67/(E68+I68)*2</f>
        <v>1.8875884523488349</v>
      </c>
      <c r="F69" s="51">
        <f t="shared" ref="F69:BQ69" si="28">F67/(F68+J68)*2</f>
        <v>1.4932276770296771</v>
      </c>
      <c r="G69" s="51">
        <f t="shared" si="28"/>
        <v>1.0492713984403166</v>
      </c>
      <c r="H69" s="51">
        <f t="shared" si="28"/>
        <v>0.37207668212991202</v>
      </c>
      <c r="I69" s="51">
        <f t="shared" si="28"/>
        <v>2.0730211443517326</v>
      </c>
      <c r="J69" s="51">
        <f t="shared" si="28"/>
        <v>1.5799078716241217</v>
      </c>
      <c r="K69" s="51">
        <f t="shared" si="28"/>
        <v>1.0471626166706685</v>
      </c>
      <c r="L69" s="51">
        <f t="shared" si="28"/>
        <v>0.39639203958941782</v>
      </c>
      <c r="M69" s="51">
        <f t="shared" si="28"/>
        <v>2.0804246195359299</v>
      </c>
      <c r="N69" s="51">
        <f t="shared" si="28"/>
        <v>1.6549245796421925</v>
      </c>
      <c r="O69" s="51">
        <f t="shared" si="28"/>
        <v>1.1172211190994348</v>
      </c>
      <c r="P69" s="51">
        <f t="shared" si="28"/>
        <v>0.44564402170405165</v>
      </c>
      <c r="Q69" s="51">
        <f t="shared" si="28"/>
        <v>2.3124430996066625</v>
      </c>
      <c r="R69" s="51">
        <f t="shared" si="28"/>
        <v>1.8685180580093286</v>
      </c>
      <c r="S69" s="51">
        <f t="shared" si="28"/>
        <v>1.3207189272159801</v>
      </c>
      <c r="T69" s="51">
        <f t="shared" si="28"/>
        <v>0.50392181519522916</v>
      </c>
      <c r="U69" s="51">
        <f t="shared" si="28"/>
        <v>2.776040361123159</v>
      </c>
      <c r="V69" s="51">
        <f t="shared" si="28"/>
        <v>2.2172689996121622</v>
      </c>
      <c r="W69" s="51">
        <f t="shared" si="28"/>
        <v>1.7872856245729538</v>
      </c>
      <c r="X69" s="51">
        <f t="shared" si="28"/>
        <v>0.677332295756226</v>
      </c>
      <c r="Y69" s="51">
        <f t="shared" si="28"/>
        <v>3.1196005614442961</v>
      </c>
      <c r="Z69" s="51">
        <f t="shared" si="28"/>
        <v>3.0400929768121938</v>
      </c>
      <c r="AA69" s="51">
        <f t="shared" si="28"/>
        <v>1.9330486125262574</v>
      </c>
      <c r="AB69" s="51">
        <f t="shared" si="28"/>
        <v>0.8026707719738374</v>
      </c>
      <c r="AC69" s="51">
        <f t="shared" si="28"/>
        <v>3.432139976433183</v>
      </c>
      <c r="AD69" s="51">
        <f t="shared" si="28"/>
        <v>3.8466164267693883</v>
      </c>
      <c r="AE69" s="51">
        <f t="shared" si="28"/>
        <v>2.460890696227342</v>
      </c>
      <c r="AF69" s="51">
        <f t="shared" si="28"/>
        <v>1.0202113741567498</v>
      </c>
      <c r="AG69" s="51">
        <f t="shared" si="28"/>
        <v>4.6167651784600165</v>
      </c>
      <c r="AH69" s="51">
        <f t="shared" si="28"/>
        <v>3.8556177866977399</v>
      </c>
      <c r="AI69" s="51">
        <f t="shared" si="28"/>
        <v>2.7484108415547945</v>
      </c>
      <c r="AJ69" s="51">
        <f t="shared" si="28"/>
        <v>1.1016961887038206</v>
      </c>
      <c r="AK69" s="51">
        <f t="shared" si="28"/>
        <v>4.5030123697520015</v>
      </c>
      <c r="AL69" s="51">
        <f t="shared" si="28"/>
        <v>3.3230306985572624</v>
      </c>
      <c r="AM69" s="51">
        <f t="shared" si="28"/>
        <v>2.3200445523575461</v>
      </c>
      <c r="AN69" s="51">
        <f t="shared" si="28"/>
        <v>1.0280365629064945</v>
      </c>
      <c r="AO69" s="51">
        <f t="shared" si="28"/>
        <v>4.6731753922243735</v>
      </c>
      <c r="AP69" s="51">
        <f t="shared" si="28"/>
        <v>3.4125870854694065</v>
      </c>
      <c r="AQ69" s="51">
        <f t="shared" si="28"/>
        <v>2.3120764270950094</v>
      </c>
      <c r="AR69" s="51">
        <f t="shared" si="28"/>
        <v>1.0889575400167129</v>
      </c>
      <c r="AS69" s="51">
        <f t="shared" si="28"/>
        <v>4.4645937878052679</v>
      </c>
      <c r="AT69" s="51">
        <f t="shared" si="28"/>
        <v>3.6926511687878065</v>
      </c>
      <c r="AU69" s="51">
        <f t="shared" si="28"/>
        <v>2.4311583610369309</v>
      </c>
      <c r="AV69" s="51">
        <f t="shared" si="28"/>
        <v>1.1560399770874692</v>
      </c>
      <c r="AW69" s="51">
        <f t="shared" si="28"/>
        <v>4.2679246138138778</v>
      </c>
      <c r="AX69" s="51">
        <f t="shared" si="28"/>
        <v>3.3751954885408626</v>
      </c>
      <c r="AY69" s="51">
        <f t="shared" si="28"/>
        <v>2.3296396709871305</v>
      </c>
      <c r="AZ69" s="51">
        <f t="shared" si="28"/>
        <v>1.0067582969008024</v>
      </c>
      <c r="BA69" s="51">
        <f t="shared" si="28"/>
        <v>4.3323116607826657</v>
      </c>
      <c r="BB69" s="51">
        <f t="shared" si="28"/>
        <v>2.7156001893141823</v>
      </c>
      <c r="BC69" s="51">
        <f t="shared" si="28"/>
        <v>1.889383343559502</v>
      </c>
      <c r="BD69" s="51">
        <f t="shared" si="28"/>
        <v>0.89563233246891427</v>
      </c>
      <c r="BE69" s="51">
        <f t="shared" si="28"/>
        <v>3.611669162629592</v>
      </c>
      <c r="BF69" s="51">
        <f t="shared" si="28"/>
        <v>2.5420308753728453</v>
      </c>
      <c r="BG69" s="51">
        <f t="shared" si="28"/>
        <v>1.9393395092388253</v>
      </c>
      <c r="BH69" s="51">
        <f t="shared" si="28"/>
        <v>0.99651839624907357</v>
      </c>
      <c r="BI69" s="51">
        <f t="shared" si="28"/>
        <v>2.9806270906539813</v>
      </c>
      <c r="BJ69" s="51">
        <f t="shared" si="28"/>
        <v>2.6463525748360306</v>
      </c>
      <c r="BK69" s="51">
        <f t="shared" si="28"/>
        <v>2.1144601447848665</v>
      </c>
      <c r="BL69" s="51">
        <f t="shared" si="28"/>
        <v>0.96190190176891044</v>
      </c>
      <c r="BM69" s="51">
        <f t="shared" si="28"/>
        <v>3.0362777284370202</v>
      </c>
      <c r="BN69" s="51">
        <f t="shared" si="28"/>
        <v>3.0907226428986041</v>
      </c>
      <c r="BO69" s="51">
        <f t="shared" si="28"/>
        <v>2.3120550168581548</v>
      </c>
      <c r="BP69" s="51">
        <f t="shared" si="28"/>
        <v>1.0937871671082842</v>
      </c>
      <c r="BQ69" s="51">
        <f t="shared" si="28"/>
        <v>3.8246969103528121</v>
      </c>
      <c r="BR69" s="51">
        <f t="shared" ref="BR69:CJ69" si="29">BR67/(BR68+BV68)*2</f>
        <v>2.3327490105339437</v>
      </c>
      <c r="BS69" s="51">
        <f t="shared" si="29"/>
        <v>4.2842856746874967</v>
      </c>
      <c r="BT69" s="51">
        <f t="shared" si="29"/>
        <v>2.7391077447931131</v>
      </c>
      <c r="BU69" s="51">
        <f t="shared" si="29"/>
        <v>5.4668120886945255</v>
      </c>
      <c r="BV69" s="51">
        <f t="shared" si="29"/>
        <v>4.9613010057532998</v>
      </c>
      <c r="BW69" s="51">
        <f t="shared" si="29"/>
        <v>0.80683547483970575</v>
      </c>
      <c r="BX69" s="51">
        <f t="shared" si="29"/>
        <v>1.3587081947056354</v>
      </c>
      <c r="BY69" s="51">
        <f t="shared" si="29"/>
        <v>2.0333365341287628</v>
      </c>
      <c r="BZ69" s="51" t="e">
        <f t="shared" si="29"/>
        <v>#DIV/0!</v>
      </c>
      <c r="CA69" s="51">
        <f t="shared" si="29"/>
        <v>2.5402351714400653</v>
      </c>
      <c r="CB69" s="51" t="e">
        <f t="shared" si="29"/>
        <v>#DIV/0!</v>
      </c>
      <c r="CC69" s="51">
        <f t="shared" si="29"/>
        <v>4.2319519385074713</v>
      </c>
      <c r="CD69" s="51" t="e">
        <f t="shared" si="29"/>
        <v>#DIV/0!</v>
      </c>
      <c r="CE69" s="51">
        <f t="shared" si="29"/>
        <v>0</v>
      </c>
      <c r="CF69" s="51" t="e">
        <f t="shared" si="29"/>
        <v>#DIV/0!</v>
      </c>
      <c r="CG69" s="51">
        <f t="shared" si="29"/>
        <v>4.1105943656878798</v>
      </c>
      <c r="CH69" s="51" t="e">
        <f t="shared" si="29"/>
        <v>#DIV/0!</v>
      </c>
      <c r="CI69" s="51" t="e">
        <f t="shared" si="29"/>
        <v>#DIV/0!</v>
      </c>
      <c r="CJ69" s="51" t="e">
        <f t="shared" si="29"/>
        <v>#DIV/0!</v>
      </c>
    </row>
    <row r="70" spans="1:89" s="35" customFormat="1">
      <c r="A70" s="35" t="s">
        <v>486</v>
      </c>
      <c r="E70" s="35">
        <f>E62/E69</f>
        <v>193.36842177955131</v>
      </c>
      <c r="F70" s="35">
        <f t="shared" ref="F70:BQ70" si="30">F62/F69</f>
        <v>244.43693725665241</v>
      </c>
      <c r="G70" s="35">
        <f t="shared" si="30"/>
        <v>347.8604301447196</v>
      </c>
      <c r="H70" s="35">
        <f t="shared" si="30"/>
        <v>980.98058150432234</v>
      </c>
      <c r="I70" s="35">
        <f t="shared" si="30"/>
        <v>176.0715277769834</v>
      </c>
      <c r="J70" s="35">
        <f t="shared" si="30"/>
        <v>231.02612915320526</v>
      </c>
      <c r="K70" s="35">
        <f t="shared" si="30"/>
        <v>348.56095336985481</v>
      </c>
      <c r="L70" s="35">
        <f t="shared" si="30"/>
        <v>920.80557515248381</v>
      </c>
      <c r="M70" s="35">
        <f t="shared" si="30"/>
        <v>175.44495319490053</v>
      </c>
      <c r="N70" s="35">
        <f t="shared" si="30"/>
        <v>220.5538575533852</v>
      </c>
      <c r="O70" s="35">
        <f t="shared" si="30"/>
        <v>326.7034553501976</v>
      </c>
      <c r="P70" s="35">
        <f t="shared" si="30"/>
        <v>819.0393727359218</v>
      </c>
      <c r="Q70" s="35">
        <f t="shared" si="30"/>
        <v>157.84172162423587</v>
      </c>
      <c r="R70" s="35">
        <f t="shared" si="30"/>
        <v>195.34197083910533</v>
      </c>
      <c r="S70" s="35">
        <f t="shared" si="30"/>
        <v>276.36463177627405</v>
      </c>
      <c r="T70" s="35">
        <f t="shared" si="30"/>
        <v>724.31871174021683</v>
      </c>
      <c r="U70" s="35">
        <f t="shared" si="30"/>
        <v>131.48223819495354</v>
      </c>
      <c r="V70" s="35">
        <f t="shared" si="30"/>
        <v>164.61692291907056</v>
      </c>
      <c r="W70" s="35">
        <f t="shared" si="30"/>
        <v>204.22029639902212</v>
      </c>
      <c r="X70" s="35">
        <f t="shared" si="30"/>
        <v>538.87877824057671</v>
      </c>
      <c r="Y70" s="35">
        <f t="shared" si="30"/>
        <v>117.00215870938754</v>
      </c>
      <c r="Z70" s="35">
        <f t="shared" si="30"/>
        <v>120.06211743653142</v>
      </c>
      <c r="AA70" s="35">
        <f t="shared" si="30"/>
        <v>188.82091098732886</v>
      </c>
      <c r="AB70" s="35">
        <f t="shared" si="30"/>
        <v>454.7318935040243</v>
      </c>
      <c r="AC70" s="35">
        <f t="shared" si="30"/>
        <v>106.34764389164646</v>
      </c>
      <c r="AD70" s="35">
        <f t="shared" si="30"/>
        <v>94.888587658465383</v>
      </c>
      <c r="AE70" s="35">
        <f t="shared" si="30"/>
        <v>148.32028117281345</v>
      </c>
      <c r="AF70" s="35">
        <f t="shared" si="30"/>
        <v>357.76899694113757</v>
      </c>
      <c r="AG70" s="35">
        <f t="shared" si="30"/>
        <v>79.059684842310006</v>
      </c>
      <c r="AH70" s="35">
        <f t="shared" si="30"/>
        <v>94.667059909124248</v>
      </c>
      <c r="AI70" s="35">
        <f t="shared" si="30"/>
        <v>132.80401695458204</v>
      </c>
      <c r="AJ70" s="35">
        <f t="shared" si="30"/>
        <v>331.30730934944387</v>
      </c>
      <c r="AK70" s="35">
        <f t="shared" si="30"/>
        <v>81.056850399036762</v>
      </c>
      <c r="AL70" s="35">
        <f t="shared" si="30"/>
        <v>109.83949084745728</v>
      </c>
      <c r="AM70" s="35">
        <f t="shared" si="30"/>
        <v>157.32456500850387</v>
      </c>
      <c r="AN70" s="35">
        <f t="shared" si="30"/>
        <v>355.04573783646521</v>
      </c>
      <c r="AO70" s="35">
        <f t="shared" si="30"/>
        <v>78.105350081085774</v>
      </c>
      <c r="AP70" s="35">
        <f t="shared" si="30"/>
        <v>106.95697746561498</v>
      </c>
      <c r="AQ70" s="35">
        <f t="shared" si="30"/>
        <v>157.8667537641052</v>
      </c>
      <c r="AR70" s="35">
        <f t="shared" si="30"/>
        <v>335.18294936862105</v>
      </c>
      <c r="AS70" s="35">
        <f t="shared" si="30"/>
        <v>81.754358256953296</v>
      </c>
      <c r="AT70" s="35">
        <f t="shared" si="30"/>
        <v>98.844971625039591</v>
      </c>
      <c r="AU70" s="35">
        <f t="shared" si="30"/>
        <v>150.13419358018339</v>
      </c>
      <c r="AV70" s="35">
        <f t="shared" si="30"/>
        <v>315.7330258764772</v>
      </c>
      <c r="AW70" s="35">
        <f t="shared" si="30"/>
        <v>85.521660532291094</v>
      </c>
      <c r="AX70" s="35">
        <f t="shared" si="30"/>
        <v>108.14188429654304</v>
      </c>
      <c r="AY70" s="35">
        <f t="shared" si="30"/>
        <v>156.67659018072084</v>
      </c>
      <c r="AZ70" s="35">
        <f t="shared" si="30"/>
        <v>362.54978093909273</v>
      </c>
      <c r="BA70" s="35">
        <f t="shared" si="30"/>
        <v>84.250633052115163</v>
      </c>
      <c r="BB70" s="35">
        <f t="shared" si="30"/>
        <v>134.40859278043422</v>
      </c>
      <c r="BC70" s="35">
        <f t="shared" si="30"/>
        <v>193.18472412928051</v>
      </c>
      <c r="BD70" s="35">
        <f t="shared" si="30"/>
        <v>407.53329995784679</v>
      </c>
      <c r="BE70" s="35">
        <f t="shared" si="30"/>
        <v>101.06130533125852</v>
      </c>
      <c r="BF70" s="35">
        <f t="shared" si="30"/>
        <v>143.5859821908987</v>
      </c>
      <c r="BG70" s="35">
        <f t="shared" si="30"/>
        <v>188.20840717222302</v>
      </c>
      <c r="BH70" s="35">
        <f t="shared" si="30"/>
        <v>366.27522519792052</v>
      </c>
      <c r="BI70" s="35">
        <f t="shared" si="30"/>
        <v>122.45745237453207</v>
      </c>
      <c r="BJ70" s="35">
        <f t="shared" si="30"/>
        <v>137.92568816066228</v>
      </c>
      <c r="BK70" s="35">
        <f t="shared" si="30"/>
        <v>172.62089375401141</v>
      </c>
      <c r="BL70" s="35">
        <f t="shared" si="30"/>
        <v>379.4565738239786</v>
      </c>
      <c r="BM70" s="35">
        <f t="shared" si="30"/>
        <v>120.21298202779707</v>
      </c>
      <c r="BN70" s="35">
        <f t="shared" si="30"/>
        <v>118.09535897329445</v>
      </c>
      <c r="BO70" s="35">
        <f t="shared" si="30"/>
        <v>157.86821565171815</v>
      </c>
      <c r="BP70" s="35">
        <f t="shared" si="30"/>
        <v>333.70294603562968</v>
      </c>
      <c r="BQ70" s="35">
        <f t="shared" si="30"/>
        <v>95.432398580919269</v>
      </c>
      <c r="BR70" s="35">
        <f t="shared" ref="BR70:CJ70" si="31">BR62/BR69</f>
        <v>156.46775471847914</v>
      </c>
      <c r="BS70" s="35">
        <f t="shared" si="31"/>
        <v>85.19506580910334</v>
      </c>
      <c r="BT70" s="35">
        <f t="shared" si="31"/>
        <v>133.25507209194092</v>
      </c>
      <c r="BU70" s="35">
        <f t="shared" si="31"/>
        <v>66.766516587395998</v>
      </c>
      <c r="BV70" s="35">
        <f t="shared" si="31"/>
        <v>73.569412453856984</v>
      </c>
      <c r="BW70" s="35">
        <f t="shared" si="31"/>
        <v>452.38466996324706</v>
      </c>
      <c r="BX70" s="35">
        <f t="shared" si="31"/>
        <v>268.63752012556114</v>
      </c>
      <c r="BY70" s="35">
        <f t="shared" si="31"/>
        <v>179.50791414683059</v>
      </c>
      <c r="BZ70" s="35" t="e">
        <f t="shared" si="31"/>
        <v>#DIV/0!</v>
      </c>
      <c r="CA70" s="35">
        <f t="shared" si="31"/>
        <v>143.68748378248799</v>
      </c>
      <c r="CB70" s="35" t="e">
        <f t="shared" si="31"/>
        <v>#DIV/0!</v>
      </c>
      <c r="CC70" s="35">
        <f t="shared" si="31"/>
        <v>86.248616549442318</v>
      </c>
      <c r="CD70" s="35" t="e">
        <f t="shared" si="31"/>
        <v>#DIV/0!</v>
      </c>
      <c r="CE70" s="35" t="e">
        <f t="shared" si="31"/>
        <v>#DIV/0!</v>
      </c>
      <c r="CF70" s="35" t="e">
        <f t="shared" si="31"/>
        <v>#DIV/0!</v>
      </c>
      <c r="CG70" s="35">
        <f t="shared" si="31"/>
        <v>88.794944849519283</v>
      </c>
      <c r="CH70" s="35" t="e">
        <f t="shared" si="31"/>
        <v>#DIV/0!</v>
      </c>
      <c r="CI70" s="35" t="e">
        <f t="shared" si="31"/>
        <v>#DIV/0!</v>
      </c>
      <c r="CJ70" s="35" t="e">
        <f t="shared" si="31"/>
        <v>#DIV/0!</v>
      </c>
    </row>
    <row r="71" spans="1:89" s="33" customFormat="1">
      <c r="A71" s="33" t="s">
        <v>487</v>
      </c>
      <c r="E71" s="33">
        <f>资产资本表!E35+资产资本表!E36-资产资本表!E24</f>
        <v>462587625.61999989</v>
      </c>
      <c r="F71" s="33">
        <f>资产资本表!F35+资产资本表!F36-资产资本表!F24</f>
        <v>-69290286.309999943</v>
      </c>
      <c r="G71" s="33">
        <f>资产资本表!G35+资产资本表!G36-资产资本表!G24</f>
        <v>-756408182.36000013</v>
      </c>
      <c r="H71" s="33">
        <f>资产资本表!H35+资产资本表!H36-资产资本表!H24</f>
        <v>-891678991.26999974</v>
      </c>
      <c r="I71" s="33">
        <f>资产资本表!I35+资产资本表!I36-资产资本表!I24</f>
        <v>-809091008.48000002</v>
      </c>
      <c r="J71" s="33">
        <f>资产资本表!J35+资产资本表!J36-资产资本表!J24</f>
        <v>-19979123.889999866</v>
      </c>
      <c r="K71" s="33">
        <f>资产资本表!K35+资产资本表!K36-资产资本表!K24</f>
        <v>-456133192.72000003</v>
      </c>
      <c r="L71" s="33">
        <f>资产资本表!L35+资产资本表!L36-资产资本表!L24</f>
        <v>-1224312562.8099999</v>
      </c>
      <c r="M71" s="33">
        <f>资产资本表!M35+资产资本表!M36-资产资本表!M24</f>
        <v>-940891122.74000001</v>
      </c>
      <c r="N71" s="33">
        <f>资产资本表!N35+资产资本表!N36-资产资本表!N24</f>
        <v>-74587883.809999943</v>
      </c>
      <c r="O71" s="33">
        <f>资产资本表!O35+资产资本表!O36-资产资本表!O24</f>
        <v>-588359485.07000041</v>
      </c>
      <c r="P71" s="33">
        <f>资产资本表!P35+资产资本表!P36-资产资本表!P24</f>
        <v>-505909184.12999988</v>
      </c>
      <c r="Q71" s="33">
        <f>资产资本表!Q35+资产资本表!Q36-资产资本表!Q24</f>
        <v>89561005.420000076</v>
      </c>
      <c r="R71" s="33">
        <f>资产资本表!R35+资产资本表!R36-资产资本表!R24</f>
        <v>117177665.70000005</v>
      </c>
      <c r="S71" s="33">
        <f>资产资本表!S35+资产资本表!S36-资产资本表!S24</f>
        <v>210251114.27999997</v>
      </c>
      <c r="T71" s="33">
        <f>资产资本表!T35+资产资本表!T36-资产资本表!T24</f>
        <v>-276206567.34000015</v>
      </c>
      <c r="U71" s="33">
        <f>资产资本表!U35+资产资本表!U36-资产资本表!U24</f>
        <v>168139536.33999991</v>
      </c>
      <c r="V71" s="33">
        <f>资产资本表!V35+资产资本表!V36-资产资本表!V24</f>
        <v>194180235.76000023</v>
      </c>
      <c r="W71" s="33">
        <f>资产资本表!W35+资产资本表!W36-资产资本表!W24</f>
        <v>132086519.1099999</v>
      </c>
      <c r="X71" s="33">
        <f>资产资本表!X35+资产资本表!X36-资产资本表!X24</f>
        <v>-360122343.13999987</v>
      </c>
      <c r="Y71" s="33">
        <f>资产资本表!Y35+资产资本表!Y36-资产资本表!Y24</f>
        <v>317687447.47000003</v>
      </c>
      <c r="Z71" s="33">
        <f>资产资本表!Z35+资产资本表!Z36-资产资本表!Z24</f>
        <v>680878788.91999984</v>
      </c>
      <c r="AA71" s="33">
        <f>资产资本表!AA35+资产资本表!AA36-资产资本表!AA24</f>
        <v>439686174.23000002</v>
      </c>
      <c r="AB71" s="33">
        <f>资产资本表!AB35+资产资本表!AB36-资产资本表!AB24</f>
        <v>299279511.04999995</v>
      </c>
      <c r="AC71" s="33">
        <f>资产资本表!AC35+资产资本表!AC36-资产资本表!AC24</f>
        <v>1433372028.4400001</v>
      </c>
      <c r="AD71" s="33">
        <f>资产资本表!AD35+资产资本表!AD36-资产资本表!AD24</f>
        <v>844566132.31000006</v>
      </c>
      <c r="AE71" s="33">
        <f>资产资本表!AE35+资产资本表!AE36-资产资本表!AE24</f>
        <v>1136732112.04</v>
      </c>
      <c r="AF71" s="33">
        <f>资产资本表!AF35+资产资本表!AF36-资产资本表!AF24</f>
        <v>977349487.54000008</v>
      </c>
      <c r="AG71" s="33">
        <f>资产资本表!AG35+资产资本表!AG36-资产资本表!AG24</f>
        <v>1358631335.6800001</v>
      </c>
      <c r="AH71" s="33">
        <f>资产资本表!AH35+资产资本表!AH36-资产资本表!AH24</f>
        <v>1293965131.7399998</v>
      </c>
      <c r="AI71" s="33">
        <f>资产资本表!AI35+资产资本表!AI36-资产资本表!AI24</f>
        <v>1274841127.6599998</v>
      </c>
      <c r="AJ71" s="33">
        <f>资产资本表!AJ35+资产资本表!AJ36-资产资本表!AJ24</f>
        <v>880819100.43999994</v>
      </c>
      <c r="AK71" s="33">
        <f>资产资本表!AK35+资产资本表!AK36-资产资本表!AK24</f>
        <v>1115297077.8099999</v>
      </c>
      <c r="AL71" s="33">
        <f>资产资本表!AL35+资产资本表!AL36-资产资本表!AL24</f>
        <v>1097812412.4400001</v>
      </c>
      <c r="AM71" s="33">
        <f>资产资本表!AM35+资产资本表!AM36-资产资本表!AM24</f>
        <v>1041882030.4300001</v>
      </c>
      <c r="AN71" s="33">
        <f>资产资本表!AN35+资产资本表!AN36-资产资本表!AN24</f>
        <v>909777444.5</v>
      </c>
      <c r="AO71" s="33">
        <f>资产资本表!AO35+资产资本表!AO36-资产资本表!AO24</f>
        <v>1013592716.6200001</v>
      </c>
      <c r="AP71" s="33">
        <f>资产资本表!AP35+资产资本表!AP36-资产资本表!AP24</f>
        <v>909718448.91000009</v>
      </c>
      <c r="AQ71" s="33">
        <f>资产资本表!AQ35+资产资本表!AQ36-资产资本表!AQ24</f>
        <v>832120835.28000009</v>
      </c>
      <c r="AR71" s="33">
        <f>资产资本表!AR35+资产资本表!AR36-资产资本表!AR24</f>
        <v>612774108.69000006</v>
      </c>
      <c r="AS71" s="33">
        <f>资产资本表!AS35+资产资本表!AS36-资产资本表!AS24</f>
        <v>777081679.24000001</v>
      </c>
      <c r="AT71" s="33">
        <f>资产资本表!AT35+资产资本表!AT36-资产资本表!AT24</f>
        <v>460148825.13999999</v>
      </c>
      <c r="AU71" s="33">
        <f>资产资本表!AU35+资产资本表!AU36-资产资本表!AU24</f>
        <v>412675985.13000005</v>
      </c>
      <c r="AV71" s="33">
        <f>资产资本表!AV35+资产资本表!AV36-资产资本表!AV24</f>
        <v>465865842.37</v>
      </c>
      <c r="AW71" s="33">
        <f>资产资本表!AW35+资产资本表!AW36-资产资本表!AW24</f>
        <v>359142817.81999999</v>
      </c>
      <c r="AX71" s="33">
        <f>资产资本表!AX35+资产资本表!AX36-资产资本表!AX24</f>
        <v>201652947.00999999</v>
      </c>
      <c r="AY71" s="33">
        <f>资产资本表!AY35+资产资本表!AY36-资产资本表!AY24</f>
        <v>227803241.77999997</v>
      </c>
      <c r="AZ71" s="33">
        <f>资产资本表!AZ35+资产资本表!AZ36-资产资本表!AZ24</f>
        <v>167979690.75</v>
      </c>
      <c r="BA71" s="33">
        <f>资产资本表!BA35+资产资本表!BA36-资产资本表!BA24</f>
        <v>266042671.91</v>
      </c>
      <c r="BB71" s="33">
        <f>资产资本表!BB35+资产资本表!BB36-资产资本表!BB24</f>
        <v>196361696.91999996</v>
      </c>
      <c r="BC71" s="33">
        <f>资产资本表!BC35+资产资本表!BC36-资产资本表!BC24</f>
        <v>163227152.27999997</v>
      </c>
      <c r="BD71" s="33">
        <f>资产资本表!BD35+资产资本表!BD36-资产资本表!BD24</f>
        <v>168517312.42000002</v>
      </c>
      <c r="BE71" s="33">
        <f>资产资本表!BE35+资产资本表!BE36-资产资本表!BE24</f>
        <v>304517202.01999998</v>
      </c>
      <c r="BF71" s="33">
        <f>资产资本表!BF35+资产资本表!BF36-资产资本表!BF24</f>
        <v>237790729.85000002</v>
      </c>
      <c r="BG71" s="33">
        <f>资产资本表!BG35+资产资本表!BG36-资产资本表!BG24</f>
        <v>325822917.13999999</v>
      </c>
      <c r="BH71" s="33">
        <f>资产资本表!BH35+资产资本表!BH36-资产资本表!BH24</f>
        <v>192048880.55000001</v>
      </c>
      <c r="BI71" s="33">
        <f>资产资本表!BI35+资产资本表!BI36-资产资本表!BI24</f>
        <v>248173697.82999998</v>
      </c>
      <c r="BJ71" s="33">
        <f>资产资本表!BJ35+资产资本表!BJ36-资产资本表!BJ24</f>
        <v>285741220.34999996</v>
      </c>
      <c r="BK71" s="33">
        <f>资产资本表!BK35+资产资本表!BK36-资产资本表!BK24</f>
        <v>238774488.55000001</v>
      </c>
      <c r="BL71" s="33">
        <f>资产资本表!BL35+资产资本表!BL36-资产资本表!BL24</f>
        <v>298087842.48999995</v>
      </c>
      <c r="BM71" s="33">
        <f>资产资本表!BM35+资产资本表!BM36-资产资本表!BM24</f>
        <v>303510901.23999995</v>
      </c>
      <c r="BN71" s="33">
        <f>资产资本表!BN35+资产资本表!BN36-资产资本表!BN24</f>
        <v>482236294.68000001</v>
      </c>
      <c r="BO71" s="33">
        <f>资产资本表!BO35+资产资本表!BO36-资产资本表!BO24</f>
        <v>833788084.66000009</v>
      </c>
      <c r="BP71" s="33">
        <f>资产资本表!BP35+资产资本表!BP36-资产资本表!BP24</f>
        <v>903635753.88</v>
      </c>
      <c r="BQ71" s="33">
        <f>资产资本表!BQ35+资产资本表!BQ36-资产资本表!BQ24</f>
        <v>890761895.18000007</v>
      </c>
      <c r="BR71" s="33">
        <f>资产资本表!BR35+资产资本表!BR36-资产资本表!BR24</f>
        <v>867357114.73000002</v>
      </c>
      <c r="BS71" s="33">
        <f>资产资本表!BS35+资产资本表!BS36-资产资本表!BS24</f>
        <v>933616984.05999994</v>
      </c>
      <c r="BT71" s="33">
        <f>资产资本表!BT35+资产资本表!BT36-资产资本表!BT24</f>
        <v>1118835665.3400002</v>
      </c>
      <c r="BU71" s="33">
        <f>资产资本表!BU35+资产资本表!BU36-资产资本表!BU24</f>
        <v>1113287734.8599999</v>
      </c>
      <c r="BV71" s="33">
        <f>资产资本表!BV35+资产资本表!BV36-资产资本表!BV24</f>
        <v>1021341120.4699999</v>
      </c>
      <c r="BW71" s="33">
        <f>资产资本表!BW35+资产资本表!BW36-资产资本表!BW24</f>
        <v>926104316.64999998</v>
      </c>
      <c r="BX71" s="33">
        <f>资产资本表!BX35+资产资本表!BX36-资产资本表!BX24</f>
        <v>402803294.09999996</v>
      </c>
      <c r="BY71" s="33">
        <f>资产资本表!BY35+资产资本表!BY36-资产资本表!BY24</f>
        <v>495080497.31</v>
      </c>
      <c r="BZ71" s="33">
        <f>资产资本表!BZ35+资产资本表!BZ36-资产资本表!BZ24</f>
        <v>0</v>
      </c>
      <c r="CA71" s="33">
        <f>资产资本表!CA35+资产资本表!CA36-资产资本表!CA24</f>
        <v>762639313.36999989</v>
      </c>
      <c r="CB71" s="33">
        <f>资产资本表!CB35+资产资本表!CB36-资产资本表!CB24</f>
        <v>0</v>
      </c>
      <c r="CC71" s="33">
        <f>资产资本表!CC35+资产资本表!CC36-资产资本表!CC24</f>
        <v>230902296.74999997</v>
      </c>
      <c r="CD71" s="33">
        <f>资产资本表!CD35+资产资本表!CD36-资产资本表!CD24</f>
        <v>0</v>
      </c>
      <c r="CE71" s="33">
        <f>资产资本表!CE35+资产资本表!CE36-资产资本表!CE24</f>
        <v>110650000</v>
      </c>
      <c r="CF71" s="33">
        <f>资产资本表!CF35+资产资本表!CF36-资产资本表!CF24</f>
        <v>0</v>
      </c>
      <c r="CG71" s="33">
        <f>资产资本表!CG35+资产资本表!CG36-资产资本表!CG24</f>
        <v>122085847.39999999</v>
      </c>
      <c r="CH71" s="33">
        <f>资产资本表!CH35+资产资本表!CH36-资产资本表!CH24</f>
        <v>0</v>
      </c>
      <c r="CI71" s="33">
        <f>资产资本表!CI35+资产资本表!CI36-资产资本表!CI24</f>
        <v>0</v>
      </c>
      <c r="CJ71" s="33">
        <f>资产资本表!CJ35+资产资本表!CJ36-资产资本表!CJ24</f>
        <v>0</v>
      </c>
      <c r="CK71" s="33">
        <f>资产资本表!CK35+资产资本表!CK36-资产资本表!CK24</f>
        <v>0</v>
      </c>
    </row>
    <row r="72" spans="1:89" s="51" customFormat="1">
      <c r="A72" s="51" t="s">
        <v>488</v>
      </c>
      <c r="E72" s="51">
        <f>E67/(E71+I71)*2</f>
        <v>-87.889041701345974</v>
      </c>
      <c r="F72" s="51">
        <f t="shared" ref="F72:BQ72" si="32">F67/(F71+J71)*2</f>
        <v>-260.53302888115252</v>
      </c>
      <c r="G72" s="51">
        <f t="shared" si="32"/>
        <v>-12.591228328792244</v>
      </c>
      <c r="H72" s="51">
        <f t="shared" si="32"/>
        <v>-2.8134180770056738</v>
      </c>
      <c r="I72" s="51">
        <f t="shared" si="32"/>
        <v>-16.892707229113761</v>
      </c>
      <c r="J72" s="51">
        <f t="shared" si="32"/>
        <v>-236.46224409171026</v>
      </c>
      <c r="K72" s="51">
        <f t="shared" si="32"/>
        <v>-13.96153783373091</v>
      </c>
      <c r="L72" s="51">
        <f t="shared" si="32"/>
        <v>-3.4442667657711832</v>
      </c>
      <c r="M72" s="51">
        <f t="shared" si="32"/>
        <v>-35.515901751911024</v>
      </c>
      <c r="N72" s="51">
        <f t="shared" si="32"/>
        <v>546.71887936122846</v>
      </c>
      <c r="O72" s="51">
        <f t="shared" si="32"/>
        <v>-41.268378696292714</v>
      </c>
      <c r="P72" s="51">
        <f t="shared" si="32"/>
        <v>-8.4693571604075792</v>
      </c>
      <c r="Q72" s="51">
        <f t="shared" si="32"/>
        <v>126.05427867789672</v>
      </c>
      <c r="R72" s="51">
        <f t="shared" si="32"/>
        <v>78.841839118425753</v>
      </c>
      <c r="S72" s="51">
        <f t="shared" si="32"/>
        <v>46.960015537133778</v>
      </c>
      <c r="T72" s="51">
        <f t="shared" si="32"/>
        <v>-10.276466337805234</v>
      </c>
      <c r="U72" s="51">
        <f t="shared" si="32"/>
        <v>64.511734306543232</v>
      </c>
      <c r="V72" s="51">
        <f t="shared" si="32"/>
        <v>26.539264697318632</v>
      </c>
      <c r="W72" s="51">
        <f t="shared" si="32"/>
        <v>26.384178033261517</v>
      </c>
      <c r="X72" s="51">
        <f t="shared" si="32"/>
        <v>-103.70097930561353</v>
      </c>
      <c r="Y72" s="51">
        <f t="shared" si="32"/>
        <v>16.327485623503442</v>
      </c>
      <c r="Z72" s="51">
        <f t="shared" si="32"/>
        <v>14.299993386789087</v>
      </c>
      <c r="AA72" s="51">
        <f t="shared" si="32"/>
        <v>7.350581528864188</v>
      </c>
      <c r="AB72" s="51">
        <f t="shared" si="32"/>
        <v>3.9815059079136721</v>
      </c>
      <c r="AC72" s="51">
        <f t="shared" si="32"/>
        <v>8.348624766942855</v>
      </c>
      <c r="AD72" s="51">
        <f t="shared" si="32"/>
        <v>8.599128820017123</v>
      </c>
      <c r="AE72" s="51">
        <f t="shared" si="32"/>
        <v>4.9363400848405927</v>
      </c>
      <c r="AF72" s="51">
        <f t="shared" si="32"/>
        <v>2.7940621693879812</v>
      </c>
      <c r="AG72" s="51">
        <f t="shared" si="32"/>
        <v>8.650432787596305</v>
      </c>
      <c r="AH72" s="51">
        <f t="shared" si="32"/>
        <v>6.5790265770618745</v>
      </c>
      <c r="AI72" s="51">
        <f t="shared" si="32"/>
        <v>4.3928557644282167</v>
      </c>
      <c r="AJ72" s="51">
        <f t="shared" si="32"/>
        <v>2.4571663746996841</v>
      </c>
      <c r="AK72" s="51">
        <f t="shared" si="32"/>
        <v>8.3500413909962514</v>
      </c>
      <c r="AL72" s="51">
        <f t="shared" si="32"/>
        <v>6.5102248029458414</v>
      </c>
      <c r="AM72" s="51">
        <f t="shared" si="32"/>
        <v>4.4651131874388934</v>
      </c>
      <c r="AN72" s="51">
        <f t="shared" si="32"/>
        <v>2.4615228985368289</v>
      </c>
      <c r="AO72" s="51">
        <f t="shared" si="32"/>
        <v>9.4814559234851554</v>
      </c>
      <c r="AP72" s="51">
        <f t="shared" si="32"/>
        <v>9.3355006453809359</v>
      </c>
      <c r="AQ72" s="51">
        <f t="shared" si="32"/>
        <v>6.708595835800315</v>
      </c>
      <c r="AR72" s="51">
        <f t="shared" si="32"/>
        <v>3.4522431405221199</v>
      </c>
      <c r="AS72" s="51">
        <f t="shared" si="32"/>
        <v>12.809535719463923</v>
      </c>
      <c r="AT72" s="51">
        <f t="shared" si="32"/>
        <v>15.984054900116515</v>
      </c>
      <c r="AU72" s="51">
        <f t="shared" si="32"/>
        <v>10.407914897319085</v>
      </c>
      <c r="AV72" s="51">
        <f t="shared" si="32"/>
        <v>4.8560448536241001</v>
      </c>
      <c r="AW72" s="51">
        <f t="shared" si="32"/>
        <v>18.416503876397478</v>
      </c>
      <c r="AX72" s="51">
        <f t="shared" si="32"/>
        <v>21.160478128089263</v>
      </c>
      <c r="AY72" s="51">
        <f t="shared" si="32"/>
        <v>14.14666441742429</v>
      </c>
      <c r="AZ72" s="51">
        <f t="shared" si="32"/>
        <v>7.4246729394431048</v>
      </c>
      <c r="BA72" s="51">
        <f t="shared" si="32"/>
        <v>18.940576152198606</v>
      </c>
      <c r="BB72" s="51">
        <f t="shared" si="32"/>
        <v>18.077625940618901</v>
      </c>
      <c r="BC72" s="51">
        <f t="shared" si="32"/>
        <v>10.499215608842556</v>
      </c>
      <c r="BD72" s="51">
        <f t="shared" si="32"/>
        <v>6.5196118541140882</v>
      </c>
      <c r="BE72" s="51">
        <f t="shared" si="32"/>
        <v>17.884436230961406</v>
      </c>
      <c r="BF72" s="51">
        <f t="shared" si="32"/>
        <v>13.983896342875006</v>
      </c>
      <c r="BG72" s="51">
        <f t="shared" si="32"/>
        <v>8.9181642054243344</v>
      </c>
      <c r="BH72" s="51">
        <f t="shared" si="32"/>
        <v>5.0047614536726108</v>
      </c>
      <c r="BI72" s="51">
        <f t="shared" si="32"/>
        <v>14.544391180008079</v>
      </c>
      <c r="BJ72" s="51">
        <f t="shared" si="32"/>
        <v>7.6675876816132726</v>
      </c>
      <c r="BK72" s="51">
        <f t="shared" si="32"/>
        <v>3.6414673349181763</v>
      </c>
      <c r="BL72" s="51">
        <f t="shared" si="32"/>
        <v>1.5229881607288458</v>
      </c>
      <c r="BM72" s="51">
        <f t="shared" si="32"/>
        <v>4.826340054783377</v>
      </c>
      <c r="BN72" s="51">
        <f t="shared" si="32"/>
        <v>3.4305198056828141</v>
      </c>
      <c r="BO72" s="51">
        <f t="shared" si="32"/>
        <v>1.8068497874190026</v>
      </c>
      <c r="BP72" s="51">
        <f t="shared" si="32"/>
        <v>0.76514019688684121</v>
      </c>
      <c r="BQ72" s="51">
        <f t="shared" si="32"/>
        <v>2.549106708958119</v>
      </c>
      <c r="BR72" s="51">
        <f t="shared" ref="BR72:CJ72" si="33">BR67/(BR71+BV71)*2</f>
        <v>1.3817715393712147</v>
      </c>
      <c r="BS72" s="51">
        <f t="shared" si="33"/>
        <v>2.6705051195703042</v>
      </c>
      <c r="BT72" s="51">
        <f t="shared" si="33"/>
        <v>1.6484317454668234</v>
      </c>
      <c r="BU72" s="51">
        <f t="shared" si="33"/>
        <v>3.0607076412832805</v>
      </c>
      <c r="BV72" s="51">
        <f t="shared" si="33"/>
        <v>2.2648796916700138</v>
      </c>
      <c r="BW72" s="51">
        <f t="shared" si="33"/>
        <v>0.48026132029904073</v>
      </c>
      <c r="BX72" s="51">
        <f t="shared" si="33"/>
        <v>0.78295183624219522</v>
      </c>
      <c r="BY72" s="51">
        <f t="shared" si="33"/>
        <v>2.0349164877837382</v>
      </c>
      <c r="BZ72" s="51" t="e">
        <f t="shared" si="33"/>
        <v>#DIV/0!</v>
      </c>
      <c r="CA72" s="51">
        <f t="shared" si="33"/>
        <v>2.568839608723724</v>
      </c>
      <c r="CB72" s="51" t="e">
        <f t="shared" si="33"/>
        <v>#DIV/0!</v>
      </c>
      <c r="CC72" s="51">
        <f t="shared" si="33"/>
        <v>8.6260275345851163</v>
      </c>
      <c r="CD72" s="51" t="e">
        <f t="shared" si="33"/>
        <v>#DIV/0!</v>
      </c>
      <c r="CE72" s="51">
        <f t="shared" si="33"/>
        <v>0</v>
      </c>
      <c r="CF72" s="51" t="e">
        <f t="shared" si="33"/>
        <v>#DIV/0!</v>
      </c>
      <c r="CG72" s="51">
        <f t="shared" si="33"/>
        <v>7.9062399168799979</v>
      </c>
      <c r="CH72" s="51" t="e">
        <f t="shared" si="33"/>
        <v>#DIV/0!</v>
      </c>
      <c r="CI72" s="51" t="e">
        <f t="shared" si="33"/>
        <v>#DIV/0!</v>
      </c>
      <c r="CJ72" s="51" t="e">
        <f t="shared" si="33"/>
        <v>#DIV/0!</v>
      </c>
    </row>
    <row r="73" spans="1:89" s="35" customFormat="1">
      <c r="A73" s="35" t="s">
        <v>489</v>
      </c>
      <c r="E73" s="35">
        <f>E62/E72</f>
        <v>-4.1529637021222658</v>
      </c>
      <c r="F73" s="35">
        <f t="shared" ref="F73:BQ73" si="34">F62/F72</f>
        <v>-1.4009740015209444</v>
      </c>
      <c r="G73" s="35">
        <f t="shared" si="34"/>
        <v>-28.988434683958349</v>
      </c>
      <c r="H73" s="35">
        <f t="shared" si="34"/>
        <v>-129.73542858175924</v>
      </c>
      <c r="I73" s="35">
        <f t="shared" si="34"/>
        <v>-21.606957076183754</v>
      </c>
      <c r="J73" s="35">
        <f t="shared" si="34"/>
        <v>-1.5435868055892985</v>
      </c>
      <c r="K73" s="35">
        <f t="shared" si="34"/>
        <v>-26.143251864287066</v>
      </c>
      <c r="L73" s="35">
        <f t="shared" si="34"/>
        <v>-105.97320847134651</v>
      </c>
      <c r="M73" s="35">
        <f t="shared" si="34"/>
        <v>-10.277086656834223</v>
      </c>
      <c r="N73" s="35">
        <f t="shared" si="34"/>
        <v>0.6676191618377183</v>
      </c>
      <c r="O73" s="35">
        <f t="shared" si="34"/>
        <v>-8.8445442135285344</v>
      </c>
      <c r="P73" s="35">
        <f t="shared" si="34"/>
        <v>-43.096541223494079</v>
      </c>
      <c r="Q73" s="35">
        <f t="shared" si="34"/>
        <v>2.8955780305774086</v>
      </c>
      <c r="R73" s="35">
        <f t="shared" si="34"/>
        <v>4.6295216357363937</v>
      </c>
      <c r="S73" s="35">
        <f t="shared" si="34"/>
        <v>7.7725698304204158</v>
      </c>
      <c r="T73" s="35">
        <f t="shared" si="34"/>
        <v>-35.518045600678121</v>
      </c>
      <c r="U73" s="35">
        <f t="shared" si="34"/>
        <v>5.6578854052444711</v>
      </c>
      <c r="V73" s="35">
        <f t="shared" si="34"/>
        <v>13.753206961942597</v>
      </c>
      <c r="W73" s="35">
        <f t="shared" si="34"/>
        <v>13.834048555155237</v>
      </c>
      <c r="X73" s="35">
        <f t="shared" si="34"/>
        <v>-3.5197353240447349</v>
      </c>
      <c r="Y73" s="35">
        <f t="shared" si="34"/>
        <v>22.354942360174668</v>
      </c>
      <c r="Z73" s="35">
        <f t="shared" si="34"/>
        <v>25.524487328588684</v>
      </c>
      <c r="AA73" s="35">
        <f t="shared" si="34"/>
        <v>49.655935189171323</v>
      </c>
      <c r="AB73" s="35">
        <f t="shared" si="34"/>
        <v>91.673856184546452</v>
      </c>
      <c r="AC73" s="35">
        <f t="shared" si="34"/>
        <v>43.719775434781901</v>
      </c>
      <c r="AD73" s="35">
        <f t="shared" si="34"/>
        <v>42.446160261066211</v>
      </c>
      <c r="AE73" s="35">
        <f t="shared" si="34"/>
        <v>73.941420916461595</v>
      </c>
      <c r="AF73" s="35">
        <f t="shared" si="34"/>
        <v>130.63417271060598</v>
      </c>
      <c r="AG73" s="35">
        <f t="shared" si="34"/>
        <v>42.194420667988624</v>
      </c>
      <c r="AH73" s="35">
        <f t="shared" si="34"/>
        <v>55.479332044742286</v>
      </c>
      <c r="AI73" s="35">
        <f t="shared" si="34"/>
        <v>83.08945696684151</v>
      </c>
      <c r="AJ73" s="35">
        <f t="shared" si="34"/>
        <v>148.54508988818898</v>
      </c>
      <c r="AK73" s="35">
        <f t="shared" si="34"/>
        <v>43.71235816789784</v>
      </c>
      <c r="AL73" s="35">
        <f t="shared" si="34"/>
        <v>56.065652269771007</v>
      </c>
      <c r="AM73" s="35">
        <f t="shared" si="34"/>
        <v>81.744848266513316</v>
      </c>
      <c r="AN73" s="35">
        <f t="shared" si="34"/>
        <v>148.28218750959505</v>
      </c>
      <c r="AO73" s="35">
        <f t="shared" si="34"/>
        <v>38.496197519192258</v>
      </c>
      <c r="AP73" s="35">
        <f t="shared" si="34"/>
        <v>39.09806381734829</v>
      </c>
      <c r="AQ73" s="35">
        <f t="shared" si="34"/>
        <v>54.407808866973816</v>
      </c>
      <c r="AR73" s="35">
        <f t="shared" si="34"/>
        <v>105.72835838694638</v>
      </c>
      <c r="AS73" s="35">
        <f t="shared" si="34"/>
        <v>28.494397298520916</v>
      </c>
      <c r="AT73" s="35">
        <f t="shared" si="34"/>
        <v>22.835256903261723</v>
      </c>
      <c r="AU73" s="35">
        <f t="shared" si="34"/>
        <v>35.069464306824635</v>
      </c>
      <c r="AV73" s="35">
        <f t="shared" si="34"/>
        <v>75.164050374781439</v>
      </c>
      <c r="AW73" s="35">
        <f t="shared" si="34"/>
        <v>19.819179712376496</v>
      </c>
      <c r="AX73" s="35">
        <f t="shared" si="34"/>
        <v>17.249137651359799</v>
      </c>
      <c r="AY73" s="35">
        <f t="shared" si="34"/>
        <v>25.801135110721475</v>
      </c>
      <c r="AZ73" s="35">
        <f t="shared" si="34"/>
        <v>49.160414603714138</v>
      </c>
      <c r="BA73" s="35">
        <f t="shared" si="34"/>
        <v>19.270797100732921</v>
      </c>
      <c r="BB73" s="35">
        <f t="shared" si="34"/>
        <v>20.190704310341758</v>
      </c>
      <c r="BC73" s="35">
        <f t="shared" si="34"/>
        <v>34.764501806458085</v>
      </c>
      <c r="BD73" s="35">
        <f t="shared" si="34"/>
        <v>55.984927963107658</v>
      </c>
      <c r="BE73" s="35">
        <f t="shared" si="34"/>
        <v>20.408806589503484</v>
      </c>
      <c r="BF73" s="35">
        <f t="shared" si="34"/>
        <v>26.101452059602305</v>
      </c>
      <c r="BG73" s="35">
        <f t="shared" si="34"/>
        <v>40.927705701807376</v>
      </c>
      <c r="BH73" s="35">
        <f t="shared" si="34"/>
        <v>72.93054891400557</v>
      </c>
      <c r="BI73" s="35">
        <f t="shared" si="34"/>
        <v>25.095584647208124</v>
      </c>
      <c r="BJ73" s="35">
        <f t="shared" si="34"/>
        <v>47.602976993046063</v>
      </c>
      <c r="BK73" s="35">
        <f t="shared" si="34"/>
        <v>100.23431941843893</v>
      </c>
      <c r="BL73" s="35">
        <f t="shared" si="34"/>
        <v>239.66043165123784</v>
      </c>
      <c r="BM73" s="35">
        <f t="shared" si="34"/>
        <v>75.626664482178199</v>
      </c>
      <c r="BN73" s="35">
        <f t="shared" si="34"/>
        <v>106.39786990745854</v>
      </c>
      <c r="BO73" s="35">
        <f t="shared" si="34"/>
        <v>202.00904499171722</v>
      </c>
      <c r="BP73" s="35">
        <f t="shared" si="34"/>
        <v>477.03675938748376</v>
      </c>
      <c r="BQ73" s="35">
        <f t="shared" si="34"/>
        <v>143.18741491570756</v>
      </c>
      <c r="BR73" s="35">
        <f t="shared" ref="BR73:CJ73" si="35">BR62/BR72</f>
        <v>264.15365319081326</v>
      </c>
      <c r="BS73" s="35">
        <f t="shared" si="35"/>
        <v>136.67826259727602</v>
      </c>
      <c r="BT73" s="35">
        <f t="shared" si="35"/>
        <v>221.4225739122943</v>
      </c>
      <c r="BU73" s="35">
        <f t="shared" si="35"/>
        <v>119.25346775262872</v>
      </c>
      <c r="BV73" s="35">
        <f t="shared" si="35"/>
        <v>161.15646289841845</v>
      </c>
      <c r="BW73" s="35">
        <f t="shared" si="35"/>
        <v>760.00290794338423</v>
      </c>
      <c r="BX73" s="35">
        <f t="shared" si="35"/>
        <v>466.18448684127276</v>
      </c>
      <c r="BY73" s="35">
        <f t="shared" si="35"/>
        <v>179.36854027731016</v>
      </c>
      <c r="BZ73" s="35" t="e">
        <f t="shared" si="35"/>
        <v>#DIV/0!</v>
      </c>
      <c r="CA73" s="35">
        <f t="shared" si="35"/>
        <v>142.08750081572546</v>
      </c>
      <c r="CB73" s="35" t="e">
        <f t="shared" si="35"/>
        <v>#DIV/0!</v>
      </c>
      <c r="CC73" s="35">
        <f t="shared" si="35"/>
        <v>42.313799548699826</v>
      </c>
      <c r="CD73" s="35" t="e">
        <f t="shared" si="35"/>
        <v>#DIV/0!</v>
      </c>
      <c r="CE73" s="35" t="e">
        <f t="shared" si="35"/>
        <v>#DIV/0!</v>
      </c>
      <c r="CF73" s="35" t="e">
        <f t="shared" si="35"/>
        <v>#DIV/0!</v>
      </c>
      <c r="CG73" s="35">
        <f t="shared" si="35"/>
        <v>46.16606678235464</v>
      </c>
      <c r="CH73" s="35" t="e">
        <f t="shared" si="35"/>
        <v>#DIV/0!</v>
      </c>
      <c r="CI73" s="35" t="e">
        <f t="shared" si="35"/>
        <v>#DIV/0!</v>
      </c>
      <c r="CJ73" s="35" t="e">
        <f t="shared" si="35"/>
        <v>#DIV/0!</v>
      </c>
    </row>
    <row r="74" spans="1:89" s="33" customFormat="1">
      <c r="A74" s="33" t="s">
        <v>490</v>
      </c>
      <c r="E74" s="33">
        <f>E66+E70</f>
        <v>-59.192684569673446</v>
      </c>
      <c r="F74" s="33">
        <f t="shared" ref="F74:BQ74" si="36">F66+F70</f>
        <v>-89.223680961075615</v>
      </c>
      <c r="G74" s="33">
        <f t="shared" si="36"/>
        <v>-160.8667976908834</v>
      </c>
      <c r="H74" s="33">
        <f t="shared" si="36"/>
        <v>-378.46589352868932</v>
      </c>
      <c r="I74" s="33">
        <f t="shared" si="36"/>
        <v>-82.370927190417177</v>
      </c>
      <c r="J74" s="33">
        <f t="shared" si="36"/>
        <v>-103.39128737003239</v>
      </c>
      <c r="K74" s="33">
        <f t="shared" si="36"/>
        <v>-154.33705644668106</v>
      </c>
      <c r="L74" s="33">
        <f t="shared" si="36"/>
        <v>-362.61349342952565</v>
      </c>
      <c r="M74" s="33">
        <f t="shared" si="36"/>
        <v>-65.148112216987386</v>
      </c>
      <c r="N74" s="33">
        <f t="shared" si="36"/>
        <v>-84.491433438087114</v>
      </c>
      <c r="O74" s="33">
        <f t="shared" si="36"/>
        <v>-111.64985658511046</v>
      </c>
      <c r="P74" s="33">
        <f t="shared" si="36"/>
        <v>-258.92241986447004</v>
      </c>
      <c r="Q74" s="33">
        <f t="shared" si="36"/>
        <v>-43.535161130393277</v>
      </c>
      <c r="R74" s="33">
        <f t="shared" si="36"/>
        <v>-65.735472402103767</v>
      </c>
      <c r="S74" s="33">
        <f t="shared" si="36"/>
        <v>-102.47781264566987</v>
      </c>
      <c r="T74" s="33">
        <f t="shared" si="36"/>
        <v>-212.57967442917652</v>
      </c>
      <c r="U74" s="33">
        <f t="shared" si="36"/>
        <v>-44.561044840929327</v>
      </c>
      <c r="V74" s="33">
        <f t="shared" si="36"/>
        <v>-56.732091999991837</v>
      </c>
      <c r="W74" s="33">
        <f t="shared" si="36"/>
        <v>-116.22225768308732</v>
      </c>
      <c r="X74" s="33">
        <f t="shared" si="36"/>
        <v>-187.06264396658935</v>
      </c>
      <c r="Y74" s="33">
        <f t="shared" si="36"/>
        <v>-22.684857561618003</v>
      </c>
      <c r="Z74" s="33">
        <f t="shared" si="36"/>
        <v>-41.048507783114417</v>
      </c>
      <c r="AA74" s="33">
        <f t="shared" si="36"/>
        <v>-83.528091977079526</v>
      </c>
      <c r="AB74" s="33">
        <f t="shared" si="36"/>
        <v>-84.019002288366607</v>
      </c>
      <c r="AC74" s="33">
        <f t="shared" si="36"/>
        <v>1.7500522212969685</v>
      </c>
      <c r="AD74" s="33">
        <f t="shared" si="36"/>
        <v>-24.911567539746486</v>
      </c>
      <c r="AE74" s="33">
        <f t="shared" si="36"/>
        <v>-13.928644740038266</v>
      </c>
      <c r="AF74" s="33">
        <f t="shared" si="36"/>
        <v>22.987145037374376</v>
      </c>
      <c r="AG74" s="33">
        <f t="shared" si="36"/>
        <v>4.4009125781522442</v>
      </c>
      <c r="AH74" s="33">
        <f t="shared" si="36"/>
        <v>5.0239675212167896</v>
      </c>
      <c r="AI74" s="33">
        <f t="shared" si="36"/>
        <v>21.807676847579287</v>
      </c>
      <c r="AJ74" s="33">
        <f t="shared" si="36"/>
        <v>100.75308708471547</v>
      </c>
      <c r="AK74" s="33">
        <f t="shared" si="36"/>
        <v>28.461141118845994</v>
      </c>
      <c r="AL74" s="33">
        <f t="shared" si="36"/>
        <v>42.97834181958315</v>
      </c>
      <c r="AM74" s="33">
        <f t="shared" si="36"/>
        <v>72.276842424747173</v>
      </c>
      <c r="AN74" s="33">
        <f t="shared" si="36"/>
        <v>174.53416497210912</v>
      </c>
      <c r="AO74" s="33">
        <f t="shared" si="36"/>
        <v>37.367735868124456</v>
      </c>
      <c r="AP74" s="33">
        <f t="shared" si="36"/>
        <v>49.690519883609859</v>
      </c>
      <c r="AQ74" s="33">
        <f t="shared" si="36"/>
        <v>78.618890378224052</v>
      </c>
      <c r="AR74" s="33">
        <f t="shared" si="36"/>
        <v>169.86446116745836</v>
      </c>
      <c r="AS74" s="33">
        <f t="shared" si="36"/>
        <v>35.156957025292989</v>
      </c>
      <c r="AT74" s="33">
        <f t="shared" si="36"/>
        <v>39.80103373464933</v>
      </c>
      <c r="AU74" s="33">
        <f t="shared" si="36"/>
        <v>72.217509397091263</v>
      </c>
      <c r="AV74" s="33">
        <f t="shared" si="36"/>
        <v>179.81401472638177</v>
      </c>
      <c r="AW74" s="33">
        <f t="shared" si="36"/>
        <v>42.912429511262687</v>
      </c>
      <c r="AX74" s="33">
        <f t="shared" si="36"/>
        <v>53.092785898558709</v>
      </c>
      <c r="AY74" s="33">
        <f t="shared" si="36"/>
        <v>79.592962897693852</v>
      </c>
      <c r="AZ74" s="33">
        <f t="shared" si="36"/>
        <v>191.19478574362452</v>
      </c>
      <c r="BA74" s="33">
        <f t="shared" si="36"/>
        <v>38.664170862239068</v>
      </c>
      <c r="BB74" s="33">
        <f t="shared" si="36"/>
        <v>58.913248462272364</v>
      </c>
      <c r="BC74" s="33">
        <f t="shared" si="36"/>
        <v>87.847841641145962</v>
      </c>
      <c r="BD74" s="33">
        <f t="shared" si="36"/>
        <v>144.85044603685799</v>
      </c>
      <c r="BE74" s="33">
        <f t="shared" si="36"/>
        <v>29.610327091423031</v>
      </c>
      <c r="BF74" s="33">
        <f t="shared" si="36"/>
        <v>37.320418479248772</v>
      </c>
      <c r="BG74" s="33">
        <f t="shared" si="36"/>
        <v>75.10019391299582</v>
      </c>
      <c r="BH74" s="33">
        <f t="shared" si="36"/>
        <v>131.61923091382084</v>
      </c>
      <c r="BI74" s="33">
        <f t="shared" si="36"/>
        <v>41.650735284027135</v>
      </c>
      <c r="BJ74" s="33">
        <f t="shared" si="36"/>
        <v>55.080513218372317</v>
      </c>
      <c r="BK74" s="33">
        <f t="shared" si="36"/>
        <v>101.54645252231259</v>
      </c>
      <c r="BL74" s="33">
        <f t="shared" si="36"/>
        <v>252.12392679797352</v>
      </c>
      <c r="BM74" s="33">
        <f t="shared" si="36"/>
        <v>77.038901305666911</v>
      </c>
      <c r="BN74" s="33">
        <f t="shared" si="36"/>
        <v>102.969224715816</v>
      </c>
      <c r="BO74" s="33">
        <f t="shared" si="36"/>
        <v>148.33351212370596</v>
      </c>
      <c r="BP74" s="33">
        <f t="shared" si="36"/>
        <v>430.88735311857255</v>
      </c>
      <c r="BQ74" s="33">
        <f t="shared" si="36"/>
        <v>119.98960781252676</v>
      </c>
      <c r="BR74" s="33">
        <f t="shared" ref="BR74:CK74" si="37">BR66+BR70</f>
        <v>236.59759212572189</v>
      </c>
      <c r="BS74" s="33">
        <f t="shared" si="37"/>
        <v>109.85670491668245</v>
      </c>
      <c r="BT74" s="33">
        <f t="shared" si="37"/>
        <v>305.56163755156365</v>
      </c>
      <c r="BU74" s="33">
        <f t="shared" si="37"/>
        <v>151.22307519745419</v>
      </c>
      <c r="BV74" s="33">
        <f t="shared" si="37"/>
        <v>149.13472787600892</v>
      </c>
      <c r="BW74" s="33">
        <f t="shared" si="37"/>
        <v>946.30851562775433</v>
      </c>
      <c r="BX74" s="33">
        <f t="shared" si="37"/>
        <v>1158.3661790732451</v>
      </c>
      <c r="BY74" s="33">
        <f t="shared" si="37"/>
        <v>449.52376699551917</v>
      </c>
      <c r="BZ74" s="33" t="e">
        <f t="shared" si="37"/>
        <v>#DIV/0!</v>
      </c>
      <c r="CA74" s="33">
        <f t="shared" si="37"/>
        <v>243.18025673463006</v>
      </c>
      <c r="CB74" s="33" t="e">
        <f t="shared" si="37"/>
        <v>#DIV/0!</v>
      </c>
      <c r="CC74" s="33">
        <f t="shared" si="37"/>
        <v>125.42020234280213</v>
      </c>
      <c r="CD74" s="33" t="e">
        <f t="shared" si="37"/>
        <v>#DIV/0!</v>
      </c>
      <c r="CE74" s="33" t="e">
        <f t="shared" si="37"/>
        <v>#DIV/0!</v>
      </c>
      <c r="CF74" s="33" t="e">
        <f t="shared" si="37"/>
        <v>#DIV/0!</v>
      </c>
      <c r="CG74" s="33">
        <f t="shared" si="37"/>
        <v>103.6898245119112</v>
      </c>
      <c r="CH74" s="33" t="e">
        <f t="shared" si="37"/>
        <v>#DIV/0!</v>
      </c>
      <c r="CI74" s="33" t="e">
        <f t="shared" si="37"/>
        <v>#DIV/0!</v>
      </c>
      <c r="CJ74" s="33" t="e">
        <f t="shared" si="37"/>
        <v>#DIV/0!</v>
      </c>
      <c r="CK74" s="33">
        <f t="shared" si="37"/>
        <v>0</v>
      </c>
    </row>
    <row r="75" spans="1:89" s="33" customFormat="1">
      <c r="A75" s="33" t="s">
        <v>491</v>
      </c>
      <c r="E75" s="33">
        <f>E74-E73</f>
        <v>-55.039720867551182</v>
      </c>
      <c r="F75" s="33">
        <f t="shared" ref="F75:BQ75" si="38">F74-F73</f>
        <v>-87.822706959554665</v>
      </c>
      <c r="G75" s="33">
        <f t="shared" si="38"/>
        <v>-131.87836300692504</v>
      </c>
      <c r="H75" s="33">
        <f t="shared" si="38"/>
        <v>-248.73046494693008</v>
      </c>
      <c r="I75" s="33">
        <f t="shared" si="38"/>
        <v>-60.763970114233423</v>
      </c>
      <c r="J75" s="33">
        <f t="shared" si="38"/>
        <v>-101.84770056444309</v>
      </c>
      <c r="K75" s="33">
        <f t="shared" si="38"/>
        <v>-128.19380458239399</v>
      </c>
      <c r="L75" s="33">
        <f t="shared" si="38"/>
        <v>-256.64028495817911</v>
      </c>
      <c r="M75" s="33">
        <f t="shared" si="38"/>
        <v>-54.871025560153164</v>
      </c>
      <c r="N75" s="33">
        <f t="shared" si="38"/>
        <v>-85.159052599924834</v>
      </c>
      <c r="O75" s="33">
        <f t="shared" si="38"/>
        <v>-102.80531237158192</v>
      </c>
      <c r="P75" s="33">
        <f t="shared" si="38"/>
        <v>-215.82587864097596</v>
      </c>
      <c r="Q75" s="33">
        <f t="shared" si="38"/>
        <v>-46.430739160970688</v>
      </c>
      <c r="R75" s="33">
        <f t="shared" si="38"/>
        <v>-70.364994037840162</v>
      </c>
      <c r="S75" s="33">
        <f t="shared" si="38"/>
        <v>-110.25038247609029</v>
      </c>
      <c r="T75" s="33">
        <f t="shared" si="38"/>
        <v>-177.06162882849839</v>
      </c>
      <c r="U75" s="33">
        <f t="shared" si="38"/>
        <v>-50.218930246173798</v>
      </c>
      <c r="V75" s="33">
        <f t="shared" si="38"/>
        <v>-70.485298961934433</v>
      </c>
      <c r="W75" s="33">
        <f t="shared" si="38"/>
        <v>-130.05630623824257</v>
      </c>
      <c r="X75" s="33">
        <f t="shared" si="38"/>
        <v>-183.5429086425446</v>
      </c>
      <c r="Y75" s="33">
        <f t="shared" si="38"/>
        <v>-45.039799921792671</v>
      </c>
      <c r="Z75" s="33">
        <f t="shared" si="38"/>
        <v>-66.572995111703108</v>
      </c>
      <c r="AA75" s="33">
        <f t="shared" si="38"/>
        <v>-133.18402716625084</v>
      </c>
      <c r="AB75" s="33">
        <f t="shared" si="38"/>
        <v>-175.69285847291306</v>
      </c>
      <c r="AC75" s="33">
        <f t="shared" si="38"/>
        <v>-41.969723213484933</v>
      </c>
      <c r="AD75" s="33">
        <f t="shared" si="38"/>
        <v>-67.357727800812697</v>
      </c>
      <c r="AE75" s="33">
        <f t="shared" si="38"/>
        <v>-87.870065656499861</v>
      </c>
      <c r="AF75" s="33">
        <f t="shared" si="38"/>
        <v>-107.64702767323161</v>
      </c>
      <c r="AG75" s="33">
        <f t="shared" si="38"/>
        <v>-37.793508089836379</v>
      </c>
      <c r="AH75" s="33">
        <f t="shared" si="38"/>
        <v>-50.455364523525496</v>
      </c>
      <c r="AI75" s="33">
        <f t="shared" si="38"/>
        <v>-61.281780119262223</v>
      </c>
      <c r="AJ75" s="33">
        <f t="shared" si="38"/>
        <v>-47.792002803473508</v>
      </c>
      <c r="AK75" s="33">
        <f t="shared" si="38"/>
        <v>-15.251217049051846</v>
      </c>
      <c r="AL75" s="33">
        <f t="shared" si="38"/>
        <v>-13.087310450187857</v>
      </c>
      <c r="AM75" s="33">
        <f t="shared" si="38"/>
        <v>-9.4680058417661428</v>
      </c>
      <c r="AN75" s="33">
        <f t="shared" si="38"/>
        <v>26.251977462514077</v>
      </c>
      <c r="AO75" s="33">
        <f t="shared" si="38"/>
        <v>-1.1284616510678021</v>
      </c>
      <c r="AP75" s="33">
        <f t="shared" si="38"/>
        <v>10.592456066261569</v>
      </c>
      <c r="AQ75" s="33">
        <f t="shared" si="38"/>
        <v>24.211081511250235</v>
      </c>
      <c r="AR75" s="33">
        <f t="shared" si="38"/>
        <v>64.136102780511976</v>
      </c>
      <c r="AS75" s="33">
        <f t="shared" si="38"/>
        <v>6.6625597267720735</v>
      </c>
      <c r="AT75" s="33">
        <f t="shared" si="38"/>
        <v>16.965776831387608</v>
      </c>
      <c r="AU75" s="33">
        <f t="shared" si="38"/>
        <v>37.148045090266628</v>
      </c>
      <c r="AV75" s="33">
        <f t="shared" si="38"/>
        <v>104.64996435160033</v>
      </c>
      <c r="AW75" s="33">
        <f t="shared" si="38"/>
        <v>23.093249798886191</v>
      </c>
      <c r="AX75" s="33">
        <f t="shared" si="38"/>
        <v>35.843648247198914</v>
      </c>
      <c r="AY75" s="33">
        <f t="shared" si="38"/>
        <v>53.791827786972377</v>
      </c>
      <c r="AZ75" s="33">
        <f t="shared" si="38"/>
        <v>142.03437113991038</v>
      </c>
      <c r="BA75" s="33">
        <f t="shared" si="38"/>
        <v>19.393373761506147</v>
      </c>
      <c r="BB75" s="33">
        <f t="shared" si="38"/>
        <v>38.722544151930606</v>
      </c>
      <c r="BC75" s="33">
        <f t="shared" si="38"/>
        <v>53.083339834687877</v>
      </c>
      <c r="BD75" s="33">
        <f t="shared" si="38"/>
        <v>88.865518073750337</v>
      </c>
      <c r="BE75" s="33">
        <f t="shared" si="38"/>
        <v>9.2015205019195463</v>
      </c>
      <c r="BF75" s="33">
        <f t="shared" si="38"/>
        <v>11.218966419646467</v>
      </c>
      <c r="BG75" s="33">
        <f t="shared" si="38"/>
        <v>34.172488211188444</v>
      </c>
      <c r="BH75" s="33">
        <f t="shared" si="38"/>
        <v>58.688681999815273</v>
      </c>
      <c r="BI75" s="33">
        <f t="shared" si="38"/>
        <v>16.555150636819011</v>
      </c>
      <c r="BJ75" s="33">
        <f t="shared" si="38"/>
        <v>7.4775362253262543</v>
      </c>
      <c r="BK75" s="33">
        <f t="shared" si="38"/>
        <v>1.3121331038736628</v>
      </c>
      <c r="BL75" s="33">
        <f t="shared" si="38"/>
        <v>12.463495146735681</v>
      </c>
      <c r="BM75" s="33">
        <f t="shared" si="38"/>
        <v>1.4122368234887119</v>
      </c>
      <c r="BN75" s="33">
        <f t="shared" si="38"/>
        <v>-3.4286451916425449</v>
      </c>
      <c r="BO75" s="33">
        <f t="shared" si="38"/>
        <v>-53.67553286801126</v>
      </c>
      <c r="BP75" s="33">
        <f t="shared" si="38"/>
        <v>-46.149406268911207</v>
      </c>
      <c r="BQ75" s="33">
        <f t="shared" si="38"/>
        <v>-23.197807103180807</v>
      </c>
      <c r="BR75" s="33">
        <f t="shared" ref="BR75:CJ75" si="39">BR74-BR73</f>
        <v>-27.55606106509137</v>
      </c>
      <c r="BS75" s="33">
        <f t="shared" si="39"/>
        <v>-26.821557680593571</v>
      </c>
      <c r="BT75" s="33">
        <f t="shared" si="39"/>
        <v>84.139063639269352</v>
      </c>
      <c r="BU75" s="33">
        <f t="shared" si="39"/>
        <v>31.969607444825471</v>
      </c>
      <c r="BV75" s="33">
        <f t="shared" si="39"/>
        <v>-12.02173502240953</v>
      </c>
      <c r="BW75" s="33">
        <f t="shared" si="39"/>
        <v>186.3056076843701</v>
      </c>
      <c r="BX75" s="33">
        <f t="shared" si="39"/>
        <v>692.18169223197242</v>
      </c>
      <c r="BY75" s="33">
        <f t="shared" si="39"/>
        <v>270.15522671820901</v>
      </c>
      <c r="BZ75" s="33" t="e">
        <f t="shared" si="39"/>
        <v>#DIV/0!</v>
      </c>
      <c r="CA75" s="33">
        <f t="shared" si="39"/>
        <v>101.0927559189046</v>
      </c>
      <c r="CB75" s="33" t="e">
        <f t="shared" si="39"/>
        <v>#DIV/0!</v>
      </c>
      <c r="CC75" s="33">
        <f t="shared" si="39"/>
        <v>83.106402794102308</v>
      </c>
      <c r="CD75" s="33" t="e">
        <f t="shared" si="39"/>
        <v>#DIV/0!</v>
      </c>
      <c r="CE75" s="33" t="e">
        <f t="shared" si="39"/>
        <v>#DIV/0!</v>
      </c>
      <c r="CF75" s="33" t="e">
        <f t="shared" si="39"/>
        <v>#DIV/0!</v>
      </c>
      <c r="CG75" s="33">
        <f t="shared" si="39"/>
        <v>57.523757729556557</v>
      </c>
      <c r="CH75" s="33" t="e">
        <f t="shared" si="39"/>
        <v>#DIV/0!</v>
      </c>
      <c r="CI75" s="33" t="e">
        <f t="shared" si="39"/>
        <v>#DIV/0!</v>
      </c>
      <c r="CJ75" s="33" t="e">
        <f t="shared" si="39"/>
        <v>#DIV/0!</v>
      </c>
    </row>
    <row r="76" spans="1:89" s="68" customFormat="1">
      <c r="A76" s="68" t="s">
        <v>492</v>
      </c>
      <c r="E76" s="68">
        <f>E71-E64-E68</f>
        <v>4995018033.7499981</v>
      </c>
      <c r="F76" s="68">
        <f t="shared" ref="F76:BQ76" si="40">F71-F64-F68</f>
        <v>5150746066.5800018</v>
      </c>
      <c r="G76" s="68">
        <f t="shared" si="40"/>
        <v>5139364623.5099983</v>
      </c>
      <c r="H76" s="68">
        <f t="shared" si="40"/>
        <v>4999506921.1800003</v>
      </c>
      <c r="I76" s="68">
        <f t="shared" si="40"/>
        <v>5470795284.5100002</v>
      </c>
      <c r="J76" s="68">
        <f t="shared" si="40"/>
        <v>6048420707.9800014</v>
      </c>
      <c r="K76" s="68">
        <f t="shared" si="40"/>
        <v>5894926185.5100002</v>
      </c>
      <c r="L76" s="68">
        <f t="shared" si="40"/>
        <v>5150326911.8099995</v>
      </c>
      <c r="M76" s="68">
        <f t="shared" si="40"/>
        <v>5338226665.7000008</v>
      </c>
      <c r="N76" s="68">
        <f t="shared" si="40"/>
        <v>5757555424.1899996</v>
      </c>
      <c r="O76" s="68">
        <f t="shared" si="40"/>
        <v>4682728426.6199999</v>
      </c>
      <c r="P76" s="68">
        <f t="shared" si="40"/>
        <v>4635449522.5900011</v>
      </c>
      <c r="Q76" s="68">
        <f t="shared" si="40"/>
        <v>4714642480.0100002</v>
      </c>
      <c r="R76" s="68">
        <f t="shared" si="40"/>
        <v>4874976616.6000013</v>
      </c>
      <c r="S76" s="68">
        <f t="shared" si="40"/>
        <v>4582263020.1500015</v>
      </c>
      <c r="T76" s="68">
        <f t="shared" si="40"/>
        <v>4238722345.4499998</v>
      </c>
      <c r="U76" s="68">
        <f t="shared" si="40"/>
        <v>4423668253.1799994</v>
      </c>
      <c r="V76" s="68">
        <f t="shared" si="40"/>
        <v>4579936312.1900015</v>
      </c>
      <c r="W76" s="68">
        <f t="shared" si="40"/>
        <v>4629242332.5400019</v>
      </c>
      <c r="X76" s="68">
        <f t="shared" si="40"/>
        <v>3367080756.749999</v>
      </c>
      <c r="Y76" s="68">
        <f t="shared" si="40"/>
        <v>3974921496.3699999</v>
      </c>
      <c r="Z76" s="68">
        <f t="shared" si="40"/>
        <v>3551922886.9199991</v>
      </c>
      <c r="AA76" s="68">
        <f t="shared" si="40"/>
        <v>3974509659.6799998</v>
      </c>
      <c r="AB76" s="68">
        <f t="shared" si="40"/>
        <v>2705993215.2899995</v>
      </c>
      <c r="AC76" s="68">
        <f t="shared" si="40"/>
        <v>2192207062.4699998</v>
      </c>
      <c r="AD76" s="68">
        <f t="shared" si="40"/>
        <v>2675415252.1400003</v>
      </c>
      <c r="AE76" s="68">
        <f t="shared" si="40"/>
        <v>2346316804.7299995</v>
      </c>
      <c r="AF76" s="68">
        <f t="shared" si="40"/>
        <v>1681343143.5699997</v>
      </c>
      <c r="AG76" s="68">
        <f t="shared" si="40"/>
        <v>2120150547.6700001</v>
      </c>
      <c r="AH76" s="68">
        <f t="shared" si="40"/>
        <v>2186555288.6399994</v>
      </c>
      <c r="AI76" s="68">
        <f t="shared" si="40"/>
        <v>1776499716.6500003</v>
      </c>
      <c r="AJ76" s="68">
        <f t="shared" si="40"/>
        <v>1009879677.02</v>
      </c>
      <c r="AK76" s="68">
        <f t="shared" si="40"/>
        <v>1142891908.2599998</v>
      </c>
      <c r="AL76" s="68">
        <f t="shared" si="40"/>
        <v>910443442.01999998</v>
      </c>
      <c r="AM76" s="68">
        <f t="shared" si="40"/>
        <v>675626933.94999981</v>
      </c>
      <c r="AN76" s="68">
        <f t="shared" si="40"/>
        <v>247384942.0599997</v>
      </c>
      <c r="AO76" s="68">
        <f t="shared" si="40"/>
        <v>204533056.10000014</v>
      </c>
      <c r="AP76" s="68">
        <f t="shared" si="40"/>
        <v>119249892.93000031</v>
      </c>
      <c r="AQ76" s="68">
        <f t="shared" si="40"/>
        <v>5989512.620000124</v>
      </c>
      <c r="AR76" s="68">
        <f t="shared" si="40"/>
        <v>-51488481.139999866</v>
      </c>
      <c r="AS76" s="68">
        <f t="shared" si="40"/>
        <v>285085561.85999966</v>
      </c>
      <c r="AT76" s="68">
        <f t="shared" si="40"/>
        <v>-11934510.409999609</v>
      </c>
      <c r="AU76" s="68">
        <f t="shared" si="40"/>
        <v>-118601983.58999991</v>
      </c>
      <c r="AV76" s="68">
        <f t="shared" si="40"/>
        <v>-191000901.5</v>
      </c>
      <c r="AW76" s="68">
        <f t="shared" si="40"/>
        <v>-63351717.949999809</v>
      </c>
      <c r="AX76" s="68">
        <f t="shared" si="40"/>
        <v>-33882419.560000062</v>
      </c>
      <c r="AY76" s="68">
        <f t="shared" si="40"/>
        <v>-185102966.17999995</v>
      </c>
      <c r="AZ76" s="68">
        <f t="shared" si="40"/>
        <v>-427479910.29999995</v>
      </c>
      <c r="BA76" s="68">
        <f t="shared" si="40"/>
        <v>-308045391.41999996</v>
      </c>
      <c r="BB76" s="68">
        <f t="shared" si="40"/>
        <v>-481048701.64000022</v>
      </c>
      <c r="BC76" s="68">
        <f t="shared" si="40"/>
        <v>-352802990.12</v>
      </c>
      <c r="BD76" s="68">
        <f t="shared" si="40"/>
        <v>-255354344.6500001</v>
      </c>
      <c r="BE76" s="68">
        <f t="shared" si="40"/>
        <v>90596471.299999952</v>
      </c>
      <c r="BF76" s="68">
        <f t="shared" si="40"/>
        <v>117974183.10999966</v>
      </c>
      <c r="BG76" s="68">
        <f t="shared" si="40"/>
        <v>61767319.730000257</v>
      </c>
      <c r="BH76" s="68">
        <f t="shared" si="40"/>
        <v>194830842.52999997</v>
      </c>
      <c r="BI76" s="68">
        <f t="shared" si="40"/>
        <v>291724091.36999989</v>
      </c>
      <c r="BJ76" s="68">
        <f t="shared" si="40"/>
        <v>321890946.41999984</v>
      </c>
      <c r="BK76" s="68">
        <f t="shared" si="40"/>
        <v>-48008998.580000162</v>
      </c>
      <c r="BL76" s="68">
        <f t="shared" si="40"/>
        <v>-109501671.60000014</v>
      </c>
      <c r="BM76" s="68">
        <f t="shared" si="40"/>
        <v>29657615.99000001</v>
      </c>
      <c r="BN76" s="68">
        <f t="shared" si="40"/>
        <v>70011580</v>
      </c>
      <c r="BO76" s="68">
        <f t="shared" si="40"/>
        <v>311530634.1400001</v>
      </c>
      <c r="BP76" s="68">
        <f t="shared" si="40"/>
        <v>282887467.01999998</v>
      </c>
      <c r="BQ76" s="68">
        <f t="shared" si="40"/>
        <v>323324938.45000005</v>
      </c>
      <c r="BR76" s="68">
        <f t="shared" ref="BR76:CJ76" si="41">BR71-BR64-BR68</f>
        <v>65061748.120000124</v>
      </c>
      <c r="BS76" s="68">
        <f t="shared" si="41"/>
        <v>194280926.95999992</v>
      </c>
      <c r="BT76" s="68">
        <f t="shared" si="41"/>
        <v>-241126044.75</v>
      </c>
      <c r="BU76" s="68">
        <f t="shared" si="41"/>
        <v>-172298586.21000004</v>
      </c>
      <c r="BV76" s="68">
        <f t="shared" si="41"/>
        <v>-124364556.18000019</v>
      </c>
      <c r="BW76" s="68">
        <f t="shared" si="41"/>
        <v>16450246.01000005</v>
      </c>
      <c r="BX76" s="68">
        <f t="shared" si="41"/>
        <v>-814553949.6400001</v>
      </c>
      <c r="BY76" s="68">
        <f t="shared" si="41"/>
        <v>-740991565.13000011</v>
      </c>
      <c r="BZ76" s="68">
        <f t="shared" si="41"/>
        <v>0</v>
      </c>
      <c r="CA76" s="68">
        <f t="shared" si="41"/>
        <v>-535445692.98000002</v>
      </c>
      <c r="CB76" s="68">
        <f t="shared" si="41"/>
        <v>0</v>
      </c>
      <c r="CC76" s="68">
        <f t="shared" si="41"/>
        <v>-619103541.55000007</v>
      </c>
      <c r="CD76" s="68">
        <f t="shared" si="41"/>
        <v>0</v>
      </c>
      <c r="CE76" s="68">
        <f t="shared" si="41"/>
        <v>-210796000</v>
      </c>
      <c r="CF76" s="68">
        <f t="shared" si="41"/>
        <v>0</v>
      </c>
      <c r="CG76" s="68">
        <f t="shared" si="41"/>
        <v>-160494962.24000001</v>
      </c>
      <c r="CH76" s="68">
        <f t="shared" si="41"/>
        <v>0</v>
      </c>
      <c r="CI76" s="68">
        <f t="shared" si="41"/>
        <v>0</v>
      </c>
      <c r="CJ76" s="68">
        <f t="shared" si="41"/>
        <v>0</v>
      </c>
    </row>
    <row r="77" spans="1:89" s="22" customFormat="1" ht="59.25" customHeight="1">
      <c r="A77" s="152" t="s">
        <v>572</v>
      </c>
      <c r="B77" s="153"/>
      <c r="C77" s="153"/>
      <c r="D77" s="153"/>
      <c r="E77" s="153"/>
      <c r="F77" s="153"/>
      <c r="G77" s="153"/>
      <c r="H77" s="153"/>
      <c r="I77" s="153"/>
      <c r="J77" s="153"/>
      <c r="K77" s="153"/>
      <c r="L77" s="153"/>
      <c r="M77" s="153"/>
      <c r="N77" s="153"/>
      <c r="O77" s="153"/>
      <c r="P77" s="153"/>
      <c r="Q77" s="153"/>
      <c r="R77" s="153"/>
      <c r="S77" s="153"/>
      <c r="T77" s="153"/>
      <c r="U77" s="153"/>
      <c r="V77" s="153"/>
      <c r="W77" s="153"/>
      <c r="X77" s="153"/>
      <c r="Y77" s="153"/>
      <c r="Z77" s="153"/>
      <c r="AA77" s="153"/>
      <c r="AB77" s="153"/>
      <c r="AC77" s="153"/>
      <c r="AD77" s="153"/>
      <c r="AE77" s="153"/>
      <c r="AF77" s="153"/>
      <c r="AG77" s="153"/>
    </row>
  </sheetData>
  <mergeCells count="4">
    <mergeCell ref="A15:AG15"/>
    <mergeCell ref="A45:AG45"/>
    <mergeCell ref="A58:AG58"/>
    <mergeCell ref="A77:AG77"/>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7" workbookViewId="0">
      <selection activeCell="M37" sqref="M37"/>
    </sheetView>
  </sheetViews>
  <sheetFormatPr defaultRowHeight="13.5"/>
  <cols>
    <col min="1" max="1" width="60.75" style="23" bestFit="1" customWidth="1"/>
    <col min="2" max="4" width="9.5" hidden="1" customWidth="1"/>
    <col min="5" max="5" width="22" bestFit="1" customWidth="1"/>
    <col min="6" max="6" width="22" hidden="1" customWidth="1"/>
    <col min="7" max="7" width="20.5" hidden="1" customWidth="1"/>
    <col min="8" max="8" width="20.75" hidden="1" customWidth="1"/>
    <col min="9" max="9" width="22" bestFit="1" customWidth="1"/>
    <col min="10" max="11" width="22" hidden="1" customWidth="1"/>
    <col min="12" max="12" width="19.5" hidden="1" customWidth="1"/>
    <col min="13" max="13" width="20.5" bestFit="1" customWidth="1"/>
    <col min="14" max="14" width="22" hidden="1" customWidth="1"/>
    <col min="15" max="15" width="20.5" hidden="1" customWidth="1"/>
    <col min="16" max="16" width="20.75" hidden="1" customWidth="1"/>
    <col min="17" max="17" width="22" bestFit="1" customWidth="1"/>
    <col min="18" max="18" width="22" hidden="1" customWidth="1"/>
    <col min="19" max="19" width="20.5" hidden="1" customWidth="1"/>
    <col min="20" max="20" width="19.5" hidden="1" customWidth="1"/>
    <col min="21" max="21" width="22" bestFit="1" customWidth="1"/>
    <col min="22" max="22" width="22" hidden="1" customWidth="1"/>
    <col min="23" max="23" width="20.5" hidden="1" customWidth="1"/>
    <col min="24" max="24" width="20.75" hidden="1" customWidth="1"/>
    <col min="25" max="25" width="22" bestFit="1" customWidth="1"/>
    <col min="26" max="27" width="22"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22" hidden="1" customWidth="1"/>
    <col min="36" max="36" width="19.375" hidden="1" customWidth="1"/>
    <col min="37" max="37" width="22" bestFit="1" customWidth="1"/>
    <col min="38" max="38" width="22" hidden="1" customWidth="1"/>
    <col min="39" max="40" width="19.5" hidden="1" customWidth="1"/>
    <col min="41" max="41" width="20.5" bestFit="1" customWidth="1"/>
    <col min="42" max="42" width="19.5" hidden="1" customWidth="1"/>
    <col min="43" max="44" width="20.75" hidden="1" customWidth="1"/>
    <col min="45" max="45" width="20.5" bestFit="1" customWidth="1"/>
    <col min="46" max="48" width="19.5" hidden="1" customWidth="1"/>
    <col min="49" max="49" width="19.5" bestFit="1" customWidth="1"/>
    <col min="50" max="51" width="19.5" hidden="1" customWidth="1"/>
    <col min="52" max="52" width="20.75" hidden="1" customWidth="1"/>
    <col min="53" max="53" width="19.5" bestFit="1" customWidth="1"/>
    <col min="54" max="56" width="20.75" hidden="1" customWidth="1"/>
    <col min="57" max="57" width="19.5" bestFit="1" customWidth="1"/>
    <col min="58" max="59" width="19.5" hidden="1" customWidth="1"/>
    <col min="60" max="60" width="19.375" hidden="1" customWidth="1"/>
    <col min="61" max="61" width="19.5" bestFit="1" customWidth="1"/>
    <col min="62" max="64" width="19.5" hidden="1" customWidth="1"/>
    <col min="65" max="65" width="19.5" bestFit="1" customWidth="1"/>
    <col min="66" max="66" width="19.5" hidden="1" customWidth="1"/>
    <col min="67" max="67" width="19.5" bestFit="1" customWidth="1"/>
    <col min="68" max="68" width="19.5" hidden="1" customWidth="1"/>
    <col min="69" max="69" width="19.5" bestFit="1" customWidth="1"/>
    <col min="70" max="70" width="19.375" hidden="1" customWidth="1"/>
    <col min="71" max="71" width="19.5" bestFit="1" customWidth="1"/>
    <col min="72" max="72" width="19.375" hidden="1" customWidth="1"/>
    <col min="73" max="73" width="20.75" bestFit="1" customWidth="1"/>
    <col min="74" max="74" width="19.375" hidden="1" customWidth="1"/>
    <col min="75" max="78" width="17.25" bestFit="1" customWidth="1"/>
    <col min="79" max="79" width="19.375" bestFit="1" customWidth="1"/>
    <col min="80" max="80" width="17.25" bestFit="1" customWidth="1"/>
    <col min="81" max="83" width="19.375" bestFit="1" customWidth="1"/>
    <col min="84" max="88" width="17.25" bestFit="1" customWidth="1"/>
    <col min="89" max="90" width="9.625" bestFit="1" customWidth="1"/>
  </cols>
  <sheetData>
    <row r="1" spans="1:90">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8"/>
      <c r="BX1" s="48"/>
      <c r="BY1" s="48"/>
      <c r="BZ1" s="48"/>
      <c r="CA1" s="48"/>
      <c r="CB1" s="48"/>
      <c r="CC1" s="48"/>
      <c r="CD1" s="48"/>
      <c r="CE1" s="48"/>
      <c r="CF1" s="48"/>
      <c r="CG1" s="48"/>
      <c r="CH1" s="48"/>
      <c r="CI1" s="48"/>
      <c r="CJ1" s="48"/>
      <c r="CK1" s="48"/>
      <c r="CL1" s="48"/>
    </row>
    <row r="2" spans="1:90" s="33" customFormat="1">
      <c r="A2" s="33" t="s">
        <v>494</v>
      </c>
      <c r="E2" s="33">
        <f>现金流量表!E4</f>
        <v>21615471586.720001</v>
      </c>
      <c r="F2" s="33">
        <f>现金流量表!F4</f>
        <v>16309796642.459999</v>
      </c>
      <c r="G2" s="33">
        <f>现金流量表!G4</f>
        <v>10616235400.49</v>
      </c>
      <c r="H2" s="33">
        <f>现金流量表!H4</f>
        <v>5200700279.9200001</v>
      </c>
      <c r="I2" s="33">
        <f>现金流量表!I4</f>
        <v>21700262235.91</v>
      </c>
      <c r="J2" s="33">
        <f>现金流量表!J4</f>
        <v>16059469594.370001</v>
      </c>
      <c r="K2" s="33">
        <f>现金流量表!K4</f>
        <v>10414146211.309999</v>
      </c>
      <c r="L2" s="33">
        <f>现金流量表!L4</f>
        <v>4861017188.1800003</v>
      </c>
      <c r="M2" s="33">
        <f>现金流量表!M4</f>
        <v>22118931049.43</v>
      </c>
      <c r="N2" s="33">
        <f>现金流量表!N4</f>
        <v>16794904023.219999</v>
      </c>
      <c r="O2" s="33">
        <f>现金流量表!O4</f>
        <v>10925609399.530001</v>
      </c>
      <c r="P2" s="33">
        <f>现金流量表!P4</f>
        <v>5222057975.54</v>
      </c>
      <c r="Q2" s="33">
        <f>现金流量表!Q4</f>
        <v>25080462458.5</v>
      </c>
      <c r="R2" s="33">
        <f>现金流量表!R4</f>
        <v>19423122089.759998</v>
      </c>
      <c r="S2" s="33">
        <f>现金流量表!S4</f>
        <v>12152925253.75</v>
      </c>
      <c r="T2" s="33">
        <f>现金流量表!T4</f>
        <v>5753362301.7600002</v>
      </c>
      <c r="U2" s="33">
        <f>现金流量表!U4</f>
        <v>24362876491.75</v>
      </c>
      <c r="V2" s="33">
        <f>现金流量表!V4</f>
        <v>17953117397.18</v>
      </c>
      <c r="W2" s="33">
        <f>现金流量表!W4</f>
        <v>11479746545.02</v>
      </c>
      <c r="X2" s="33">
        <f>现金流量表!X4</f>
        <v>5435592112.2799997</v>
      </c>
      <c r="Y2" s="33">
        <f>现金流量表!Y4</f>
        <v>23713487437.599998</v>
      </c>
      <c r="Z2" s="33">
        <f>现金流量表!Z4</f>
        <v>17116459111.469999</v>
      </c>
      <c r="AA2" s="33">
        <f>现金流量表!AA4</f>
        <v>9320542419.0400009</v>
      </c>
      <c r="AB2" s="33">
        <f>现金流量表!AB4</f>
        <v>4030440463.96</v>
      </c>
      <c r="AC2" s="33">
        <f>现金流量表!AC4</f>
        <v>18465684448.189999</v>
      </c>
      <c r="AD2" s="33">
        <f>现金流量表!AD4</f>
        <v>13831613296.459999</v>
      </c>
      <c r="AE2" s="33">
        <f>现金流量表!AE4</f>
        <v>8828234047.4699993</v>
      </c>
      <c r="AF2" s="33">
        <f>现金流量表!AF4</f>
        <v>3743149907.7800002</v>
      </c>
      <c r="AG2" s="33">
        <f>现金流量表!AG4</f>
        <v>16173840511.33</v>
      </c>
      <c r="AH2" s="33">
        <f>现金流量表!AH4</f>
        <v>11733350434.34</v>
      </c>
      <c r="AI2" s="33">
        <f>现金流量表!AI4</f>
        <v>7404760641.7200003</v>
      </c>
      <c r="AJ2" s="33">
        <f>现金流量表!AJ4</f>
        <v>3294722423.1999998</v>
      </c>
      <c r="AK2" s="33">
        <f>现金流量表!AK4</f>
        <v>13826033590.67</v>
      </c>
      <c r="AL2" s="33">
        <f>现金流量表!AL4</f>
        <v>9980752809.7299995</v>
      </c>
      <c r="AM2" s="33">
        <f>现金流量表!AM4</f>
        <v>6157262463.6800003</v>
      </c>
      <c r="AN2" s="33">
        <f>现金流量表!AN4</f>
        <v>2689765070.9099998</v>
      </c>
      <c r="AO2" s="33">
        <f>现金流量表!AO4</f>
        <v>11500866679.030001</v>
      </c>
      <c r="AP2" s="33">
        <f>现金流量表!AP4</f>
        <v>8583509185.2200003</v>
      </c>
      <c r="AQ2" s="33">
        <f>现金流量表!AQ4</f>
        <v>5684145774.6400003</v>
      </c>
      <c r="AR2" s="33">
        <f>现金流量表!AR4</f>
        <v>2438831482.8099999</v>
      </c>
      <c r="AS2" s="33">
        <f>现金流量表!AS4</f>
        <v>11066783694.620001</v>
      </c>
      <c r="AT2" s="33">
        <f>现金流量表!AT4</f>
        <v>7604383352.4200001</v>
      </c>
      <c r="AU2" s="33">
        <f>现金流量表!AU4</f>
        <v>4729115156.0200005</v>
      </c>
      <c r="AV2" s="33">
        <f>现金流量表!AV4</f>
        <v>1972689134.8599999</v>
      </c>
      <c r="AW2" s="33">
        <f>现金流量表!AW4</f>
        <v>8875481920.0499992</v>
      </c>
      <c r="AX2" s="33">
        <f>现金流量表!AX4</f>
        <v>6107895469.0100002</v>
      </c>
      <c r="AY2" s="33">
        <f>现金流量表!AY4</f>
        <v>3961296543.5599999</v>
      </c>
      <c r="AZ2" s="33">
        <f>现金流量表!AZ4</f>
        <v>1648944862.27</v>
      </c>
      <c r="BA2" s="33">
        <f>现金流量表!BA4</f>
        <v>7556068715.5500002</v>
      </c>
      <c r="BB2" s="33">
        <f>现金流量表!BB4</f>
        <v>5313191711.25</v>
      </c>
      <c r="BC2" s="33">
        <f>现金流量表!BC4</f>
        <v>3613762709.4499998</v>
      </c>
      <c r="BD2" s="33">
        <f>现金流量表!BD4</f>
        <v>1589031548.52</v>
      </c>
      <c r="BE2" s="33">
        <f>现金流量表!BE4</f>
        <v>7641177156.1599998</v>
      </c>
      <c r="BF2" s="33">
        <f>现金流量表!BF4</f>
        <v>5367719831.0699997</v>
      </c>
      <c r="BG2" s="33">
        <f>现金流量表!BG4</f>
        <v>3436517133.8200002</v>
      </c>
      <c r="BH2" s="33">
        <f>现金流量表!BH4</f>
        <v>1630715396.5899999</v>
      </c>
      <c r="BI2" s="33">
        <f>现金流量表!BI4</f>
        <v>7021176568.6300001</v>
      </c>
      <c r="BJ2" s="33">
        <f>现金流量表!BJ4</f>
        <v>4952219867.7700005</v>
      </c>
      <c r="BK2" s="33">
        <f>现金流量表!BK4</f>
        <v>3020753474.52</v>
      </c>
      <c r="BL2" s="33">
        <f>现金流量表!BL4</f>
        <v>1256172399.1199999</v>
      </c>
      <c r="BM2" s="33">
        <f>现金流量表!BM4</f>
        <v>5800437064.4300003</v>
      </c>
      <c r="BN2" s="33">
        <f>现金流量表!BN4</f>
        <v>2499687582.1500001</v>
      </c>
      <c r="BO2" s="33">
        <f>现金流量表!BO4</f>
        <v>4718592246.3800001</v>
      </c>
      <c r="BP2" s="33">
        <f>现金流量表!BP4</f>
        <v>2179640256.3099999</v>
      </c>
      <c r="BQ2" s="33">
        <f>现金流量表!BQ4</f>
        <v>4248239660.5100002</v>
      </c>
      <c r="BR2" s="33">
        <f>现金流量表!BR4</f>
        <v>1982968753.8900001</v>
      </c>
      <c r="BS2" s="33">
        <f>现金流量表!BS4</f>
        <v>3947232350.0599999</v>
      </c>
      <c r="BT2" s="33">
        <f>现金流量表!BT4</f>
        <v>1574224982.78</v>
      </c>
      <c r="BU2" s="33">
        <f>现金流量表!BU4</f>
        <v>328128663.93000001</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495</v>
      </c>
      <c r="E3" s="33">
        <f>利润表!E3</f>
        <v>19471146411.049999</v>
      </c>
      <c r="F3" s="33">
        <f>利润表!F3</f>
        <v>14693527606.42</v>
      </c>
      <c r="G3" s="33">
        <f>利润表!G3</f>
        <v>9613219456.0699997</v>
      </c>
      <c r="H3" s="33">
        <f>利润表!H3</f>
        <v>3794547830.4299998</v>
      </c>
      <c r="I3" s="33">
        <f>利润表!I3</f>
        <v>18938551893.709999</v>
      </c>
      <c r="J3" s="33">
        <f>利润表!J3</f>
        <v>14218450906.1</v>
      </c>
      <c r="K3" s="33">
        <f>利润表!K3</f>
        <v>9271315229.1499996</v>
      </c>
      <c r="L3" s="33">
        <f>利润表!L3</f>
        <v>3775359862.3600001</v>
      </c>
      <c r="M3" s="33">
        <f>利润表!M3</f>
        <v>19295534666.82</v>
      </c>
      <c r="N3" s="33">
        <f>利润表!N3</f>
        <v>14753293830.16</v>
      </c>
      <c r="O3" s="33">
        <f>利润表!O3</f>
        <v>9829497798.7700005</v>
      </c>
      <c r="P3" s="33">
        <f>利润表!P3</f>
        <v>4151295665.3000002</v>
      </c>
      <c r="Q3" s="33">
        <f>利润表!Q3</f>
        <v>20778933220.52</v>
      </c>
      <c r="R3" s="33">
        <f>利润表!R3</f>
        <v>15575183289.370001</v>
      </c>
      <c r="S3" s="33">
        <f>利润表!S3</f>
        <v>10136316637.43</v>
      </c>
      <c r="T3" s="33">
        <f>利润表!T3</f>
        <v>4133240256.1999998</v>
      </c>
      <c r="U3" s="33">
        <f>利润表!U3</f>
        <v>19907077075.110001</v>
      </c>
      <c r="V3" s="33">
        <f>利润表!V3</f>
        <v>14618769623.620001</v>
      </c>
      <c r="W3" s="33">
        <f>利润表!W3</f>
        <v>9381540032.2600002</v>
      </c>
      <c r="X3" s="33">
        <f>利润表!X3</f>
        <v>3883863244.5599999</v>
      </c>
      <c r="Y3" s="33">
        <f>利润表!Y3</f>
        <v>17743250879.580002</v>
      </c>
      <c r="Z3" s="33">
        <f>利润表!Z3</f>
        <v>13454135360.23</v>
      </c>
      <c r="AA3" s="33">
        <f>利润表!AA3</f>
        <v>7196076462.4799995</v>
      </c>
      <c r="AB3" s="33">
        <f>利润表!AB3</f>
        <v>3198850932.6599998</v>
      </c>
      <c r="AC3" s="33">
        <f>利润表!AC3</f>
        <v>14502379031.75</v>
      </c>
      <c r="AD3" s="33">
        <f>利润表!AD3</f>
        <v>11431577726.110001</v>
      </c>
      <c r="AE3" s="33">
        <f>利润表!AE3</f>
        <v>7366026241.6199999</v>
      </c>
      <c r="AF3" s="33">
        <f>利润表!AF3</f>
        <v>3228286800.9099998</v>
      </c>
      <c r="AG3" s="33">
        <f>利润表!AG3</f>
        <v>13259978831.02</v>
      </c>
      <c r="AH3" s="33">
        <f>利润表!AH3</f>
        <v>9744452405.0200005</v>
      </c>
      <c r="AI3" s="33">
        <f>利润表!AI3</f>
        <v>6310896504.9499998</v>
      </c>
      <c r="AJ3" s="33">
        <f>利润表!AJ3</f>
        <v>2739090225.46</v>
      </c>
      <c r="AK3" s="33">
        <f>利润表!AK3</f>
        <v>10986235317.82</v>
      </c>
      <c r="AL3" s="33">
        <f>利润表!AL3</f>
        <v>8066224111.6300001</v>
      </c>
      <c r="AM3" s="33">
        <f>利润表!AM3</f>
        <v>5180700037.8599997</v>
      </c>
      <c r="AN3" s="33">
        <f>利润表!AN3</f>
        <v>2344474929.9000001</v>
      </c>
      <c r="AO3" s="33">
        <f>利润表!AO3</f>
        <v>10447383090.459999</v>
      </c>
      <c r="AP3" s="33">
        <f>利润表!AP3</f>
        <v>7918918582.4499998</v>
      </c>
      <c r="AQ3" s="33">
        <f>利润表!AQ3</f>
        <v>5191719881.5</v>
      </c>
      <c r="AR3" s="33">
        <f>利润表!AR3</f>
        <v>2316491412.3400002</v>
      </c>
      <c r="AS3" s="33">
        <f>利润表!AS3</f>
        <v>9186192504.1200008</v>
      </c>
      <c r="AT3" s="33">
        <f>利润表!AT3</f>
        <v>6667310641.75</v>
      </c>
      <c r="AU3" s="33">
        <f>利润表!AU3</f>
        <v>4210749706.7199998</v>
      </c>
      <c r="AV3" s="33">
        <f>利润表!AV3</f>
        <v>1893486265.3399999</v>
      </c>
      <c r="AW3" s="33">
        <f>利润表!AW3</f>
        <v>7320231691.2600002</v>
      </c>
      <c r="AX3" s="33">
        <f>利润表!AX3</f>
        <v>5267808344.0600004</v>
      </c>
      <c r="AY3" s="33">
        <f>利润表!AY3</f>
        <v>3436760967.7199998</v>
      </c>
      <c r="AZ3" s="33">
        <f>利润表!AZ3</f>
        <v>1565250469.4200001</v>
      </c>
      <c r="BA3" s="33">
        <f>利润表!BA3</f>
        <v>6862759168.2600002</v>
      </c>
      <c r="BB3" s="33">
        <f>利润表!BB3</f>
        <v>5083625856.7600002</v>
      </c>
      <c r="BC3" s="33">
        <f>利润表!BC3</f>
        <v>3372574348.5999999</v>
      </c>
      <c r="BD3" s="33">
        <f>利润表!BD3</f>
        <v>1538316693.9000001</v>
      </c>
      <c r="BE3" s="33">
        <f>利润表!BE3</f>
        <v>6590388687.0100002</v>
      </c>
      <c r="BF3" s="33">
        <f>利润表!BF3</f>
        <v>4823804231.5500002</v>
      </c>
      <c r="BG3" s="33">
        <f>利润表!BG3</f>
        <v>3315008125.4699998</v>
      </c>
      <c r="BH3" s="33">
        <f>利润表!BH3</f>
        <v>1605545778.1400001</v>
      </c>
      <c r="BI3" s="33">
        <f>利润表!BI3</f>
        <v>5552422445.6400003</v>
      </c>
      <c r="BJ3" s="33">
        <f>利润表!BJ3</f>
        <v>4090488924.1599998</v>
      </c>
      <c r="BK3" s="33">
        <f>利润表!BK3</f>
        <v>2677769870.98</v>
      </c>
      <c r="BL3" s="33">
        <f>利润表!BL3</f>
        <v>1258205557.53</v>
      </c>
      <c r="BM3" s="33">
        <f>利润表!BM3</f>
        <v>4475659918.7700005</v>
      </c>
      <c r="BN3" s="33">
        <f>利润表!BN3</f>
        <v>3426653697.6500001</v>
      </c>
      <c r="BO3" s="33">
        <f>利润表!BO3</f>
        <v>2289833659.5</v>
      </c>
      <c r="BP3" s="33">
        <f>利润表!BP3</f>
        <v>1068391795.14</v>
      </c>
      <c r="BQ3" s="33">
        <f>利润表!BQ3</f>
        <v>3857977486.4000001</v>
      </c>
      <c r="BR3" s="33">
        <f>利润表!BR3</f>
        <v>1895795757.6400001</v>
      </c>
      <c r="BS3" s="33">
        <f>利润表!BS3</f>
        <v>3636493097.6999998</v>
      </c>
      <c r="BT3" s="33">
        <f>利润表!BT3</f>
        <v>1765141891.22</v>
      </c>
      <c r="BU3" s="33">
        <f>利润表!BU3</f>
        <v>3510059294.4499998</v>
      </c>
      <c r="BV3" s="33">
        <f>利润表!BV3</f>
        <v>1642695043.8199999</v>
      </c>
      <c r="BW3" s="33">
        <f>利润表!BW3</f>
        <v>444399064.31</v>
      </c>
      <c r="BX3" s="33">
        <f>利润表!BX3</f>
        <v>213570809.87</v>
      </c>
      <c r="BY3" s="33">
        <f>利润表!BY3</f>
        <v>918221399.26999998</v>
      </c>
      <c r="BZ3" s="33">
        <f>利润表!BZ3</f>
        <v>393349759.06999999</v>
      </c>
      <c r="CA3" s="33">
        <f>利润表!CA3</f>
        <v>1350938321.28</v>
      </c>
      <c r="CB3" s="33">
        <f>利润表!CB3</f>
        <v>953254408.08000004</v>
      </c>
      <c r="CC3" s="33">
        <f>利润表!CC3</f>
        <v>1925366523.1800001</v>
      </c>
      <c r="CD3" s="33">
        <f>利润表!CD3</f>
        <v>1099700000</v>
      </c>
      <c r="CE3" s="33">
        <f>利润表!CE3</f>
        <v>1434362000</v>
      </c>
      <c r="CF3" s="33">
        <f>利润表!CF3</f>
        <v>765920060.38</v>
      </c>
      <c r="CG3" s="33">
        <f>利润表!CG3</f>
        <v>587340000</v>
      </c>
      <c r="CH3" s="33">
        <f>利润表!CH3</f>
        <v>778590000</v>
      </c>
      <c r="CI3" s="33">
        <f>利润表!CI3</f>
        <v>635150000</v>
      </c>
      <c r="CJ3" s="33">
        <f>利润表!CJ3</f>
        <v>544300000</v>
      </c>
      <c r="CK3" s="33">
        <f>利润表!CK3</f>
        <v>0</v>
      </c>
    </row>
    <row r="4" spans="1:90" s="74" customFormat="1">
      <c r="A4" s="74" t="s">
        <v>520</v>
      </c>
      <c r="E4" s="74">
        <f>$E$32</f>
        <v>0.17</v>
      </c>
      <c r="F4" s="74">
        <f t="shared" ref="F4:BQ4" si="0">$E$32</f>
        <v>0.17</v>
      </c>
      <c r="G4" s="74">
        <f t="shared" si="0"/>
        <v>0.17</v>
      </c>
      <c r="H4" s="74">
        <f t="shared" si="0"/>
        <v>0.17</v>
      </c>
      <c r="I4" s="74">
        <f t="shared" si="0"/>
        <v>0.17</v>
      </c>
      <c r="J4" s="74">
        <f t="shared" si="0"/>
        <v>0.17</v>
      </c>
      <c r="K4" s="74">
        <f t="shared" si="0"/>
        <v>0.17</v>
      </c>
      <c r="L4" s="74">
        <f t="shared" si="0"/>
        <v>0.17</v>
      </c>
      <c r="M4" s="74">
        <f t="shared" si="0"/>
        <v>0.17</v>
      </c>
      <c r="N4" s="74">
        <f t="shared" si="0"/>
        <v>0.17</v>
      </c>
      <c r="O4" s="74">
        <f t="shared" si="0"/>
        <v>0.17</v>
      </c>
      <c r="P4" s="74">
        <f t="shared" si="0"/>
        <v>0.17</v>
      </c>
      <c r="Q4" s="74">
        <f t="shared" si="0"/>
        <v>0.17</v>
      </c>
      <c r="R4" s="74">
        <f t="shared" si="0"/>
        <v>0.17</v>
      </c>
      <c r="S4" s="74">
        <f t="shared" si="0"/>
        <v>0.17</v>
      </c>
      <c r="T4" s="74">
        <f t="shared" si="0"/>
        <v>0.17</v>
      </c>
      <c r="U4" s="74">
        <f t="shared" si="0"/>
        <v>0.17</v>
      </c>
      <c r="V4" s="74">
        <f t="shared" si="0"/>
        <v>0.17</v>
      </c>
      <c r="W4" s="74">
        <f t="shared" si="0"/>
        <v>0.17</v>
      </c>
      <c r="X4" s="74">
        <f t="shared" si="0"/>
        <v>0.17</v>
      </c>
      <c r="Y4" s="74">
        <f t="shared" si="0"/>
        <v>0.17</v>
      </c>
      <c r="Z4" s="74">
        <f t="shared" si="0"/>
        <v>0.17</v>
      </c>
      <c r="AA4" s="74">
        <f t="shared" si="0"/>
        <v>0.17</v>
      </c>
      <c r="AB4" s="74">
        <f t="shared" si="0"/>
        <v>0.17</v>
      </c>
      <c r="AC4" s="74">
        <f t="shared" si="0"/>
        <v>0.17</v>
      </c>
      <c r="AD4" s="74">
        <f t="shared" si="0"/>
        <v>0.17</v>
      </c>
      <c r="AE4" s="74">
        <f t="shared" si="0"/>
        <v>0.17</v>
      </c>
      <c r="AF4" s="74">
        <f t="shared" si="0"/>
        <v>0.17</v>
      </c>
      <c r="AG4" s="74">
        <f t="shared" si="0"/>
        <v>0.17</v>
      </c>
      <c r="AH4" s="74">
        <f t="shared" si="0"/>
        <v>0.17</v>
      </c>
      <c r="AI4" s="74">
        <f t="shared" si="0"/>
        <v>0.17</v>
      </c>
      <c r="AJ4" s="74">
        <f t="shared" si="0"/>
        <v>0.17</v>
      </c>
      <c r="AK4" s="74">
        <f t="shared" si="0"/>
        <v>0.17</v>
      </c>
      <c r="AL4" s="74">
        <f t="shared" si="0"/>
        <v>0.17</v>
      </c>
      <c r="AM4" s="74">
        <f t="shared" si="0"/>
        <v>0.17</v>
      </c>
      <c r="AN4" s="74">
        <f t="shared" si="0"/>
        <v>0.17</v>
      </c>
      <c r="AO4" s="74">
        <f t="shared" si="0"/>
        <v>0.17</v>
      </c>
      <c r="AP4" s="74">
        <f t="shared" si="0"/>
        <v>0.17</v>
      </c>
      <c r="AQ4" s="74">
        <f t="shared" si="0"/>
        <v>0.17</v>
      </c>
      <c r="AR4" s="74">
        <f t="shared" si="0"/>
        <v>0.17</v>
      </c>
      <c r="AS4" s="74">
        <f t="shared" si="0"/>
        <v>0.17</v>
      </c>
      <c r="AT4" s="74">
        <f t="shared" si="0"/>
        <v>0.17</v>
      </c>
      <c r="AU4" s="74">
        <f t="shared" si="0"/>
        <v>0.17</v>
      </c>
      <c r="AV4" s="74">
        <f t="shared" si="0"/>
        <v>0.17</v>
      </c>
      <c r="AW4" s="74">
        <f t="shared" si="0"/>
        <v>0.17</v>
      </c>
      <c r="AX4" s="74">
        <f t="shared" si="0"/>
        <v>0.17</v>
      </c>
      <c r="AY4" s="74">
        <f t="shared" si="0"/>
        <v>0.17</v>
      </c>
      <c r="AZ4" s="74">
        <f t="shared" si="0"/>
        <v>0.17</v>
      </c>
      <c r="BA4" s="74">
        <f t="shared" si="0"/>
        <v>0.17</v>
      </c>
      <c r="BB4" s="74">
        <f t="shared" si="0"/>
        <v>0.17</v>
      </c>
      <c r="BC4" s="74">
        <f t="shared" si="0"/>
        <v>0.17</v>
      </c>
      <c r="BD4" s="74">
        <f t="shared" si="0"/>
        <v>0.17</v>
      </c>
      <c r="BE4" s="74">
        <f t="shared" si="0"/>
        <v>0.17</v>
      </c>
      <c r="BF4" s="74">
        <f t="shared" si="0"/>
        <v>0.17</v>
      </c>
      <c r="BG4" s="74">
        <f t="shared" si="0"/>
        <v>0.17</v>
      </c>
      <c r="BH4" s="74">
        <f t="shared" si="0"/>
        <v>0.17</v>
      </c>
      <c r="BI4" s="74">
        <f t="shared" si="0"/>
        <v>0.17</v>
      </c>
      <c r="BJ4" s="74">
        <f t="shared" si="0"/>
        <v>0.17</v>
      </c>
      <c r="BK4" s="74">
        <f t="shared" si="0"/>
        <v>0.17</v>
      </c>
      <c r="BL4" s="74">
        <f t="shared" si="0"/>
        <v>0.17</v>
      </c>
      <c r="BM4" s="74">
        <f t="shared" si="0"/>
        <v>0.17</v>
      </c>
      <c r="BN4" s="74">
        <f t="shared" si="0"/>
        <v>0.17</v>
      </c>
      <c r="BO4" s="74">
        <f t="shared" si="0"/>
        <v>0.17</v>
      </c>
      <c r="BP4" s="74">
        <f t="shared" si="0"/>
        <v>0.17</v>
      </c>
      <c r="BQ4" s="74">
        <f t="shared" si="0"/>
        <v>0.17</v>
      </c>
      <c r="BR4" s="74">
        <f t="shared" ref="BR4:CK4" si="1">$E$32</f>
        <v>0.17</v>
      </c>
      <c r="BS4" s="74">
        <f t="shared" si="1"/>
        <v>0.17</v>
      </c>
      <c r="BT4" s="74">
        <f t="shared" si="1"/>
        <v>0.17</v>
      </c>
      <c r="BU4" s="74">
        <f t="shared" si="1"/>
        <v>0.17</v>
      </c>
      <c r="BV4" s="74">
        <f t="shared" si="1"/>
        <v>0.17</v>
      </c>
      <c r="BW4" s="74">
        <f t="shared" si="1"/>
        <v>0.17</v>
      </c>
      <c r="BX4" s="74">
        <f t="shared" si="1"/>
        <v>0.17</v>
      </c>
      <c r="BY4" s="74">
        <f t="shared" si="1"/>
        <v>0.17</v>
      </c>
      <c r="BZ4" s="74">
        <f t="shared" si="1"/>
        <v>0.17</v>
      </c>
      <c r="CA4" s="74">
        <f t="shared" si="1"/>
        <v>0.17</v>
      </c>
      <c r="CB4" s="74">
        <f t="shared" si="1"/>
        <v>0.17</v>
      </c>
      <c r="CC4" s="74">
        <f t="shared" si="1"/>
        <v>0.17</v>
      </c>
      <c r="CD4" s="74">
        <f t="shared" si="1"/>
        <v>0.17</v>
      </c>
      <c r="CE4" s="74">
        <f t="shared" si="1"/>
        <v>0.17</v>
      </c>
      <c r="CF4" s="74">
        <f t="shared" si="1"/>
        <v>0.17</v>
      </c>
      <c r="CG4" s="74">
        <f t="shared" si="1"/>
        <v>0.17</v>
      </c>
      <c r="CH4" s="74">
        <f t="shared" si="1"/>
        <v>0.17</v>
      </c>
      <c r="CI4" s="74">
        <f t="shared" si="1"/>
        <v>0.17</v>
      </c>
      <c r="CJ4" s="74">
        <f t="shared" si="1"/>
        <v>0.17</v>
      </c>
      <c r="CK4" s="74">
        <f t="shared" si="1"/>
        <v>0.17</v>
      </c>
    </row>
    <row r="5" spans="1:90" s="35" customFormat="1">
      <c r="A5" s="35" t="s">
        <v>496</v>
      </c>
      <c r="E5" s="35">
        <f>(E2/(1+E4))/E3</f>
        <v>0.94882764732574143</v>
      </c>
      <c r="F5" s="35">
        <f t="shared" ref="F5:BQ5" si="2">(F2/(1+F4))/F3</f>
        <v>0.9487168434771871</v>
      </c>
      <c r="G5" s="35">
        <f t="shared" si="2"/>
        <v>0.94387790812108585</v>
      </c>
      <c r="H5" s="35">
        <f t="shared" si="2"/>
        <v>1.1714288955969978</v>
      </c>
      <c r="I5" s="35">
        <f t="shared" si="2"/>
        <v>0.97933742687185021</v>
      </c>
      <c r="J5" s="35">
        <f t="shared" si="2"/>
        <v>0.9653683427961679</v>
      </c>
      <c r="K5" s="35">
        <f t="shared" si="2"/>
        <v>0.96005576854950414</v>
      </c>
      <c r="L5" s="35">
        <f t="shared" si="2"/>
        <v>1.1004819929551972</v>
      </c>
      <c r="M5" s="35">
        <f t="shared" si="2"/>
        <v>0.97976395054373189</v>
      </c>
      <c r="N5" s="35">
        <f t="shared" si="2"/>
        <v>0.97297722044415358</v>
      </c>
      <c r="O5" s="35">
        <f t="shared" si="2"/>
        <v>0.95001066006388424</v>
      </c>
      <c r="P5" s="35">
        <f t="shared" si="2"/>
        <v>1.0751576796370887</v>
      </c>
      <c r="Q5" s="35">
        <f t="shared" si="2"/>
        <v>1.0316358627305988</v>
      </c>
      <c r="R5" s="35">
        <f t="shared" si="2"/>
        <v>1.0658596269879539</v>
      </c>
      <c r="S5" s="35">
        <f t="shared" si="2"/>
        <v>1.0247426134203041</v>
      </c>
      <c r="T5" s="35">
        <f t="shared" si="2"/>
        <v>1.1897212288450152</v>
      </c>
      <c r="U5" s="35">
        <f t="shared" si="2"/>
        <v>1.0460084763777417</v>
      </c>
      <c r="V5" s="35">
        <f t="shared" si="2"/>
        <v>1.0496468019525989</v>
      </c>
      <c r="W5" s="35">
        <f t="shared" si="2"/>
        <v>1.0458569861705469</v>
      </c>
      <c r="X5" s="35">
        <f t="shared" si="2"/>
        <v>1.1961814645966662</v>
      </c>
      <c r="Y5" s="35">
        <f t="shared" si="2"/>
        <v>1.1422899962588176</v>
      </c>
      <c r="Z5" s="35">
        <f t="shared" si="2"/>
        <v>1.0873572950120483</v>
      </c>
      <c r="AA5" s="35">
        <f t="shared" si="2"/>
        <v>1.1070304232264405</v>
      </c>
      <c r="AB5" s="35">
        <f t="shared" si="2"/>
        <v>1.0768932288141937</v>
      </c>
      <c r="AC5" s="35">
        <f t="shared" si="2"/>
        <v>1.0882791193052817</v>
      </c>
      <c r="AD5" s="35">
        <f t="shared" si="2"/>
        <v>1.0341434917924393</v>
      </c>
      <c r="AE5" s="35">
        <f t="shared" si="2"/>
        <v>1.0243649612918462</v>
      </c>
      <c r="AF5" s="35">
        <f t="shared" si="2"/>
        <v>0.99101276396854532</v>
      </c>
      <c r="AG5" s="35">
        <f t="shared" si="2"/>
        <v>1.0425201642471771</v>
      </c>
      <c r="AH5" s="35">
        <f t="shared" si="2"/>
        <v>1.029150149019016</v>
      </c>
      <c r="AI5" s="35">
        <f t="shared" si="2"/>
        <v>1.002845672460204</v>
      </c>
      <c r="AJ5" s="35">
        <f t="shared" si="2"/>
        <v>1.0280793399706993</v>
      </c>
      <c r="AK5" s="35">
        <f t="shared" si="2"/>
        <v>1.0756298572906637</v>
      </c>
      <c r="AL5" s="35">
        <f t="shared" si="2"/>
        <v>1.0575652051044186</v>
      </c>
      <c r="AM5" s="35">
        <f t="shared" si="2"/>
        <v>1.0158120431343531</v>
      </c>
      <c r="AN5" s="35">
        <f t="shared" si="2"/>
        <v>0.9805796921655886</v>
      </c>
      <c r="AO5" s="35">
        <f t="shared" si="2"/>
        <v>0.94088639186052059</v>
      </c>
      <c r="AP5" s="35">
        <f t="shared" si="2"/>
        <v>0.92643112320904997</v>
      </c>
      <c r="AQ5" s="35">
        <f t="shared" si="2"/>
        <v>0.93576779231498308</v>
      </c>
      <c r="AR5" s="35">
        <f t="shared" si="2"/>
        <v>0.89983987927822029</v>
      </c>
      <c r="AS5" s="35">
        <f t="shared" si="2"/>
        <v>1.0296746424962178</v>
      </c>
      <c r="AT5" s="35">
        <f t="shared" si="2"/>
        <v>0.97482677799460959</v>
      </c>
      <c r="AU5" s="35">
        <f t="shared" si="2"/>
        <v>0.95991902804823681</v>
      </c>
      <c r="AV5" s="35">
        <f t="shared" si="2"/>
        <v>0.89045224171255233</v>
      </c>
      <c r="AW5" s="35">
        <f t="shared" si="2"/>
        <v>1.0362898748144669</v>
      </c>
      <c r="AX5" s="35">
        <f t="shared" si="2"/>
        <v>0.99100482341444596</v>
      </c>
      <c r="AY5" s="35">
        <f t="shared" si="2"/>
        <v>0.98514955602234244</v>
      </c>
      <c r="AZ5" s="35">
        <f t="shared" si="2"/>
        <v>0.90040195525958555</v>
      </c>
      <c r="BA5" s="35">
        <f t="shared" si="2"/>
        <v>0.94104692165620552</v>
      </c>
      <c r="BB5" s="35">
        <f t="shared" si="2"/>
        <v>0.89329734814299566</v>
      </c>
      <c r="BC5" s="35">
        <f t="shared" si="2"/>
        <v>0.91582445846898697</v>
      </c>
      <c r="BD5" s="35">
        <f t="shared" si="2"/>
        <v>0.88287842682343953</v>
      </c>
      <c r="BE5" s="35">
        <f t="shared" si="2"/>
        <v>0.99097655031536824</v>
      </c>
      <c r="BF5" s="35">
        <f t="shared" si="2"/>
        <v>0.95107398791266695</v>
      </c>
      <c r="BG5" s="35">
        <f t="shared" si="2"/>
        <v>0.8860292404422544</v>
      </c>
      <c r="BH5" s="35">
        <f t="shared" si="2"/>
        <v>0.86809972173697947</v>
      </c>
      <c r="BI5" s="35">
        <f t="shared" si="2"/>
        <v>1.0807905329548406</v>
      </c>
      <c r="BJ5" s="35">
        <f t="shared" si="2"/>
        <v>1.0347581015682057</v>
      </c>
      <c r="BK5" s="35">
        <f t="shared" si="2"/>
        <v>0.96417567636905577</v>
      </c>
      <c r="BL5" s="35">
        <f t="shared" si="2"/>
        <v>0.85331972725282412</v>
      </c>
      <c r="BM5" s="35">
        <f t="shared" si="2"/>
        <v>1.107688833956199</v>
      </c>
      <c r="BN5" s="35">
        <f t="shared" si="2"/>
        <v>0.62349023317235708</v>
      </c>
      <c r="BO5" s="35">
        <f t="shared" si="2"/>
        <v>1.7612566787259301</v>
      </c>
      <c r="BP5" s="35">
        <f t="shared" si="2"/>
        <v>1.7436865375444324</v>
      </c>
      <c r="BQ5" s="35">
        <f t="shared" si="2"/>
        <v>0.94115999422281293</v>
      </c>
      <c r="BR5" s="35">
        <f t="shared" ref="BR5:CL5" si="3">(BR2/(1+BR4))/BR3</f>
        <v>0.89400194190998539</v>
      </c>
      <c r="BS5" s="35">
        <f t="shared" si="3"/>
        <v>0.92773525829952397</v>
      </c>
      <c r="BT5" s="35">
        <f t="shared" si="3"/>
        <v>0.76225681627415853</v>
      </c>
      <c r="BU5" s="35">
        <f t="shared" si="3"/>
        <v>7.9899462084946138E-2</v>
      </c>
      <c r="BV5" s="35">
        <f t="shared" si="3"/>
        <v>0</v>
      </c>
      <c r="BW5" s="35">
        <f t="shared" si="3"/>
        <v>0</v>
      </c>
      <c r="BX5" s="35">
        <f t="shared" si="3"/>
        <v>0</v>
      </c>
      <c r="BY5" s="35">
        <f t="shared" si="3"/>
        <v>0</v>
      </c>
      <c r="BZ5" s="35">
        <f t="shared" si="3"/>
        <v>0</v>
      </c>
      <c r="CA5" s="35">
        <f t="shared" si="3"/>
        <v>0</v>
      </c>
      <c r="CB5" s="35">
        <f t="shared" si="3"/>
        <v>0</v>
      </c>
      <c r="CC5" s="35">
        <f t="shared" si="3"/>
        <v>0</v>
      </c>
      <c r="CD5" s="35">
        <f t="shared" si="3"/>
        <v>0</v>
      </c>
      <c r="CE5" s="35">
        <f t="shared" si="3"/>
        <v>0</v>
      </c>
      <c r="CF5" s="35">
        <f t="shared" si="3"/>
        <v>0</v>
      </c>
      <c r="CG5" s="35">
        <f t="shared" si="3"/>
        <v>0</v>
      </c>
      <c r="CH5" s="35">
        <f t="shared" si="3"/>
        <v>0</v>
      </c>
      <c r="CI5" s="35">
        <f t="shared" si="3"/>
        <v>0</v>
      </c>
      <c r="CJ5" s="35">
        <f t="shared" si="3"/>
        <v>0</v>
      </c>
      <c r="CK5" s="35" t="e">
        <f t="shared" si="3"/>
        <v>#DIV/0!</v>
      </c>
      <c r="CL5" s="35" t="e">
        <f t="shared" si="3"/>
        <v>#DIV/0!</v>
      </c>
    </row>
    <row r="6" spans="1:90" s="33" customFormat="1">
      <c r="A6" s="33" t="s">
        <v>497</v>
      </c>
      <c r="E6" s="33">
        <f>现金流量表!E8</f>
        <v>17203678491.950001</v>
      </c>
      <c r="F6" s="33">
        <f>现金流量表!F8</f>
        <v>12855392471.65</v>
      </c>
      <c r="G6" s="33">
        <f>现金流量表!G8</f>
        <v>8491554890.1300001</v>
      </c>
      <c r="H6" s="33">
        <f>现金流量表!H8</f>
        <v>4663129326.8100004</v>
      </c>
      <c r="I6" s="33">
        <f>现金流量表!I8</f>
        <v>16730042411.68</v>
      </c>
      <c r="J6" s="33">
        <f>现金流量表!J8</f>
        <v>11744213838.540001</v>
      </c>
      <c r="K6" s="33">
        <f>现金流量表!K8</f>
        <v>7486141286.8800001</v>
      </c>
      <c r="L6" s="33">
        <f>现金流量表!L8</f>
        <v>3756004039.3699999</v>
      </c>
      <c r="M6" s="33">
        <f>现金流量表!M8</f>
        <v>17029793769.049999</v>
      </c>
      <c r="N6" s="33">
        <f>现金流量表!N8</f>
        <v>12354665132.200001</v>
      </c>
      <c r="O6" s="33">
        <f>现金流量表!O8</f>
        <v>8503676192.8000002</v>
      </c>
      <c r="P6" s="33">
        <f>现金流量表!P8</f>
        <v>4264344591.1999998</v>
      </c>
      <c r="Q6" s="33">
        <f>现金流量表!Q8</f>
        <v>19202429859.580002</v>
      </c>
      <c r="R6" s="33">
        <f>现金流量表!R8</f>
        <v>14705895759.719999</v>
      </c>
      <c r="S6" s="33">
        <f>现金流量表!S8</f>
        <v>9289192319.0900002</v>
      </c>
      <c r="T6" s="33">
        <f>现金流量表!T8</f>
        <v>4840725271.75</v>
      </c>
      <c r="U6" s="33">
        <f>现金流量表!U8</f>
        <v>18615671437.509998</v>
      </c>
      <c r="V6" s="33">
        <f>现金流量表!V8</f>
        <v>13762574738.610001</v>
      </c>
      <c r="W6" s="33">
        <f>现金流量表!W8</f>
        <v>8770327332.8199997</v>
      </c>
      <c r="X6" s="33">
        <f>现金流量表!X8</f>
        <v>4671083077.4399996</v>
      </c>
      <c r="Y6" s="33">
        <f>现金流量表!Y8</f>
        <v>17046100647.559999</v>
      </c>
      <c r="Z6" s="33">
        <f>现金流量表!Z8</f>
        <v>12624415386.879999</v>
      </c>
      <c r="AA6" s="33">
        <f>现金流量表!AA8</f>
        <v>6625329657.4300003</v>
      </c>
      <c r="AB6" s="33">
        <f>现金流量表!AB8</f>
        <v>3574963099.9299998</v>
      </c>
      <c r="AC6" s="33">
        <f>现金流量表!AC8</f>
        <v>14548598306.969999</v>
      </c>
      <c r="AD6" s="33">
        <f>现金流量表!AD8</f>
        <v>10564596354.42</v>
      </c>
      <c r="AE6" s="33">
        <f>现金流量表!AE8</f>
        <v>6891803403.6800003</v>
      </c>
      <c r="AF6" s="33">
        <f>现金流量表!AF8</f>
        <v>3396718299.8600001</v>
      </c>
      <c r="AG6" s="33">
        <f>现金流量表!AG8</f>
        <v>12207379737.690001</v>
      </c>
      <c r="AH6" s="33">
        <f>现金流量表!AH8</f>
        <v>8299033371.4099998</v>
      </c>
      <c r="AI6" s="33">
        <f>现金流量表!AI8</f>
        <v>5173682553.9399996</v>
      </c>
      <c r="AJ6" s="33">
        <f>现金流量表!AJ8</f>
        <v>2701144427.3400002</v>
      </c>
      <c r="AK6" s="33">
        <f>现金流量表!AK8</f>
        <v>9888646141.4500008</v>
      </c>
      <c r="AL6" s="33">
        <f>现金流量表!AL8</f>
        <v>6984735961.5500002</v>
      </c>
      <c r="AM6" s="33">
        <f>现金流量表!AM8</f>
        <v>4374429893.7399998</v>
      </c>
      <c r="AN6" s="33">
        <f>现金流量表!AN8</f>
        <v>1958747407.95</v>
      </c>
      <c r="AO6" s="33">
        <f>现金流量表!AO8</f>
        <v>9297697606.5499992</v>
      </c>
      <c r="AP6" s="33">
        <f>现金流量表!AP8</f>
        <v>7006740701.7600002</v>
      </c>
      <c r="AQ6" s="33">
        <f>现金流量表!AQ8</f>
        <v>4795436914.6300001</v>
      </c>
      <c r="AR6" s="33">
        <f>现金流量表!AR8</f>
        <v>2343337224.8600001</v>
      </c>
      <c r="AS6" s="33">
        <f>现金流量表!AS8</f>
        <v>8439301660.3699999</v>
      </c>
      <c r="AT6" s="33">
        <f>现金流量表!AT8</f>
        <v>5645438824.8199997</v>
      </c>
      <c r="AU6" s="33">
        <f>现金流量表!AU8</f>
        <v>3653248410.1300001</v>
      </c>
      <c r="AV6" s="33">
        <f>现金流量表!AV8</f>
        <v>1655223903.1700001</v>
      </c>
      <c r="AW6" s="33">
        <f>现金流量表!AW8</f>
        <v>6716988667.6199999</v>
      </c>
      <c r="AX6" s="33">
        <f>现金流量表!AX8</f>
        <v>4366408879.6999998</v>
      </c>
      <c r="AY6" s="33">
        <f>现金流量表!AY8</f>
        <v>2990345555.2199998</v>
      </c>
      <c r="AZ6" s="33">
        <f>现金流量表!AZ8</f>
        <v>1340659418.1700001</v>
      </c>
      <c r="BA6" s="33">
        <f>现金流量表!BA8</f>
        <v>6028097285.9399996</v>
      </c>
      <c r="BB6" s="33">
        <f>现金流量表!BB8</f>
        <v>4407120300.3299999</v>
      </c>
      <c r="BC6" s="33">
        <f>现金流量表!BC8</f>
        <v>3144336036.7399998</v>
      </c>
      <c r="BD6" s="33">
        <f>现金流量表!BD8</f>
        <v>1522658299.3800001</v>
      </c>
      <c r="BE6" s="33">
        <f>现金流量表!BE8</f>
        <v>5614016180.96</v>
      </c>
      <c r="BF6" s="33">
        <f>现金流量表!BF8</f>
        <v>3872793846.8000002</v>
      </c>
      <c r="BG6" s="33">
        <f>现金流量表!BG8</f>
        <v>2530998557.7199998</v>
      </c>
      <c r="BH6" s="33">
        <f>现金流量表!BH8</f>
        <v>1154563908.27</v>
      </c>
      <c r="BI6" s="33">
        <f>现金流量表!BI8</f>
        <v>4870597418.2600002</v>
      </c>
      <c r="BJ6" s="33">
        <f>现金流量表!BJ8</f>
        <v>3317551949.3499999</v>
      </c>
      <c r="BK6" s="33">
        <f>现金流量表!BK8</f>
        <v>2135613025.21</v>
      </c>
      <c r="BL6" s="33">
        <f>现金流量表!BL8</f>
        <v>910503910.89999998</v>
      </c>
      <c r="BM6" s="33">
        <f>现金流量表!BM8</f>
        <v>3729495973.8099999</v>
      </c>
      <c r="BN6" s="33">
        <f>现金流量表!BN8</f>
        <v>1589793099.0599999</v>
      </c>
      <c r="BO6" s="33">
        <f>现金流量表!BO8</f>
        <v>2894800732.7600002</v>
      </c>
      <c r="BP6" s="33">
        <f>现金流量表!BP8</f>
        <v>1542140385.1500001</v>
      </c>
      <c r="BQ6" s="33">
        <f>现金流量表!BQ8</f>
        <v>2478344257.5999999</v>
      </c>
      <c r="BR6" s="33">
        <f>现金流量表!BR8</f>
        <v>1075836196.97</v>
      </c>
      <c r="BS6" s="33">
        <f>现金流量表!BS8</f>
        <v>2539752355.5</v>
      </c>
      <c r="BT6" s="33">
        <f>现金流量表!BT8</f>
        <v>991001146.80999994</v>
      </c>
      <c r="BU6" s="33">
        <f>现金流量表!BU8</f>
        <v>374003501.58999997</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498</v>
      </c>
      <c r="E7" s="33">
        <f>现金流量表!E9</f>
        <v>970977152.42999995</v>
      </c>
      <c r="F7" s="33">
        <f>现金流量表!F9</f>
        <v>536436162.22000003</v>
      </c>
      <c r="G7" s="33">
        <f>现金流量表!G9</f>
        <v>568091793.37</v>
      </c>
      <c r="H7" s="33">
        <f>现金流量表!H9</f>
        <v>173803555.53</v>
      </c>
      <c r="I7" s="33">
        <f>现金流量表!I9</f>
        <v>964087653.13999999</v>
      </c>
      <c r="J7" s="33">
        <f>现金流量表!J9</f>
        <v>532972780.01999998</v>
      </c>
      <c r="K7" s="33">
        <f>现金流量表!K9</f>
        <v>552990103.37</v>
      </c>
      <c r="L7" s="33">
        <f>现金流量表!L9</f>
        <v>167790267.44999999</v>
      </c>
      <c r="M7" s="33">
        <f>现金流量表!M9</f>
        <v>1394786106.9300001</v>
      </c>
      <c r="N7" s="33">
        <f>现金流量表!N9</f>
        <v>847381449.77999997</v>
      </c>
      <c r="O7" s="33">
        <f>现金流量表!O9</f>
        <v>639311893.54999995</v>
      </c>
      <c r="P7" s="33">
        <f>现金流量表!P9</f>
        <v>390301208.66000003</v>
      </c>
      <c r="Q7" s="33">
        <f>现金流量表!Q9</f>
        <v>1616167806.3199999</v>
      </c>
      <c r="R7" s="33">
        <f>现金流量表!R9</f>
        <v>1032540176.22</v>
      </c>
      <c r="S7" s="33">
        <f>现金流量表!S9</f>
        <v>684322849.79999995</v>
      </c>
      <c r="T7" s="33">
        <f>现金流量表!T9</f>
        <v>317229935.70999998</v>
      </c>
      <c r="U7" s="33">
        <f>现金流量表!U9</f>
        <v>1621795627.21</v>
      </c>
      <c r="V7" s="33">
        <f>现金流量表!V9</f>
        <v>1131306384.22</v>
      </c>
      <c r="W7" s="33">
        <f>现金流量表!W9</f>
        <v>746372273.10000002</v>
      </c>
      <c r="X7" s="33">
        <f>现金流量表!X9</f>
        <v>364630420.81999999</v>
      </c>
      <c r="Y7" s="33">
        <f>现金流量表!Y9</f>
        <v>1500145832.7</v>
      </c>
      <c r="Z7" s="33">
        <f>现金流量表!Z9</f>
        <v>771151702.04999995</v>
      </c>
      <c r="AA7" s="33">
        <f>现金流量表!AA9</f>
        <v>333306321.48000002</v>
      </c>
      <c r="AB7" s="33">
        <f>现金流量表!AB9</f>
        <v>160353071.19</v>
      </c>
      <c r="AC7" s="33">
        <f>现金流量表!AC9</f>
        <v>870580080.11000001</v>
      </c>
      <c r="AD7" s="33">
        <f>现金流量表!AD9</f>
        <v>507042096.05000001</v>
      </c>
      <c r="AE7" s="33">
        <f>现金流量表!AE9</f>
        <v>343949636.23000002</v>
      </c>
      <c r="AF7" s="33">
        <f>现金流量表!AF9</f>
        <v>168430709.55000001</v>
      </c>
      <c r="AG7" s="33">
        <f>现金流量表!AG9</f>
        <v>757202675.89999998</v>
      </c>
      <c r="AH7" s="33">
        <f>现金流量表!AH9</f>
        <v>497495754.70999998</v>
      </c>
      <c r="AI7" s="33">
        <f>现金流量表!AI9</f>
        <v>314897446.24000001</v>
      </c>
      <c r="AJ7" s="33">
        <f>现金流量表!AJ9</f>
        <v>154438711.40000001</v>
      </c>
      <c r="AK7" s="33">
        <f>现金流量表!AK9</f>
        <v>685728443.04999995</v>
      </c>
      <c r="AL7" s="33">
        <f>现金流量表!AL9</f>
        <v>522690685.70999998</v>
      </c>
      <c r="AM7" s="33">
        <f>现金流量表!AM9</f>
        <v>279554711.61000001</v>
      </c>
      <c r="AN7" s="33">
        <f>现金流量表!AN9</f>
        <v>128319132.93000001</v>
      </c>
      <c r="AO7" s="33">
        <f>现金流量表!AO9</f>
        <v>681026271.62</v>
      </c>
      <c r="AP7" s="33">
        <f>现金流量表!AP9</f>
        <v>461699732.83999997</v>
      </c>
      <c r="AQ7" s="33">
        <f>现金流量表!AQ9</f>
        <v>369494424.77999997</v>
      </c>
      <c r="AR7" s="33">
        <f>现金流量表!AR9</f>
        <v>159193632.97</v>
      </c>
      <c r="AS7" s="33">
        <f>现金流量表!AS9</f>
        <v>537693276.05999994</v>
      </c>
      <c r="AT7" s="33">
        <f>现金流量表!AT9</f>
        <v>410989697.44999999</v>
      </c>
      <c r="AU7" s="33">
        <f>现金流量表!AU9</f>
        <v>264784676.43000001</v>
      </c>
      <c r="AV7" s="33">
        <f>现金流量表!AV9</f>
        <v>144720683.88</v>
      </c>
      <c r="AW7" s="33">
        <f>现金流量表!AW9</f>
        <v>529256769.47000003</v>
      </c>
      <c r="AX7" s="33">
        <f>现金流量表!AX9</f>
        <v>263415258.22999999</v>
      </c>
      <c r="AY7" s="33">
        <f>现金流量表!AY9</f>
        <v>290183651.72000003</v>
      </c>
      <c r="AZ7" s="33">
        <f>现金流量表!AZ9</f>
        <v>99344713.790000007</v>
      </c>
      <c r="BA7" s="33">
        <f>现金流量表!BA9</f>
        <v>611561770.66999996</v>
      </c>
      <c r="BB7" s="33">
        <f>现金流量表!BB9</f>
        <v>295360541.63999999</v>
      </c>
      <c r="BC7" s="33">
        <f>现金流量表!BC9</f>
        <v>317561457.06</v>
      </c>
      <c r="BD7" s="33">
        <f>现金流量表!BD9</f>
        <v>100022790.27</v>
      </c>
      <c r="BE7" s="33">
        <f>现金流量表!BE9</f>
        <v>532847423.85000002</v>
      </c>
      <c r="BF7" s="33">
        <f>现金流量表!BF9</f>
        <v>288258370.33999997</v>
      </c>
      <c r="BG7" s="33">
        <f>现金流量表!BG9</f>
        <v>199118978.84</v>
      </c>
      <c r="BH7" s="33">
        <f>现金流量表!BH9</f>
        <v>130604069.75</v>
      </c>
      <c r="BI7" s="33">
        <f>现金流量表!BI9</f>
        <v>688578280.36000001</v>
      </c>
      <c r="BJ7" s="33">
        <f>现金流量表!BJ9</f>
        <v>380356361.70999998</v>
      </c>
      <c r="BK7" s="33">
        <f>现金流量表!BK9</f>
        <v>236739696.03</v>
      </c>
      <c r="BL7" s="33">
        <f>现金流量表!BL9</f>
        <v>137738571.97</v>
      </c>
      <c r="BM7" s="33">
        <f>现金流量表!BM9</f>
        <v>436844762.80000001</v>
      </c>
      <c r="BN7" s="33">
        <f>现金流量表!BN9</f>
        <v>245613691.21000001</v>
      </c>
      <c r="BO7" s="33">
        <f>现金流量表!BO9</f>
        <v>263161682.46000001</v>
      </c>
      <c r="BP7" s="33">
        <f>现金流量表!BP9</f>
        <v>109853486.31999999</v>
      </c>
      <c r="BQ7" s="33">
        <f>现金流量表!BQ9</f>
        <v>250005190.52000001</v>
      </c>
      <c r="BR7" s="33">
        <f>现金流量表!BR9</f>
        <v>92185724.790000007</v>
      </c>
      <c r="BS7" s="33">
        <f>现金流量表!BS9</f>
        <v>212387043.30000001</v>
      </c>
      <c r="BT7" s="33">
        <f>现金流量表!BT9</f>
        <v>65516535.5</v>
      </c>
      <c r="BU7" s="33">
        <f>现金流量表!BU9</f>
        <v>45048845.920000002</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68" customFormat="1">
      <c r="A8" s="68" t="s">
        <v>499</v>
      </c>
      <c r="E8" s="68">
        <f>利润表!E6</f>
        <v>15226925132.92</v>
      </c>
      <c r="F8" s="68">
        <f>利润表!F6</f>
        <v>11628814912.92</v>
      </c>
      <c r="G8" s="68">
        <f>利润表!G6</f>
        <v>7633692655.8699999</v>
      </c>
      <c r="H8" s="68">
        <f>利润表!H6</f>
        <v>2976584444.52</v>
      </c>
      <c r="I8" s="68">
        <f>利润表!I6</f>
        <v>14780967899.440001</v>
      </c>
      <c r="J8" s="68">
        <f>利润表!J6</f>
        <v>11180763428.889999</v>
      </c>
      <c r="K8" s="68">
        <f>利润表!K6</f>
        <v>7291362019.0100002</v>
      </c>
      <c r="L8" s="68">
        <f>利润表!L6</f>
        <v>2979672630.1999998</v>
      </c>
      <c r="M8" s="68">
        <f>利润表!M6</f>
        <v>15117878402.59</v>
      </c>
      <c r="N8" s="68">
        <f>利润表!N6</f>
        <v>11642318913.57</v>
      </c>
      <c r="O8" s="68">
        <f>利润表!O6</f>
        <v>7801959717</v>
      </c>
      <c r="P8" s="68">
        <f>利润表!P6</f>
        <v>3312008819.9899998</v>
      </c>
      <c r="Q8" s="68">
        <f>利润表!Q6</f>
        <v>16242127953.23</v>
      </c>
      <c r="R8" s="68">
        <f>利润表!R6</f>
        <v>12274014787.58</v>
      </c>
      <c r="S8" s="68">
        <f>利润表!S6</f>
        <v>8038090291.4700003</v>
      </c>
      <c r="T8" s="68">
        <f>利润表!T6</f>
        <v>3269606314.1599998</v>
      </c>
      <c r="U8" s="68">
        <f>利润表!U6</f>
        <v>15670770649.25</v>
      </c>
      <c r="V8" s="68">
        <f>利润表!V6</f>
        <v>11611711540.879999</v>
      </c>
      <c r="W8" s="68">
        <f>利润表!W6</f>
        <v>7542876267.8199997</v>
      </c>
      <c r="X8" s="68">
        <f>利润表!X6</f>
        <v>3154730635.73</v>
      </c>
      <c r="Y8" s="68">
        <f>利润表!Y6</f>
        <v>14295199209.41</v>
      </c>
      <c r="Z8" s="68">
        <f>利润表!Z6</f>
        <v>10906926142.75</v>
      </c>
      <c r="AA8" s="68">
        <f>利润表!AA6</f>
        <v>5793795568.4099998</v>
      </c>
      <c r="AB8" s="68">
        <f>利润表!AB6</f>
        <v>2541452950.0500002</v>
      </c>
      <c r="AC8" s="68">
        <f>利润表!AC6</f>
        <v>11654694217.540001</v>
      </c>
      <c r="AD8" s="68">
        <f>利润表!AD6</f>
        <v>9194752912.6000004</v>
      </c>
      <c r="AE8" s="68">
        <f>利润表!AE6</f>
        <v>5952172825.3299999</v>
      </c>
      <c r="AF8" s="68">
        <f>利润表!AF6</f>
        <v>2595919278.0100002</v>
      </c>
      <c r="AG8" s="68">
        <f>利润表!AG6</f>
        <v>10700275731.110001</v>
      </c>
      <c r="AH8" s="68">
        <f>利润表!AH6</f>
        <v>7867784014.79</v>
      </c>
      <c r="AI8" s="68">
        <f>利润表!AI6</f>
        <v>5088515339.8000002</v>
      </c>
      <c r="AJ8" s="68">
        <f>利润表!AJ6</f>
        <v>2199896810.4400001</v>
      </c>
      <c r="AK8" s="68">
        <f>利润表!AK6</f>
        <v>8888158950.1800003</v>
      </c>
      <c r="AL8" s="68">
        <f>利润表!AL6</f>
        <v>6534738603.1199999</v>
      </c>
      <c r="AM8" s="68">
        <f>利润表!AM6</f>
        <v>4183817454.4899998</v>
      </c>
      <c r="AN8" s="68">
        <f>利润表!AN6</f>
        <v>1873897756.1900001</v>
      </c>
      <c r="AO8" s="68">
        <f>利润表!AO6</f>
        <v>8489100178.8299999</v>
      </c>
      <c r="AP8" s="68">
        <f>利润表!AP6</f>
        <v>6394198410.4899998</v>
      </c>
      <c r="AQ8" s="68">
        <f>利润表!AQ6</f>
        <v>4175419382.9099998</v>
      </c>
      <c r="AR8" s="68">
        <f>利润表!AR6</f>
        <v>1861863686.0699999</v>
      </c>
      <c r="AS8" s="68">
        <f>利润表!AS6</f>
        <v>7277254140.21</v>
      </c>
      <c r="AT8" s="68">
        <f>利润表!AT6</f>
        <v>5289137929.5200005</v>
      </c>
      <c r="AU8" s="68">
        <f>利润表!AU6</f>
        <v>3333026643.5900002</v>
      </c>
      <c r="AV8" s="68">
        <f>利润表!AV6</f>
        <v>1538991169.55</v>
      </c>
      <c r="AW8" s="68">
        <f>利润表!AW6</f>
        <v>5756865497.54</v>
      </c>
      <c r="AX8" s="68">
        <f>利润表!AX6</f>
        <v>4211090083.77</v>
      </c>
      <c r="AY8" s="68">
        <f>利润表!AY6</f>
        <v>2765887880.8899999</v>
      </c>
      <c r="AZ8" s="68">
        <f>利润表!AZ6</f>
        <v>1249190096.8199999</v>
      </c>
      <c r="BA8" s="68">
        <f>利润表!BA6</f>
        <v>5403366370.7799997</v>
      </c>
      <c r="BB8" s="68">
        <f>利润表!BB6</f>
        <v>3924222586.1799998</v>
      </c>
      <c r="BC8" s="68">
        <f>利润表!BC6</f>
        <v>2567321061.1799998</v>
      </c>
      <c r="BD8" s="68">
        <f>利润表!BD6</f>
        <v>1175375812.9400001</v>
      </c>
      <c r="BE8" s="68">
        <f>利润表!BE6</f>
        <v>4942282576.8999996</v>
      </c>
      <c r="BF8" s="68">
        <f>利润表!BF6</f>
        <v>3660508261.8899999</v>
      </c>
      <c r="BG8" s="68">
        <f>利润表!BG6</f>
        <v>2517586186.9499998</v>
      </c>
      <c r="BH8" s="68">
        <f>利润表!BH6</f>
        <v>1226508689.25</v>
      </c>
      <c r="BI8" s="68">
        <f>利润表!BI6</f>
        <v>4011958308.4299998</v>
      </c>
      <c r="BJ8" s="68">
        <f>利润表!BJ6</f>
        <v>2944267467</v>
      </c>
      <c r="BK8" s="68">
        <f>利润表!BK6</f>
        <v>1952850787.5</v>
      </c>
      <c r="BL8" s="68">
        <f>利润表!BL6</f>
        <v>915105404.87</v>
      </c>
      <c r="BM8" s="68">
        <f>利润表!BM6</f>
        <v>2881983316.8499999</v>
      </c>
      <c r="BN8" s="68">
        <f>利润表!BN6</f>
        <v>2314903460.3000002</v>
      </c>
      <c r="BO8" s="68">
        <f>利润表!BO6</f>
        <v>1596717736.3499999</v>
      </c>
      <c r="BP8" s="68">
        <f>利润表!BP6</f>
        <v>773737089.95000005</v>
      </c>
      <c r="BQ8" s="68">
        <f>利润表!BQ6</f>
        <v>2554268178.5100002</v>
      </c>
      <c r="BR8" s="68">
        <f>利润表!BR6</f>
        <v>1304874733.9300001</v>
      </c>
      <c r="BS8" s="68">
        <f>利润表!BS6</f>
        <v>2483197627.2600002</v>
      </c>
      <c r="BT8" s="68">
        <f>利润表!BT6</f>
        <v>1254158982.9400001</v>
      </c>
      <c r="BU8" s="68">
        <f>利润表!BU6</f>
        <v>2461372469.0999999</v>
      </c>
      <c r="BV8" s="68">
        <f>利润表!BV6</f>
        <v>1156607381.01</v>
      </c>
      <c r="BW8" s="68">
        <f>利润表!BW6</f>
        <v>405519122.69999999</v>
      </c>
      <c r="BX8" s="68">
        <f>利润表!BX6</f>
        <v>157687789.38</v>
      </c>
      <c r="BY8" s="68">
        <f>利润表!BY6</f>
        <v>738657178.74000001</v>
      </c>
      <c r="BZ8" s="68">
        <f>利润表!BZ6</f>
        <v>0</v>
      </c>
      <c r="CA8" s="68">
        <f>利润表!CA6</f>
        <v>1121670089.03</v>
      </c>
      <c r="CB8" s="68">
        <f>利润表!CB6</f>
        <v>0</v>
      </c>
      <c r="CC8" s="68">
        <f>利润表!CC6</f>
        <v>1522442725.4100001</v>
      </c>
      <c r="CD8" s="68">
        <f>利润表!CD6</f>
        <v>0</v>
      </c>
      <c r="CE8" s="68">
        <f>利润表!CE6</f>
        <v>0</v>
      </c>
      <c r="CF8" s="68">
        <f>利润表!CF6</f>
        <v>0</v>
      </c>
      <c r="CG8" s="68">
        <f>利润表!CG6</f>
        <v>482620000</v>
      </c>
      <c r="CH8" s="68">
        <f>利润表!CH6</f>
        <v>622550000</v>
      </c>
      <c r="CI8" s="68">
        <f>利润表!CI6</f>
        <v>511020000</v>
      </c>
      <c r="CJ8" s="68">
        <f>利润表!CJ6</f>
        <v>438350000</v>
      </c>
      <c r="CK8" s="68">
        <f>利润表!CK6</f>
        <v>0</v>
      </c>
      <c r="CL8" s="68">
        <f>利润表!CL6</f>
        <v>0</v>
      </c>
    </row>
    <row r="9" spans="1:90" s="68" customFormat="1">
      <c r="A9" s="68" t="s">
        <v>500</v>
      </c>
      <c r="E9" s="68">
        <f>利润表!E7</f>
        <v>118281818.69</v>
      </c>
      <c r="F9" s="68">
        <f>利润表!F7</f>
        <v>85319248.390000001</v>
      </c>
      <c r="G9" s="68">
        <f>利润表!G7</f>
        <v>65982482.200000003</v>
      </c>
      <c r="H9" s="68">
        <f>利润表!H7</f>
        <v>29384721.870000001</v>
      </c>
      <c r="I9" s="68">
        <f>利润表!I7</f>
        <v>148289534.94999999</v>
      </c>
      <c r="J9" s="68">
        <f>利润表!J7</f>
        <v>103667800.89</v>
      </c>
      <c r="K9" s="68">
        <f>利润表!K7</f>
        <v>82012392.040000007</v>
      </c>
      <c r="L9" s="68">
        <f>利润表!L7</f>
        <v>42992139.280000001</v>
      </c>
      <c r="M9" s="68">
        <f>利润表!M7</f>
        <v>151298695.34999999</v>
      </c>
      <c r="N9" s="68">
        <f>利润表!N7</f>
        <v>121435065.36</v>
      </c>
      <c r="O9" s="68">
        <f>利润表!O7</f>
        <v>77594340.980000004</v>
      </c>
      <c r="P9" s="68">
        <f>利润表!P7</f>
        <v>37283240.600000001</v>
      </c>
      <c r="Q9" s="68">
        <f>利润表!Q7</f>
        <v>154535099.59</v>
      </c>
      <c r="R9" s="68">
        <f>利润表!R7</f>
        <v>129833994.84999999</v>
      </c>
      <c r="S9" s="68">
        <f>利润表!S7</f>
        <v>84670343.25</v>
      </c>
      <c r="T9" s="68">
        <f>利润表!T7</f>
        <v>40893605.850000001</v>
      </c>
      <c r="U9" s="68">
        <f>利润表!U7</f>
        <v>137698423</v>
      </c>
      <c r="V9" s="68">
        <f>利润表!V7</f>
        <v>108324837.53</v>
      </c>
      <c r="W9" s="68">
        <f>利润表!W7</f>
        <v>71322030.209999993</v>
      </c>
      <c r="X9" s="68">
        <f>利润表!X7</f>
        <v>30607092.649999999</v>
      </c>
      <c r="Y9" s="68">
        <f>利润表!Y7</f>
        <v>151094119.47</v>
      </c>
      <c r="Z9" s="68">
        <f>利润表!Z7</f>
        <v>108281857.06999999</v>
      </c>
      <c r="AA9" s="68">
        <f>利润表!AA7</f>
        <v>66375802.159999996</v>
      </c>
      <c r="AB9" s="68">
        <f>利润表!AB7</f>
        <v>24932592.219999999</v>
      </c>
      <c r="AC9" s="68">
        <f>利润表!AC7</f>
        <v>94762721.609999999</v>
      </c>
      <c r="AD9" s="68">
        <f>利润表!AD7</f>
        <v>81594878.359999999</v>
      </c>
      <c r="AE9" s="68">
        <f>利润表!AE7</f>
        <v>50935124.369999997</v>
      </c>
      <c r="AF9" s="68">
        <f>利润表!AF7</f>
        <v>14073529.74</v>
      </c>
      <c r="AG9" s="68">
        <f>利润表!AG7</f>
        <v>47049591.960000001</v>
      </c>
      <c r="AH9" s="68">
        <f>利润表!AH7</f>
        <v>36252827.310000002</v>
      </c>
      <c r="AI9" s="68">
        <f>利润表!AI7</f>
        <v>23807994.210000001</v>
      </c>
      <c r="AJ9" s="68">
        <f>利润表!AJ7</f>
        <v>12045757.27</v>
      </c>
      <c r="AK9" s="68">
        <f>利润表!AK7</f>
        <v>36433124.130000003</v>
      </c>
      <c r="AL9" s="68">
        <f>利润表!AL7</f>
        <v>27332568.32</v>
      </c>
      <c r="AM9" s="68">
        <f>利润表!AM7</f>
        <v>18394534.010000002</v>
      </c>
      <c r="AN9" s="68">
        <f>利润表!AN7</f>
        <v>8894401.1799999997</v>
      </c>
      <c r="AO9" s="68">
        <f>利润表!AO7</f>
        <v>30051094.940000001</v>
      </c>
      <c r="AP9" s="68">
        <f>利润表!AP7</f>
        <v>21453805.739999998</v>
      </c>
      <c r="AQ9" s="68">
        <f>利润表!AQ7</f>
        <v>14258088.619999999</v>
      </c>
      <c r="AR9" s="68">
        <f>利润表!AR7</f>
        <v>6704249.0499999998</v>
      </c>
      <c r="AS9" s="68">
        <f>利润表!AS7</f>
        <v>29132541.030000001</v>
      </c>
      <c r="AT9" s="68">
        <f>利润表!AT7</f>
        <v>21674399.34</v>
      </c>
      <c r="AU9" s="68">
        <f>利润表!AU7</f>
        <v>14030629.800000001</v>
      </c>
      <c r="AV9" s="68">
        <f>利润表!AV7</f>
        <v>6026209.2300000004</v>
      </c>
      <c r="AW9" s="68">
        <f>利润表!AW7</f>
        <v>23752289.66</v>
      </c>
      <c r="AX9" s="68">
        <f>利润表!AX7</f>
        <v>19284640.84</v>
      </c>
      <c r="AY9" s="68">
        <f>利润表!AY7</f>
        <v>11539457.869999999</v>
      </c>
      <c r="AZ9" s="68">
        <f>利润表!AZ7</f>
        <v>5355209.1900000004</v>
      </c>
      <c r="BA9" s="68">
        <f>利润表!BA7</f>
        <v>18167645.329999998</v>
      </c>
      <c r="BB9" s="68">
        <f>利润表!BB7</f>
        <v>13000135.689999999</v>
      </c>
      <c r="BC9" s="68">
        <f>利润表!BC7</f>
        <v>8146628.9400000004</v>
      </c>
      <c r="BD9" s="68">
        <f>利润表!BD7</f>
        <v>3962995.23</v>
      </c>
      <c r="BE9" s="68">
        <f>利润表!BE7</f>
        <v>16086266.32</v>
      </c>
      <c r="BF9" s="68">
        <f>利润表!BF7</f>
        <v>11113213.24</v>
      </c>
      <c r="BG9" s="68">
        <f>利润表!BG7</f>
        <v>7490047.04</v>
      </c>
      <c r="BH9" s="68">
        <f>利润表!BH7</f>
        <v>3860914.82</v>
      </c>
      <c r="BI9" s="68">
        <f>利润表!BI7</f>
        <v>13609027.49</v>
      </c>
      <c r="BJ9" s="68">
        <f>利润表!BJ7</f>
        <v>14003668.35</v>
      </c>
      <c r="BK9" s="68">
        <f>利润表!BK7</f>
        <v>6332369.0800000001</v>
      </c>
      <c r="BL9" s="68">
        <f>利润表!BL7</f>
        <v>3138194.45</v>
      </c>
      <c r="BM9" s="68">
        <f>利润表!BM7</f>
        <v>13058660.060000001</v>
      </c>
      <c r="BN9" s="68">
        <f>利润表!BN7</f>
        <v>9502722.4000000004</v>
      </c>
      <c r="BO9" s="68">
        <f>利润表!BO7</f>
        <v>7358392.9500000002</v>
      </c>
      <c r="BP9" s="68">
        <f>利润表!BP7</f>
        <v>3574226.91</v>
      </c>
      <c r="BQ9" s="68">
        <f>利润表!BQ7</f>
        <v>8993988.4600000009</v>
      </c>
      <c r="BR9" s="68">
        <f>利润表!BR7</f>
        <v>4245879.2</v>
      </c>
      <c r="BS9" s="68">
        <f>利润表!BS7</f>
        <v>8228819.0300000003</v>
      </c>
      <c r="BT9" s="68">
        <f>利润表!BT7</f>
        <v>4186741.08</v>
      </c>
      <c r="BU9" s="68">
        <f>利润表!BU7</f>
        <v>7988472.2599999998</v>
      </c>
      <c r="BV9" s="68">
        <f>利润表!BV7</f>
        <v>3979167.01</v>
      </c>
      <c r="BW9" s="68">
        <f>利润表!BW7</f>
        <v>4178453.65</v>
      </c>
      <c r="BX9" s="68">
        <f>利润表!BX7</f>
        <v>706418.24</v>
      </c>
      <c r="BY9" s="68">
        <f>利润表!BY7</f>
        <v>9634697.4700000007</v>
      </c>
      <c r="BZ9" s="68">
        <f>利润表!BZ7</f>
        <v>0</v>
      </c>
      <c r="CA9" s="68">
        <f>利润表!CA7</f>
        <v>2962011.87</v>
      </c>
      <c r="CB9" s="68">
        <f>利润表!CB7</f>
        <v>0</v>
      </c>
      <c r="CC9" s="68">
        <f>利润表!CC7</f>
        <v>5920842.5199999996</v>
      </c>
      <c r="CD9" s="68">
        <f>利润表!CD7</f>
        <v>0</v>
      </c>
      <c r="CE9" s="68">
        <f>利润表!CE7</f>
        <v>0</v>
      </c>
      <c r="CF9" s="68">
        <f>利润表!CF7</f>
        <v>0</v>
      </c>
      <c r="CG9" s="68">
        <f>利润表!CG7</f>
        <v>45960000</v>
      </c>
      <c r="CH9" s="68">
        <f>利润表!CH7</f>
        <v>71370000</v>
      </c>
      <c r="CI9" s="68">
        <f>利润表!CI7</f>
        <v>52680000</v>
      </c>
      <c r="CJ9" s="68">
        <f>利润表!CJ7</f>
        <v>34650000</v>
      </c>
      <c r="CK9" s="68">
        <f>利润表!CK7</f>
        <v>0</v>
      </c>
    </row>
    <row r="10" spans="1:90" s="68" customFormat="1">
      <c r="A10" s="68" t="s">
        <v>501</v>
      </c>
      <c r="E10" s="68">
        <f>利润表!E8</f>
        <v>706517294.04999995</v>
      </c>
      <c r="F10" s="68">
        <f>利润表!F8</f>
        <v>529202614.25</v>
      </c>
      <c r="G10" s="68">
        <f>利润表!G8</f>
        <v>373089927.08999997</v>
      </c>
      <c r="H10" s="68">
        <f>利润表!H8</f>
        <v>213695958.05000001</v>
      </c>
      <c r="I10" s="68">
        <f>利润表!I8</f>
        <v>689775545.35000002</v>
      </c>
      <c r="J10" s="68">
        <f>利润表!J8</f>
        <v>495531408.82999998</v>
      </c>
      <c r="K10" s="68">
        <f>利润表!K8</f>
        <v>347131879.60000002</v>
      </c>
      <c r="L10" s="68">
        <f>利润表!L8</f>
        <v>145371900.63999999</v>
      </c>
      <c r="M10" s="68">
        <f>利润表!M8</f>
        <v>772143600.40999997</v>
      </c>
      <c r="N10" s="68">
        <f>利润表!N8</f>
        <v>616311011.03999996</v>
      </c>
      <c r="O10" s="68">
        <f>利润表!O8</f>
        <v>438084366.19</v>
      </c>
      <c r="P10" s="68">
        <f>利润表!P8</f>
        <v>208163069.53999999</v>
      </c>
      <c r="Q10" s="68">
        <f>利润表!Q8</f>
        <v>983815921.95000005</v>
      </c>
      <c r="R10" s="68">
        <f>利润表!R8</f>
        <v>759160445.75</v>
      </c>
      <c r="S10" s="68">
        <f>利润表!S8</f>
        <v>514231780.66000003</v>
      </c>
      <c r="T10" s="68">
        <f>利润表!T8</f>
        <v>247375429.66999999</v>
      </c>
      <c r="U10" s="68">
        <f>利润表!U8</f>
        <v>938233144.64999998</v>
      </c>
      <c r="V10" s="68">
        <f>利润表!V8</f>
        <v>705962389.58000004</v>
      </c>
      <c r="W10" s="68">
        <f>利润表!W8</f>
        <v>447350690.70999998</v>
      </c>
      <c r="X10" s="68">
        <f>利润表!X8</f>
        <v>192717975.55000001</v>
      </c>
      <c r="Y10" s="68">
        <f>利润表!Y8</f>
        <v>858629127.98000002</v>
      </c>
      <c r="Z10" s="68">
        <f>利润表!Z8</f>
        <v>626435048.36000001</v>
      </c>
      <c r="AA10" s="68">
        <f>利润表!AA8</f>
        <v>311434096.91000003</v>
      </c>
      <c r="AB10" s="68">
        <f>利润表!AB8</f>
        <v>174620991.75</v>
      </c>
      <c r="AC10" s="68">
        <f>利润表!AC8</f>
        <v>648436356.85000002</v>
      </c>
      <c r="AD10" s="68">
        <f>利润表!AD8</f>
        <v>507216885.31</v>
      </c>
      <c r="AE10" s="68">
        <f>利润表!AE8</f>
        <v>339288086.79000002</v>
      </c>
      <c r="AF10" s="68">
        <f>利润表!AF8</f>
        <v>199457623.34</v>
      </c>
      <c r="AG10" s="68">
        <f>利润表!AG8</f>
        <v>572442492.40999997</v>
      </c>
      <c r="AH10" s="68">
        <f>利润表!AH8</f>
        <v>433458555.19</v>
      </c>
      <c r="AI10" s="68">
        <f>利润表!AI8</f>
        <v>284133934.61000001</v>
      </c>
      <c r="AJ10" s="68">
        <f>利润表!AJ8</f>
        <v>123275317.18000001</v>
      </c>
      <c r="AK10" s="68">
        <f>利润表!AK8</f>
        <v>520564229.83999997</v>
      </c>
      <c r="AL10" s="68">
        <f>利润表!AL8</f>
        <v>393129860.58999997</v>
      </c>
      <c r="AM10" s="68">
        <f>利润表!AM8</f>
        <v>257251654.05000001</v>
      </c>
      <c r="AN10" s="68">
        <f>利润表!AN8</f>
        <v>127798549.45</v>
      </c>
      <c r="AO10" s="68">
        <f>利润表!AO8</f>
        <v>450800611.77999997</v>
      </c>
      <c r="AP10" s="68">
        <f>利润表!AP8</f>
        <v>375411125.95999998</v>
      </c>
      <c r="AQ10" s="68">
        <f>利润表!AQ8</f>
        <v>213375019.44</v>
      </c>
      <c r="AR10" s="68">
        <f>利润表!AR8</f>
        <v>131402491.89</v>
      </c>
      <c r="AS10" s="68">
        <f>利润表!AS8</f>
        <v>492053156.49000001</v>
      </c>
      <c r="AT10" s="68">
        <f>利润表!AT8</f>
        <v>355914981.87</v>
      </c>
      <c r="AU10" s="68">
        <f>利润表!AU8</f>
        <v>228683868.50999999</v>
      </c>
      <c r="AV10" s="68">
        <f>利润表!AV8</f>
        <v>94632357.790000007</v>
      </c>
      <c r="AW10" s="68">
        <f>利润表!AW8</f>
        <v>360255683.31999999</v>
      </c>
      <c r="AX10" s="68">
        <f>利润表!AX8</f>
        <v>267027956.16</v>
      </c>
      <c r="AY10" s="68">
        <f>利润表!AY8</f>
        <v>170509771.09</v>
      </c>
      <c r="AZ10" s="68">
        <f>利润表!AZ8</f>
        <v>85898121.189999998</v>
      </c>
      <c r="BA10" s="68">
        <f>利润表!BA8</f>
        <v>345423417.47000003</v>
      </c>
      <c r="BB10" s="68">
        <f>利润表!BB8</f>
        <v>253245321.00999999</v>
      </c>
      <c r="BC10" s="68">
        <f>利润表!BC8</f>
        <v>162518431.43000001</v>
      </c>
      <c r="BD10" s="68">
        <f>利润表!BD8</f>
        <v>79442511.939999998</v>
      </c>
      <c r="BE10" s="68">
        <f>利润表!BE8</f>
        <v>321429749.67000002</v>
      </c>
      <c r="BF10" s="68">
        <f>利润表!BF8</f>
        <v>229591779.19</v>
      </c>
      <c r="BG10" s="68">
        <f>利润表!BG8</f>
        <v>133740621.19</v>
      </c>
      <c r="BH10" s="68">
        <f>利润表!BH8</f>
        <v>65436244.530000001</v>
      </c>
      <c r="BI10" s="68">
        <f>利润表!BI8</f>
        <v>323599708.75</v>
      </c>
      <c r="BJ10" s="68">
        <f>利润表!BJ8</f>
        <v>239973112.84999999</v>
      </c>
      <c r="BK10" s="68">
        <f>利润表!BK8</f>
        <v>157358942.06999999</v>
      </c>
      <c r="BL10" s="68">
        <f>利润表!BL8</f>
        <v>82777207.959999993</v>
      </c>
      <c r="BM10" s="68">
        <f>利润表!BM8</f>
        <v>317593510.41000003</v>
      </c>
      <c r="BN10" s="68">
        <f>利润表!BN8</f>
        <v>228508007.62</v>
      </c>
      <c r="BO10" s="68">
        <f>利润表!BO8</f>
        <v>148225737.93000001</v>
      </c>
      <c r="BP10" s="68">
        <f>利润表!BP8</f>
        <v>72043847.859999999</v>
      </c>
      <c r="BQ10" s="68">
        <f>利润表!BQ8</f>
        <v>290137966.11000001</v>
      </c>
      <c r="BR10" s="68">
        <f>利润表!BR8</f>
        <v>134119448.56</v>
      </c>
      <c r="BS10" s="68">
        <f>利润表!BS8</f>
        <v>245249626.66</v>
      </c>
      <c r="BT10" s="68">
        <f>利润表!BT8</f>
        <v>127462441.63</v>
      </c>
      <c r="BU10" s="68">
        <f>利润表!BU8</f>
        <v>214680939.50999999</v>
      </c>
      <c r="BV10" s="68">
        <f>利润表!BV8</f>
        <v>98544459.200000003</v>
      </c>
      <c r="BW10" s="68">
        <f>利润表!BW8</f>
        <v>5778042.5199999996</v>
      </c>
      <c r="BX10" s="68">
        <f>利润表!BX8</f>
        <v>14938744.029999999</v>
      </c>
      <c r="BY10" s="68">
        <f>利润表!BY8</f>
        <v>24044238.5</v>
      </c>
      <c r="BZ10" s="68">
        <f>利润表!BZ8</f>
        <v>0</v>
      </c>
      <c r="CA10" s="68">
        <f>利润表!CA8</f>
        <v>50761337.530000001</v>
      </c>
      <c r="CB10" s="68">
        <f>利润表!CB8</f>
        <v>0</v>
      </c>
      <c r="CC10" s="68">
        <f>利润表!CC8</f>
        <v>26810633.800000001</v>
      </c>
      <c r="CD10" s="68">
        <f>利润表!CD8</f>
        <v>0</v>
      </c>
      <c r="CE10" s="68">
        <f>利润表!CE8</f>
        <v>0</v>
      </c>
      <c r="CF10" s="68">
        <f>利润表!CF8</f>
        <v>0</v>
      </c>
      <c r="CG10" s="68">
        <f>利润表!CG8</f>
        <v>0</v>
      </c>
      <c r="CH10" s="68">
        <f>利润表!CH8</f>
        <v>0</v>
      </c>
      <c r="CI10" s="68">
        <f>利润表!CI8</f>
        <v>0</v>
      </c>
      <c r="CJ10" s="68">
        <f>利润表!CJ8</f>
        <v>0</v>
      </c>
      <c r="CK10" s="68">
        <f>利润表!CK8</f>
        <v>0</v>
      </c>
    </row>
    <row r="11" spans="1:90" s="68" customFormat="1">
      <c r="A11" s="68" t="s">
        <v>502</v>
      </c>
      <c r="E11" s="68">
        <f>利润表!E9</f>
        <v>1297812456.3199999</v>
      </c>
      <c r="F11" s="68">
        <f>利润表!F9</f>
        <v>897288688.38</v>
      </c>
      <c r="G11" s="68">
        <f>利润表!G9</f>
        <v>651720570.57000005</v>
      </c>
      <c r="H11" s="68">
        <f>利润表!H9</f>
        <v>246324752.13</v>
      </c>
      <c r="I11" s="68">
        <f>利润表!I9</f>
        <v>1348474399.55</v>
      </c>
      <c r="J11" s="68">
        <f>利润表!J9</f>
        <v>953494349.96000004</v>
      </c>
      <c r="K11" s="68">
        <f>利润表!K9</f>
        <v>663893559.29999995</v>
      </c>
      <c r="L11" s="68">
        <f>利润表!L9</f>
        <v>288924674.19999999</v>
      </c>
      <c r="M11" s="68">
        <f>利润表!M9</f>
        <v>1782457942.6800001</v>
      </c>
      <c r="N11" s="68">
        <f>利润表!N9</f>
        <v>1246319073.75</v>
      </c>
      <c r="O11" s="68">
        <f>利润表!O9</f>
        <v>916950550.39999998</v>
      </c>
      <c r="P11" s="68">
        <f>利润表!P9</f>
        <v>382675273.56999999</v>
      </c>
      <c r="Q11" s="68">
        <f>利润表!Q9</f>
        <v>1876778470.8299999</v>
      </c>
      <c r="R11" s="68">
        <f>利润表!R9</f>
        <v>1311561912.96</v>
      </c>
      <c r="S11" s="68">
        <f>利润表!S9</f>
        <v>887189511.44000006</v>
      </c>
      <c r="T11" s="68">
        <f>利润表!T9</f>
        <v>384622815.70999998</v>
      </c>
      <c r="U11" s="68">
        <f>利润表!U9</f>
        <v>1839728726</v>
      </c>
      <c r="V11" s="68">
        <f>利润表!V9</f>
        <v>1166382034.47</v>
      </c>
      <c r="W11" s="68">
        <f>利润表!W9</f>
        <v>776169353.77999997</v>
      </c>
      <c r="X11" s="68">
        <f>利润表!X9</f>
        <v>359530187.44999999</v>
      </c>
      <c r="Y11" s="68">
        <f>利润表!Y9</f>
        <v>1482340908.6500001</v>
      </c>
      <c r="Z11" s="68">
        <f>利润表!Z9</f>
        <v>1173732261.54</v>
      </c>
      <c r="AA11" s="68">
        <f>利润表!AA9</f>
        <v>534231845.31</v>
      </c>
      <c r="AB11" s="68">
        <f>利润表!AB9</f>
        <v>235862570.50999999</v>
      </c>
      <c r="AC11" s="68">
        <f>利润表!AC9</f>
        <v>1217841360</v>
      </c>
      <c r="AD11" s="68">
        <f>利润表!AD9</f>
        <v>853202817.29999995</v>
      </c>
      <c r="AE11" s="68">
        <f>利润表!AE9</f>
        <v>521332474.60000002</v>
      </c>
      <c r="AF11" s="68">
        <f>利润表!AF9</f>
        <v>238303364.31</v>
      </c>
      <c r="AG11" s="68">
        <f>利润表!AG9</f>
        <v>1077062088.3699999</v>
      </c>
      <c r="AH11" s="68">
        <f>利润表!AH9</f>
        <v>775436485.40999997</v>
      </c>
      <c r="AI11" s="68">
        <f>利润表!AI9</f>
        <v>478880324.41000003</v>
      </c>
      <c r="AJ11" s="68">
        <f>利润表!AJ9</f>
        <v>217513666.13</v>
      </c>
      <c r="AK11" s="68">
        <f>利润表!AK9</f>
        <v>899709500.05999994</v>
      </c>
      <c r="AL11" s="68">
        <f>利润表!AL9</f>
        <v>554972324.38</v>
      </c>
      <c r="AM11" s="68">
        <f>利润表!AM9</f>
        <v>340190388.22000003</v>
      </c>
      <c r="AN11" s="68">
        <f>利润表!AN9</f>
        <v>163726144.58000001</v>
      </c>
      <c r="AO11" s="68">
        <f>利润表!AO9</f>
        <v>759141352.00999999</v>
      </c>
      <c r="AP11" s="68">
        <f>利润表!AP9</f>
        <v>528160805.45999998</v>
      </c>
      <c r="AQ11" s="68">
        <f>利润表!AQ9</f>
        <v>342386795.98000002</v>
      </c>
      <c r="AR11" s="68">
        <f>利润表!AR9</f>
        <v>144957146.94999999</v>
      </c>
      <c r="AS11" s="68">
        <f>利润表!AS9</f>
        <v>638911611.90999997</v>
      </c>
      <c r="AT11" s="68">
        <f>利润表!AT9</f>
        <v>434563880.16000003</v>
      </c>
      <c r="AU11" s="68">
        <f>利润表!AU9</f>
        <v>280669108.04000002</v>
      </c>
      <c r="AV11" s="68">
        <f>利润表!AV9</f>
        <v>123108354.90000001</v>
      </c>
      <c r="AW11" s="68">
        <f>利润表!AW9</f>
        <v>564132285.63</v>
      </c>
      <c r="AX11" s="68">
        <f>利润表!AX9</f>
        <v>362108855.76999998</v>
      </c>
      <c r="AY11" s="68">
        <f>利润表!AY9</f>
        <v>241592698</v>
      </c>
      <c r="AZ11" s="68">
        <f>利润表!AZ9</f>
        <v>100067356.54000001</v>
      </c>
      <c r="BA11" s="68">
        <f>利润表!BA9</f>
        <v>516323877.29000002</v>
      </c>
      <c r="BB11" s="68">
        <f>利润表!BB9</f>
        <v>363413451.38</v>
      </c>
      <c r="BC11" s="68">
        <f>利润表!BC9</f>
        <v>265771022.94</v>
      </c>
      <c r="BD11" s="68">
        <f>利润表!BD9</f>
        <v>117285447.89</v>
      </c>
      <c r="BE11" s="68">
        <f>利润表!BE9</f>
        <v>584589106.21000004</v>
      </c>
      <c r="BF11" s="68">
        <f>利润表!BF9</f>
        <v>387049001.74000001</v>
      </c>
      <c r="BG11" s="68">
        <f>利润表!BG9</f>
        <v>266947677.38</v>
      </c>
      <c r="BH11" s="68">
        <f>利润表!BH9</f>
        <v>128116416.59</v>
      </c>
      <c r="BI11" s="68">
        <f>利润表!BI9</f>
        <v>450852411.87</v>
      </c>
      <c r="BJ11" s="68">
        <f>利润表!BJ9</f>
        <v>303466718.38999999</v>
      </c>
      <c r="BK11" s="68">
        <f>利润表!BK9</f>
        <v>196504881.38999999</v>
      </c>
      <c r="BL11" s="68">
        <f>利润表!BL9</f>
        <v>100897170.67</v>
      </c>
      <c r="BM11" s="68">
        <f>利润表!BM9</f>
        <v>601321222.13999999</v>
      </c>
      <c r="BN11" s="68">
        <f>利润表!BN9</f>
        <v>362501878.05000001</v>
      </c>
      <c r="BO11" s="68">
        <f>利润表!BO9</f>
        <v>219744265.62</v>
      </c>
      <c r="BP11" s="68">
        <f>利润表!BP9</f>
        <v>74400649.650000006</v>
      </c>
      <c r="BQ11" s="68">
        <f>利润表!BQ9</f>
        <v>438597820</v>
      </c>
      <c r="BR11" s="68">
        <f>利润表!BR9</f>
        <v>164511244.80000001</v>
      </c>
      <c r="BS11" s="68">
        <f>利润表!BS9</f>
        <v>434314834.51999998</v>
      </c>
      <c r="BT11" s="68">
        <f>利润表!BT9</f>
        <v>131075063.06999999</v>
      </c>
      <c r="BU11" s="68">
        <f>利润表!BU9</f>
        <v>377039988.44999999</v>
      </c>
      <c r="BV11" s="68">
        <f>利润表!BV9</f>
        <v>118137266.47</v>
      </c>
      <c r="BW11" s="68">
        <f>利润表!BW9</f>
        <v>67592013.680000007</v>
      </c>
      <c r="BX11" s="68">
        <f>利润表!BX9</f>
        <v>33930334.380000003</v>
      </c>
      <c r="BY11" s="68">
        <f>利润表!BY9</f>
        <v>79345908.530000001</v>
      </c>
      <c r="BZ11" s="68">
        <f>利润表!BZ9</f>
        <v>0</v>
      </c>
      <c r="CA11" s="68">
        <f>利润表!CA9</f>
        <v>120362071.26000001</v>
      </c>
      <c r="CB11" s="68">
        <f>利润表!CB9</f>
        <v>0</v>
      </c>
      <c r="CC11" s="68">
        <f>利润表!CC9</f>
        <v>168183396.69999999</v>
      </c>
      <c r="CD11" s="68">
        <f>利润表!CD9</f>
        <v>0</v>
      </c>
      <c r="CE11" s="68">
        <f>利润表!CE9</f>
        <v>0</v>
      </c>
      <c r="CF11" s="68">
        <f>利润表!CF9</f>
        <v>0</v>
      </c>
      <c r="CG11" s="68">
        <f>利润表!CG9</f>
        <v>0</v>
      </c>
      <c r="CH11" s="68">
        <f>利润表!CH9</f>
        <v>0</v>
      </c>
      <c r="CI11" s="68">
        <f>利润表!CI9</f>
        <v>0</v>
      </c>
      <c r="CJ11" s="68">
        <f>利润表!CJ9</f>
        <v>0</v>
      </c>
      <c r="CK11" s="68">
        <f>利润表!CK9</f>
        <v>0</v>
      </c>
    </row>
    <row r="12" spans="1:90" s="68" customFormat="1">
      <c r="A12" s="68" t="s">
        <v>503</v>
      </c>
      <c r="E12" s="68">
        <f>SUM(E8:E11)</f>
        <v>17349536701.98</v>
      </c>
      <c r="F12" s="68">
        <f t="shared" ref="F12:BQ12" si="4">SUM(F8:F11)</f>
        <v>13140625463.939999</v>
      </c>
      <c r="G12" s="68">
        <f t="shared" si="4"/>
        <v>8724485635.7299995</v>
      </c>
      <c r="H12" s="68">
        <f t="shared" si="4"/>
        <v>3465989876.5700002</v>
      </c>
      <c r="I12" s="68">
        <f t="shared" si="4"/>
        <v>16967507379.290001</v>
      </c>
      <c r="J12" s="68">
        <f t="shared" si="4"/>
        <v>12733456988.57</v>
      </c>
      <c r="K12" s="68">
        <f t="shared" si="4"/>
        <v>8384399849.9500008</v>
      </c>
      <c r="L12" s="68">
        <f t="shared" si="4"/>
        <v>3456961344.3199997</v>
      </c>
      <c r="M12" s="68">
        <f t="shared" si="4"/>
        <v>17823778641.029999</v>
      </c>
      <c r="N12" s="68">
        <f t="shared" si="4"/>
        <v>13626384063.720001</v>
      </c>
      <c r="O12" s="68">
        <f t="shared" si="4"/>
        <v>9234588974.5699997</v>
      </c>
      <c r="P12" s="68">
        <f t="shared" si="4"/>
        <v>3940130403.6999998</v>
      </c>
      <c r="Q12" s="68">
        <f t="shared" si="4"/>
        <v>19257257445.599998</v>
      </c>
      <c r="R12" s="68">
        <f t="shared" si="4"/>
        <v>14474571141.139999</v>
      </c>
      <c r="S12" s="68">
        <f t="shared" si="4"/>
        <v>9524181926.8200016</v>
      </c>
      <c r="T12" s="68">
        <f t="shared" si="4"/>
        <v>3942498165.3899999</v>
      </c>
      <c r="U12" s="68">
        <f t="shared" si="4"/>
        <v>18586430942.900002</v>
      </c>
      <c r="V12" s="68">
        <f t="shared" si="4"/>
        <v>13592380802.459999</v>
      </c>
      <c r="W12" s="68">
        <f t="shared" si="4"/>
        <v>8837718342.5200005</v>
      </c>
      <c r="X12" s="68">
        <f t="shared" si="4"/>
        <v>3737585891.3800001</v>
      </c>
      <c r="Y12" s="68">
        <f t="shared" si="4"/>
        <v>16787263365.509998</v>
      </c>
      <c r="Z12" s="68">
        <f t="shared" si="4"/>
        <v>12815375309.720001</v>
      </c>
      <c r="AA12" s="68">
        <f t="shared" si="4"/>
        <v>6705837312.79</v>
      </c>
      <c r="AB12" s="68">
        <f t="shared" si="4"/>
        <v>2976869104.5299997</v>
      </c>
      <c r="AC12" s="68">
        <f t="shared" si="4"/>
        <v>13615734656.000002</v>
      </c>
      <c r="AD12" s="68">
        <f t="shared" si="4"/>
        <v>10636767493.57</v>
      </c>
      <c r="AE12" s="68">
        <f t="shared" si="4"/>
        <v>6863728511.0900002</v>
      </c>
      <c r="AF12" s="68">
        <f t="shared" si="4"/>
        <v>3047753795.4000001</v>
      </c>
      <c r="AG12" s="68">
        <f t="shared" si="4"/>
        <v>12396829903.849998</v>
      </c>
      <c r="AH12" s="68">
        <f t="shared" si="4"/>
        <v>9112931882.7000008</v>
      </c>
      <c r="AI12" s="68">
        <f t="shared" si="4"/>
        <v>5875337593.0299997</v>
      </c>
      <c r="AJ12" s="68">
        <f t="shared" si="4"/>
        <v>2552731551.02</v>
      </c>
      <c r="AK12" s="68">
        <f t="shared" si="4"/>
        <v>10344865804.209999</v>
      </c>
      <c r="AL12" s="68">
        <f t="shared" si="4"/>
        <v>7510173356.4099998</v>
      </c>
      <c r="AM12" s="68">
        <f t="shared" si="4"/>
        <v>4799654030.7700005</v>
      </c>
      <c r="AN12" s="68">
        <f t="shared" si="4"/>
        <v>2174316851.4000001</v>
      </c>
      <c r="AO12" s="68">
        <f t="shared" si="4"/>
        <v>9729093237.5599995</v>
      </c>
      <c r="AP12" s="68">
        <f t="shared" si="4"/>
        <v>7319224147.6499996</v>
      </c>
      <c r="AQ12" s="68">
        <f t="shared" si="4"/>
        <v>4745439286.9499989</v>
      </c>
      <c r="AR12" s="68">
        <f t="shared" si="4"/>
        <v>2144927573.96</v>
      </c>
      <c r="AS12" s="68">
        <f t="shared" si="4"/>
        <v>8437351449.6399994</v>
      </c>
      <c r="AT12" s="68">
        <f t="shared" si="4"/>
        <v>6101291190.8900003</v>
      </c>
      <c r="AU12" s="68">
        <f t="shared" si="4"/>
        <v>3856410249.9400005</v>
      </c>
      <c r="AV12" s="68">
        <f t="shared" si="4"/>
        <v>1762758091.47</v>
      </c>
      <c r="AW12" s="68">
        <f t="shared" si="4"/>
        <v>6705005756.1499996</v>
      </c>
      <c r="AX12" s="68">
        <f t="shared" si="4"/>
        <v>4859511536.5400009</v>
      </c>
      <c r="AY12" s="68">
        <f t="shared" si="4"/>
        <v>3189529807.8499999</v>
      </c>
      <c r="AZ12" s="68">
        <f t="shared" si="4"/>
        <v>1440510783.74</v>
      </c>
      <c r="BA12" s="68">
        <f t="shared" si="4"/>
        <v>6283281310.8699999</v>
      </c>
      <c r="BB12" s="68">
        <f t="shared" si="4"/>
        <v>4553881494.2600002</v>
      </c>
      <c r="BC12" s="68">
        <f t="shared" si="4"/>
        <v>3003757144.4899998</v>
      </c>
      <c r="BD12" s="68">
        <f t="shared" si="4"/>
        <v>1376066768.0000002</v>
      </c>
      <c r="BE12" s="68">
        <f t="shared" si="4"/>
        <v>5864387699.0999994</v>
      </c>
      <c r="BF12" s="68">
        <f t="shared" si="4"/>
        <v>4288262256.0599995</v>
      </c>
      <c r="BG12" s="68">
        <f t="shared" si="4"/>
        <v>2925764532.5599999</v>
      </c>
      <c r="BH12" s="68">
        <f t="shared" si="4"/>
        <v>1423922265.1899998</v>
      </c>
      <c r="BI12" s="68">
        <f t="shared" si="4"/>
        <v>4800019456.54</v>
      </c>
      <c r="BJ12" s="68">
        <f t="shared" si="4"/>
        <v>3501710966.5899997</v>
      </c>
      <c r="BK12" s="68">
        <f t="shared" si="4"/>
        <v>2313046980.04</v>
      </c>
      <c r="BL12" s="68">
        <f t="shared" si="4"/>
        <v>1101917977.95</v>
      </c>
      <c r="BM12" s="68">
        <f t="shared" si="4"/>
        <v>3813956709.4599996</v>
      </c>
      <c r="BN12" s="68">
        <f t="shared" si="4"/>
        <v>2915416068.3700004</v>
      </c>
      <c r="BO12" s="68">
        <f t="shared" si="4"/>
        <v>1972046132.8499999</v>
      </c>
      <c r="BP12" s="68">
        <f t="shared" si="4"/>
        <v>923755814.37</v>
      </c>
      <c r="BQ12" s="68">
        <f t="shared" si="4"/>
        <v>3291997953.0800004</v>
      </c>
      <c r="BR12" s="68">
        <f t="shared" ref="BR12:CL12" si="5">SUM(BR8:BR11)</f>
        <v>1607751306.49</v>
      </c>
      <c r="BS12" s="68">
        <f t="shared" si="5"/>
        <v>3170990907.4700003</v>
      </c>
      <c r="BT12" s="68">
        <f t="shared" si="5"/>
        <v>1516883228.72</v>
      </c>
      <c r="BU12" s="68">
        <f t="shared" si="5"/>
        <v>3061081869.3199997</v>
      </c>
      <c r="BV12" s="68">
        <f t="shared" si="5"/>
        <v>1377268273.6900001</v>
      </c>
      <c r="BW12" s="68">
        <f t="shared" si="5"/>
        <v>483067632.54999995</v>
      </c>
      <c r="BX12" s="68">
        <f t="shared" si="5"/>
        <v>207263286.03</v>
      </c>
      <c r="BY12" s="68">
        <f t="shared" si="5"/>
        <v>851682023.24000001</v>
      </c>
      <c r="BZ12" s="68">
        <f t="shared" si="5"/>
        <v>0</v>
      </c>
      <c r="CA12" s="68">
        <f t="shared" si="5"/>
        <v>1295755509.6899998</v>
      </c>
      <c r="CB12" s="68">
        <f t="shared" si="5"/>
        <v>0</v>
      </c>
      <c r="CC12" s="68">
        <f t="shared" si="5"/>
        <v>1723357598.4300001</v>
      </c>
      <c r="CD12" s="68">
        <f t="shared" si="5"/>
        <v>0</v>
      </c>
      <c r="CE12" s="68">
        <f t="shared" si="5"/>
        <v>0</v>
      </c>
      <c r="CF12" s="68">
        <f t="shared" si="5"/>
        <v>0</v>
      </c>
      <c r="CG12" s="68">
        <f t="shared" si="5"/>
        <v>528580000</v>
      </c>
      <c r="CH12" s="68">
        <f t="shared" si="5"/>
        <v>693920000</v>
      </c>
      <c r="CI12" s="68">
        <f t="shared" si="5"/>
        <v>563700000</v>
      </c>
      <c r="CJ12" s="68">
        <f t="shared" si="5"/>
        <v>473000000</v>
      </c>
      <c r="CK12" s="68">
        <f t="shared" si="5"/>
        <v>0</v>
      </c>
      <c r="CL12" s="68">
        <f t="shared" si="5"/>
        <v>0</v>
      </c>
    </row>
    <row r="13" spans="1:90" s="35" customFormat="1">
      <c r="A13" s="35" t="s">
        <v>504</v>
      </c>
      <c r="E13" s="35">
        <f>(E6/(1+E4)+E7)/E12</f>
        <v>0.90348094780591381</v>
      </c>
      <c r="F13" s="35">
        <f t="shared" ref="F13:BQ13" si="6">(F6/(1+F4)+F7)/F12</f>
        <v>0.87697127711902101</v>
      </c>
      <c r="G13" s="35">
        <f t="shared" si="6"/>
        <v>0.896996263442014</v>
      </c>
      <c r="H13" s="35">
        <f t="shared" si="6"/>
        <v>1.2000566432269337</v>
      </c>
      <c r="I13" s="35">
        <f t="shared" si="6"/>
        <v>0.89955871893206329</v>
      </c>
      <c r="J13" s="35">
        <f t="shared" si="6"/>
        <v>0.83015652348756774</v>
      </c>
      <c r="K13" s="35">
        <f t="shared" si="6"/>
        <v>0.82908754163473564</v>
      </c>
      <c r="L13" s="35">
        <f t="shared" si="6"/>
        <v>0.97717324369557845</v>
      </c>
      <c r="M13" s="35">
        <f t="shared" si="6"/>
        <v>0.89488125486474279</v>
      </c>
      <c r="N13" s="35">
        <f t="shared" si="6"/>
        <v>0.83712041613335397</v>
      </c>
      <c r="O13" s="35">
        <f t="shared" si="6"/>
        <v>0.85628187950873824</v>
      </c>
      <c r="P13" s="35">
        <f t="shared" si="6"/>
        <v>1.0240879773188425</v>
      </c>
      <c r="Q13" s="35">
        <f t="shared" si="6"/>
        <v>0.93619255340824714</v>
      </c>
      <c r="R13" s="35">
        <f t="shared" si="6"/>
        <v>0.9396949808437024</v>
      </c>
      <c r="S13" s="35">
        <f t="shared" si="6"/>
        <v>0.90546395802481394</v>
      </c>
      <c r="T13" s="35">
        <f t="shared" si="6"/>
        <v>1.129893224035551</v>
      </c>
      <c r="U13" s="35">
        <f t="shared" si="6"/>
        <v>0.94330245379237432</v>
      </c>
      <c r="V13" s="35">
        <f t="shared" si="6"/>
        <v>0.94863372087550113</v>
      </c>
      <c r="W13" s="35">
        <f t="shared" si="6"/>
        <v>0.93263648161447033</v>
      </c>
      <c r="X13" s="35">
        <f t="shared" si="6"/>
        <v>1.1657281587923487</v>
      </c>
      <c r="Y13" s="35">
        <f t="shared" si="6"/>
        <v>0.95724134872998912</v>
      </c>
      <c r="Z13" s="35">
        <f t="shared" si="6"/>
        <v>0.90213903564308129</v>
      </c>
      <c r="AA13" s="35">
        <f t="shared" si="6"/>
        <v>0.89414355921284372</v>
      </c>
      <c r="AB13" s="35">
        <f t="shared" si="6"/>
        <v>1.0802883752364127</v>
      </c>
      <c r="AC13" s="35">
        <f t="shared" si="6"/>
        <v>0.97719879418430589</v>
      </c>
      <c r="AD13" s="35">
        <f t="shared" si="6"/>
        <v>0.89657046988262701</v>
      </c>
      <c r="AE13" s="35">
        <f t="shared" si="6"/>
        <v>0.90830805526652469</v>
      </c>
      <c r="AF13" s="35">
        <f t="shared" si="6"/>
        <v>1.0078270588176712</v>
      </c>
      <c r="AG13" s="35">
        <f t="shared" si="6"/>
        <v>0.90271953863673415</v>
      </c>
      <c r="AH13" s="35">
        <f t="shared" si="6"/>
        <v>0.83295768783866475</v>
      </c>
      <c r="AI13" s="35">
        <f t="shared" si="6"/>
        <v>0.80622573120952445</v>
      </c>
      <c r="AJ13" s="35">
        <f t="shared" si="6"/>
        <v>0.96489157315964524</v>
      </c>
      <c r="AK13" s="35">
        <f t="shared" si="6"/>
        <v>0.8832944694423156</v>
      </c>
      <c r="AL13" s="35">
        <f t="shared" si="6"/>
        <v>0.86450074769114782</v>
      </c>
      <c r="AM13" s="35">
        <f t="shared" si="6"/>
        <v>0.837223611297226</v>
      </c>
      <c r="AN13" s="35">
        <f t="shared" si="6"/>
        <v>0.8289786355136689</v>
      </c>
      <c r="AO13" s="35">
        <f t="shared" si="6"/>
        <v>0.88680169384954644</v>
      </c>
      <c r="AP13" s="35">
        <f t="shared" si="6"/>
        <v>0.88129108621062979</v>
      </c>
      <c r="AQ13" s="35">
        <f t="shared" si="6"/>
        <v>0.94156898533414335</v>
      </c>
      <c r="AR13" s="35">
        <f t="shared" si="6"/>
        <v>1.0079808699174708</v>
      </c>
      <c r="AS13" s="35">
        <f t="shared" si="6"/>
        <v>0.91862614287417033</v>
      </c>
      <c r="AT13" s="35">
        <f t="shared" si="6"/>
        <v>0.85820376742602922</v>
      </c>
      <c r="AU13" s="35">
        <f t="shared" si="6"/>
        <v>0.87833477132142501</v>
      </c>
      <c r="AV13" s="35">
        <f t="shared" si="6"/>
        <v>0.88466022433074387</v>
      </c>
      <c r="AW13" s="35">
        <f t="shared" si="6"/>
        <v>0.93516291450600442</v>
      </c>
      <c r="AX13" s="35">
        <f t="shared" si="6"/>
        <v>0.82217906669025631</v>
      </c>
      <c r="AY13" s="35">
        <f t="shared" si="6"/>
        <v>0.89230536319580345</v>
      </c>
      <c r="AZ13" s="35">
        <f t="shared" si="6"/>
        <v>0.86442078630589347</v>
      </c>
      <c r="BA13" s="35">
        <f t="shared" si="6"/>
        <v>0.91732032802853314</v>
      </c>
      <c r="BB13" s="35">
        <f t="shared" si="6"/>
        <v>0.892014874392692</v>
      </c>
      <c r="BC13" s="35">
        <f t="shared" si="6"/>
        <v>1.0004231402797352</v>
      </c>
      <c r="BD13" s="35">
        <f t="shared" si="6"/>
        <v>1.018439055980048</v>
      </c>
      <c r="BE13" s="35">
        <f t="shared" si="6"/>
        <v>0.9090722042199062</v>
      </c>
      <c r="BF13" s="35">
        <f t="shared" si="6"/>
        <v>0.83911346051542068</v>
      </c>
      <c r="BG13" s="35">
        <f t="shared" si="6"/>
        <v>0.80743531582252115</v>
      </c>
      <c r="BH13" s="35">
        <f t="shared" si="6"/>
        <v>0.78474145413129515</v>
      </c>
      <c r="BI13" s="35">
        <f t="shared" si="6"/>
        <v>1.0107213315647046</v>
      </c>
      <c r="BJ13" s="35">
        <f t="shared" si="6"/>
        <v>0.91837129877843071</v>
      </c>
      <c r="BK13" s="35">
        <f t="shared" si="6"/>
        <v>0.89148642106335674</v>
      </c>
      <c r="BL13" s="35">
        <f t="shared" si="6"/>
        <v>0.83122978402505232</v>
      </c>
      <c r="BM13" s="35">
        <f t="shared" si="6"/>
        <v>0.9503118245230352</v>
      </c>
      <c r="BN13" s="35">
        <f t="shared" si="6"/>
        <v>0.55031980827049631</v>
      </c>
      <c r="BO13" s="35">
        <f t="shared" si="6"/>
        <v>1.3880762206017037</v>
      </c>
      <c r="BP13" s="35">
        <f t="shared" si="6"/>
        <v>1.5457788404290056</v>
      </c>
      <c r="BQ13" s="35">
        <f t="shared" si="6"/>
        <v>0.71939538829844574</v>
      </c>
      <c r="BR13" s="35">
        <f t="shared" ref="BR13:CK13" si="7">(BR6/(1+BR4)+BR7)/BR12</f>
        <v>0.6292663783101512</v>
      </c>
      <c r="BS13" s="35">
        <f t="shared" si="7"/>
        <v>0.75153654545662085</v>
      </c>
      <c r="BT13" s="35">
        <f t="shared" si="7"/>
        <v>0.60157963738451781</v>
      </c>
      <c r="BU13" s="35">
        <f t="shared" si="7"/>
        <v>0.11914413725599032</v>
      </c>
      <c r="BV13" s="35">
        <f t="shared" si="7"/>
        <v>0</v>
      </c>
      <c r="BW13" s="35">
        <f t="shared" si="7"/>
        <v>0</v>
      </c>
      <c r="BX13" s="35">
        <f t="shared" si="7"/>
        <v>0</v>
      </c>
      <c r="BY13" s="35">
        <f t="shared" si="7"/>
        <v>0</v>
      </c>
      <c r="BZ13" s="35" t="e">
        <f t="shared" si="7"/>
        <v>#DIV/0!</v>
      </c>
      <c r="CA13" s="35">
        <f t="shared" si="7"/>
        <v>0</v>
      </c>
      <c r="CB13" s="35" t="e">
        <f t="shared" si="7"/>
        <v>#DIV/0!</v>
      </c>
      <c r="CC13" s="35">
        <f t="shared" si="7"/>
        <v>0</v>
      </c>
      <c r="CD13" s="35" t="e">
        <f t="shared" si="7"/>
        <v>#DIV/0!</v>
      </c>
      <c r="CE13" s="35" t="e">
        <f t="shared" si="7"/>
        <v>#DIV/0!</v>
      </c>
      <c r="CF13" s="35" t="e">
        <f t="shared" si="7"/>
        <v>#DIV/0!</v>
      </c>
      <c r="CG13" s="35">
        <f t="shared" si="7"/>
        <v>0</v>
      </c>
      <c r="CH13" s="35">
        <f t="shared" si="7"/>
        <v>0</v>
      </c>
      <c r="CI13" s="35">
        <f t="shared" si="7"/>
        <v>0</v>
      </c>
      <c r="CJ13" s="35">
        <f t="shared" si="7"/>
        <v>0</v>
      </c>
      <c r="CK13" s="35" t="e">
        <f t="shared" si="7"/>
        <v>#DIV/0!</v>
      </c>
    </row>
    <row r="14" spans="1:90" s="33" customFormat="1">
      <c r="A14" s="33" t="s">
        <v>505</v>
      </c>
      <c r="E14" s="33">
        <f>现金流量表!E13</f>
        <v>1930118454.01</v>
      </c>
      <c r="F14" s="33">
        <f>现金流量表!F13</f>
        <v>1405689604.1400001</v>
      </c>
      <c r="G14" s="33">
        <f>现金流量表!G13</f>
        <v>436621687.81999999</v>
      </c>
      <c r="H14" s="33">
        <f>现金流量表!H13</f>
        <v>-277228251.38999999</v>
      </c>
      <c r="I14" s="33">
        <f>现金流量表!I13</f>
        <v>1999573702.98</v>
      </c>
      <c r="J14" s="33">
        <f>现金流量表!J13</f>
        <v>1929645382.1800001</v>
      </c>
      <c r="K14" s="33">
        <f>现金流量表!K13</f>
        <v>1316392351.1300001</v>
      </c>
      <c r="L14" s="33">
        <f>现金流量表!L13</f>
        <v>319139035.18000001</v>
      </c>
      <c r="M14" s="33">
        <f>现金流量表!M13</f>
        <v>1338774524.46</v>
      </c>
      <c r="N14" s="33">
        <f>现金流量表!N13</f>
        <v>1508101907.8</v>
      </c>
      <c r="O14" s="33">
        <f>现金流量表!O13</f>
        <v>563731554.65999997</v>
      </c>
      <c r="P14" s="33">
        <f>现金流量表!P13</f>
        <v>-139849646.09999999</v>
      </c>
      <c r="Q14" s="33">
        <f>现金流量表!Q13</f>
        <v>2011963265.6500001</v>
      </c>
      <c r="R14" s="33">
        <f>现金流量表!R13</f>
        <v>1767169251.03</v>
      </c>
      <c r="S14" s="33">
        <f>现金流量表!S13</f>
        <v>972053307.75999999</v>
      </c>
      <c r="T14" s="33">
        <f>现金流量表!T13</f>
        <v>-47720877.789999999</v>
      </c>
      <c r="U14" s="33">
        <f>现金流量表!U13</f>
        <v>1758892889.23</v>
      </c>
      <c r="V14" s="33">
        <f>现金流量表!V13</f>
        <v>1503864105.3</v>
      </c>
      <c r="W14" s="33">
        <f>现金流量表!W13</f>
        <v>928841205.42999995</v>
      </c>
      <c r="X14" s="33">
        <f>现金流量表!X13</f>
        <v>-633039859.49000001</v>
      </c>
      <c r="Y14" s="33">
        <f>现金流量表!Y13</f>
        <v>3120058762.9099998</v>
      </c>
      <c r="Z14" s="33">
        <f>现金流量表!Z13</f>
        <v>2266334969.25</v>
      </c>
      <c r="AA14" s="33">
        <f>现金流量表!AA13</f>
        <v>1506595920.0599999</v>
      </c>
      <c r="AB14" s="33">
        <f>现金流量表!AB13</f>
        <v>-125661126.05</v>
      </c>
      <c r="AC14" s="33">
        <f>现金流量表!AC13</f>
        <v>1542378253.03</v>
      </c>
      <c r="AD14" s="33">
        <f>现金流量表!AD13</f>
        <v>1434505205.8599999</v>
      </c>
      <c r="AE14" s="33">
        <f>现金流量表!AE13</f>
        <v>884143463.00999999</v>
      </c>
      <c r="AF14" s="33">
        <f>现金流量表!AF13</f>
        <v>-223539526.56</v>
      </c>
      <c r="AG14" s="33">
        <f>现金流量表!AG13</f>
        <v>1787464327.6600001</v>
      </c>
      <c r="AH14" s="33">
        <f>现金流量表!AH13</f>
        <v>1718131912.98</v>
      </c>
      <c r="AI14" s="33">
        <f>现金流量表!AI13</f>
        <v>1122202879.6700001</v>
      </c>
      <c r="AJ14" s="33">
        <f>现金流量表!AJ13</f>
        <v>30469639.280000001</v>
      </c>
      <c r="AK14" s="33">
        <f>现金流量表!AK13</f>
        <v>2028598332.1700001</v>
      </c>
      <c r="AL14" s="33">
        <f>现金流量表!AL13</f>
        <v>1616122875.99</v>
      </c>
      <c r="AM14" s="33">
        <f>现金流量表!AM13</f>
        <v>943480103.27999997</v>
      </c>
      <c r="AN14" s="33">
        <f>现金流量表!AN13</f>
        <v>378297459.14999998</v>
      </c>
      <c r="AO14" s="33">
        <f>现金流量表!AO13</f>
        <v>516497097.97000003</v>
      </c>
      <c r="AP14" s="33">
        <f>现金流量表!AP13</f>
        <v>381218783.56</v>
      </c>
      <c r="AQ14" s="33">
        <f>现金流量表!AQ13</f>
        <v>4084610.3</v>
      </c>
      <c r="AR14" s="33">
        <f>现金流量表!AR13</f>
        <v>-286208499.70999998</v>
      </c>
      <c r="AS14" s="33">
        <f>现金流量表!AS13</f>
        <v>1057878881.39</v>
      </c>
      <c r="AT14" s="33">
        <f>现金流量表!AT13</f>
        <v>769860088.14999998</v>
      </c>
      <c r="AU14" s="33">
        <f>现金流量表!AU13</f>
        <v>295608189.13</v>
      </c>
      <c r="AV14" s="33">
        <f>现金流量表!AV13</f>
        <v>-30549097.199999999</v>
      </c>
      <c r="AW14" s="33">
        <f>现金流量表!AW13</f>
        <v>846957120.55999994</v>
      </c>
      <c r="AX14" s="33">
        <f>现金流量表!AX13</f>
        <v>485240091.43000001</v>
      </c>
      <c r="AY14" s="33">
        <f>现金流量表!AY13</f>
        <v>199309444.03</v>
      </c>
      <c r="AZ14" s="33">
        <f>现金流量表!AZ13</f>
        <v>-80113359.060000002</v>
      </c>
      <c r="BA14" s="33">
        <f>现金流量表!BA13</f>
        <v>243530780.69999999</v>
      </c>
      <c r="BB14" s="33">
        <f>现金流量表!BB13</f>
        <v>-165370697.12</v>
      </c>
      <c r="BC14" s="33">
        <f>现金流量表!BC13</f>
        <v>-157379247.44</v>
      </c>
      <c r="BD14" s="33">
        <f>现金流量表!BD13</f>
        <v>-233545765.58000001</v>
      </c>
      <c r="BE14" s="33">
        <f>现金流量表!BE13</f>
        <v>604667760.59000003</v>
      </c>
      <c r="BF14" s="33">
        <f>现金流量表!BF13</f>
        <v>337453098.12</v>
      </c>
      <c r="BG14" s="33">
        <f>现金流量表!BG13</f>
        <v>76753462.159999996</v>
      </c>
      <c r="BH14" s="33">
        <f>现金流量表!BH13</f>
        <v>56748815.079999998</v>
      </c>
      <c r="BI14" s="33">
        <f>现金流量表!BI13</f>
        <v>292170476.75999999</v>
      </c>
      <c r="BJ14" s="33">
        <f>现金流量表!BJ13</f>
        <v>456723497.52999997</v>
      </c>
      <c r="BK14" s="33">
        <f>现金流量表!BK13</f>
        <v>156973179.36000001</v>
      </c>
      <c r="BL14" s="33">
        <f>现金流量表!BL13</f>
        <v>-5871214.5800000001</v>
      </c>
      <c r="BM14" s="33">
        <f>现金流量表!BM13</f>
        <v>690591617.23000002</v>
      </c>
      <c r="BN14" s="33">
        <f>现金流量表!BN13</f>
        <v>318591291.69999999</v>
      </c>
      <c r="BO14" s="33">
        <f>现金流量表!BO13</f>
        <v>887186030.29999995</v>
      </c>
      <c r="BP14" s="33">
        <f>现金流量表!BP13</f>
        <v>200224002.99000001</v>
      </c>
      <c r="BQ14" s="33">
        <f>现金流量表!BQ13</f>
        <v>678152932.48000002</v>
      </c>
      <c r="BR14" s="33">
        <f>现金流量表!BR13</f>
        <v>131692296.48</v>
      </c>
      <c r="BS14" s="33">
        <f>现金流量表!BS13</f>
        <v>247433107.97999999</v>
      </c>
      <c r="BT14" s="33">
        <f>现金流量表!BT13</f>
        <v>43070537.390000001</v>
      </c>
      <c r="BU14" s="33">
        <f>现金流量表!BU13</f>
        <v>-154941375.38999999</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506</v>
      </c>
      <c r="E15" s="33">
        <f>股权价值增加表!E17</f>
        <v>1829883609.8809576</v>
      </c>
      <c r="F15" s="33">
        <f>股权价值增加表!F17</f>
        <v>1377919534.0600467</v>
      </c>
      <c r="G15" s="33">
        <f>股权价值增加表!G17</f>
        <v>798673305.740906</v>
      </c>
      <c r="H15" s="33">
        <f>股权价值增加表!H17</f>
        <v>292844894.27205819</v>
      </c>
      <c r="I15" s="33">
        <f>股权价值增加表!I17</f>
        <v>1666475356.5598211</v>
      </c>
      <c r="J15" s="33">
        <f>股权价值增加表!J17</f>
        <v>1259450318.9286919</v>
      </c>
      <c r="K15" s="33">
        <f>股权价值增加表!K17</f>
        <v>727837979.32096875</v>
      </c>
      <c r="L15" s="33">
        <f>股权价值增加表!L17</f>
        <v>264839009.00929308</v>
      </c>
      <c r="M15" s="33">
        <f>股权价值增加表!M17</f>
        <v>1506941554.4252484</v>
      </c>
      <c r="N15" s="33">
        <f>股权价值增加表!N17</f>
        <v>1074871499.8096166</v>
      </c>
      <c r="O15" s="33">
        <f>股权价值增加表!O17</f>
        <v>645318030.43395233</v>
      </c>
      <c r="P15" s="33">
        <f>股权价值增加表!P17</f>
        <v>187472253.40420446</v>
      </c>
      <c r="Q15" s="33">
        <f>股权价值增加表!Q17</f>
        <v>1326919338.6238804</v>
      </c>
      <c r="R15" s="33">
        <f>股权价值增加表!R17</f>
        <v>1021662770.649328</v>
      </c>
      <c r="S15" s="33">
        <f>股权价值增加表!S17</f>
        <v>604458163.53230858</v>
      </c>
      <c r="T15" s="33">
        <f>股权价值增加表!T17</f>
        <v>188898145.66901439</v>
      </c>
      <c r="U15" s="33">
        <f>股权价值增加表!U17</f>
        <v>1377393695.8635154</v>
      </c>
      <c r="V15" s="33">
        <f>股权价值增加表!V17</f>
        <v>976983361.5017271</v>
      </c>
      <c r="W15" s="33">
        <f>股权价值增加表!W17</f>
        <v>506037709.19377702</v>
      </c>
      <c r="X15" s="33">
        <f>股权价值增加表!X17</f>
        <v>129171437.32973391</v>
      </c>
      <c r="Y15" s="33">
        <f>股权价值增加表!Y17</f>
        <v>834258871.9223609</v>
      </c>
      <c r="Z15" s="33">
        <f>股权价值增加表!Z17</f>
        <v>577249391.05025196</v>
      </c>
      <c r="AA15" s="33">
        <f>股权价值增加表!AA17</f>
        <v>443406642.73997247</v>
      </c>
      <c r="AB15" s="33">
        <f>股权价值增加表!AB17</f>
        <v>202905372.00202248</v>
      </c>
      <c r="AC15" s="33">
        <f>股权价值增加表!AC17</f>
        <v>748802476.39941919</v>
      </c>
      <c r="AD15" s="33">
        <f>股权价值增加表!AD17</f>
        <v>733586774.19298995</v>
      </c>
      <c r="AE15" s="33">
        <f>股权价值增加表!AE17</f>
        <v>459507708.70621431</v>
      </c>
      <c r="AF15" s="33">
        <f>股权价值增加表!AF17</f>
        <v>193315375.50164682</v>
      </c>
      <c r="AG15" s="33">
        <f>股权价值增加表!AG17</f>
        <v>698545644.7485925</v>
      </c>
      <c r="AH15" s="33">
        <f>股权价值增加表!AH17</f>
        <v>571142131.97558737</v>
      </c>
      <c r="AI15" s="33">
        <f>股权价值增加表!AI17</f>
        <v>383887692.50211632</v>
      </c>
      <c r="AJ15" s="33">
        <f>股权价值增加表!AJ17</f>
        <v>178945000.97686332</v>
      </c>
      <c r="AK15" s="33">
        <f>股权价值增加表!AK17</f>
        <v>522505539.92974341</v>
      </c>
      <c r="AL15" s="33">
        <f>股权价值增加表!AL17</f>
        <v>537774293.98139715</v>
      </c>
      <c r="AM15" s="33">
        <f>股权价值增加表!AM17</f>
        <v>382874053.31723285</v>
      </c>
      <c r="AN15" s="33">
        <f>股权价值增加表!AN17</f>
        <v>172356376.68062314</v>
      </c>
      <c r="AO15" s="33">
        <f>股权价值增加表!AO17</f>
        <v>541458319.13842022</v>
      </c>
      <c r="AP15" s="33">
        <f>股权价值增加表!AP17</f>
        <v>515140967.8520757</v>
      </c>
      <c r="AQ15" s="33">
        <f>股权价值增加表!AQ17</f>
        <v>350263119.37675405</v>
      </c>
      <c r="AR15" s="33">
        <f>股权价值增加表!AR17</f>
        <v>160207089.67896199</v>
      </c>
      <c r="AS15" s="33">
        <f>股权价值增加表!AS17</f>
        <v>643661724.68069577</v>
      </c>
      <c r="AT15" s="33">
        <f>股权价值增加表!AT17</f>
        <v>497107546.57553071</v>
      </c>
      <c r="AU15" s="33">
        <f>股权价值增加表!AU17</f>
        <v>310454148.37067091</v>
      </c>
      <c r="AV15" s="33">
        <f>股权价值增加表!AV17</f>
        <v>121715815.43215534</v>
      </c>
      <c r="AW15" s="33">
        <f>股权价值增加表!AW17</f>
        <v>495868597.82293284</v>
      </c>
      <c r="AX15" s="33">
        <f>股权价值增加表!AX17</f>
        <v>335327809.46639025</v>
      </c>
      <c r="AY15" s="33">
        <f>股权价值增加表!AY17</f>
        <v>200645680.07746094</v>
      </c>
      <c r="AZ15" s="33">
        <f>股权价值增加表!AZ17</f>
        <v>100266176.30420527</v>
      </c>
      <c r="BA15" s="33">
        <f>股权价值增加表!BA17</f>
        <v>399352240.22827536</v>
      </c>
      <c r="BB15" s="33">
        <f>股权价值增加表!BB17</f>
        <v>369991024.87711871</v>
      </c>
      <c r="BC15" s="33">
        <f>股权价值增加表!BC17</f>
        <v>265922343.97602808</v>
      </c>
      <c r="BD15" s="33">
        <f>股权价值增加表!BD17</f>
        <v>124956735.67523322</v>
      </c>
      <c r="BE15" s="33">
        <f>股权价值增加表!BE17</f>
        <v>491508062.3750965</v>
      </c>
      <c r="BF15" s="33">
        <f>股权价值增加表!BF17</f>
        <v>421393838.61540806</v>
      </c>
      <c r="BG15" s="33">
        <f>股权价值增加表!BG17</f>
        <v>311284278.59253645</v>
      </c>
      <c r="BH15" s="33">
        <f>股权价值增加表!BH17</f>
        <v>142948820.42284307</v>
      </c>
      <c r="BI15" s="33">
        <f>股权价值增加表!BI17</f>
        <v>672101566.88336062</v>
      </c>
      <c r="BJ15" s="33">
        <f>股权价值增加表!BJ17</f>
        <v>456998159.32814813</v>
      </c>
      <c r="BK15" s="33">
        <f>股权价值增加表!BK17</f>
        <v>295046028.80923241</v>
      </c>
      <c r="BL15" s="33">
        <f>股权价值增加表!BL17</f>
        <v>125436723.551487</v>
      </c>
      <c r="BM15" s="33">
        <f>股权价值增加表!BM17</f>
        <v>514094405.63723326</v>
      </c>
      <c r="BN15" s="33">
        <f>股权价值增加表!BN17</f>
        <v>413194411.57856542</v>
      </c>
      <c r="BO15" s="33">
        <f>股权价值增加表!BO17</f>
        <v>256993113.01071596</v>
      </c>
      <c r="BP15" s="33">
        <f>股权价值增加表!BP17</f>
        <v>114259746.4940784</v>
      </c>
      <c r="BQ15" s="33">
        <f>股权价值增加表!BQ17</f>
        <v>457140176.21885478</v>
      </c>
      <c r="BR15" s="33">
        <f>股权价值增加表!BR17</f>
        <v>232606204.69465458</v>
      </c>
      <c r="BS15" s="33">
        <f>股权价值增加表!BS17</f>
        <v>264089215.10304716</v>
      </c>
      <c r="BT15" s="33">
        <f>股权价值增加表!BT17</f>
        <v>204437735.22844112</v>
      </c>
      <c r="BU15" s="33">
        <f>股权价值增加表!BU17</f>
        <v>349380434.18112105</v>
      </c>
      <c r="BV15" s="33">
        <f>股权价值增加表!BV17</f>
        <v>220808354.20512193</v>
      </c>
      <c r="BW15" s="33">
        <f>股权价值增加表!BW17</f>
        <v>-23657872.733087018</v>
      </c>
      <c r="BX15" s="33">
        <f>股权价值增加表!BX17</f>
        <v>-5254779.6400000062</v>
      </c>
      <c r="BY15" s="33">
        <f>股权价值增加表!BY17</f>
        <v>59351896.946972117</v>
      </c>
      <c r="BZ15" s="33">
        <f>股权价值增加表!BZ17</f>
        <v>391846061.62377876</v>
      </c>
      <c r="CA15" s="33">
        <f>股权价值增加表!CA17</f>
        <v>44542738.885362193</v>
      </c>
      <c r="CB15" s="33">
        <f>股权价值增加表!CB17</f>
        <v>943428571.82199883</v>
      </c>
      <c r="CC15" s="33">
        <f>股权价值增加表!CC17</f>
        <v>173990851.3442435</v>
      </c>
      <c r="CD15" s="33">
        <f>股权价值增加表!CD17</f>
        <v>1080053337.6753778</v>
      </c>
      <c r="CE15" s="33">
        <f>股权价值增加表!CE17</f>
        <v>1406495071.1741922</v>
      </c>
      <c r="CF15" s="33">
        <f>股权价值增加表!CF17</f>
        <v>740349170.81830955</v>
      </c>
      <c r="CG15" s="33">
        <f>股权价值增加表!CG17</f>
        <v>52310000</v>
      </c>
      <c r="CH15" s="33">
        <f>股权价值增加表!CH17</f>
        <v>75230000</v>
      </c>
      <c r="CI15" s="33">
        <f>股权价值增加表!CI17</f>
        <v>54630000</v>
      </c>
      <c r="CJ15" s="33">
        <f>股权价值增加表!CJ17</f>
        <v>65420000</v>
      </c>
      <c r="CK15" s="33">
        <f>股权价值增加表!CK17</f>
        <v>0</v>
      </c>
    </row>
    <row r="16" spans="1:90" s="35" customFormat="1">
      <c r="A16" s="35" t="s">
        <v>507</v>
      </c>
      <c r="E16" s="35">
        <f>E14/E15</f>
        <v>1.0547766227249629</v>
      </c>
      <c r="F16" s="35">
        <f t="shared" ref="F16:BQ16" si="8">F14/F15</f>
        <v>1.0201536224674375</v>
      </c>
      <c r="G16" s="35">
        <f t="shared" si="8"/>
        <v>0.5466837124535654</v>
      </c>
      <c r="H16" s="35">
        <f t="shared" si="8"/>
        <v>-0.94667264757721858</v>
      </c>
      <c r="I16" s="35">
        <f t="shared" si="8"/>
        <v>1.1998819515146077</v>
      </c>
      <c r="J16" s="35">
        <f t="shared" si="8"/>
        <v>1.5321329894309659</v>
      </c>
      <c r="K16" s="35">
        <f t="shared" si="8"/>
        <v>1.808633773629289</v>
      </c>
      <c r="L16" s="35">
        <f t="shared" si="8"/>
        <v>1.205030317753536</v>
      </c>
      <c r="M16" s="35">
        <f t="shared" si="8"/>
        <v>0.88840507485415532</v>
      </c>
      <c r="N16" s="35">
        <f t="shared" si="8"/>
        <v>1.4030532096786621</v>
      </c>
      <c r="O16" s="35">
        <f t="shared" si="8"/>
        <v>0.87357167795375479</v>
      </c>
      <c r="P16" s="35">
        <f t="shared" si="8"/>
        <v>-0.74597516998141322</v>
      </c>
      <c r="Q16" s="35">
        <f t="shared" si="8"/>
        <v>1.5162664429448771</v>
      </c>
      <c r="R16" s="35">
        <f t="shared" si="8"/>
        <v>1.7296991745200403</v>
      </c>
      <c r="S16" s="35">
        <f t="shared" si="8"/>
        <v>1.608139928294712</v>
      </c>
      <c r="T16" s="35">
        <f t="shared" si="8"/>
        <v>-0.25262756085290583</v>
      </c>
      <c r="U16" s="35">
        <f t="shared" si="8"/>
        <v>1.2769717870149793</v>
      </c>
      <c r="V16" s="35">
        <f t="shared" si="8"/>
        <v>1.5392934665626252</v>
      </c>
      <c r="W16" s="35">
        <f t="shared" si="8"/>
        <v>1.8355177658792199</v>
      </c>
      <c r="X16" s="35">
        <f t="shared" si="8"/>
        <v>-4.9007727449377922</v>
      </c>
      <c r="Y16" s="35">
        <f t="shared" si="8"/>
        <v>3.7399167907205229</v>
      </c>
      <c r="Z16" s="35">
        <f t="shared" si="8"/>
        <v>3.9260933045362125</v>
      </c>
      <c r="AA16" s="35">
        <f t="shared" si="8"/>
        <v>3.3977748072292977</v>
      </c>
      <c r="AB16" s="35">
        <f t="shared" si="8"/>
        <v>-0.61930901488772538</v>
      </c>
      <c r="AC16" s="35">
        <f t="shared" si="8"/>
        <v>2.0597932053409491</v>
      </c>
      <c r="AD16" s="35">
        <f t="shared" si="8"/>
        <v>1.9554676506239932</v>
      </c>
      <c r="AE16" s="35">
        <f t="shared" si="8"/>
        <v>1.9241101863108809</v>
      </c>
      <c r="AF16" s="35">
        <f t="shared" si="8"/>
        <v>-1.1563463381012635</v>
      </c>
      <c r="AG16" s="35">
        <f t="shared" si="8"/>
        <v>2.5588368363577887</v>
      </c>
      <c r="AH16" s="35">
        <f t="shared" si="8"/>
        <v>3.0082387846908816</v>
      </c>
      <c r="AI16" s="35">
        <f t="shared" si="8"/>
        <v>2.9232582903496276</v>
      </c>
      <c r="AJ16" s="35">
        <f t="shared" si="8"/>
        <v>0.17027376631739252</v>
      </c>
      <c r="AK16" s="35">
        <f t="shared" si="8"/>
        <v>3.8824436817316181</v>
      </c>
      <c r="AL16" s="35">
        <f t="shared" si="8"/>
        <v>3.0052066342276773</v>
      </c>
      <c r="AM16" s="35">
        <f t="shared" si="8"/>
        <v>2.4642048608560927</v>
      </c>
      <c r="AN16" s="35">
        <f t="shared" si="8"/>
        <v>2.1948561836559506</v>
      </c>
      <c r="AO16" s="35">
        <f t="shared" si="8"/>
        <v>0.95390001356311416</v>
      </c>
      <c r="AP16" s="35">
        <f t="shared" si="8"/>
        <v>0.74002808425337308</v>
      </c>
      <c r="AQ16" s="35">
        <f t="shared" si="8"/>
        <v>1.1661548344764395E-2</v>
      </c>
      <c r="AR16" s="35">
        <f t="shared" si="8"/>
        <v>-1.7864908493346421</v>
      </c>
      <c r="AS16" s="35">
        <f t="shared" si="8"/>
        <v>1.6435323724038227</v>
      </c>
      <c r="AT16" s="35">
        <f t="shared" si="8"/>
        <v>1.5486791408688203</v>
      </c>
      <c r="AU16" s="35">
        <f t="shared" si="8"/>
        <v>0.95217986514728292</v>
      </c>
      <c r="AV16" s="35">
        <f t="shared" si="8"/>
        <v>-0.25098708077939247</v>
      </c>
      <c r="AW16" s="35">
        <f t="shared" si="8"/>
        <v>1.708027336835787</v>
      </c>
      <c r="AX16" s="35">
        <f t="shared" si="8"/>
        <v>1.4470618831231634</v>
      </c>
      <c r="AY16" s="35">
        <f t="shared" si="8"/>
        <v>0.993340319876585</v>
      </c>
      <c r="AZ16" s="35">
        <f t="shared" si="8"/>
        <v>-0.7990068237661514</v>
      </c>
      <c r="BA16" s="35">
        <f t="shared" si="8"/>
        <v>0.60981448497896085</v>
      </c>
      <c r="BB16" s="35">
        <f t="shared" si="8"/>
        <v>-0.44695867197028055</v>
      </c>
      <c r="BC16" s="35">
        <f t="shared" si="8"/>
        <v>-0.59182408325261737</v>
      </c>
      <c r="BD16" s="35">
        <f t="shared" si="8"/>
        <v>-1.8690130173294008</v>
      </c>
      <c r="BE16" s="35">
        <f t="shared" si="8"/>
        <v>1.2302295870144755</v>
      </c>
      <c r="BF16" s="35">
        <f t="shared" si="8"/>
        <v>0.80080216461822085</v>
      </c>
      <c r="BG16" s="35">
        <f t="shared" si="8"/>
        <v>0.24657031349941194</v>
      </c>
      <c r="BH16" s="35">
        <f t="shared" si="8"/>
        <v>0.39698694198480844</v>
      </c>
      <c r="BI16" s="35">
        <f t="shared" si="8"/>
        <v>0.43471179231859236</v>
      </c>
      <c r="BJ16" s="35">
        <f t="shared" si="8"/>
        <v>0.99939898708005315</v>
      </c>
      <c r="BK16" s="35">
        <f t="shared" si="8"/>
        <v>0.53202945992367179</v>
      </c>
      <c r="BL16" s="35">
        <f t="shared" si="8"/>
        <v>-4.6806185730689065E-2</v>
      </c>
      <c r="BM16" s="35">
        <f t="shared" si="8"/>
        <v>1.3433167326028259</v>
      </c>
      <c r="BN16" s="35">
        <f t="shared" si="8"/>
        <v>0.77104453199852285</v>
      </c>
      <c r="BO16" s="35">
        <f t="shared" si="8"/>
        <v>3.4521782311847655</v>
      </c>
      <c r="BP16" s="35">
        <f t="shared" si="8"/>
        <v>1.7523581937964197</v>
      </c>
      <c r="BQ16" s="35">
        <f t="shared" si="8"/>
        <v>1.4834682396310228</v>
      </c>
      <c r="BR16" s="35">
        <f t="shared" ref="BR16:CL16" si="9">BR14/BR15</f>
        <v>0.56615986083808179</v>
      </c>
      <c r="BS16" s="35">
        <f t="shared" si="9"/>
        <v>0.93692999876368299</v>
      </c>
      <c r="BT16" s="35">
        <f t="shared" si="9"/>
        <v>0.21067802058104623</v>
      </c>
      <c r="BU16" s="35">
        <f t="shared" si="9"/>
        <v>-0.44347467754784858</v>
      </c>
      <c r="BV16" s="35">
        <f t="shared" si="9"/>
        <v>0</v>
      </c>
      <c r="BW16" s="35">
        <f t="shared" si="9"/>
        <v>0</v>
      </c>
      <c r="BX16" s="35">
        <f t="shared" si="9"/>
        <v>0</v>
      </c>
      <c r="BY16" s="35">
        <f t="shared" si="9"/>
        <v>0</v>
      </c>
      <c r="BZ16" s="35">
        <f t="shared" si="9"/>
        <v>0</v>
      </c>
      <c r="CA16" s="35">
        <f t="shared" si="9"/>
        <v>0</v>
      </c>
      <c r="CB16" s="35">
        <f t="shared" si="9"/>
        <v>0</v>
      </c>
      <c r="CC16" s="35">
        <f t="shared" si="9"/>
        <v>0</v>
      </c>
      <c r="CD16" s="35">
        <f t="shared" si="9"/>
        <v>0</v>
      </c>
      <c r="CE16" s="35">
        <f t="shared" si="9"/>
        <v>0</v>
      </c>
      <c r="CF16" s="35">
        <f t="shared" si="9"/>
        <v>0</v>
      </c>
      <c r="CG16" s="35">
        <f t="shared" si="9"/>
        <v>0</v>
      </c>
      <c r="CH16" s="35">
        <f t="shared" si="9"/>
        <v>0</v>
      </c>
      <c r="CI16" s="35">
        <f t="shared" si="9"/>
        <v>0</v>
      </c>
      <c r="CJ16" s="35">
        <f t="shared" si="9"/>
        <v>0</v>
      </c>
      <c r="CK16" s="35" t="e">
        <f t="shared" si="9"/>
        <v>#DIV/0!</v>
      </c>
      <c r="CL16" s="35" t="e">
        <f t="shared" si="9"/>
        <v>#DIV/0!</v>
      </c>
    </row>
    <row r="17" spans="1:90" s="33" customFormat="1">
      <c r="A17" s="33" t="s">
        <v>508</v>
      </c>
      <c r="E17" s="33">
        <f>股权价值增加表!E42</f>
        <v>2241957914.309999</v>
      </c>
      <c r="F17" s="33">
        <f>股权价值增加表!F42</f>
        <v>1747402630.1999998</v>
      </c>
      <c r="G17" s="33">
        <f>股权价值增加表!G42</f>
        <v>1054382394.6699995</v>
      </c>
      <c r="H17" s="33">
        <f>股权价值增加表!H42</f>
        <v>400512723.04999983</v>
      </c>
      <c r="I17" s="33">
        <f>股权价值增加表!I42</f>
        <v>2420829279.2799988</v>
      </c>
      <c r="J17" s="33">
        <f>股权价值增加表!J42</f>
        <v>1819229392.2900007</v>
      </c>
      <c r="K17" s="33">
        <f>股权价值增加表!K42</f>
        <v>1138066593.8999996</v>
      </c>
      <c r="L17" s="33">
        <f>股权价值增加表!L42</f>
        <v>350136757.76000029</v>
      </c>
      <c r="M17" s="33">
        <f>股权价值增加表!M42</f>
        <v>2802858860.8599997</v>
      </c>
      <c r="N17" s="33">
        <f>股权价值增加表!N42</f>
        <v>2399127489.4300003</v>
      </c>
      <c r="O17" s="33">
        <f>股权价值增加表!O42</f>
        <v>994357285.11000061</v>
      </c>
      <c r="P17" s="33">
        <f>股权价值增加表!P42</f>
        <v>308879060.99000037</v>
      </c>
      <c r="Q17" s="33">
        <f>股权价值增加表!Q42</f>
        <v>1781708044.0600011</v>
      </c>
      <c r="R17" s="33">
        <f>股权价值增加表!R42</f>
        <v>1420495766.1400013</v>
      </c>
      <c r="S17" s="33">
        <f>股权价值增加表!S42</f>
        <v>851241326.42999971</v>
      </c>
      <c r="T17" s="33">
        <f>股权价值增加表!T42</f>
        <v>310442849.74999994</v>
      </c>
      <c r="U17" s="33">
        <f>股权价值增加表!U42</f>
        <v>1772567087.6400003</v>
      </c>
      <c r="V17" s="33">
        <f>股权价值增加表!V42</f>
        <v>1299758664.7200017</v>
      </c>
      <c r="W17" s="33">
        <f>股权价值增加表!W42</f>
        <v>659925426.82000077</v>
      </c>
      <c r="X17" s="33">
        <f>股权价值增加表!X42</f>
        <v>215110485.14999998</v>
      </c>
      <c r="Y17" s="33">
        <f>股权价值增加表!Y42</f>
        <v>1268387501.3100016</v>
      </c>
      <c r="Z17" s="33">
        <f>股权价值增加表!Z42</f>
        <v>1004447665.9099996</v>
      </c>
      <c r="AA17" s="33">
        <f>股权价值增加表!AA42</f>
        <v>823475616.92999971</v>
      </c>
      <c r="AB17" s="33">
        <f>股权价值增加表!AB42</f>
        <v>426296621.6699996</v>
      </c>
      <c r="AC17" s="33">
        <f>股权价值增加表!AC42</f>
        <v>1166949521.2199991</v>
      </c>
      <c r="AD17" s="33">
        <f>股权价值增加表!AD42</f>
        <v>1045584546.2900006</v>
      </c>
      <c r="AE17" s="33">
        <f>股权价值增加表!AE42</f>
        <v>693937626.8499999</v>
      </c>
      <c r="AF17" s="33">
        <f>股权价值增加表!AF42</f>
        <v>290172110.37999964</v>
      </c>
      <c r="AG17" s="33">
        <f>股权价值增加表!AG42</f>
        <v>1090715745.0899999</v>
      </c>
      <c r="AH17" s="33">
        <f>股权价值增加表!AH42</f>
        <v>854171272.6400007</v>
      </c>
      <c r="AI17" s="33">
        <f>股权价值增加表!AI42</f>
        <v>562482566.88999951</v>
      </c>
      <c r="AJ17" s="33">
        <f>股权价值增加表!AJ42</f>
        <v>256066742.95999992</v>
      </c>
      <c r="AK17" s="33">
        <f>股权价值增加表!AK42</f>
        <v>863908425.80999935</v>
      </c>
      <c r="AL17" s="33">
        <f>股权价值增加表!AL42</f>
        <v>771765851.95000017</v>
      </c>
      <c r="AM17" s="33">
        <f>股权价值增加表!AM42</f>
        <v>526251406.67999995</v>
      </c>
      <c r="AN17" s="33">
        <f>股权价值增加表!AN42</f>
        <v>223412461.13000003</v>
      </c>
      <c r="AO17" s="33">
        <f>股权价值增加表!AO42</f>
        <v>967108766.95999897</v>
      </c>
      <c r="AP17" s="33">
        <f>股权价值增加表!AP42</f>
        <v>726198318.61000001</v>
      </c>
      <c r="AQ17" s="33">
        <f>股权价值增加表!AQ42</f>
        <v>497794244.75000012</v>
      </c>
      <c r="AR17" s="33">
        <f>股权价值增加表!AR42</f>
        <v>211939790.95000017</v>
      </c>
      <c r="AS17" s="33">
        <f>股权价值增加表!AS42</f>
        <v>892906408.98000097</v>
      </c>
      <c r="AT17" s="33">
        <f>股权价值增加表!AT42</f>
        <v>699068839.78999949</v>
      </c>
      <c r="AU17" s="33">
        <f>股权价值增加表!AU42</f>
        <v>442767373.94999957</v>
      </c>
      <c r="AV17" s="33">
        <f>股权价值增加表!AV42</f>
        <v>150436490.82999992</v>
      </c>
      <c r="AW17" s="33">
        <f>股权价值增加表!AW42</f>
        <v>604383627.65000021</v>
      </c>
      <c r="AX17" s="33">
        <f>股权价值增加表!AX42</f>
        <v>413909597.80000013</v>
      </c>
      <c r="AY17" s="33">
        <f>股权价值增加表!AY42</f>
        <v>234278161.0999999</v>
      </c>
      <c r="AZ17" s="33">
        <f>股权价值增加表!AZ42</f>
        <v>108921899.17000012</v>
      </c>
      <c r="BA17" s="33">
        <f>股权价值增加表!BA42</f>
        <v>365371804.35999984</v>
      </c>
      <c r="BB17" s="33">
        <f>股权价值增加表!BB42</f>
        <v>333639358.6200003</v>
      </c>
      <c r="BC17" s="33">
        <f>股权价值增加表!BC42</f>
        <v>264009258.72000021</v>
      </c>
      <c r="BD17" s="33">
        <f>股权价值增加表!BD42</f>
        <v>139332183.44999984</v>
      </c>
      <c r="BE17" s="33">
        <f>股权价值增加表!BE42</f>
        <v>561626443.97000015</v>
      </c>
      <c r="BF17" s="33">
        <f>股权价值增加表!BF42</f>
        <v>472103904.28999972</v>
      </c>
      <c r="BG17" s="33">
        <f>股权价值增加表!BG42</f>
        <v>351420617.06000024</v>
      </c>
      <c r="BH17" s="33">
        <f>股权价值增加表!BH42</f>
        <v>155766515.61000001</v>
      </c>
      <c r="BI17" s="33">
        <f>股权价值增加表!BI42</f>
        <v>772449125.40000057</v>
      </c>
      <c r="BJ17" s="33">
        <f>股权价值增加表!BJ42</f>
        <v>550219330.47000003</v>
      </c>
      <c r="BK17" s="33">
        <f>股权价值增加表!BK42</f>
        <v>365050346.4599998</v>
      </c>
      <c r="BL17" s="33">
        <f>股权价值增加表!BL42</f>
        <v>137622411.5500001</v>
      </c>
      <c r="BM17" s="33">
        <f>股权价值增加表!BM42</f>
        <v>572627313.35000026</v>
      </c>
      <c r="BN17" s="33">
        <f>股权价值增加表!BN42</f>
        <v>462406010.70000005</v>
      </c>
      <c r="BO17" s="33">
        <f>股权价值增加表!BO42</f>
        <v>291984741.36999995</v>
      </c>
      <c r="BP17" s="33">
        <f>股权价值增加表!BP42</f>
        <v>126930227.53</v>
      </c>
      <c r="BQ17" s="33">
        <f>股权价值增加表!BQ42</f>
        <v>490933872.39999968</v>
      </c>
      <c r="BR17" s="33">
        <f>股权价值增加表!BR42</f>
        <v>265476293.6999999</v>
      </c>
      <c r="BS17" s="33">
        <f>股权价值增加表!BS42</f>
        <v>347190456.57999957</v>
      </c>
      <c r="BT17" s="33">
        <f>股权价值增加表!BT42</f>
        <v>251221805.62</v>
      </c>
      <c r="BU17" s="33">
        <f>股权价值增加表!BU42</f>
        <v>388409195.52999997</v>
      </c>
      <c r="BV17" s="33">
        <f>股权价值增加表!BV42</f>
        <v>208686900.90999997</v>
      </c>
      <c r="BW17" s="33">
        <f>股权价值增加表!BW42</f>
        <v>5916823.500000013</v>
      </c>
      <c r="BX17" s="33">
        <f>股权价值增加表!BX42</f>
        <v>-25096905.590000004</v>
      </c>
      <c r="BY17" s="33">
        <f>股权价值增加表!BY42</f>
        <v>78094133.599999979</v>
      </c>
      <c r="BZ17" s="33">
        <f>股权价值增加表!BZ42</f>
        <v>393937436.69999999</v>
      </c>
      <c r="CA17" s="33">
        <f>股权价值增加表!CA42</f>
        <v>8059246.9699999606</v>
      </c>
      <c r="CB17" s="33">
        <f>股权价值增加表!CB42</f>
        <v>946431636.17999995</v>
      </c>
      <c r="CC17" s="33">
        <f>股权价值增加表!CC42</f>
        <v>162549128.84000003</v>
      </c>
      <c r="CD17" s="33">
        <f>股权价值增加表!CD42</f>
        <v>1085740000</v>
      </c>
      <c r="CE17" s="33">
        <f>股权价值增加表!CE42</f>
        <v>1414075000</v>
      </c>
      <c r="CF17" s="33">
        <f>股权价值增加表!CF42</f>
        <v>742396397.73000014</v>
      </c>
      <c r="CG17" s="33">
        <f>股权价值增加表!CG42</f>
        <v>52310000</v>
      </c>
      <c r="CH17" s="33">
        <f>股权价值增加表!CH42</f>
        <v>75230000</v>
      </c>
      <c r="CI17" s="33">
        <f>股权价值增加表!CI42</f>
        <v>54630000</v>
      </c>
      <c r="CJ17" s="33">
        <f>股权价值增加表!CJ42</f>
        <v>65420000</v>
      </c>
      <c r="CK17" s="33">
        <f>股权价值增加表!CK42</f>
        <v>0</v>
      </c>
      <c r="CL17" s="33">
        <f>股权价值增加表!CL42</f>
        <v>0</v>
      </c>
    </row>
    <row r="18" spans="1:90" s="35" customFormat="1">
      <c r="A18" s="35" t="s">
        <v>509</v>
      </c>
      <c r="E18" s="35">
        <f>E14/E17</f>
        <v>0.86090753162243328</v>
      </c>
      <c r="F18" s="35">
        <f t="shared" ref="F18:BQ18" si="10">F14/F17</f>
        <v>0.80444516898724783</v>
      </c>
      <c r="G18" s="35">
        <f t="shared" si="10"/>
        <v>0.41410183822032975</v>
      </c>
      <c r="H18" s="35">
        <f t="shared" si="10"/>
        <v>-0.69218338253736555</v>
      </c>
      <c r="I18" s="35">
        <f t="shared" si="10"/>
        <v>0.82598707810354632</v>
      </c>
      <c r="J18" s="35">
        <f t="shared" si="10"/>
        <v>1.0606938247358737</v>
      </c>
      <c r="K18" s="35">
        <f t="shared" si="10"/>
        <v>1.1566918475472532</v>
      </c>
      <c r="L18" s="35">
        <f t="shared" si="10"/>
        <v>0.91146967037020565</v>
      </c>
      <c r="M18" s="35">
        <f t="shared" si="10"/>
        <v>0.47764607171451529</v>
      </c>
      <c r="N18" s="35">
        <f t="shared" si="10"/>
        <v>0.62860432154787416</v>
      </c>
      <c r="O18" s="35">
        <f t="shared" si="10"/>
        <v>0.56693058229833082</v>
      </c>
      <c r="P18" s="35">
        <f t="shared" si="10"/>
        <v>-0.45276505843990339</v>
      </c>
      <c r="Q18" s="35">
        <f t="shared" si="10"/>
        <v>1.1292328574019981</v>
      </c>
      <c r="R18" s="35">
        <f t="shared" si="10"/>
        <v>1.2440510511566223</v>
      </c>
      <c r="S18" s="35">
        <f t="shared" si="10"/>
        <v>1.14192447849856</v>
      </c>
      <c r="T18" s="35">
        <f t="shared" si="10"/>
        <v>-0.15371872094470751</v>
      </c>
      <c r="U18" s="35">
        <f t="shared" si="10"/>
        <v>0.99228565254012124</v>
      </c>
      <c r="V18" s="35">
        <f t="shared" si="10"/>
        <v>1.1570333371264483</v>
      </c>
      <c r="W18" s="35">
        <f t="shared" si="10"/>
        <v>1.4074941920420165</v>
      </c>
      <c r="X18" s="35">
        <f t="shared" si="10"/>
        <v>-2.9428591500250265</v>
      </c>
      <c r="Y18" s="35">
        <f t="shared" si="10"/>
        <v>2.4598624313843964</v>
      </c>
      <c r="Z18" s="35">
        <f t="shared" si="10"/>
        <v>2.2562997019827491</v>
      </c>
      <c r="AA18" s="35">
        <f t="shared" si="10"/>
        <v>1.829557413826947</v>
      </c>
      <c r="AB18" s="35">
        <f t="shared" si="10"/>
        <v>-0.29477391952515991</v>
      </c>
      <c r="AC18" s="35">
        <f t="shared" si="10"/>
        <v>1.3217180563367514</v>
      </c>
      <c r="AD18" s="35">
        <f t="shared" si="10"/>
        <v>1.3719648123626047</v>
      </c>
      <c r="AE18" s="35">
        <f t="shared" si="10"/>
        <v>1.2740964444072644</v>
      </c>
      <c r="AF18" s="35">
        <f t="shared" si="10"/>
        <v>-0.7703687520735889</v>
      </c>
      <c r="AG18" s="35">
        <f t="shared" si="10"/>
        <v>1.638799417452719</v>
      </c>
      <c r="AH18" s="35">
        <f t="shared" si="10"/>
        <v>2.0114606613609731</v>
      </c>
      <c r="AI18" s="35">
        <f t="shared" si="10"/>
        <v>1.9950891738293834</v>
      </c>
      <c r="AJ18" s="35">
        <f t="shared" si="10"/>
        <v>0.11899100573462464</v>
      </c>
      <c r="AK18" s="35">
        <f t="shared" si="10"/>
        <v>2.3481636149896201</v>
      </c>
      <c r="AL18" s="35">
        <f t="shared" si="10"/>
        <v>2.094058543671744</v>
      </c>
      <c r="AM18" s="35">
        <f t="shared" si="10"/>
        <v>1.7928315084841306</v>
      </c>
      <c r="AN18" s="35">
        <f t="shared" si="10"/>
        <v>1.6932692887254617</v>
      </c>
      <c r="AO18" s="35">
        <f t="shared" si="10"/>
        <v>0.5340630915729907</v>
      </c>
      <c r="AP18" s="35">
        <f t="shared" si="10"/>
        <v>0.52495134426871481</v>
      </c>
      <c r="AQ18" s="35">
        <f t="shared" si="10"/>
        <v>8.2054188915971771E-3</v>
      </c>
      <c r="AR18" s="35">
        <f t="shared" si="10"/>
        <v>-1.3504236199681867</v>
      </c>
      <c r="AS18" s="35">
        <f t="shared" si="10"/>
        <v>1.1847589744578639</v>
      </c>
      <c r="AT18" s="35">
        <f t="shared" si="10"/>
        <v>1.1012650605071543</v>
      </c>
      <c r="AU18" s="35">
        <f t="shared" si="10"/>
        <v>0.66763769537224793</v>
      </c>
      <c r="AV18" s="35">
        <f t="shared" si="10"/>
        <v>-0.20306972750728325</v>
      </c>
      <c r="AW18" s="35">
        <f t="shared" si="10"/>
        <v>1.4013568234023615</v>
      </c>
      <c r="AX18" s="35">
        <f t="shared" si="10"/>
        <v>1.1723335095613476</v>
      </c>
      <c r="AY18" s="35">
        <f t="shared" si="10"/>
        <v>0.85073846872532966</v>
      </c>
      <c r="AZ18" s="35">
        <f t="shared" si="10"/>
        <v>-0.73551195554314452</v>
      </c>
      <c r="BA18" s="35">
        <f t="shared" si="10"/>
        <v>0.66652866420981349</v>
      </c>
      <c r="BB18" s="35">
        <f t="shared" si="10"/>
        <v>-0.49565704059618915</v>
      </c>
      <c r="BC18" s="35">
        <f t="shared" si="10"/>
        <v>-0.59611260681926082</v>
      </c>
      <c r="BD18" s="35">
        <f t="shared" si="10"/>
        <v>-1.676179614767964</v>
      </c>
      <c r="BE18" s="35">
        <f t="shared" si="10"/>
        <v>1.0766369124568838</v>
      </c>
      <c r="BF18" s="35">
        <f t="shared" si="10"/>
        <v>0.71478565428832452</v>
      </c>
      <c r="BG18" s="35">
        <f t="shared" si="10"/>
        <v>0.21840910417300702</v>
      </c>
      <c r="BH18" s="35">
        <f t="shared" si="10"/>
        <v>0.36431973109088917</v>
      </c>
      <c r="BI18" s="35">
        <f t="shared" si="10"/>
        <v>0.3782391191247762</v>
      </c>
      <c r="BJ18" s="35">
        <f t="shared" si="10"/>
        <v>0.83007533948301038</v>
      </c>
      <c r="BK18" s="35">
        <f t="shared" si="10"/>
        <v>0.43000419224968539</v>
      </c>
      <c r="BL18" s="35">
        <f t="shared" si="10"/>
        <v>-4.2661762091466535E-2</v>
      </c>
      <c r="BM18" s="35">
        <f t="shared" si="10"/>
        <v>1.2060053740536436</v>
      </c>
      <c r="BN18" s="35">
        <f t="shared" si="10"/>
        <v>0.68898605192806583</v>
      </c>
      <c r="BO18" s="35">
        <f t="shared" si="10"/>
        <v>3.0384670998124772</v>
      </c>
      <c r="BP18" s="35">
        <f t="shared" si="10"/>
        <v>1.5774335781654296</v>
      </c>
      <c r="BQ18" s="35">
        <f t="shared" si="10"/>
        <v>1.3813529084166742</v>
      </c>
      <c r="BR18" s="35">
        <f t="shared" ref="BR18:CK18" si="11">BR14/BR17</f>
        <v>0.49606047547438714</v>
      </c>
      <c r="BS18" s="35">
        <f t="shared" si="11"/>
        <v>0.71267254986597395</v>
      </c>
      <c r="BT18" s="35">
        <f t="shared" si="11"/>
        <v>0.17144426330232185</v>
      </c>
      <c r="BU18" s="35">
        <f t="shared" si="11"/>
        <v>-0.39891273732223625</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510</v>
      </c>
      <c r="E19" s="33">
        <f>现金流量表!E48</f>
        <v>84893677.329999998</v>
      </c>
      <c r="F19" s="33">
        <f>现金流量表!F48</f>
        <v>0</v>
      </c>
      <c r="G19" s="33">
        <f>现金流量表!G48</f>
        <v>-9017574.5099999998</v>
      </c>
      <c r="H19" s="33">
        <f>现金流量表!H48</f>
        <v>0</v>
      </c>
      <c r="I19" s="33">
        <f>现金流量表!I48</f>
        <v>186234579.59</v>
      </c>
      <c r="J19" s="33">
        <f>现金流量表!J48</f>
        <v>0</v>
      </c>
      <c r="K19" s="33">
        <f>现金流量表!K48</f>
        <v>75046732.370000005</v>
      </c>
      <c r="L19" s="33">
        <f>现金流量表!L48</f>
        <v>0</v>
      </c>
      <c r="M19" s="33">
        <f>现金流量表!M48</f>
        <v>243482658.03</v>
      </c>
      <c r="N19" s="33">
        <f>现金流量表!N48</f>
        <v>0</v>
      </c>
      <c r="O19" s="33">
        <f>现金流量表!O48</f>
        <v>14682542.59</v>
      </c>
      <c r="P19" s="33">
        <f>现金流量表!P48</f>
        <v>0</v>
      </c>
      <c r="Q19" s="33">
        <f>现金流量表!Q48</f>
        <v>124041702.59</v>
      </c>
      <c r="R19" s="33">
        <f>现金流量表!R48</f>
        <v>0</v>
      </c>
      <c r="S19" s="33">
        <f>现金流量表!S48</f>
        <v>-57587392.090000004</v>
      </c>
      <c r="T19" s="33">
        <f>现金流量表!T48</f>
        <v>0</v>
      </c>
      <c r="U19" s="33">
        <f>现金流量表!U48</f>
        <v>96208556.939999998</v>
      </c>
      <c r="V19" s="33">
        <f>现金流量表!V48</f>
        <v>0</v>
      </c>
      <c r="W19" s="33">
        <f>现金流量表!W48</f>
        <v>-18826371.219999999</v>
      </c>
      <c r="X19" s="33">
        <f>现金流量表!X48</f>
        <v>0</v>
      </c>
      <c r="Y19" s="33">
        <f>现金流量表!Y48</f>
        <v>53030020.170000002</v>
      </c>
      <c r="Z19" s="33">
        <f>现金流量表!Z48</f>
        <v>0</v>
      </c>
      <c r="AA19" s="33">
        <f>现金流量表!AA48</f>
        <v>14104676.15</v>
      </c>
      <c r="AB19" s="33">
        <f>现金流量表!AB48</f>
        <v>0</v>
      </c>
      <c r="AC19" s="33">
        <f>现金流量表!AC48</f>
        <v>93266157.510000005</v>
      </c>
      <c r="AD19" s="33">
        <f>现金流量表!AD48</f>
        <v>0</v>
      </c>
      <c r="AE19" s="33">
        <f>现金流量表!AE48</f>
        <v>-8577014.7400000002</v>
      </c>
      <c r="AF19" s="33">
        <f>现金流量表!AF48</f>
        <v>0</v>
      </c>
      <c r="AG19" s="33">
        <f>现金流量表!AG48</f>
        <v>181911146.94999999</v>
      </c>
      <c r="AH19" s="33">
        <f>现金流量表!AH48</f>
        <v>0</v>
      </c>
      <c r="AI19" s="33">
        <f>现金流量表!AI48</f>
        <v>7482781.3399999999</v>
      </c>
      <c r="AJ19" s="33">
        <f>现金流量表!AJ48</f>
        <v>0</v>
      </c>
      <c r="AK19" s="33">
        <f>现金流量表!AK48</f>
        <v>114686083.62</v>
      </c>
      <c r="AL19" s="33">
        <f>现金流量表!AL48</f>
        <v>0</v>
      </c>
      <c r="AM19" s="33">
        <f>现金流量表!AM48</f>
        <v>-30637066.32</v>
      </c>
      <c r="AN19" s="33">
        <f>现金流量表!AN48</f>
        <v>0</v>
      </c>
      <c r="AO19" s="33">
        <f>现金流量表!AO48</f>
        <v>115301326.72</v>
      </c>
      <c r="AP19" s="33">
        <f>现金流量表!AP48</f>
        <v>0</v>
      </c>
      <c r="AQ19" s="33">
        <f>现金流量表!AQ48</f>
        <v>36916701.020000003</v>
      </c>
      <c r="AR19" s="33">
        <f>现金流量表!AR48</f>
        <v>0</v>
      </c>
      <c r="AS19" s="33">
        <f>现金流量表!AS48</f>
        <v>43408183.109999999</v>
      </c>
      <c r="AT19" s="33">
        <f>现金流量表!AT48</f>
        <v>0</v>
      </c>
      <c r="AU19" s="33">
        <f>现金流量表!AU48</f>
        <v>-24190045.109999999</v>
      </c>
      <c r="AV19" s="33">
        <f>现金流量表!AV48</f>
        <v>0</v>
      </c>
      <c r="AW19" s="33">
        <f>现金流量表!AW48</f>
        <v>47471913.479999997</v>
      </c>
      <c r="AX19" s="33">
        <f>现金流量表!AX48</f>
        <v>-112846.14</v>
      </c>
      <c r="AY19" s="33">
        <f>现金流量表!AY48</f>
        <v>-247134.14</v>
      </c>
      <c r="AZ19" s="33">
        <f>现金流量表!AZ48</f>
        <v>219280.68</v>
      </c>
      <c r="BA19" s="33">
        <f>现金流量表!BA48</f>
        <v>54908546.030000001</v>
      </c>
      <c r="BB19" s="33">
        <f>现金流量表!BB48</f>
        <v>16293594.689999999</v>
      </c>
      <c r="BC19" s="33">
        <f>现金流量表!BC48</f>
        <v>22490615.210000001</v>
      </c>
      <c r="BD19" s="33">
        <f>现金流量表!BD48</f>
        <v>-95090</v>
      </c>
      <c r="BE19" s="33">
        <f>现金流量表!BE48</f>
        <v>-46257251.75</v>
      </c>
      <c r="BF19" s="33">
        <f>现金流量表!BF48</f>
        <v>-100043275.13</v>
      </c>
      <c r="BG19" s="33">
        <f>现金流量表!BG48</f>
        <v>-95843019.280000001</v>
      </c>
      <c r="BH19" s="33">
        <f>现金流量表!BH48</f>
        <v>-7199676.7400000002</v>
      </c>
      <c r="BI19" s="33">
        <f>现金流量表!BI48</f>
        <v>-295008216.08999997</v>
      </c>
      <c r="BJ19" s="33">
        <f>现金流量表!BJ48</f>
        <v>1480417.41</v>
      </c>
      <c r="BK19" s="33">
        <f>现金流量表!BK48</f>
        <v>4500</v>
      </c>
      <c r="BL19" s="33">
        <f>现金流量表!BL48</f>
        <v>0</v>
      </c>
      <c r="BM19" s="33">
        <f>现金流量表!BM48</f>
        <v>111140736.28</v>
      </c>
      <c r="BN19" s="33">
        <f>现金流量表!BN48</f>
        <v>14610852.029999999</v>
      </c>
      <c r="BO19" s="33">
        <f>现金流量表!BO48</f>
        <v>77915642.629999995</v>
      </c>
      <c r="BP19" s="33">
        <f>现金流量表!BP48</f>
        <v>376238.13</v>
      </c>
      <c r="BQ19" s="33">
        <f>现金流量表!BQ48</f>
        <v>78247504.189999998</v>
      </c>
      <c r="BR19" s="33">
        <f>现金流量表!BR48</f>
        <v>1139178.3799999999</v>
      </c>
      <c r="BS19" s="33">
        <f>现金流量表!BS48</f>
        <v>101429188.83</v>
      </c>
      <c r="BT19" s="33">
        <f>现金流量表!BT48</f>
        <v>-48896.84</v>
      </c>
      <c r="BU19" s="33">
        <f>现金流量表!BU48</f>
        <v>-976817.08</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511</v>
      </c>
      <c r="E20" s="33">
        <f>现金流量表!E49</f>
        <v>216291451.30000001</v>
      </c>
      <c r="F20" s="33">
        <f>现金流量表!F49</f>
        <v>0</v>
      </c>
      <c r="G20" s="33">
        <f>现金流量表!G49</f>
        <v>108325102.36</v>
      </c>
      <c r="H20" s="33">
        <f>现金流量表!H49</f>
        <v>0</v>
      </c>
      <c r="I20" s="33">
        <f>现金流量表!I49</f>
        <v>203128375.74000001</v>
      </c>
      <c r="J20" s="33">
        <f>现金流量表!J49</f>
        <v>0</v>
      </c>
      <c r="K20" s="33">
        <f>现金流量表!K49</f>
        <v>96679162.939999998</v>
      </c>
      <c r="L20" s="33">
        <f>现金流量表!L49</f>
        <v>0</v>
      </c>
      <c r="M20" s="33">
        <f>现金流量表!M49</f>
        <v>222847806.49000001</v>
      </c>
      <c r="N20" s="33">
        <f>现金流量表!N49</f>
        <v>0</v>
      </c>
      <c r="O20" s="33">
        <f>现金流量表!O49</f>
        <v>119450542.08</v>
      </c>
      <c r="P20" s="33">
        <f>现金流量表!P49</f>
        <v>0</v>
      </c>
      <c r="Q20" s="33">
        <f>现金流量表!Q49</f>
        <v>206709237.77000001</v>
      </c>
      <c r="R20" s="33">
        <f>现金流量表!R49</f>
        <v>0</v>
      </c>
      <c r="S20" s="33">
        <f>现金流量表!S49</f>
        <v>100964149.67</v>
      </c>
      <c r="T20" s="33">
        <f>现金流量表!T49</f>
        <v>0</v>
      </c>
      <c r="U20" s="33">
        <f>现金流量表!U49</f>
        <v>190840526.88</v>
      </c>
      <c r="V20" s="33">
        <f>现金流量表!V49</f>
        <v>0</v>
      </c>
      <c r="W20" s="33">
        <f>现金流量表!W49</f>
        <v>94240872.510000005</v>
      </c>
      <c r="X20" s="33">
        <f>现金流量表!X49</f>
        <v>0</v>
      </c>
      <c r="Y20" s="33">
        <f>现金流量表!Y49</f>
        <v>211656428.75</v>
      </c>
      <c r="Z20" s="33">
        <f>现金流量表!Z49</f>
        <v>0</v>
      </c>
      <c r="AA20" s="33">
        <f>现金流量表!AA49</f>
        <v>75401710.290000007</v>
      </c>
      <c r="AB20" s="33">
        <f>现金流量表!AB49</f>
        <v>0</v>
      </c>
      <c r="AC20" s="33">
        <f>现金流量表!AC49</f>
        <v>179708807.44</v>
      </c>
      <c r="AD20" s="33">
        <f>现金流量表!AD49</f>
        <v>0</v>
      </c>
      <c r="AE20" s="33">
        <f>现金流量表!AE49</f>
        <v>93353490.260000005</v>
      </c>
      <c r="AF20" s="33">
        <f>现金流量表!AF49</f>
        <v>0</v>
      </c>
      <c r="AG20" s="33">
        <f>现金流量表!AG49</f>
        <v>183797295.69</v>
      </c>
      <c r="AH20" s="33">
        <f>现金流量表!AH49</f>
        <v>0</v>
      </c>
      <c r="AI20" s="33">
        <f>现金流量表!AI49</f>
        <v>96421944.840000004</v>
      </c>
      <c r="AJ20" s="33">
        <f>现金流量表!AJ49</f>
        <v>0</v>
      </c>
      <c r="AK20" s="33">
        <f>现金流量表!AK49</f>
        <v>173832101</v>
      </c>
      <c r="AL20" s="33">
        <f>现金流量表!AL49</f>
        <v>0</v>
      </c>
      <c r="AM20" s="33">
        <f>现金流量表!AM49</f>
        <v>74238264.670000002</v>
      </c>
      <c r="AN20" s="33">
        <f>现金流量表!AN49</f>
        <v>0</v>
      </c>
      <c r="AO20" s="33">
        <f>现金流量表!AO49</f>
        <v>149697083.86000001</v>
      </c>
      <c r="AP20" s="33">
        <f>现金流量表!AP49</f>
        <v>0</v>
      </c>
      <c r="AQ20" s="33">
        <f>现金流量表!AQ49</f>
        <v>76707133.730000004</v>
      </c>
      <c r="AR20" s="33">
        <f>现金流量表!AR49</f>
        <v>0</v>
      </c>
      <c r="AS20" s="33">
        <f>现金流量表!AS49</f>
        <v>149095466.41</v>
      </c>
      <c r="AT20" s="33">
        <f>现金流量表!AT49</f>
        <v>0</v>
      </c>
      <c r="AU20" s="33">
        <f>现金流量表!AU49</f>
        <v>70480885.659999996</v>
      </c>
      <c r="AV20" s="33">
        <f>现金流量表!AV49</f>
        <v>0</v>
      </c>
      <c r="AW20" s="33">
        <f>现金流量表!AW49</f>
        <v>135970339.59</v>
      </c>
      <c r="AX20" s="33">
        <f>现金流量表!AX49</f>
        <v>99638377.700000003</v>
      </c>
      <c r="AY20" s="33">
        <f>现金流量表!AY49</f>
        <v>66467900.159999996</v>
      </c>
      <c r="AZ20" s="33">
        <f>现金流量表!AZ49</f>
        <v>32543624.02</v>
      </c>
      <c r="BA20" s="33">
        <f>现金流量表!BA49</f>
        <v>127237559.11</v>
      </c>
      <c r="BB20" s="33">
        <f>现金流量表!BB49</f>
        <v>102527567.28</v>
      </c>
      <c r="BC20" s="33">
        <f>现金流量表!BC49</f>
        <v>60330594.689999998</v>
      </c>
      <c r="BD20" s="33">
        <f>现金流量表!BD49</f>
        <v>32978661.32</v>
      </c>
      <c r="BE20" s="33">
        <f>现金流量表!BE49</f>
        <v>126409348.19</v>
      </c>
      <c r="BF20" s="33">
        <f>现金流量表!BF49</f>
        <v>100643777.94</v>
      </c>
      <c r="BG20" s="33">
        <f>现金流量表!BG49</f>
        <v>67804503.920000002</v>
      </c>
      <c r="BH20" s="33">
        <f>现金流量表!BH49</f>
        <v>33559333.810000002</v>
      </c>
      <c r="BI20" s="33">
        <f>现金流量表!BI49</f>
        <v>109899974.7</v>
      </c>
      <c r="BJ20" s="33">
        <f>现金流量表!BJ49</f>
        <v>84496337.579999998</v>
      </c>
      <c r="BK20" s="33">
        <f>现金流量表!BK49</f>
        <v>52892178.280000001</v>
      </c>
      <c r="BL20" s="33">
        <f>现金流量表!BL49</f>
        <v>31403755.149999999</v>
      </c>
      <c r="BM20" s="33">
        <f>现金流量表!BM49</f>
        <v>107782040.09</v>
      </c>
      <c r="BN20" s="33">
        <f>现金流量表!BN49</f>
        <v>44246118.780000001</v>
      </c>
      <c r="BO20" s="33">
        <f>现金流量表!BO49</f>
        <v>88222126.709999993</v>
      </c>
      <c r="BP20" s="33">
        <f>现金流量表!BP49</f>
        <v>41275585.07</v>
      </c>
      <c r="BQ20" s="33">
        <f>现金流量表!BQ49</f>
        <v>95503651.379999995</v>
      </c>
      <c r="BR20" s="33">
        <f>现金流量表!BR49</f>
        <v>40994058.859999999</v>
      </c>
      <c r="BS20" s="33">
        <f>现金流量表!BS49</f>
        <v>89520764.239999995</v>
      </c>
      <c r="BT20" s="33">
        <f>现金流量表!BT49</f>
        <v>41116374.049999997</v>
      </c>
      <c r="BU20" s="33">
        <f>现金流量表!BU49</f>
        <v>26243609.890000001</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512</v>
      </c>
      <c r="E21" s="33">
        <f>现金流量表!E50</f>
        <v>12100977.699999999</v>
      </c>
      <c r="F21" s="33">
        <f>现金流量表!F50</f>
        <v>0</v>
      </c>
      <c r="G21" s="33">
        <f>现金流量表!G50</f>
        <v>5621280.7300000004</v>
      </c>
      <c r="H21" s="33">
        <f>现金流量表!H50</f>
        <v>0</v>
      </c>
      <c r="I21" s="33">
        <f>现金流量表!I50</f>
        <v>11766445.74</v>
      </c>
      <c r="J21" s="33">
        <f>现金流量表!J50</f>
        <v>0</v>
      </c>
      <c r="K21" s="33">
        <f>现金流量表!K50</f>
        <v>7042826.4699999997</v>
      </c>
      <c r="L21" s="33">
        <f>现金流量表!L50</f>
        <v>0</v>
      </c>
      <c r="M21" s="33">
        <f>现金流量表!M50</f>
        <v>10836222.99</v>
      </c>
      <c r="N21" s="33">
        <f>现金流量表!N50</f>
        <v>0</v>
      </c>
      <c r="O21" s="33">
        <f>现金流量表!O50</f>
        <v>5389341.1500000004</v>
      </c>
      <c r="P21" s="33">
        <f>现金流量表!P50</f>
        <v>0</v>
      </c>
      <c r="Q21" s="33">
        <f>现金流量表!Q50</f>
        <v>29509235.420000002</v>
      </c>
      <c r="R21" s="33">
        <f>现金流量表!R50</f>
        <v>0</v>
      </c>
      <c r="S21" s="33">
        <f>现金流量表!S50</f>
        <v>5904966.6299999999</v>
      </c>
      <c r="T21" s="33">
        <f>现金流量表!T50</f>
        <v>0</v>
      </c>
      <c r="U21" s="33">
        <f>现金流量表!U50</f>
        <v>18250433.190000001</v>
      </c>
      <c r="V21" s="33">
        <f>现金流量表!V50</f>
        <v>0</v>
      </c>
      <c r="W21" s="33">
        <f>现金流量表!W50</f>
        <v>7194405.1900000004</v>
      </c>
      <c r="X21" s="33">
        <f>现金流量表!X50</f>
        <v>0</v>
      </c>
      <c r="Y21" s="33">
        <f>现金流量表!Y50</f>
        <v>11104598.15</v>
      </c>
      <c r="Z21" s="33">
        <f>现金流量表!Z50</f>
        <v>0</v>
      </c>
      <c r="AA21" s="33">
        <f>现金流量表!AA50</f>
        <v>3637111.92</v>
      </c>
      <c r="AB21" s="33">
        <f>现金流量表!AB50</f>
        <v>0</v>
      </c>
      <c r="AC21" s="33">
        <f>现金流量表!AC50</f>
        <v>11362406.59</v>
      </c>
      <c r="AD21" s="33">
        <f>现金流量表!AD50</f>
        <v>0</v>
      </c>
      <c r="AE21" s="33">
        <f>现金流量表!AE50</f>
        <v>5885056.0300000003</v>
      </c>
      <c r="AF21" s="33">
        <f>现金流量表!AF50</f>
        <v>0</v>
      </c>
      <c r="AG21" s="33">
        <f>现金流量表!AG50</f>
        <v>13455764.949999999</v>
      </c>
      <c r="AH21" s="33">
        <f>现金流量表!AH50</f>
        <v>0</v>
      </c>
      <c r="AI21" s="33">
        <f>现金流量表!AI50</f>
        <v>7770726.2400000002</v>
      </c>
      <c r="AJ21" s="33">
        <f>现金流量表!AJ50</f>
        <v>0</v>
      </c>
      <c r="AK21" s="33">
        <f>现金流量表!AK50</f>
        <v>10476796.07</v>
      </c>
      <c r="AL21" s="33">
        <f>现金流量表!AL50</f>
        <v>0</v>
      </c>
      <c r="AM21" s="33">
        <f>现金流量表!AM50</f>
        <v>3985898.22</v>
      </c>
      <c r="AN21" s="33">
        <f>现金流量表!AN50</f>
        <v>0</v>
      </c>
      <c r="AO21" s="33">
        <f>现金流量表!AO50</f>
        <v>8281692.7300000004</v>
      </c>
      <c r="AP21" s="33">
        <f>现金流量表!AP50</f>
        <v>0</v>
      </c>
      <c r="AQ21" s="33">
        <f>现金流量表!AQ50</f>
        <v>4287664.18</v>
      </c>
      <c r="AR21" s="33">
        <f>现金流量表!AR50</f>
        <v>0</v>
      </c>
      <c r="AS21" s="33">
        <f>现金流量表!AS50</f>
        <v>9182599.4299999997</v>
      </c>
      <c r="AT21" s="33">
        <f>现金流量表!AT50</f>
        <v>0</v>
      </c>
      <c r="AU21" s="33">
        <f>现金流量表!AU50</f>
        <v>4229515.78</v>
      </c>
      <c r="AV21" s="33">
        <f>现金流量表!AV50</f>
        <v>0</v>
      </c>
      <c r="AW21" s="33">
        <f>现金流量表!AW50</f>
        <v>7588614.3200000003</v>
      </c>
      <c r="AX21" s="33">
        <f>现金流量表!AX50</f>
        <v>5366158.8</v>
      </c>
      <c r="AY21" s="33">
        <f>现金流量表!AY50</f>
        <v>3936162.12</v>
      </c>
      <c r="AZ21" s="33">
        <f>现金流量表!AZ50</f>
        <v>1714130.86</v>
      </c>
      <c r="BA21" s="33">
        <f>现金流量表!BA50</f>
        <v>8559224.7200000007</v>
      </c>
      <c r="BB21" s="33">
        <f>现金流量表!BB50</f>
        <v>6334941.6399999997</v>
      </c>
      <c r="BC21" s="33">
        <f>现金流量表!BC50</f>
        <v>3852457.77</v>
      </c>
      <c r="BD21" s="33">
        <f>现金流量表!BD50</f>
        <v>1902642.2</v>
      </c>
      <c r="BE21" s="33">
        <f>现金流量表!BE50</f>
        <v>10406698.82</v>
      </c>
      <c r="BF21" s="33">
        <f>现金流量表!BF50</f>
        <v>6792565.9699999997</v>
      </c>
      <c r="BG21" s="33">
        <f>现金流量表!BG50</f>
        <v>4751764.13</v>
      </c>
      <c r="BH21" s="33">
        <f>现金流量表!BH50</f>
        <v>2335835.9500000002</v>
      </c>
      <c r="BI21" s="33">
        <f>现金流量表!BI50</f>
        <v>8782625.9000000004</v>
      </c>
      <c r="BJ21" s="33">
        <f>现金流量表!BJ50</f>
        <v>7089526.9800000004</v>
      </c>
      <c r="BK21" s="33">
        <f>现金流量表!BK50</f>
        <v>1620462.95</v>
      </c>
      <c r="BL21" s="33">
        <f>现金流量表!BL50</f>
        <v>1763517.7</v>
      </c>
      <c r="BM21" s="33">
        <f>现金流量表!BM50</f>
        <v>2443610.4700000002</v>
      </c>
      <c r="BN21" s="33">
        <f>现金流量表!BN50</f>
        <v>1123455.74</v>
      </c>
      <c r="BO21" s="33">
        <f>现金流量表!BO50</f>
        <v>1595400.12</v>
      </c>
      <c r="BP21" s="33">
        <f>现金流量表!BP50</f>
        <v>600708.37</v>
      </c>
      <c r="BQ21" s="33">
        <f>现金流量表!BQ50</f>
        <v>11702335.1</v>
      </c>
      <c r="BR21" s="33">
        <f>现金流量表!BR50</f>
        <v>-80152.47</v>
      </c>
      <c r="BS21" s="33">
        <f>现金流量表!BS50</f>
        <v>5482118.0300000003</v>
      </c>
      <c r="BT21" s="33">
        <f>现金流量表!BT50</f>
        <v>2729291.5</v>
      </c>
      <c r="BU21" s="33">
        <f>现金流量表!BU50</f>
        <v>2377808.85</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513</v>
      </c>
      <c r="E22" s="33">
        <f>现金流量表!E51</f>
        <v>3834444.51</v>
      </c>
      <c r="F22" s="33">
        <f>现金流量表!F51</f>
        <v>0</v>
      </c>
      <c r="G22" s="33">
        <f>现金流量表!G51</f>
        <v>1032693.37</v>
      </c>
      <c r="H22" s="33">
        <f>现金流量表!H51</f>
        <v>0</v>
      </c>
      <c r="I22" s="33">
        <f>现金流量表!I51</f>
        <v>3574635.55</v>
      </c>
      <c r="J22" s="33">
        <f>现金流量表!J51</f>
        <v>0</v>
      </c>
      <c r="K22" s="33">
        <f>现金流量表!K51</f>
        <v>1371001.43</v>
      </c>
      <c r="L22" s="33">
        <f>现金流量表!L51</f>
        <v>0</v>
      </c>
      <c r="M22" s="33">
        <f>现金流量表!M51</f>
        <v>2948250.25</v>
      </c>
      <c r="N22" s="33">
        <f>现金流量表!N51</f>
        <v>0</v>
      </c>
      <c r="O22" s="33">
        <f>现金流量表!O51</f>
        <v>2774819.35</v>
      </c>
      <c r="P22" s="33">
        <f>现金流量表!P51</f>
        <v>0</v>
      </c>
      <c r="Q22" s="33">
        <f>现金流量表!Q51</f>
        <v>3947946.12</v>
      </c>
      <c r="R22" s="33">
        <f>现金流量表!R51</f>
        <v>0</v>
      </c>
      <c r="S22" s="33">
        <f>现金流量表!S51</f>
        <v>1449728.46</v>
      </c>
      <c r="T22" s="33">
        <f>现金流量表!T51</f>
        <v>0</v>
      </c>
      <c r="U22" s="33">
        <f>现金流量表!U51</f>
        <v>3549047</v>
      </c>
      <c r="V22" s="33">
        <f>现金流量表!V51</f>
        <v>0</v>
      </c>
      <c r="W22" s="33">
        <f>现金流量表!W51</f>
        <v>1015878.84</v>
      </c>
      <c r="X22" s="33">
        <f>现金流量表!X51</f>
        <v>0</v>
      </c>
      <c r="Y22" s="33">
        <f>现金流量表!Y51</f>
        <v>3261544.59</v>
      </c>
      <c r="Z22" s="33">
        <f>现金流量表!Z51</f>
        <v>0</v>
      </c>
      <c r="AA22" s="33">
        <f>现金流量表!AA51</f>
        <v>1055298.78</v>
      </c>
      <c r="AB22" s="33">
        <f>现金流量表!AB51</f>
        <v>0</v>
      </c>
      <c r="AC22" s="33">
        <f>现金流量表!AC51</f>
        <v>2420528.16</v>
      </c>
      <c r="AD22" s="33">
        <f>现金流量表!AD51</f>
        <v>0</v>
      </c>
      <c r="AE22" s="33">
        <f>现金流量表!AE51</f>
        <v>1236152.3999999999</v>
      </c>
      <c r="AF22" s="33">
        <f>现金流量表!AF51</f>
        <v>0</v>
      </c>
      <c r="AG22" s="33">
        <f>现金流量表!AG51</f>
        <v>2160991.79</v>
      </c>
      <c r="AH22" s="33">
        <f>现金流量表!AH51</f>
        <v>0</v>
      </c>
      <c r="AI22" s="33">
        <f>现金流量表!AI51</f>
        <v>1515130.74</v>
      </c>
      <c r="AJ22" s="33">
        <f>现金流量表!AJ51</f>
        <v>0</v>
      </c>
      <c r="AK22" s="33">
        <f>现金流量表!AK51</f>
        <v>3888307.08</v>
      </c>
      <c r="AL22" s="33">
        <f>现金流量表!AL51</f>
        <v>0</v>
      </c>
      <c r="AM22" s="33">
        <f>现金流量表!AM51</f>
        <v>2222649.63</v>
      </c>
      <c r="AN22" s="33">
        <f>现金流量表!AN51</f>
        <v>0</v>
      </c>
      <c r="AO22" s="33">
        <f>现金流量表!AO51</f>
        <v>3255932.87</v>
      </c>
      <c r="AP22" s="33">
        <f>现金流量表!AP51</f>
        <v>0</v>
      </c>
      <c r="AQ22" s="33">
        <f>现金流量表!AQ51</f>
        <v>521360.08</v>
      </c>
      <c r="AR22" s="33">
        <f>现金流量表!AR51</f>
        <v>0</v>
      </c>
      <c r="AS22" s="33">
        <f>现金流量表!AS51</f>
        <v>549249.48</v>
      </c>
      <c r="AT22" s="33">
        <f>现金流量表!AT51</f>
        <v>0</v>
      </c>
      <c r="AU22" s="33">
        <f>现金流量表!AU51</f>
        <v>320435.40000000002</v>
      </c>
      <c r="AV22" s="33">
        <f>现金流量表!AV51</f>
        <v>0</v>
      </c>
      <c r="AW22" s="33">
        <f>现金流量表!AW51</f>
        <v>472638.68</v>
      </c>
      <c r="AX22" s="33">
        <f>现金流量表!AX51</f>
        <v>0</v>
      </c>
      <c r="AY22" s="33">
        <f>现金流量表!AY51</f>
        <v>217166.64</v>
      </c>
      <c r="AZ22" s="33">
        <f>现金流量表!AZ51</f>
        <v>108583.32</v>
      </c>
      <c r="BA22" s="33">
        <f>现金流量表!BA51</f>
        <v>3725414.18</v>
      </c>
      <c r="BB22" s="33">
        <f>现金流量表!BB51</f>
        <v>1042249.97</v>
      </c>
      <c r="BC22" s="33">
        <f>现金流量表!BC51</f>
        <v>1864638.85</v>
      </c>
      <c r="BD22" s="33">
        <f>现金流量表!BD51</f>
        <v>214083.35</v>
      </c>
      <c r="BE22" s="33">
        <f>现金流量表!BE51</f>
        <v>805724.4</v>
      </c>
      <c r="BF22" s="33">
        <f>现金流量表!BF51</f>
        <v>650441.05000000005</v>
      </c>
      <c r="BG22" s="33">
        <f>现金流量表!BG51</f>
        <v>150594.06</v>
      </c>
      <c r="BH22" s="33">
        <f>现金流量表!BH51</f>
        <v>75297.03</v>
      </c>
      <c r="BI22" s="33">
        <f>现金流量表!BI51</f>
        <v>815521.44</v>
      </c>
      <c r="BJ22" s="33">
        <f>现金流量表!BJ51</f>
        <v>270000</v>
      </c>
      <c r="BK22" s="33">
        <f>现金流量表!BK51</f>
        <v>0</v>
      </c>
      <c r="BL22" s="33">
        <f>现金流量表!BL51</f>
        <v>0</v>
      </c>
      <c r="BM22" s="33">
        <f>现金流量表!BM51</f>
        <v>11111469.439999999</v>
      </c>
      <c r="BN22" s="33">
        <f>现金流量表!BN51</f>
        <v>6254422.8600000003</v>
      </c>
      <c r="BO22" s="33">
        <f>现金流量表!BO51</f>
        <v>16627329</v>
      </c>
      <c r="BP22" s="33">
        <f>现金流量表!BP51</f>
        <v>715497.66</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514</v>
      </c>
      <c r="E23" s="33">
        <f>现金流量表!E54</f>
        <v>2634605.08</v>
      </c>
      <c r="F23" s="33">
        <f>现金流量表!F54</f>
        <v>0</v>
      </c>
      <c r="G23" s="33">
        <f>现金流量表!G54</f>
        <v>177407.02</v>
      </c>
      <c r="H23" s="33">
        <f>现金流量表!H54</f>
        <v>0</v>
      </c>
      <c r="I23" s="33">
        <f>现金流量表!I54</f>
        <v>-2583506.83</v>
      </c>
      <c r="J23" s="33">
        <f>现金流量表!J54</f>
        <v>0</v>
      </c>
      <c r="K23" s="33">
        <f>现金流量表!K54</f>
        <v>-1475420.23</v>
      </c>
      <c r="L23" s="33">
        <f>现金流量表!L54</f>
        <v>0</v>
      </c>
      <c r="M23" s="33">
        <f>现金流量表!M54</f>
        <v>-7584455.8499999996</v>
      </c>
      <c r="N23" s="33">
        <f>现金流量表!N54</f>
        <v>0</v>
      </c>
      <c r="O23" s="33">
        <f>现金流量表!O54</f>
        <v>494174.06</v>
      </c>
      <c r="P23" s="33">
        <f>现金流量表!P54</f>
        <v>0</v>
      </c>
      <c r="Q23" s="33">
        <f>现金流量表!Q54</f>
        <v>-43590900.140000001</v>
      </c>
      <c r="R23" s="33">
        <f>现金流量表!R54</f>
        <v>0</v>
      </c>
      <c r="S23" s="33">
        <f>现金流量表!S54</f>
        <v>-635067.56999999995</v>
      </c>
      <c r="T23" s="33">
        <f>现金流量表!T54</f>
        <v>0</v>
      </c>
      <c r="U23" s="33">
        <f>现金流量表!U54</f>
        <v>-11109.1</v>
      </c>
      <c r="V23" s="33">
        <f>现金流量表!V54</f>
        <v>0</v>
      </c>
      <c r="W23" s="33">
        <f>现金流量表!W54</f>
        <v>-2781848.42</v>
      </c>
      <c r="X23" s="33">
        <f>现金流量表!X54</f>
        <v>0</v>
      </c>
      <c r="Y23" s="33">
        <f>现金流量表!Y54</f>
        <v>-15580237.02</v>
      </c>
      <c r="Z23" s="33">
        <f>现金流量表!Z54</f>
        <v>0</v>
      </c>
      <c r="AA23" s="33">
        <f>现金流量表!AA54</f>
        <v>-5509407.6799999997</v>
      </c>
      <c r="AB23" s="33">
        <f>现金流量表!AB54</f>
        <v>0</v>
      </c>
      <c r="AC23" s="33">
        <f>现金流量表!AC54</f>
        <v>-1028767.17</v>
      </c>
      <c r="AD23" s="33">
        <f>现金流量表!AD54</f>
        <v>0</v>
      </c>
      <c r="AE23" s="33">
        <f>现金流量表!AE54</f>
        <v>2470634.19</v>
      </c>
      <c r="AF23" s="33">
        <f>现金流量表!AF54</f>
        <v>0</v>
      </c>
      <c r="AG23" s="33">
        <f>现金流量表!AG54</f>
        <v>-16473816.779999999</v>
      </c>
      <c r="AH23" s="33">
        <f>现金流量表!AH54</f>
        <v>0</v>
      </c>
      <c r="AI23" s="33">
        <f>现金流量表!AI54</f>
        <v>297735.53999999998</v>
      </c>
      <c r="AJ23" s="33">
        <f>现金流量表!AJ54</f>
        <v>0</v>
      </c>
      <c r="AK23" s="33">
        <f>现金流量表!AK54</f>
        <v>-15148984.42</v>
      </c>
      <c r="AL23" s="33">
        <f>现金流量表!AL54</f>
        <v>0</v>
      </c>
      <c r="AM23" s="33">
        <f>现金流量表!AM54</f>
        <v>818666.38</v>
      </c>
      <c r="AN23" s="33">
        <f>现金流量表!AN54</f>
        <v>0</v>
      </c>
      <c r="AO23" s="33">
        <f>现金流量表!AO54</f>
        <v>2982227.09</v>
      </c>
      <c r="AP23" s="33">
        <f>现金流量表!AP54</f>
        <v>0</v>
      </c>
      <c r="AQ23" s="33">
        <f>现金流量表!AQ54</f>
        <v>3814238.88</v>
      </c>
      <c r="AR23" s="33">
        <f>现金流量表!AR54</f>
        <v>0</v>
      </c>
      <c r="AS23" s="33">
        <f>现金流量表!AS54</f>
        <v>-877676.99</v>
      </c>
      <c r="AT23" s="33">
        <f>现金流量表!AT54</f>
        <v>0</v>
      </c>
      <c r="AU23" s="33">
        <f>现金流量表!AU54</f>
        <v>737015.48</v>
      </c>
      <c r="AV23" s="33">
        <f>现金流量表!AV54</f>
        <v>0</v>
      </c>
      <c r="AW23" s="33">
        <f>现金流量表!AW54</f>
        <v>-4208975.4400000004</v>
      </c>
      <c r="AX23" s="33">
        <f>现金流量表!AX54</f>
        <v>-4371197.1399999997</v>
      </c>
      <c r="AY23" s="33">
        <f>现金流量表!AY54</f>
        <v>-3444912.78</v>
      </c>
      <c r="AZ23" s="33">
        <f>现金流量表!AZ54</f>
        <v>-825342.77</v>
      </c>
      <c r="BA23" s="33">
        <f>现金流量表!BA54</f>
        <v>-3771127.98</v>
      </c>
      <c r="BB23" s="33">
        <f>现金流量表!BB54</f>
        <v>-3964748.61</v>
      </c>
      <c r="BC23" s="33">
        <f>现金流量表!BC54</f>
        <v>-34907.67</v>
      </c>
      <c r="BD23" s="33">
        <f>现金流量表!BD54</f>
        <v>20651.740000000002</v>
      </c>
      <c r="BE23" s="33">
        <f>现金流量表!BE54</f>
        <v>-1203819.48</v>
      </c>
      <c r="BF23" s="33">
        <f>现金流量表!BF54</f>
        <v>-1449535.52</v>
      </c>
      <c r="BG23" s="33">
        <f>现金流量表!BG54</f>
        <v>-1646497.44</v>
      </c>
      <c r="BH23" s="33">
        <f>现金流量表!BH54</f>
        <v>-1167774.18</v>
      </c>
      <c r="BI23" s="33">
        <f>现金流量表!BI54</f>
        <v>109793000.17</v>
      </c>
      <c r="BJ23" s="33">
        <f>现金流量表!BJ54</f>
        <v>17882960.59</v>
      </c>
      <c r="BK23" s="33">
        <f>现金流量表!BK54</f>
        <v>876509.65</v>
      </c>
      <c r="BL23" s="33">
        <f>现金流量表!BL54</f>
        <v>-611768.49</v>
      </c>
      <c r="BM23" s="33">
        <f>现金流量表!BM54</f>
        <v>4354770.18</v>
      </c>
      <c r="BN23" s="33">
        <f>现金流量表!BN54</f>
        <v>486335.56</v>
      </c>
      <c r="BO23" s="33">
        <f>现金流量表!BO54</f>
        <v>403950.03</v>
      </c>
      <c r="BP23" s="33">
        <f>现金流量表!BP54</f>
        <v>62125.15</v>
      </c>
      <c r="BQ23" s="33">
        <f>现金流量表!BQ54</f>
        <v>1766643.97</v>
      </c>
      <c r="BR23" s="33">
        <f>现金流量表!BR54</f>
        <v>-26839.89</v>
      </c>
      <c r="BS23" s="33">
        <f>现金流量表!BS54</f>
        <v>2926130.13</v>
      </c>
      <c r="BT23" s="33">
        <f>现金流量表!BT54</f>
        <v>497243.51</v>
      </c>
      <c r="BU23" s="33">
        <f>现金流量表!BU54</f>
        <v>-4723976.24</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515</v>
      </c>
      <c r="E24" s="33">
        <f>现金流量表!E55</f>
        <v>0</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-785626.86</v>
      </c>
      <c r="X24" s="33">
        <f>现金流量表!X55</f>
        <v>0</v>
      </c>
      <c r="Y24" s="33">
        <f>现金流量表!Y55</f>
        <v>0</v>
      </c>
      <c r="Z24" s="33">
        <f>现金流量表!Z55</f>
        <v>0</v>
      </c>
      <c r="AA24" s="33">
        <f>现金流量表!AA55</f>
        <v>43481.42</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126562.73</v>
      </c>
      <c r="AJ24" s="33">
        <f>现金流量表!AJ55</f>
        <v>0</v>
      </c>
      <c r="AK24" s="33">
        <f>现金流量表!AK55</f>
        <v>4696280.87</v>
      </c>
      <c r="AL24" s="33">
        <f>现金流量表!AL55</f>
        <v>0</v>
      </c>
      <c r="AM24" s="33">
        <f>现金流量表!AM55</f>
        <v>544578.19999999995</v>
      </c>
      <c r="AN24" s="33">
        <f>现金流量表!AN55</f>
        <v>0</v>
      </c>
      <c r="AO24" s="33">
        <f>现金流量表!AO55</f>
        <v>45788.21</v>
      </c>
      <c r="AP24" s="33">
        <f>现金流量表!AP55</f>
        <v>0</v>
      </c>
      <c r="AQ24" s="33">
        <f>现金流量表!AQ55</f>
        <v>159435.85999999999</v>
      </c>
      <c r="AR24" s="33">
        <f>现金流量表!AR55</f>
        <v>0</v>
      </c>
      <c r="AS24" s="33">
        <f>现金流量表!AS55</f>
        <v>1332829.3400000001</v>
      </c>
      <c r="AT24" s="33">
        <f>现金流量表!AT55</f>
        <v>0</v>
      </c>
      <c r="AU24" s="33">
        <f>现金流量表!AU55</f>
        <v>815529.13</v>
      </c>
      <c r="AV24" s="33">
        <f>现金流量表!AV55</f>
        <v>0</v>
      </c>
      <c r="AW24" s="33">
        <f>现金流量表!AW55</f>
        <v>1794685</v>
      </c>
      <c r="AX24" s="33">
        <f>现金流量表!AX55</f>
        <v>1115687</v>
      </c>
      <c r="AY24" s="33">
        <f>现金流量表!AY55</f>
        <v>0</v>
      </c>
      <c r="AZ24" s="33">
        <f>现金流量表!AZ55</f>
        <v>2650</v>
      </c>
      <c r="BA24" s="33">
        <f>现金流量表!BA55</f>
        <v>72072.160000000003</v>
      </c>
      <c r="BB24" s="33">
        <f>现金流量表!BB55</f>
        <v>147194.41</v>
      </c>
      <c r="BC24" s="33">
        <f>现金流量表!BC55</f>
        <v>47824.41</v>
      </c>
      <c r="BD24" s="33">
        <f>现金流量表!BD55</f>
        <v>142236.41</v>
      </c>
      <c r="BE24" s="33">
        <f>现金流量表!BE55</f>
        <v>1465303.32</v>
      </c>
      <c r="BF24" s="33">
        <f>现金流量表!BF55</f>
        <v>4084502.1</v>
      </c>
      <c r="BG24" s="33">
        <f>现金流量表!BG55</f>
        <v>2197201.34</v>
      </c>
      <c r="BH24" s="33">
        <f>现金流量表!BH55</f>
        <v>1952404.56</v>
      </c>
      <c r="BI24" s="33">
        <f>现金流量表!BI55</f>
        <v>927280.99</v>
      </c>
      <c r="BJ24" s="33">
        <f>现金流量表!BJ55</f>
        <v>859864.72</v>
      </c>
      <c r="BK24" s="33">
        <f>现金流量表!BK55</f>
        <v>648703.48</v>
      </c>
      <c r="BL24" s="33">
        <f>现金流量表!BL55</f>
        <v>8525</v>
      </c>
      <c r="BM24" s="33">
        <f>现金流量表!BM55</f>
        <v>550805.42000000004</v>
      </c>
      <c r="BN24" s="33">
        <f>现金流量表!BN55</f>
        <v>38757.050000000003</v>
      </c>
      <c r="BO24" s="33">
        <f>现金流量表!BO55</f>
        <v>253471</v>
      </c>
      <c r="BP24" s="33">
        <f>现金流量表!BP55</f>
        <v>568103.55000000005</v>
      </c>
      <c r="BQ24" s="33">
        <f>现金流量表!BQ55</f>
        <v>198046.58</v>
      </c>
      <c r="BR24" s="33">
        <f>现金流量表!BR55</f>
        <v>20412.77</v>
      </c>
      <c r="BS24" s="33">
        <f>现金流量表!BS55</f>
        <v>20588.57</v>
      </c>
      <c r="BT24" s="33">
        <f>现金流量表!BT55</f>
        <v>11000</v>
      </c>
      <c r="BU24" s="33">
        <f>现金流量表!BU55</f>
        <v>443143.48</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516</v>
      </c>
      <c r="E25" s="35">
        <f>SUM(E19:E24)</f>
        <v>319755155.91999996</v>
      </c>
      <c r="F25" s="35">
        <f t="shared" ref="F25:BQ25" si="12">SUM(F19:F24)</f>
        <v>0</v>
      </c>
      <c r="G25" s="35">
        <f t="shared" si="12"/>
        <v>106138908.97</v>
      </c>
      <c r="H25" s="35">
        <f t="shared" si="12"/>
        <v>0</v>
      </c>
      <c r="I25" s="35">
        <f t="shared" si="12"/>
        <v>402120529.79000008</v>
      </c>
      <c r="J25" s="35">
        <f t="shared" si="12"/>
        <v>0</v>
      </c>
      <c r="K25" s="35">
        <f t="shared" si="12"/>
        <v>178664302.98000002</v>
      </c>
      <c r="L25" s="35">
        <f t="shared" si="12"/>
        <v>0</v>
      </c>
      <c r="M25" s="35">
        <f t="shared" si="12"/>
        <v>472530481.90999997</v>
      </c>
      <c r="N25" s="35">
        <f t="shared" si="12"/>
        <v>0</v>
      </c>
      <c r="O25" s="35">
        <f t="shared" si="12"/>
        <v>142791419.22999999</v>
      </c>
      <c r="P25" s="35">
        <f t="shared" si="12"/>
        <v>0</v>
      </c>
      <c r="Q25" s="35">
        <f t="shared" si="12"/>
        <v>320617221.76000005</v>
      </c>
      <c r="R25" s="35">
        <f t="shared" si="12"/>
        <v>0</v>
      </c>
      <c r="S25" s="35">
        <f t="shared" si="12"/>
        <v>50096385.100000001</v>
      </c>
      <c r="T25" s="35">
        <f t="shared" si="12"/>
        <v>0</v>
      </c>
      <c r="U25" s="35">
        <f t="shared" si="12"/>
        <v>308837454.90999997</v>
      </c>
      <c r="V25" s="35">
        <f t="shared" si="12"/>
        <v>0</v>
      </c>
      <c r="W25" s="35">
        <f t="shared" si="12"/>
        <v>80057310.040000007</v>
      </c>
      <c r="X25" s="35">
        <f t="shared" si="12"/>
        <v>0</v>
      </c>
      <c r="Y25" s="35">
        <f t="shared" si="12"/>
        <v>263472354.63999996</v>
      </c>
      <c r="Z25" s="35">
        <f t="shared" si="12"/>
        <v>0</v>
      </c>
      <c r="AA25" s="35">
        <f t="shared" si="12"/>
        <v>88732870.88000001</v>
      </c>
      <c r="AB25" s="35">
        <f t="shared" si="12"/>
        <v>0</v>
      </c>
      <c r="AC25" s="35">
        <f t="shared" si="12"/>
        <v>285729132.52999997</v>
      </c>
      <c r="AD25" s="35">
        <f t="shared" si="12"/>
        <v>0</v>
      </c>
      <c r="AE25" s="35">
        <f t="shared" si="12"/>
        <v>94368318.140000015</v>
      </c>
      <c r="AF25" s="35">
        <f t="shared" si="12"/>
        <v>0</v>
      </c>
      <c r="AG25" s="35">
        <f t="shared" si="12"/>
        <v>364851382.60000002</v>
      </c>
      <c r="AH25" s="35">
        <f t="shared" si="12"/>
        <v>0</v>
      </c>
      <c r="AI25" s="35">
        <f t="shared" si="12"/>
        <v>113614881.43000001</v>
      </c>
      <c r="AJ25" s="35">
        <f t="shared" si="12"/>
        <v>0</v>
      </c>
      <c r="AK25" s="35">
        <f t="shared" si="12"/>
        <v>292430584.21999997</v>
      </c>
      <c r="AL25" s="35">
        <f t="shared" si="12"/>
        <v>0</v>
      </c>
      <c r="AM25" s="35">
        <f t="shared" si="12"/>
        <v>51172990.780000009</v>
      </c>
      <c r="AN25" s="35">
        <f t="shared" si="12"/>
        <v>0</v>
      </c>
      <c r="AO25" s="35">
        <f t="shared" si="12"/>
        <v>279564051.47999996</v>
      </c>
      <c r="AP25" s="35">
        <f t="shared" si="12"/>
        <v>0</v>
      </c>
      <c r="AQ25" s="35">
        <f t="shared" si="12"/>
        <v>122406533.75</v>
      </c>
      <c r="AR25" s="35">
        <f t="shared" si="12"/>
        <v>0</v>
      </c>
      <c r="AS25" s="35">
        <f t="shared" si="12"/>
        <v>202690650.77999997</v>
      </c>
      <c r="AT25" s="35">
        <f t="shared" si="12"/>
        <v>0</v>
      </c>
      <c r="AU25" s="35">
        <f t="shared" si="12"/>
        <v>52393336.339999996</v>
      </c>
      <c r="AV25" s="35">
        <f t="shared" si="12"/>
        <v>0</v>
      </c>
      <c r="AW25" s="35">
        <f t="shared" si="12"/>
        <v>189089215.63</v>
      </c>
      <c r="AX25" s="35">
        <f t="shared" si="12"/>
        <v>101636180.22</v>
      </c>
      <c r="AY25" s="35">
        <f t="shared" si="12"/>
        <v>66929182</v>
      </c>
      <c r="AZ25" s="35">
        <f t="shared" si="12"/>
        <v>33762926.109999999</v>
      </c>
      <c r="BA25" s="35">
        <f t="shared" si="12"/>
        <v>190731688.22</v>
      </c>
      <c r="BB25" s="35">
        <f t="shared" si="12"/>
        <v>122380799.38</v>
      </c>
      <c r="BC25" s="35">
        <f t="shared" si="12"/>
        <v>88551223.25999999</v>
      </c>
      <c r="BD25" s="35">
        <f t="shared" si="12"/>
        <v>35163185.020000003</v>
      </c>
      <c r="BE25" s="35">
        <f t="shared" si="12"/>
        <v>91626003.499999985</v>
      </c>
      <c r="BF25" s="35">
        <f t="shared" si="12"/>
        <v>10678476.410000002</v>
      </c>
      <c r="BG25" s="35">
        <f t="shared" si="12"/>
        <v>-22585453.270000003</v>
      </c>
      <c r="BH25" s="35">
        <f t="shared" si="12"/>
        <v>29555420.43</v>
      </c>
      <c r="BI25" s="35">
        <f t="shared" si="12"/>
        <v>-64789812.889999978</v>
      </c>
      <c r="BJ25" s="35">
        <f t="shared" si="12"/>
        <v>112079107.28</v>
      </c>
      <c r="BK25" s="35">
        <f t="shared" si="12"/>
        <v>56042354.359999999</v>
      </c>
      <c r="BL25" s="35">
        <f t="shared" si="12"/>
        <v>32564029.359999999</v>
      </c>
      <c r="BM25" s="35">
        <f t="shared" si="12"/>
        <v>237383431.88</v>
      </c>
      <c r="BN25" s="35">
        <f t="shared" si="12"/>
        <v>66759942.020000003</v>
      </c>
      <c r="BO25" s="35">
        <f t="shared" si="12"/>
        <v>185017919.48999998</v>
      </c>
      <c r="BP25" s="35">
        <f t="shared" si="12"/>
        <v>43598257.929999992</v>
      </c>
      <c r="BQ25" s="35">
        <f t="shared" si="12"/>
        <v>187418181.22</v>
      </c>
      <c r="BR25" s="35">
        <f t="shared" ref="BR25:CK25" si="13">SUM(BR19:BR24)</f>
        <v>42046657.650000006</v>
      </c>
      <c r="BS25" s="35">
        <f t="shared" si="13"/>
        <v>199378789.79999998</v>
      </c>
      <c r="BT25" s="35">
        <f t="shared" si="13"/>
        <v>44305012.219999991</v>
      </c>
      <c r="BU25" s="35">
        <f t="shared" si="13"/>
        <v>23363768.900000002</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517</v>
      </c>
      <c r="E26" s="35">
        <f>E14-E25</f>
        <v>1610363298.0900002</v>
      </c>
      <c r="F26" s="35">
        <f t="shared" ref="F26:BQ26" si="14">F14-F25</f>
        <v>1405689604.1400001</v>
      </c>
      <c r="G26" s="35">
        <f t="shared" si="14"/>
        <v>330482778.85000002</v>
      </c>
      <c r="H26" s="35">
        <f t="shared" si="14"/>
        <v>-277228251.38999999</v>
      </c>
      <c r="I26" s="35">
        <f t="shared" si="14"/>
        <v>1597453173.1900001</v>
      </c>
      <c r="J26" s="35">
        <f t="shared" si="14"/>
        <v>1929645382.1800001</v>
      </c>
      <c r="K26" s="35">
        <f t="shared" si="14"/>
        <v>1137728048.1500001</v>
      </c>
      <c r="L26" s="35">
        <f t="shared" si="14"/>
        <v>319139035.18000001</v>
      </c>
      <c r="M26" s="35">
        <f t="shared" si="14"/>
        <v>866244042.55000007</v>
      </c>
      <c r="N26" s="35">
        <f t="shared" si="14"/>
        <v>1508101907.8</v>
      </c>
      <c r="O26" s="35">
        <f t="shared" si="14"/>
        <v>420940135.42999995</v>
      </c>
      <c r="P26" s="35">
        <f t="shared" si="14"/>
        <v>-139849646.09999999</v>
      </c>
      <c r="Q26" s="35">
        <f t="shared" si="14"/>
        <v>1691346043.8900001</v>
      </c>
      <c r="R26" s="35">
        <f t="shared" si="14"/>
        <v>1767169251.03</v>
      </c>
      <c r="S26" s="35">
        <f t="shared" si="14"/>
        <v>921956922.65999997</v>
      </c>
      <c r="T26" s="35">
        <f t="shared" si="14"/>
        <v>-47720877.789999999</v>
      </c>
      <c r="U26" s="35">
        <f t="shared" si="14"/>
        <v>1450055434.3200002</v>
      </c>
      <c r="V26" s="35">
        <f t="shared" si="14"/>
        <v>1503864105.3</v>
      </c>
      <c r="W26" s="35">
        <f t="shared" si="14"/>
        <v>848783895.38999999</v>
      </c>
      <c r="X26" s="35">
        <f t="shared" si="14"/>
        <v>-633039859.49000001</v>
      </c>
      <c r="Y26" s="35">
        <f t="shared" si="14"/>
        <v>2856586408.27</v>
      </c>
      <c r="Z26" s="35">
        <f t="shared" si="14"/>
        <v>2266334969.25</v>
      </c>
      <c r="AA26" s="35">
        <f t="shared" si="14"/>
        <v>1417863049.1799998</v>
      </c>
      <c r="AB26" s="35">
        <f t="shared" si="14"/>
        <v>-125661126.05</v>
      </c>
      <c r="AC26" s="35">
        <f t="shared" si="14"/>
        <v>1256649120.5</v>
      </c>
      <c r="AD26" s="35">
        <f t="shared" si="14"/>
        <v>1434505205.8599999</v>
      </c>
      <c r="AE26" s="35">
        <f t="shared" si="14"/>
        <v>789775144.87</v>
      </c>
      <c r="AF26" s="35">
        <f t="shared" si="14"/>
        <v>-223539526.56</v>
      </c>
      <c r="AG26" s="35">
        <f t="shared" si="14"/>
        <v>1422612945.0599999</v>
      </c>
      <c r="AH26" s="35">
        <f t="shared" si="14"/>
        <v>1718131912.98</v>
      </c>
      <c r="AI26" s="35">
        <f t="shared" si="14"/>
        <v>1008587998.24</v>
      </c>
      <c r="AJ26" s="35">
        <f t="shared" si="14"/>
        <v>30469639.280000001</v>
      </c>
      <c r="AK26" s="35">
        <f t="shared" si="14"/>
        <v>1736167747.95</v>
      </c>
      <c r="AL26" s="35">
        <f t="shared" si="14"/>
        <v>1616122875.99</v>
      </c>
      <c r="AM26" s="35">
        <f t="shared" si="14"/>
        <v>892307112.5</v>
      </c>
      <c r="AN26" s="35">
        <f t="shared" si="14"/>
        <v>378297459.14999998</v>
      </c>
      <c r="AO26" s="35">
        <f t="shared" si="14"/>
        <v>236933046.49000007</v>
      </c>
      <c r="AP26" s="35">
        <f t="shared" si="14"/>
        <v>381218783.56</v>
      </c>
      <c r="AQ26" s="35">
        <f t="shared" si="14"/>
        <v>-118321923.45</v>
      </c>
      <c r="AR26" s="35">
        <f t="shared" si="14"/>
        <v>-286208499.70999998</v>
      </c>
      <c r="AS26" s="35">
        <f t="shared" si="14"/>
        <v>855188230.61000001</v>
      </c>
      <c r="AT26" s="35">
        <f t="shared" si="14"/>
        <v>769860088.14999998</v>
      </c>
      <c r="AU26" s="35">
        <f t="shared" si="14"/>
        <v>243214852.78999999</v>
      </c>
      <c r="AV26" s="35">
        <f t="shared" si="14"/>
        <v>-30549097.199999999</v>
      </c>
      <c r="AW26" s="35">
        <f t="shared" si="14"/>
        <v>657867904.92999995</v>
      </c>
      <c r="AX26" s="35">
        <f t="shared" si="14"/>
        <v>383603911.21000004</v>
      </c>
      <c r="AY26" s="35">
        <f t="shared" si="14"/>
        <v>132380262.03</v>
      </c>
      <c r="AZ26" s="35">
        <f t="shared" si="14"/>
        <v>-113876285.17</v>
      </c>
      <c r="BA26" s="35">
        <f t="shared" si="14"/>
        <v>52799092.479999989</v>
      </c>
      <c r="BB26" s="35">
        <f t="shared" si="14"/>
        <v>-287751496.5</v>
      </c>
      <c r="BC26" s="35">
        <f t="shared" si="14"/>
        <v>-245930470.69999999</v>
      </c>
      <c r="BD26" s="35">
        <f t="shared" si="14"/>
        <v>-268708950.60000002</v>
      </c>
      <c r="BE26" s="35">
        <f t="shared" si="14"/>
        <v>513041757.09000003</v>
      </c>
      <c r="BF26" s="35">
        <f t="shared" si="14"/>
        <v>326774621.70999998</v>
      </c>
      <c r="BG26" s="35">
        <f t="shared" si="14"/>
        <v>99338915.430000007</v>
      </c>
      <c r="BH26" s="35">
        <f t="shared" si="14"/>
        <v>27193394.649999999</v>
      </c>
      <c r="BI26" s="35">
        <f t="shared" si="14"/>
        <v>356960289.64999998</v>
      </c>
      <c r="BJ26" s="35">
        <f t="shared" si="14"/>
        <v>344644390.25</v>
      </c>
      <c r="BK26" s="35">
        <f t="shared" si="14"/>
        <v>100930825.00000001</v>
      </c>
      <c r="BL26" s="35">
        <f t="shared" si="14"/>
        <v>-38435243.939999998</v>
      </c>
      <c r="BM26" s="35">
        <f t="shared" si="14"/>
        <v>453208185.35000002</v>
      </c>
      <c r="BN26" s="35">
        <f t="shared" si="14"/>
        <v>251831349.67999998</v>
      </c>
      <c r="BO26" s="35">
        <f t="shared" si="14"/>
        <v>702168110.80999994</v>
      </c>
      <c r="BP26" s="35">
        <f t="shared" si="14"/>
        <v>156625745.06</v>
      </c>
      <c r="BQ26" s="35">
        <f t="shared" si="14"/>
        <v>490734751.25999999</v>
      </c>
      <c r="BR26" s="35">
        <f t="shared" ref="BR26:CK26" si="15">BR14-BR25</f>
        <v>89645638.829999998</v>
      </c>
      <c r="BS26" s="35">
        <f t="shared" si="15"/>
        <v>48054318.180000007</v>
      </c>
      <c r="BT26" s="35">
        <f t="shared" si="15"/>
        <v>-1234474.8299999908</v>
      </c>
      <c r="BU26" s="35">
        <f t="shared" si="15"/>
        <v>-178305144.28999999</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518</v>
      </c>
      <c r="E27" s="33">
        <f>E26-E24</f>
        <v>1610363298.0900002</v>
      </c>
      <c r="F27" s="33">
        <f t="shared" ref="F27:BQ27" si="16">F26-F24</f>
        <v>1405689604.1400001</v>
      </c>
      <c r="G27" s="33">
        <f t="shared" si="16"/>
        <v>330482778.85000002</v>
      </c>
      <c r="H27" s="33">
        <f t="shared" si="16"/>
        <v>-277228251.38999999</v>
      </c>
      <c r="I27" s="33">
        <f t="shared" si="16"/>
        <v>1597453173.1900001</v>
      </c>
      <c r="J27" s="33">
        <f t="shared" si="16"/>
        <v>1929645382.1800001</v>
      </c>
      <c r="K27" s="33">
        <f t="shared" si="16"/>
        <v>1137728048.1500001</v>
      </c>
      <c r="L27" s="33">
        <f t="shared" si="16"/>
        <v>319139035.18000001</v>
      </c>
      <c r="M27" s="33">
        <f t="shared" si="16"/>
        <v>866244042.55000007</v>
      </c>
      <c r="N27" s="33">
        <f t="shared" si="16"/>
        <v>1508101907.8</v>
      </c>
      <c r="O27" s="33">
        <f t="shared" si="16"/>
        <v>420940135.42999995</v>
      </c>
      <c r="P27" s="33">
        <f t="shared" si="16"/>
        <v>-139849646.09999999</v>
      </c>
      <c r="Q27" s="33">
        <f t="shared" si="16"/>
        <v>1691346043.8900001</v>
      </c>
      <c r="R27" s="33">
        <f t="shared" si="16"/>
        <v>1767169251.03</v>
      </c>
      <c r="S27" s="33">
        <f t="shared" si="16"/>
        <v>921956922.65999997</v>
      </c>
      <c r="T27" s="33">
        <f t="shared" si="16"/>
        <v>-47720877.789999999</v>
      </c>
      <c r="U27" s="33">
        <f t="shared" si="16"/>
        <v>1450055434.3200002</v>
      </c>
      <c r="V27" s="33">
        <f t="shared" si="16"/>
        <v>1503864105.3</v>
      </c>
      <c r="W27" s="33">
        <f t="shared" si="16"/>
        <v>849569522.25</v>
      </c>
      <c r="X27" s="33">
        <f t="shared" si="16"/>
        <v>-633039859.49000001</v>
      </c>
      <c r="Y27" s="33">
        <f t="shared" si="16"/>
        <v>2856586408.27</v>
      </c>
      <c r="Z27" s="33">
        <f t="shared" si="16"/>
        <v>2266334969.25</v>
      </c>
      <c r="AA27" s="33">
        <f t="shared" si="16"/>
        <v>1417819567.7599998</v>
      </c>
      <c r="AB27" s="33">
        <f t="shared" si="16"/>
        <v>-125661126.05</v>
      </c>
      <c r="AC27" s="33">
        <f t="shared" si="16"/>
        <v>1256649120.5</v>
      </c>
      <c r="AD27" s="33">
        <f t="shared" si="16"/>
        <v>1434505205.8599999</v>
      </c>
      <c r="AE27" s="33">
        <f t="shared" si="16"/>
        <v>789775144.87</v>
      </c>
      <c r="AF27" s="33">
        <f t="shared" si="16"/>
        <v>-223539526.56</v>
      </c>
      <c r="AG27" s="33">
        <f t="shared" si="16"/>
        <v>1422612945.0599999</v>
      </c>
      <c r="AH27" s="33">
        <f t="shared" si="16"/>
        <v>1718131912.98</v>
      </c>
      <c r="AI27" s="33">
        <f t="shared" si="16"/>
        <v>1008461435.51</v>
      </c>
      <c r="AJ27" s="33">
        <f t="shared" si="16"/>
        <v>30469639.280000001</v>
      </c>
      <c r="AK27" s="33">
        <f t="shared" si="16"/>
        <v>1731471467.0800002</v>
      </c>
      <c r="AL27" s="33">
        <f t="shared" si="16"/>
        <v>1616122875.99</v>
      </c>
      <c r="AM27" s="33">
        <f t="shared" si="16"/>
        <v>891762534.29999995</v>
      </c>
      <c r="AN27" s="33">
        <f t="shared" si="16"/>
        <v>378297459.14999998</v>
      </c>
      <c r="AO27" s="33">
        <f t="shared" si="16"/>
        <v>236887258.28000006</v>
      </c>
      <c r="AP27" s="33">
        <f t="shared" si="16"/>
        <v>381218783.56</v>
      </c>
      <c r="AQ27" s="33">
        <f t="shared" si="16"/>
        <v>-118481359.31</v>
      </c>
      <c r="AR27" s="33">
        <f t="shared" si="16"/>
        <v>-286208499.70999998</v>
      </c>
      <c r="AS27" s="33">
        <f t="shared" si="16"/>
        <v>853855401.26999998</v>
      </c>
      <c r="AT27" s="33">
        <f t="shared" si="16"/>
        <v>769860088.14999998</v>
      </c>
      <c r="AU27" s="33">
        <f t="shared" si="16"/>
        <v>242399323.66</v>
      </c>
      <c r="AV27" s="33">
        <f t="shared" si="16"/>
        <v>-30549097.199999999</v>
      </c>
      <c r="AW27" s="33">
        <f t="shared" si="16"/>
        <v>656073219.92999995</v>
      </c>
      <c r="AX27" s="33">
        <f t="shared" si="16"/>
        <v>382488224.21000004</v>
      </c>
      <c r="AY27" s="33">
        <f t="shared" si="16"/>
        <v>132380262.03</v>
      </c>
      <c r="AZ27" s="33">
        <f t="shared" si="16"/>
        <v>-113878935.17</v>
      </c>
      <c r="BA27" s="33">
        <f t="shared" si="16"/>
        <v>52727020.319999993</v>
      </c>
      <c r="BB27" s="33">
        <f t="shared" si="16"/>
        <v>-287898690.91000003</v>
      </c>
      <c r="BC27" s="33">
        <f t="shared" si="16"/>
        <v>-245978295.10999998</v>
      </c>
      <c r="BD27" s="33">
        <f t="shared" si="16"/>
        <v>-268851187.01000005</v>
      </c>
      <c r="BE27" s="33">
        <f t="shared" si="16"/>
        <v>511576453.77000004</v>
      </c>
      <c r="BF27" s="33">
        <f t="shared" si="16"/>
        <v>322690119.60999995</v>
      </c>
      <c r="BG27" s="33">
        <f t="shared" si="16"/>
        <v>97141714.090000004</v>
      </c>
      <c r="BH27" s="33">
        <f t="shared" si="16"/>
        <v>25240990.09</v>
      </c>
      <c r="BI27" s="33">
        <f t="shared" si="16"/>
        <v>356033008.65999997</v>
      </c>
      <c r="BJ27" s="33">
        <f t="shared" si="16"/>
        <v>343784525.52999997</v>
      </c>
      <c r="BK27" s="33">
        <f t="shared" si="16"/>
        <v>100282121.52000001</v>
      </c>
      <c r="BL27" s="33">
        <f t="shared" si="16"/>
        <v>-38443768.939999998</v>
      </c>
      <c r="BM27" s="33">
        <f t="shared" si="16"/>
        <v>452657379.93000001</v>
      </c>
      <c r="BN27" s="33">
        <f t="shared" si="16"/>
        <v>251792592.62999997</v>
      </c>
      <c r="BO27" s="33">
        <f t="shared" si="16"/>
        <v>701914639.80999994</v>
      </c>
      <c r="BP27" s="33">
        <f t="shared" si="16"/>
        <v>156057641.50999999</v>
      </c>
      <c r="BQ27" s="33">
        <f t="shared" si="16"/>
        <v>490536704.68000001</v>
      </c>
      <c r="BR27" s="33">
        <f t="shared" ref="BR27:CL27" si="17">BR26-BR24</f>
        <v>89625226.060000002</v>
      </c>
      <c r="BS27" s="33">
        <f t="shared" si="17"/>
        <v>48033729.610000007</v>
      </c>
      <c r="BT27" s="33">
        <f t="shared" si="17"/>
        <v>-1245474.8299999908</v>
      </c>
      <c r="BU27" s="33">
        <f t="shared" si="17"/>
        <v>-178748287.76999998</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74" customFormat="1">
      <c r="A28" s="74" t="s">
        <v>519</v>
      </c>
      <c r="E28" s="74">
        <f>(E27-I27)/I27</f>
        <v>8.0816922315284506E-3</v>
      </c>
      <c r="F28" s="74">
        <f t="shared" ref="F28:BQ28" si="18">(F27-J27)/J27</f>
        <v>-0.27152956853039262</v>
      </c>
      <c r="G28" s="74">
        <f t="shared" si="18"/>
        <v>-0.7095239241158019</v>
      </c>
      <c r="H28" s="74">
        <f t="shared" si="18"/>
        <v>-1.8686754700302906</v>
      </c>
      <c r="I28" s="74">
        <f t="shared" si="18"/>
        <v>0.84411446973708248</v>
      </c>
      <c r="J28" s="74">
        <f t="shared" si="18"/>
        <v>0.27951922360136949</v>
      </c>
      <c r="K28" s="74">
        <f t="shared" si="18"/>
        <v>1.7028262510244716</v>
      </c>
      <c r="L28" s="74">
        <f t="shared" si="18"/>
        <v>-3.2820153220251873</v>
      </c>
      <c r="M28" s="74">
        <f t="shared" si="18"/>
        <v>-0.4878374856054366</v>
      </c>
      <c r="N28" s="74">
        <f t="shared" si="18"/>
        <v>-0.14660018732161723</v>
      </c>
      <c r="O28" s="74">
        <f t="shared" si="18"/>
        <v>-0.54342754516608305</v>
      </c>
      <c r="P28" s="74">
        <f t="shared" si="18"/>
        <v>1.9305757265283532</v>
      </c>
      <c r="Q28" s="74">
        <f t="shared" si="18"/>
        <v>0.16640095534220217</v>
      </c>
      <c r="R28" s="74">
        <f t="shared" si="18"/>
        <v>0.17508573068673269</v>
      </c>
      <c r="S28" s="74">
        <f t="shared" si="18"/>
        <v>8.5204799035503501E-2</v>
      </c>
      <c r="T28" s="74">
        <f t="shared" si="18"/>
        <v>-0.92461631432111457</v>
      </c>
      <c r="U28" s="74">
        <f t="shared" si="18"/>
        <v>-0.49238173572415062</v>
      </c>
      <c r="V28" s="74">
        <f t="shared" si="18"/>
        <v>-0.33643343737590792</v>
      </c>
      <c r="W28" s="74">
        <f t="shared" si="18"/>
        <v>-0.40079151002815744</v>
      </c>
      <c r="X28" s="74">
        <f t="shared" si="18"/>
        <v>4.0376745727880579</v>
      </c>
      <c r="Y28" s="74">
        <f t="shared" si="18"/>
        <v>1.2731774221378609</v>
      </c>
      <c r="Z28" s="74">
        <f t="shared" si="18"/>
        <v>0.57987225141599263</v>
      </c>
      <c r="AA28" s="74">
        <f t="shared" si="18"/>
        <v>0.79521928104407269</v>
      </c>
      <c r="AB28" s="74">
        <f t="shared" si="18"/>
        <v>-0.43785724169782819</v>
      </c>
      <c r="AC28" s="74">
        <f t="shared" si="18"/>
        <v>-0.11666126414518201</v>
      </c>
      <c r="AD28" s="74">
        <f t="shared" si="18"/>
        <v>-0.16507853964953487</v>
      </c>
      <c r="AE28" s="74">
        <f t="shared" si="18"/>
        <v>-0.21685141636517391</v>
      </c>
      <c r="AF28" s="74">
        <f t="shared" si="18"/>
        <v>-8.3364677706154975</v>
      </c>
      <c r="AG28" s="74">
        <f t="shared" si="18"/>
        <v>-0.1783792155355973</v>
      </c>
      <c r="AH28" s="74">
        <f t="shared" si="18"/>
        <v>6.3119604644858204E-2</v>
      </c>
      <c r="AI28" s="74">
        <f t="shared" si="18"/>
        <v>0.13086320261436446</v>
      </c>
      <c r="AJ28" s="74">
        <f t="shared" si="18"/>
        <v>-0.9194558711854357</v>
      </c>
      <c r="AK28" s="74">
        <f t="shared" si="18"/>
        <v>6.3092638230183153</v>
      </c>
      <c r="AL28" s="74">
        <f t="shared" si="18"/>
        <v>3.2393579374496864</v>
      </c>
      <c r="AM28" s="74">
        <f t="shared" si="18"/>
        <v>-8.5266062061860044</v>
      </c>
      <c r="AN28" s="74">
        <f t="shared" si="18"/>
        <v>-2.3217548029960984</v>
      </c>
      <c r="AO28" s="74">
        <f t="shared" si="18"/>
        <v>-0.7225674769666377</v>
      </c>
      <c r="AP28" s="74">
        <f t="shared" si="18"/>
        <v>-0.50482069478873526</v>
      </c>
      <c r="AQ28" s="74">
        <f t="shared" si="18"/>
        <v>-1.4887858494035537</v>
      </c>
      <c r="AR28" s="74">
        <f t="shared" si="18"/>
        <v>8.3688038581382358</v>
      </c>
      <c r="AS28" s="74">
        <f t="shared" si="18"/>
        <v>0.30146357956982683</v>
      </c>
      <c r="AT28" s="74">
        <f t="shared" si="18"/>
        <v>1.0127680786515367</v>
      </c>
      <c r="AU28" s="74">
        <f t="shared" si="18"/>
        <v>0.83108357653097475</v>
      </c>
      <c r="AV28" s="74">
        <f t="shared" si="18"/>
        <v>-0.73174057911240653</v>
      </c>
      <c r="AW28" s="74">
        <f t="shared" si="18"/>
        <v>11.442827528434096</v>
      </c>
      <c r="AX28" s="74">
        <f t="shared" si="18"/>
        <v>-2.3285514532942759</v>
      </c>
      <c r="AY28" s="74">
        <f t="shared" si="18"/>
        <v>-1.5381786306421887</v>
      </c>
      <c r="AZ28" s="74">
        <f t="shared" si="18"/>
        <v>-0.57642390782613795</v>
      </c>
      <c r="BA28" s="74">
        <f t="shared" si="18"/>
        <v>-0.89693227682502841</v>
      </c>
      <c r="BB28" s="74">
        <f t="shared" si="18"/>
        <v>-1.8921831609159632</v>
      </c>
      <c r="BC28" s="74">
        <f t="shared" si="18"/>
        <v>-3.5321593036963055</v>
      </c>
      <c r="BD28" s="74">
        <f t="shared" si="18"/>
        <v>-11.651372471974218</v>
      </c>
      <c r="BE28" s="74">
        <f t="shared" si="18"/>
        <v>0.43687928177058166</v>
      </c>
      <c r="BF28" s="74">
        <f t="shared" si="18"/>
        <v>-6.1359381686768903E-2</v>
      </c>
      <c r="BG28" s="74">
        <f t="shared" si="18"/>
        <v>-3.1315725898097321E-2</v>
      </c>
      <c r="BH28" s="74">
        <f t="shared" si="18"/>
        <v>-1.6565690822196479</v>
      </c>
      <c r="BI28" s="74">
        <f t="shared" si="18"/>
        <v>-0.21346028045525792</v>
      </c>
      <c r="BJ28" s="74">
        <f t="shared" si="18"/>
        <v>0.36534805070766635</v>
      </c>
      <c r="BK28" s="74">
        <f t="shared" si="18"/>
        <v>-0.85713060273661601</v>
      </c>
      <c r="BL28" s="74">
        <f t="shared" si="18"/>
        <v>-1.2463433931720451</v>
      </c>
      <c r="BM28" s="74">
        <f t="shared" si="18"/>
        <v>-7.7220163931892627E-2</v>
      </c>
      <c r="BN28" s="74">
        <f t="shared" si="18"/>
        <v>1.8093942263692178</v>
      </c>
      <c r="BO28" s="74">
        <f t="shared" si="18"/>
        <v>13.612953137494248</v>
      </c>
      <c r="BP28" s="74">
        <f t="shared" si="18"/>
        <v>-126.2997152178508</v>
      </c>
      <c r="BQ28" s="74">
        <f t="shared" si="18"/>
        <v>-3.744287572204251</v>
      </c>
      <c r="BR28" s="74" t="e">
        <f t="shared" ref="BR28:CK28" si="19">(BR27-BV27)/BV27</f>
        <v>#DIV/0!</v>
      </c>
      <c r="BS28" s="74" t="e">
        <f t="shared" si="19"/>
        <v>#DIV/0!</v>
      </c>
      <c r="BT28" s="74" t="e">
        <f t="shared" si="19"/>
        <v>#DIV/0!</v>
      </c>
      <c r="BU28" s="74" t="e">
        <f t="shared" si="19"/>
        <v>#DIV/0!</v>
      </c>
      <c r="BV28" s="74" t="e">
        <f t="shared" si="19"/>
        <v>#DIV/0!</v>
      </c>
      <c r="BW28" s="74" t="e">
        <f t="shared" si="19"/>
        <v>#DIV/0!</v>
      </c>
      <c r="BX28" s="74" t="e">
        <f t="shared" si="19"/>
        <v>#DIV/0!</v>
      </c>
      <c r="BY28" s="74" t="e">
        <f t="shared" si="19"/>
        <v>#DIV/0!</v>
      </c>
      <c r="BZ28" s="74" t="e">
        <f t="shared" si="19"/>
        <v>#DIV/0!</v>
      </c>
      <c r="CA28" s="74" t="e">
        <f t="shared" si="19"/>
        <v>#DIV/0!</v>
      </c>
      <c r="CB28" s="74" t="e">
        <f t="shared" si="19"/>
        <v>#DIV/0!</v>
      </c>
      <c r="CC28" s="74" t="e">
        <f t="shared" si="19"/>
        <v>#DIV/0!</v>
      </c>
      <c r="CD28" s="74" t="e">
        <f t="shared" si="19"/>
        <v>#DIV/0!</v>
      </c>
      <c r="CE28" s="74" t="e">
        <f t="shared" si="19"/>
        <v>#DIV/0!</v>
      </c>
      <c r="CF28" s="74" t="e">
        <f t="shared" si="19"/>
        <v>#DIV/0!</v>
      </c>
      <c r="CG28" s="74" t="e">
        <f t="shared" si="19"/>
        <v>#DIV/0!</v>
      </c>
      <c r="CH28" s="74" t="e">
        <f t="shared" si="19"/>
        <v>#DIV/0!</v>
      </c>
      <c r="CI28" s="74" t="e">
        <f t="shared" si="19"/>
        <v>#DIV/0!</v>
      </c>
      <c r="CJ28" s="74" t="e">
        <f t="shared" si="19"/>
        <v>#DIV/0!</v>
      </c>
      <c r="CK28" s="74" t="e">
        <f t="shared" si="19"/>
        <v>#DIV/0!</v>
      </c>
    </row>
    <row r="29" spans="1:90" s="22" customFormat="1" ht="71.25" customHeight="1">
      <c r="A29" s="152" t="s">
        <v>573</v>
      </c>
      <c r="B29" s="153"/>
      <c r="C29" s="153"/>
      <c r="D29" s="153"/>
      <c r="E29" s="153"/>
      <c r="F29" s="153"/>
      <c r="G29" s="153"/>
      <c r="H29" s="153"/>
      <c r="I29" s="153"/>
      <c r="J29" s="153"/>
      <c r="K29" s="153"/>
      <c r="L29" s="153"/>
      <c r="M29" s="153"/>
      <c r="N29" s="153"/>
      <c r="O29" s="153"/>
      <c r="P29" s="153"/>
      <c r="Q29" s="153"/>
      <c r="R29" s="153"/>
      <c r="S29" s="153"/>
      <c r="T29" s="153"/>
      <c r="U29" s="153"/>
      <c r="V29" s="153"/>
      <c r="W29" s="153"/>
      <c r="X29" s="153"/>
      <c r="Y29" s="153"/>
      <c r="Z29" s="153"/>
      <c r="AA29" s="153"/>
      <c r="AB29" s="153"/>
      <c r="AC29" s="153"/>
    </row>
    <row r="30" spans="1:90">
      <c r="A30" s="142" t="s">
        <v>593</v>
      </c>
      <c r="B30" s="109"/>
      <c r="C30" s="109"/>
      <c r="D30" s="109"/>
      <c r="E30" s="109" t="s">
        <v>592</v>
      </c>
      <c r="F30" s="109"/>
      <c r="G30" s="109"/>
      <c r="H30" s="109"/>
      <c r="I30" s="109" t="s">
        <v>594</v>
      </c>
    </row>
    <row r="31" spans="1:90" s="74" customFormat="1">
      <c r="A31" s="143" t="s">
        <v>595</v>
      </c>
      <c r="B31" s="143"/>
      <c r="C31" s="143"/>
      <c r="D31" s="143"/>
      <c r="E31" s="143">
        <f>POWER(E27/U27,1/5)-1</f>
        <v>2.1193053072772194E-2</v>
      </c>
      <c r="F31" s="143"/>
      <c r="G31" s="143"/>
      <c r="H31" s="143"/>
      <c r="I31" s="143">
        <f>POWER(E27/AC27,1/7)-1</f>
        <v>3.6065277077557134E-2</v>
      </c>
    </row>
    <row r="32" spans="1:90" s="77" customFormat="1">
      <c r="A32" s="77" t="s">
        <v>521</v>
      </c>
      <c r="E32" s="77">
        <v>0.17</v>
      </c>
    </row>
    <row r="39" spans="1:1" ht="40.5">
      <c r="A39" s="78" t="s">
        <v>522</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workbookViewId="0">
      <selection activeCell="B61" sqref="B61"/>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9" t="s">
        <v>523</v>
      </c>
      <c r="B1" s="80">
        <f>自由现金流分析表!E1</f>
        <v>43100</v>
      </c>
    </row>
    <row r="2" spans="1:10">
      <c r="A2" s="81" t="s">
        <v>524</v>
      </c>
      <c r="B2" s="82">
        <f>自由现金流分析表!E27</f>
        <v>1610363298.0900002</v>
      </c>
      <c r="C2" t="s">
        <v>558</v>
      </c>
    </row>
    <row r="3" spans="1:10" s="74" customFormat="1">
      <c r="A3" s="83" t="s">
        <v>525</v>
      </c>
      <c r="B3" s="111">
        <v>0</v>
      </c>
    </row>
    <row r="4" spans="1:10" s="74" customFormat="1">
      <c r="A4" s="83" t="s">
        <v>526</v>
      </c>
      <c r="B4" s="111">
        <v>0.08</v>
      </c>
      <c r="F4" s="30"/>
    </row>
    <row r="5" spans="1:10">
      <c r="A5" s="81" t="s">
        <v>527</v>
      </c>
      <c r="B5" s="82">
        <f>B2*(1+B3)/(B4-B3)</f>
        <v>20129541226.125</v>
      </c>
    </row>
    <row r="6" spans="1:10">
      <c r="A6" s="81" t="s">
        <v>528</v>
      </c>
      <c r="B6" s="82">
        <f>资产资本表!E17</f>
        <v>14669803853.76</v>
      </c>
    </row>
    <row r="7" spans="1:10">
      <c r="A7" s="81" t="s">
        <v>529</v>
      </c>
      <c r="B7" s="82">
        <f>资产资本表!E19</f>
        <v>2311426671.52</v>
      </c>
    </row>
    <row r="8" spans="1:10">
      <c r="A8" s="81" t="s">
        <v>530</v>
      </c>
      <c r="B8" s="82">
        <f>资产资本表!E89</f>
        <v>35496591.159999996</v>
      </c>
    </row>
    <row r="9" spans="1:10">
      <c r="A9" s="81" t="s">
        <v>531</v>
      </c>
      <c r="B9" s="82">
        <f>B5+B6+B7-B8</f>
        <v>37075275160.244995</v>
      </c>
    </row>
    <row r="10" spans="1:10">
      <c r="A10" s="81" t="s">
        <v>532</v>
      </c>
      <c r="B10" s="84">
        <f>资产资本表!E103/资产资本表!E107</f>
        <v>0.19264989293362078</v>
      </c>
    </row>
    <row r="11" spans="1:10">
      <c r="A11" s="81" t="s">
        <v>559</v>
      </c>
      <c r="B11" s="82">
        <f>B9*(1-B10)</f>
        <v>29932727370.139267</v>
      </c>
    </row>
    <row r="12" spans="1:10">
      <c r="A12" s="81" t="s">
        <v>533</v>
      </c>
      <c r="B12" s="122">
        <f>B55</f>
        <v>1022739308</v>
      </c>
    </row>
    <row r="13" spans="1:10" ht="14.25" thickBot="1">
      <c r="A13" s="85" t="s">
        <v>534</v>
      </c>
      <c r="B13" s="86">
        <f>B11/B12</f>
        <v>29.267211239464032</v>
      </c>
    </row>
    <row r="14" spans="1:10" s="22" customFormat="1" ht="53.25" customHeight="1">
      <c r="A14" s="152" t="s">
        <v>574</v>
      </c>
      <c r="B14" s="153"/>
      <c r="C14" s="153"/>
      <c r="D14" s="153"/>
      <c r="E14" s="153"/>
      <c r="F14" s="153"/>
      <c r="G14" s="153"/>
      <c r="H14" s="153"/>
      <c r="I14" s="153"/>
    </row>
    <row r="16" spans="1:10">
      <c r="A16" s="99"/>
      <c r="B16" s="87"/>
      <c r="C16" s="88"/>
      <c r="D16" s="88"/>
      <c r="E16" s="88"/>
      <c r="F16" s="88"/>
      <c r="G16" s="88"/>
      <c r="H16" s="88"/>
      <c r="I16" s="89"/>
      <c r="J16" s="88"/>
    </row>
    <row r="17" spans="1:10" s="74" customFormat="1">
      <c r="A17" s="102"/>
      <c r="B17" s="102"/>
      <c r="C17" s="102" t="s">
        <v>550</v>
      </c>
      <c r="D17" s="102">
        <v>0.09</v>
      </c>
      <c r="E17" s="102"/>
      <c r="F17" s="102"/>
      <c r="G17" s="102"/>
      <c r="H17" s="102" t="s">
        <v>551</v>
      </c>
      <c r="I17" s="102">
        <v>0.05</v>
      </c>
      <c r="J17" s="89"/>
    </row>
    <row r="18" spans="1:10" s="2" customFormat="1">
      <c r="A18" s="163" t="s">
        <v>535</v>
      </c>
      <c r="B18" s="163"/>
      <c r="C18" s="76" t="s">
        <v>549</v>
      </c>
      <c r="D18" s="110">
        <v>1</v>
      </c>
      <c r="E18" s="110">
        <v>2</v>
      </c>
      <c r="F18" s="110">
        <v>3</v>
      </c>
      <c r="G18" s="110">
        <v>4</v>
      </c>
      <c r="H18" s="110">
        <v>5</v>
      </c>
      <c r="I18" s="109">
        <v>6</v>
      </c>
      <c r="J18" s="91"/>
    </row>
    <row r="19" spans="1:10" s="33" customFormat="1">
      <c r="A19" s="112" t="s">
        <v>536</v>
      </c>
      <c r="B19" s="107"/>
      <c r="C19" s="101">
        <f>B2</f>
        <v>1610363298.0900002</v>
      </c>
      <c r="D19" s="101">
        <f>C19*(1+$D$17)</f>
        <v>1755295994.9181004</v>
      </c>
      <c r="E19" s="101">
        <f>D19*(1+$D$17)</f>
        <v>1913272634.4607296</v>
      </c>
      <c r="F19" s="101">
        <f>E19*(1+$D$17)</f>
        <v>2085467171.5621953</v>
      </c>
      <c r="G19" s="101">
        <f>F19*(1+$D$17)</f>
        <v>2273159217.0027928</v>
      </c>
      <c r="H19" s="101">
        <f>G19*(1+$D$17)</f>
        <v>2477743546.5330443</v>
      </c>
      <c r="I19" s="101">
        <f>H19*(1+I17)</f>
        <v>2601630723.8596969</v>
      </c>
      <c r="J19" s="87"/>
    </row>
    <row r="20" spans="1:10" s="33" customFormat="1">
      <c r="A20" s="112" t="s">
        <v>537</v>
      </c>
      <c r="B20" s="108">
        <v>0.08</v>
      </c>
      <c r="C20" s="101"/>
      <c r="D20" s="101">
        <f t="shared" ref="D20:I20" si="0">(1+$B$20)^D18</f>
        <v>1.08</v>
      </c>
      <c r="E20" s="101">
        <f t="shared" si="0"/>
        <v>1.1664000000000001</v>
      </c>
      <c r="F20" s="101">
        <f t="shared" si="0"/>
        <v>1.2597120000000002</v>
      </c>
      <c r="G20" s="101">
        <f t="shared" si="0"/>
        <v>1.3604889600000003</v>
      </c>
      <c r="H20" s="101">
        <f t="shared" si="0"/>
        <v>1.4693280768000003</v>
      </c>
      <c r="I20" s="101">
        <f t="shared" si="0"/>
        <v>1.5868743229440005</v>
      </c>
      <c r="J20" s="87"/>
    </row>
    <row r="21" spans="1:10" s="33" customFormat="1">
      <c r="A21" s="164" t="s">
        <v>538</v>
      </c>
      <c r="B21" s="164"/>
      <c r="C21" s="101"/>
      <c r="D21" s="101">
        <f>D19/D20</f>
        <v>1625274069.3686113</v>
      </c>
      <c r="E21" s="101">
        <f>E19/E20</f>
        <v>1640322903.3442469</v>
      </c>
      <c r="F21" s="101">
        <f>F19/F20</f>
        <v>1655511078.375212</v>
      </c>
      <c r="G21" s="101">
        <f>G19/G20</f>
        <v>1670839884.6564639</v>
      </c>
      <c r="H21" s="101">
        <f>H19/H20</f>
        <v>1686310624.3292089</v>
      </c>
      <c r="I21" s="101">
        <f>I19/((B20-I17)*I20)</f>
        <v>54648955418.076218</v>
      </c>
      <c r="J21" s="87"/>
    </row>
    <row r="22" spans="1:10" s="33" customFormat="1">
      <c r="A22" s="164" t="s">
        <v>557</v>
      </c>
      <c r="B22" s="164"/>
      <c r="C22" s="101"/>
      <c r="D22" s="157">
        <f>SUM(D21:H21)</f>
        <v>8278258560.0737419</v>
      </c>
      <c r="E22" s="158"/>
      <c r="F22" s="158"/>
      <c r="G22" s="158"/>
      <c r="H22" s="159"/>
      <c r="I22" s="101">
        <f>I21</f>
        <v>54648955418.076218</v>
      </c>
      <c r="J22" s="87"/>
    </row>
    <row r="23" spans="1:10">
      <c r="A23" s="104" t="s">
        <v>539</v>
      </c>
      <c r="B23" s="87">
        <f>D22+I22</f>
        <v>62927213978.149963</v>
      </c>
      <c r="C23" s="88"/>
      <c r="D23" s="88"/>
      <c r="E23" s="88"/>
      <c r="F23" s="88"/>
      <c r="G23" s="88"/>
      <c r="H23" s="88"/>
      <c r="I23" s="90"/>
      <c r="J23" s="88"/>
    </row>
    <row r="24" spans="1:10">
      <c r="A24" s="104" t="s">
        <v>540</v>
      </c>
      <c r="B24" s="87">
        <f>B23</f>
        <v>62927213978.149963</v>
      </c>
      <c r="C24" s="88"/>
      <c r="D24" s="88"/>
      <c r="E24" s="88"/>
      <c r="F24" s="88"/>
      <c r="G24" s="88"/>
      <c r="H24" s="88"/>
      <c r="I24" s="90"/>
      <c r="J24" s="88"/>
    </row>
    <row r="25" spans="1:10">
      <c r="A25" s="81" t="s">
        <v>541</v>
      </c>
      <c r="B25" s="82">
        <f>资产资本表!E17</f>
        <v>14669803853.76</v>
      </c>
      <c r="C25" s="88"/>
      <c r="D25" s="88"/>
      <c r="E25" s="88"/>
      <c r="F25" s="88"/>
      <c r="G25" s="88"/>
      <c r="H25" s="88"/>
      <c r="I25" s="90"/>
      <c r="J25" s="88"/>
    </row>
    <row r="26" spans="1:10">
      <c r="A26" s="81" t="s">
        <v>542</v>
      </c>
      <c r="B26" s="82">
        <f>资产资本表!E19</f>
        <v>2311426671.52</v>
      </c>
      <c r="C26" s="88"/>
      <c r="D26" s="88"/>
      <c r="E26" s="88"/>
      <c r="F26" s="88"/>
      <c r="G26" s="88"/>
      <c r="H26" s="88"/>
      <c r="I26" s="90"/>
      <c r="J26" s="88"/>
    </row>
    <row r="27" spans="1:10">
      <c r="A27" s="81" t="s">
        <v>543</v>
      </c>
      <c r="B27" s="82">
        <f>资产资本表!E89</f>
        <v>35496591.159999996</v>
      </c>
      <c r="C27" s="88"/>
      <c r="D27" s="88"/>
      <c r="E27" s="88"/>
      <c r="F27" s="88"/>
      <c r="G27" s="88"/>
      <c r="H27" s="88"/>
      <c r="I27" s="90"/>
      <c r="J27" s="88"/>
    </row>
    <row r="28" spans="1:10" s="2" customFormat="1">
      <c r="A28" s="93" t="s">
        <v>544</v>
      </c>
      <c r="B28" s="94">
        <f>B24+B25+B26-B27</f>
        <v>79872947912.269958</v>
      </c>
      <c r="C28" s="91"/>
      <c r="D28" s="91"/>
      <c r="E28" s="91"/>
      <c r="F28" s="91"/>
      <c r="G28" s="91"/>
      <c r="H28" s="91"/>
      <c r="I28" s="92"/>
      <c r="J28" s="91"/>
    </row>
    <row r="29" spans="1:10">
      <c r="A29" s="81" t="s">
        <v>545</v>
      </c>
      <c r="B29" s="89">
        <f>资产资本表!E103/资产资本表!E107</f>
        <v>0.19264989293362078</v>
      </c>
      <c r="C29" s="156" t="s">
        <v>552</v>
      </c>
      <c r="D29" s="156"/>
      <c r="E29" s="156"/>
      <c r="F29" s="88"/>
      <c r="G29" s="88"/>
      <c r="H29" s="88"/>
      <c r="I29" s="90"/>
      <c r="J29" s="88"/>
    </row>
    <row r="30" spans="1:10" s="2" customFormat="1">
      <c r="A30" s="93" t="s">
        <v>546</v>
      </c>
      <c r="B30" s="94">
        <f>B28*(1-B29)</f>
        <v>64485433048.678482</v>
      </c>
      <c r="C30" s="103">
        <v>0.4</v>
      </c>
      <c r="D30" s="103">
        <v>0.3</v>
      </c>
      <c r="E30" s="103">
        <v>0.2</v>
      </c>
      <c r="F30" s="91"/>
      <c r="G30" s="91"/>
      <c r="H30" s="91"/>
      <c r="I30" s="92"/>
      <c r="J30" s="91"/>
    </row>
    <row r="31" spans="1:10">
      <c r="A31" s="81" t="s">
        <v>548</v>
      </c>
      <c r="B31" s="121">
        <f>B55</f>
        <v>1022739308</v>
      </c>
      <c r="C31" s="75">
        <f>$B$32*C30</f>
        <v>25.220672577758588</v>
      </c>
      <c r="D31" s="75">
        <f>$B$32*D30</f>
        <v>18.91550443331894</v>
      </c>
      <c r="E31" s="75">
        <f>$B$32*E30</f>
        <v>12.610336288879294</v>
      </c>
      <c r="F31" s="88"/>
      <c r="G31" s="88"/>
      <c r="H31" s="88"/>
      <c r="I31" s="90"/>
      <c r="J31" s="88"/>
    </row>
    <row r="32" spans="1:10" s="2" customFormat="1" ht="14.25" thickBot="1">
      <c r="A32" s="95" t="s">
        <v>547</v>
      </c>
      <c r="B32" s="96">
        <f>B30/B31</f>
        <v>63.051681444396465</v>
      </c>
      <c r="C32" s="97"/>
      <c r="D32" s="97"/>
      <c r="E32" s="97"/>
      <c r="F32" s="97"/>
      <c r="G32" s="97"/>
      <c r="H32" s="97"/>
      <c r="I32" s="98"/>
      <c r="J32" s="91"/>
    </row>
    <row r="37" spans="1:19" s="74" customFormat="1">
      <c r="A37" s="102"/>
      <c r="B37" s="102"/>
      <c r="C37" s="102" t="s">
        <v>550</v>
      </c>
      <c r="D37" s="102">
        <v>0.15</v>
      </c>
      <c r="E37" s="102"/>
      <c r="F37" s="102"/>
      <c r="G37" s="102"/>
      <c r="H37" s="102" t="s">
        <v>555</v>
      </c>
      <c r="I37" s="102">
        <v>0.09</v>
      </c>
      <c r="J37" s="102"/>
      <c r="K37" s="102"/>
      <c r="L37" s="102"/>
      <c r="M37" s="102"/>
      <c r="N37" s="102"/>
      <c r="O37" s="102"/>
      <c r="P37" s="102"/>
      <c r="Q37" s="102"/>
      <c r="R37" s="102" t="s">
        <v>556</v>
      </c>
      <c r="S37" s="102">
        <v>0.02</v>
      </c>
    </row>
    <row r="38" spans="1:19" s="31" customFormat="1">
      <c r="A38" s="165" t="s">
        <v>553</v>
      </c>
      <c r="B38" s="165"/>
      <c r="C38" s="114" t="s">
        <v>549</v>
      </c>
      <c r="D38" s="115">
        <v>1</v>
      </c>
      <c r="E38" s="115">
        <v>2</v>
      </c>
      <c r="F38" s="115">
        <v>3</v>
      </c>
      <c r="G38" s="115">
        <v>4</v>
      </c>
      <c r="H38" s="115">
        <v>5</v>
      </c>
      <c r="I38" s="116">
        <v>6</v>
      </c>
      <c r="J38" s="116">
        <v>7</v>
      </c>
      <c r="K38" s="116">
        <v>8</v>
      </c>
      <c r="L38" s="116">
        <v>9</v>
      </c>
      <c r="M38" s="116">
        <v>10</v>
      </c>
      <c r="N38" s="116">
        <v>11</v>
      </c>
      <c r="O38" s="116">
        <v>12</v>
      </c>
      <c r="P38" s="116">
        <v>13</v>
      </c>
      <c r="Q38" s="116">
        <v>14</v>
      </c>
      <c r="R38" s="116">
        <v>15</v>
      </c>
      <c r="S38" s="117">
        <v>16</v>
      </c>
    </row>
    <row r="39" spans="1:19" s="30" customFormat="1">
      <c r="A39" s="118" t="s">
        <v>536</v>
      </c>
      <c r="B39" s="119"/>
      <c r="C39" s="113">
        <f>B2</f>
        <v>1610363298.0900002</v>
      </c>
      <c r="D39" s="113">
        <f>$C$39*(1+$D$37)^D38</f>
        <v>1851917792.8034999</v>
      </c>
      <c r="E39" s="113">
        <f>$C$39*(1+$D$37)^E38</f>
        <v>2129705461.7240248</v>
      </c>
      <c r="F39" s="113">
        <f>$C$39*(1+$D$37)^F38</f>
        <v>2449161280.9826283</v>
      </c>
      <c r="G39" s="113">
        <f>$C$39*(1+$D$37)^G38</f>
        <v>2816535473.1300225</v>
      </c>
      <c r="H39" s="113">
        <f>$C$39*(1+$D$37)^H38</f>
        <v>3239015794.0995259</v>
      </c>
      <c r="I39" s="113">
        <f>H39*(1+$I$37)</f>
        <v>3530527215.5684834</v>
      </c>
      <c r="J39" s="113">
        <f t="shared" ref="J39:R39" si="1">I39*(1+$I$37)</f>
        <v>3848274664.9696469</v>
      </c>
      <c r="K39" s="113">
        <f t="shared" si="1"/>
        <v>4194619384.8169155</v>
      </c>
      <c r="L39" s="113">
        <f t="shared" si="1"/>
        <v>4572135129.4504385</v>
      </c>
      <c r="M39" s="113">
        <f t="shared" si="1"/>
        <v>4983627291.1009779</v>
      </c>
      <c r="N39" s="113">
        <f t="shared" si="1"/>
        <v>5432153747.300066</v>
      </c>
      <c r="O39" s="113">
        <f t="shared" si="1"/>
        <v>5921047584.5570726</v>
      </c>
      <c r="P39" s="113">
        <f t="shared" si="1"/>
        <v>6453941867.1672096</v>
      </c>
      <c r="Q39" s="113">
        <f t="shared" si="1"/>
        <v>7034796635.2122593</v>
      </c>
      <c r="R39" s="113">
        <f t="shared" si="1"/>
        <v>7667928332.3813629</v>
      </c>
      <c r="S39" s="113">
        <f>R39*(1+S37)</f>
        <v>7821286899.0289907</v>
      </c>
    </row>
    <row r="40" spans="1:19" s="30" customFormat="1">
      <c r="A40" s="118" t="s">
        <v>537</v>
      </c>
      <c r="B40" s="108">
        <v>0.08</v>
      </c>
      <c r="C40" s="113"/>
      <c r="D40" s="113">
        <f>(1+$B$40)^D38</f>
        <v>1.08</v>
      </c>
      <c r="E40" s="113">
        <f t="shared" ref="E40:S40" si="2">(1+$B$40)^E38</f>
        <v>1.1664000000000001</v>
      </c>
      <c r="F40" s="113">
        <f t="shared" si="2"/>
        <v>1.2597120000000002</v>
      </c>
      <c r="G40" s="113">
        <f t="shared" si="2"/>
        <v>1.3604889600000003</v>
      </c>
      <c r="H40" s="113">
        <f t="shared" si="2"/>
        <v>1.4693280768000003</v>
      </c>
      <c r="I40" s="113">
        <f t="shared" si="2"/>
        <v>1.5868743229440005</v>
      </c>
      <c r="J40" s="113">
        <f t="shared" si="2"/>
        <v>1.7138242687795207</v>
      </c>
      <c r="K40" s="113">
        <f t="shared" si="2"/>
        <v>1.8509302102818823</v>
      </c>
      <c r="L40" s="113">
        <f t="shared" si="2"/>
        <v>1.9990046271044331</v>
      </c>
      <c r="M40" s="113">
        <f t="shared" si="2"/>
        <v>2.1589249972727877</v>
      </c>
      <c r="N40" s="113">
        <f t="shared" si="2"/>
        <v>2.3316389970546108</v>
      </c>
      <c r="O40" s="113">
        <f t="shared" si="2"/>
        <v>2.5181701168189798</v>
      </c>
      <c r="P40" s="113">
        <f t="shared" si="2"/>
        <v>2.7196237261644982</v>
      </c>
      <c r="Q40" s="113">
        <f t="shared" si="2"/>
        <v>2.9371936242576586</v>
      </c>
      <c r="R40" s="113">
        <f t="shared" si="2"/>
        <v>3.1721691141982715</v>
      </c>
      <c r="S40" s="113">
        <f t="shared" si="2"/>
        <v>3.4259426433341331</v>
      </c>
    </row>
    <row r="41" spans="1:19" s="30" customFormat="1">
      <c r="A41" s="166" t="s">
        <v>538</v>
      </c>
      <c r="B41" s="166"/>
      <c r="C41" s="113"/>
      <c r="D41" s="113">
        <f t="shared" ref="D41:R41" si="3">D39/D40</f>
        <v>1714738697.0402777</v>
      </c>
      <c r="E41" s="113">
        <f t="shared" si="3"/>
        <v>1825879168.1447399</v>
      </c>
      <c r="F41" s="113">
        <f t="shared" si="3"/>
        <v>1944223188.3022692</v>
      </c>
      <c r="G41" s="113">
        <f t="shared" si="3"/>
        <v>2070237654.2107494</v>
      </c>
      <c r="H41" s="113">
        <f t="shared" si="3"/>
        <v>2204419724.3910756</v>
      </c>
      <c r="I41" s="113">
        <f t="shared" si="3"/>
        <v>2224831018.135437</v>
      </c>
      <c r="J41" s="113">
        <f t="shared" si="3"/>
        <v>2245431305.340395</v>
      </c>
      <c r="K41" s="113">
        <f t="shared" si="3"/>
        <v>2266222335.9453988</v>
      </c>
      <c r="L41" s="113">
        <f t="shared" si="3"/>
        <v>2287205876.0930414</v>
      </c>
      <c r="M41" s="113">
        <f t="shared" si="3"/>
        <v>2308383708.279088</v>
      </c>
      <c r="N41" s="113">
        <f t="shared" si="3"/>
        <v>2329757631.5038943</v>
      </c>
      <c r="O41" s="113">
        <f t="shared" si="3"/>
        <v>2351329461.4252267</v>
      </c>
      <c r="P41" s="113">
        <f t="shared" si="3"/>
        <v>2373101030.5124979</v>
      </c>
      <c r="Q41" s="113">
        <f t="shared" si="3"/>
        <v>2395074188.2024279</v>
      </c>
      <c r="R41" s="113">
        <f t="shared" si="3"/>
        <v>2417250801.0561543</v>
      </c>
      <c r="S41" s="113">
        <f>S39/((B40-S37)*S40)</f>
        <v>38049318164.772804</v>
      </c>
    </row>
    <row r="42" spans="1:19" s="30" customFormat="1">
      <c r="A42" s="166" t="s">
        <v>557</v>
      </c>
      <c r="B42" s="166"/>
      <c r="C42" s="113"/>
      <c r="D42" s="160">
        <f>SUM(D41:H41)</f>
        <v>9759498432.0891113</v>
      </c>
      <c r="E42" s="161"/>
      <c r="F42" s="161"/>
      <c r="G42" s="161"/>
      <c r="H42" s="162"/>
      <c r="I42" s="160">
        <f>SUM(I41:R41)</f>
        <v>23198587356.493561</v>
      </c>
      <c r="J42" s="161"/>
      <c r="K42" s="161"/>
      <c r="L42" s="161"/>
      <c r="M42" s="161"/>
      <c r="N42" s="161"/>
      <c r="O42" s="161"/>
      <c r="P42" s="161"/>
      <c r="Q42" s="161"/>
      <c r="R42" s="162"/>
      <c r="S42" s="113">
        <f>S41</f>
        <v>38049318164.772804</v>
      </c>
    </row>
    <row r="43" spans="1:19">
      <c r="A43" s="104" t="s">
        <v>554</v>
      </c>
      <c r="B43" s="87">
        <f>D42+I42+S42</f>
        <v>71007403953.355469</v>
      </c>
      <c r="C43" s="88"/>
      <c r="D43" s="88"/>
      <c r="E43" s="88"/>
      <c r="F43" s="88"/>
      <c r="G43" s="88"/>
      <c r="H43" s="88"/>
      <c r="I43" s="88"/>
      <c r="J43" s="88"/>
      <c r="K43" s="88"/>
      <c r="L43" s="88"/>
      <c r="M43" s="88"/>
      <c r="N43" s="88"/>
      <c r="O43" s="88"/>
      <c r="P43" s="88"/>
      <c r="Q43" s="88"/>
      <c r="R43" s="88"/>
      <c r="S43" s="90"/>
    </row>
    <row r="44" spans="1:19">
      <c r="A44" s="104" t="s">
        <v>540</v>
      </c>
      <c r="B44" s="87">
        <f>B43</f>
        <v>71007403953.355469</v>
      </c>
      <c r="C44" s="88"/>
      <c r="D44" s="88"/>
      <c r="E44" s="88"/>
      <c r="F44" s="88"/>
      <c r="G44" s="88"/>
      <c r="H44" s="88"/>
      <c r="I44" s="88"/>
      <c r="J44" s="88"/>
      <c r="K44" s="88"/>
      <c r="L44" s="88"/>
      <c r="M44" s="88"/>
      <c r="N44" s="88"/>
      <c r="O44" s="88"/>
      <c r="P44" s="88"/>
      <c r="Q44" s="88"/>
      <c r="R44" s="88"/>
      <c r="S44" s="90"/>
    </row>
    <row r="45" spans="1:19">
      <c r="A45" s="81" t="s">
        <v>541</v>
      </c>
      <c r="B45" s="87">
        <f>资产资本表!E17</f>
        <v>14669803853.76</v>
      </c>
      <c r="C45" s="88"/>
      <c r="D45" s="88"/>
      <c r="E45" s="88"/>
      <c r="F45" s="88"/>
      <c r="G45" s="88"/>
      <c r="H45" s="88"/>
      <c r="I45" s="88"/>
      <c r="J45" s="88"/>
      <c r="K45" s="88"/>
      <c r="L45" s="88"/>
      <c r="M45" s="88"/>
      <c r="N45" s="88"/>
      <c r="O45" s="88"/>
      <c r="P45" s="88"/>
      <c r="Q45" s="88"/>
      <c r="R45" s="88"/>
      <c r="S45" s="90"/>
    </row>
    <row r="46" spans="1:19">
      <c r="A46" s="81" t="s">
        <v>542</v>
      </c>
      <c r="B46" s="87">
        <f>资产资本表!E19</f>
        <v>2311426671.52</v>
      </c>
      <c r="C46" s="88"/>
      <c r="D46" s="88"/>
      <c r="E46" s="88"/>
      <c r="F46" s="88"/>
      <c r="G46" s="88"/>
      <c r="H46" s="88"/>
      <c r="I46" s="88"/>
      <c r="J46" s="88"/>
      <c r="K46" s="88"/>
      <c r="L46" s="88"/>
      <c r="M46" s="88"/>
      <c r="N46" s="88"/>
      <c r="O46" s="88"/>
      <c r="P46" s="88"/>
      <c r="Q46" s="88"/>
      <c r="R46" s="88"/>
      <c r="S46" s="90"/>
    </row>
    <row r="47" spans="1:19">
      <c r="A47" s="81" t="s">
        <v>543</v>
      </c>
      <c r="B47" s="87">
        <f>资产资本表!E89</f>
        <v>35496591.159999996</v>
      </c>
      <c r="C47" s="88"/>
      <c r="D47" s="88"/>
      <c r="E47" s="88"/>
      <c r="F47" s="88"/>
      <c r="G47" s="88"/>
      <c r="H47" s="88"/>
      <c r="I47" s="88"/>
      <c r="J47" s="88"/>
      <c r="K47" s="88"/>
      <c r="L47" s="88"/>
      <c r="M47" s="88"/>
      <c r="N47" s="88"/>
      <c r="O47" s="88"/>
      <c r="P47" s="88"/>
      <c r="Q47" s="88"/>
      <c r="R47" s="88"/>
      <c r="S47" s="90"/>
    </row>
    <row r="48" spans="1:19">
      <c r="A48" s="93" t="s">
        <v>544</v>
      </c>
      <c r="B48" s="87">
        <f>B44+B45+B46-B47</f>
        <v>87953137887.475464</v>
      </c>
      <c r="C48" s="88"/>
      <c r="D48" s="88"/>
      <c r="E48" s="88"/>
      <c r="F48" s="88"/>
      <c r="G48" s="88"/>
      <c r="H48" s="88"/>
      <c r="I48" s="88"/>
      <c r="J48" s="88"/>
      <c r="K48" s="88"/>
      <c r="L48" s="88"/>
      <c r="M48" s="88"/>
      <c r="N48" s="88"/>
      <c r="O48" s="88"/>
      <c r="P48" s="88"/>
      <c r="Q48" s="88"/>
      <c r="R48" s="88"/>
      <c r="S48" s="90"/>
    </row>
    <row r="49" spans="1:74">
      <c r="A49" s="81" t="s">
        <v>545</v>
      </c>
      <c r="B49" s="89">
        <f>资产资本表!E103/资产资本表!E107</f>
        <v>0.19264989293362078</v>
      </c>
      <c r="C49" s="88"/>
      <c r="D49" s="88"/>
      <c r="E49" s="88"/>
      <c r="F49" s="88"/>
      <c r="G49" s="88"/>
      <c r="H49" s="88"/>
      <c r="I49" s="88"/>
      <c r="J49" s="88"/>
      <c r="K49" s="88"/>
      <c r="L49" s="88"/>
      <c r="M49" s="88"/>
      <c r="N49" s="88"/>
      <c r="O49" s="88"/>
      <c r="P49" s="88"/>
      <c r="Q49" s="88"/>
      <c r="R49" s="88"/>
      <c r="S49" s="90"/>
    </row>
    <row r="50" spans="1:74">
      <c r="A50" s="93" t="s">
        <v>546</v>
      </c>
      <c r="B50" s="87">
        <f>B48*(1-B49)</f>
        <v>71008975290.277328</v>
      </c>
      <c r="C50" s="156" t="s">
        <v>552</v>
      </c>
      <c r="D50" s="156"/>
      <c r="E50" s="156"/>
      <c r="F50" s="88"/>
      <c r="G50" s="88"/>
      <c r="H50" s="88"/>
      <c r="I50" s="88"/>
      <c r="J50" s="88"/>
      <c r="K50" s="88"/>
      <c r="L50" s="88"/>
      <c r="M50" s="88"/>
      <c r="N50" s="88"/>
      <c r="O50" s="88"/>
      <c r="P50" s="88"/>
      <c r="Q50" s="88"/>
      <c r="R50" s="88"/>
      <c r="S50" s="90"/>
    </row>
    <row r="51" spans="1:74">
      <c r="A51" s="81" t="s">
        <v>548</v>
      </c>
      <c r="B51" s="121">
        <f>B55</f>
        <v>1022739308</v>
      </c>
      <c r="C51" s="103">
        <v>0.4</v>
      </c>
      <c r="D51" s="103">
        <v>0.3</v>
      </c>
      <c r="E51" s="103">
        <v>0.2</v>
      </c>
      <c r="F51" s="88"/>
      <c r="G51" s="88"/>
      <c r="H51" s="88"/>
      <c r="I51" s="88"/>
      <c r="J51" s="88"/>
      <c r="K51" s="88"/>
      <c r="L51" s="88"/>
      <c r="M51" s="88"/>
      <c r="N51" s="88"/>
      <c r="O51" s="88"/>
      <c r="P51" s="88"/>
      <c r="Q51" s="88"/>
      <c r="R51" s="88"/>
      <c r="S51" s="90"/>
    </row>
    <row r="52" spans="1:74" ht="14.25" thickBot="1">
      <c r="A52" s="95" t="s">
        <v>547</v>
      </c>
      <c r="B52" s="105">
        <f>B50/B51</f>
        <v>69.430181019577404</v>
      </c>
      <c r="C52" s="106">
        <f>$B$32*C51</f>
        <v>25.220672577758588</v>
      </c>
      <c r="D52" s="106">
        <f>$B$32*D51</f>
        <v>18.91550443331894</v>
      </c>
      <c r="E52" s="106">
        <f>$B$32*E51</f>
        <v>12.610336288879294</v>
      </c>
      <c r="F52" s="72"/>
      <c r="G52" s="72"/>
      <c r="H52" s="72"/>
      <c r="I52" s="72"/>
      <c r="J52" s="72"/>
      <c r="K52" s="72"/>
      <c r="L52" s="72"/>
      <c r="M52" s="72"/>
      <c r="N52" s="72"/>
      <c r="O52" s="72"/>
      <c r="P52" s="72"/>
      <c r="Q52" s="72"/>
      <c r="R52" s="72"/>
      <c r="S52" s="100"/>
    </row>
    <row r="53" spans="1:74" ht="12.75" customHeight="1" thickBot="1"/>
    <row r="54" spans="1:74" s="125" customFormat="1">
      <c r="A54" s="79">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24" customFormat="1">
      <c r="A55" s="123" t="s">
        <v>560</v>
      </c>
      <c r="B55" s="120">
        <v>1022739308</v>
      </c>
    </row>
    <row r="56" spans="1:74" s="72" customFormat="1" ht="14.25" thickBot="1">
      <c r="A56" s="85"/>
      <c r="B56" s="105"/>
    </row>
  </sheetData>
  <mergeCells count="12">
    <mergeCell ref="A14:I14"/>
    <mergeCell ref="C50:E50"/>
    <mergeCell ref="D22:H22"/>
    <mergeCell ref="D42:H42"/>
    <mergeCell ref="I42:R42"/>
    <mergeCell ref="A18:B18"/>
    <mergeCell ref="A21:B21"/>
    <mergeCell ref="A22:B22"/>
    <mergeCell ref="C29:E29"/>
    <mergeCell ref="A38:B38"/>
    <mergeCell ref="A41:B41"/>
    <mergeCell ref="A42:B4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2018-12-25T07:14:49Z</dcterms:modified>
</cp:coreProperties>
</file>