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6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7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activeTab="11"/>
  </bookViews>
  <sheets>
    <sheet name="资产负债表" sheetId="1" r:id="rId1"/>
    <sheet name="利润表" sheetId="2" r:id="rId2"/>
    <sheet name="现金流量表" sheetId="3" r:id="rId3"/>
    <sheet name="资产资本表" sheetId="5" r:id="rId4"/>
    <sheet name="股权价值增加表" sheetId="6" r:id="rId5"/>
    <sheet name="投资和筹资活动现金流表" sheetId="7" r:id="rId6"/>
    <sheet name="平均资本成本表" sheetId="8" r:id="rId7"/>
    <sheet name="资产资本结构分析表" sheetId="9" r:id="rId8"/>
    <sheet name="股权价值增加分析表" sheetId="10" r:id="rId9"/>
    <sheet name="股东权益回报率分析表" sheetId="11" r:id="rId10"/>
    <sheet name="自由现金流分析表" sheetId="12" r:id="rId11"/>
    <sheet name="根据DCF测算价值表" sheetId="13" r:id="rId12"/>
  </sheets>
  <functionGroups builtInGroupCount="17"/>
  <calcPr calcId="144525"/>
</workbook>
</file>

<file path=xl/calcChain.xml><?xml version="1.0" encoding="utf-8"?>
<calcChain xmlns="http://schemas.openxmlformats.org/spreadsheetml/2006/main">
  <c r="Z49" i="7" l="1"/>
  <c r="AA49" i="7"/>
  <c r="AB49" i="7"/>
  <c r="AC49" i="7"/>
  <c r="AD49" i="7"/>
  <c r="AE49" i="7"/>
  <c r="AF49" i="7"/>
  <c r="AG49" i="7"/>
  <c r="AH49" i="7"/>
  <c r="AI49" i="7"/>
  <c r="AJ49" i="7"/>
  <c r="AK49" i="7"/>
  <c r="AL49" i="7"/>
  <c r="AM49" i="7"/>
  <c r="AN49" i="7"/>
  <c r="AO49" i="7"/>
  <c r="AP49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E29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AF28" i="7"/>
  <c r="AG28" i="7"/>
  <c r="AH28" i="7"/>
  <c r="AI28" i="7"/>
  <c r="AJ28" i="7"/>
  <c r="AK28" i="7"/>
  <c r="AL28" i="7"/>
  <c r="AM28" i="7"/>
  <c r="AN28" i="7"/>
  <c r="AO28" i="7"/>
  <c r="AP28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AH27" i="7"/>
  <c r="AI27" i="7"/>
  <c r="AJ27" i="7"/>
  <c r="AK27" i="7"/>
  <c r="AL27" i="7"/>
  <c r="AM27" i="7"/>
  <c r="AN27" i="7"/>
  <c r="AO27" i="7"/>
  <c r="AP27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AH26" i="7"/>
  <c r="AI26" i="7"/>
  <c r="AJ26" i="7"/>
  <c r="AK26" i="7"/>
  <c r="AL26" i="7"/>
  <c r="AM26" i="7"/>
  <c r="AN26" i="7"/>
  <c r="AO26" i="7"/>
  <c r="AP26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E28" i="7"/>
  <c r="E27" i="7"/>
  <c r="E26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Z35" i="7"/>
  <c r="AA35" i="7"/>
  <c r="AB35" i="7"/>
  <c r="AC35" i="7"/>
  <c r="AD35" i="7"/>
  <c r="AE35" i="7"/>
  <c r="AF35" i="7"/>
  <c r="AG35" i="7"/>
  <c r="AK54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U56" i="6"/>
  <c r="A64" i="13" l="1"/>
  <c r="A65" i="13"/>
  <c r="A66" i="13"/>
  <c r="K70" i="13" l="1"/>
  <c r="I70" i="13"/>
  <c r="H70" i="13"/>
  <c r="J70" i="13" s="1"/>
  <c r="K69" i="13"/>
  <c r="J69" i="13"/>
  <c r="I69" i="13"/>
  <c r="H69" i="13"/>
  <c r="I65" i="13"/>
  <c r="I66" i="13"/>
  <c r="I64" i="13"/>
  <c r="H64" i="13"/>
  <c r="H65" i="13"/>
  <c r="H66" i="13"/>
  <c r="AT24" i="11" l="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R23" i="11" s="1"/>
  <c r="AS19" i="11"/>
  <c r="AS23" i="11" s="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E19" i="11"/>
  <c r="AC13" i="7" l="1"/>
  <c r="AD13" i="7"/>
  <c r="AE13" i="7"/>
  <c r="AF13" i="7"/>
  <c r="AG13" i="7"/>
  <c r="AH13" i="7"/>
  <c r="AI13" i="7"/>
  <c r="AJ13" i="7"/>
  <c r="AK13" i="7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BG18" i="6"/>
  <c r="BH18" i="6"/>
  <c r="BI18" i="6"/>
  <c r="BJ18" i="6"/>
  <c r="BK18" i="6"/>
  <c r="BL18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D18" i="6"/>
  <c r="CE18" i="6"/>
  <c r="CF18" i="6"/>
  <c r="CG18" i="6"/>
  <c r="CH18" i="6"/>
  <c r="CI18" i="6"/>
  <c r="CJ18" i="6"/>
  <c r="CK18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AT13" i="8" l="1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T13" i="8"/>
  <c r="BU13" i="8"/>
  <c r="BV13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F49" i="7"/>
  <c r="G49" i="7"/>
  <c r="H49" i="7"/>
  <c r="J49" i="7"/>
  <c r="K49" i="7"/>
  <c r="L49" i="7"/>
  <c r="N49" i="7"/>
  <c r="O49" i="7"/>
  <c r="P49" i="7"/>
  <c r="R49" i="7"/>
  <c r="S49" i="7"/>
  <c r="T49" i="7"/>
  <c r="V49" i="7"/>
  <c r="W49" i="7"/>
  <c r="X49" i="7"/>
  <c r="V56" i="6"/>
  <c r="W56" i="6"/>
  <c r="X56" i="6"/>
  <c r="Y56" i="6"/>
  <c r="F99" i="11" l="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Z99" i="11"/>
  <c r="AA99" i="11"/>
  <c r="AB99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W99" i="11"/>
  <c r="AX99" i="11"/>
  <c r="AY99" i="11"/>
  <c r="AZ99" i="11"/>
  <c r="BA99" i="11"/>
  <c r="BB99" i="11"/>
  <c r="BC99" i="11"/>
  <c r="BD99" i="11"/>
  <c r="BE99" i="11"/>
  <c r="BF99" i="11"/>
  <c r="BG99" i="11"/>
  <c r="BH99" i="11"/>
  <c r="BI99" i="11"/>
  <c r="BJ99" i="11"/>
  <c r="BK99" i="11"/>
  <c r="BL99" i="11"/>
  <c r="BM99" i="11"/>
  <c r="BN99" i="11"/>
  <c r="BO99" i="11"/>
  <c r="BP99" i="11"/>
  <c r="BQ99" i="11"/>
  <c r="BR99" i="11"/>
  <c r="BS99" i="11"/>
  <c r="BT99" i="11"/>
  <c r="BU99" i="11"/>
  <c r="BV99" i="11"/>
  <c r="BW99" i="11"/>
  <c r="BX99" i="11"/>
  <c r="BY99" i="11"/>
  <c r="BZ99" i="11"/>
  <c r="CA99" i="11"/>
  <c r="CB99" i="11"/>
  <c r="CC99" i="11"/>
  <c r="CD99" i="11"/>
  <c r="CE99" i="11"/>
  <c r="CF99" i="11"/>
  <c r="CG99" i="11"/>
  <c r="CH99" i="11"/>
  <c r="CI99" i="11"/>
  <c r="CJ99" i="11"/>
  <c r="CK99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Z98" i="11"/>
  <c r="AA98" i="11"/>
  <c r="AB98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W98" i="11"/>
  <c r="AX98" i="11"/>
  <c r="AY98" i="11"/>
  <c r="AZ98" i="11"/>
  <c r="BA98" i="11"/>
  <c r="BB98" i="11"/>
  <c r="BC98" i="11"/>
  <c r="BD98" i="11"/>
  <c r="BE98" i="11"/>
  <c r="BF98" i="11"/>
  <c r="BG98" i="11"/>
  <c r="BH98" i="11"/>
  <c r="BI98" i="11"/>
  <c r="BJ98" i="11"/>
  <c r="BK98" i="11"/>
  <c r="BL98" i="11"/>
  <c r="BM98" i="11"/>
  <c r="BN98" i="11"/>
  <c r="BO98" i="11"/>
  <c r="BP98" i="11"/>
  <c r="BQ98" i="11"/>
  <c r="BR98" i="11"/>
  <c r="BS98" i="11"/>
  <c r="BT98" i="11"/>
  <c r="BU98" i="11"/>
  <c r="BV98" i="11"/>
  <c r="BW98" i="11"/>
  <c r="BX98" i="11"/>
  <c r="BY98" i="11"/>
  <c r="BZ98" i="11"/>
  <c r="CA98" i="11"/>
  <c r="CB98" i="11"/>
  <c r="CC98" i="11"/>
  <c r="CD98" i="11"/>
  <c r="CE98" i="11"/>
  <c r="CF98" i="11"/>
  <c r="CG98" i="11"/>
  <c r="CH98" i="11"/>
  <c r="CI98" i="11"/>
  <c r="CJ98" i="11"/>
  <c r="CK98" i="11"/>
  <c r="E99" i="11"/>
  <c r="E98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Z97" i="11"/>
  <c r="AA97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W97" i="11"/>
  <c r="AX97" i="11"/>
  <c r="AY97" i="11"/>
  <c r="AZ97" i="11"/>
  <c r="BA97" i="11"/>
  <c r="BB97" i="11"/>
  <c r="BC97" i="11"/>
  <c r="BD97" i="11"/>
  <c r="BE97" i="11"/>
  <c r="BF97" i="11"/>
  <c r="BG97" i="11"/>
  <c r="BH97" i="11"/>
  <c r="BI97" i="11"/>
  <c r="BJ97" i="11"/>
  <c r="BK97" i="11"/>
  <c r="BL97" i="11"/>
  <c r="BM97" i="11"/>
  <c r="BN97" i="11"/>
  <c r="BO97" i="11"/>
  <c r="BP97" i="11"/>
  <c r="BQ97" i="11"/>
  <c r="BR97" i="11"/>
  <c r="BS97" i="11"/>
  <c r="BT97" i="11"/>
  <c r="BU97" i="11"/>
  <c r="BV97" i="11"/>
  <c r="BW97" i="11"/>
  <c r="BX97" i="11"/>
  <c r="BY97" i="11"/>
  <c r="BZ97" i="11"/>
  <c r="CA97" i="11"/>
  <c r="CB97" i="11"/>
  <c r="CC97" i="11"/>
  <c r="CD97" i="11"/>
  <c r="CE97" i="11"/>
  <c r="CF97" i="11"/>
  <c r="CG97" i="11"/>
  <c r="CH97" i="11"/>
  <c r="CI97" i="11"/>
  <c r="CJ97" i="11"/>
  <c r="CK97" i="11"/>
  <c r="E97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Z96" i="11"/>
  <c r="AA96" i="11"/>
  <c r="AB96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W96" i="11"/>
  <c r="AX96" i="11"/>
  <c r="AY96" i="11"/>
  <c r="AZ96" i="11"/>
  <c r="BA96" i="11"/>
  <c r="BB96" i="11"/>
  <c r="BC96" i="11"/>
  <c r="BD96" i="11"/>
  <c r="BE96" i="11"/>
  <c r="BF96" i="11"/>
  <c r="BG96" i="11"/>
  <c r="BH96" i="11"/>
  <c r="BI96" i="11"/>
  <c r="BJ96" i="11"/>
  <c r="BK96" i="11"/>
  <c r="BL96" i="11"/>
  <c r="BM96" i="11"/>
  <c r="BN96" i="11"/>
  <c r="BO96" i="11"/>
  <c r="BP96" i="11"/>
  <c r="BQ96" i="11"/>
  <c r="BR96" i="11"/>
  <c r="BS96" i="11"/>
  <c r="BT96" i="11"/>
  <c r="BU96" i="11"/>
  <c r="BV96" i="11"/>
  <c r="BW96" i="11"/>
  <c r="BX96" i="11"/>
  <c r="BY96" i="11"/>
  <c r="BZ96" i="11"/>
  <c r="CA96" i="11"/>
  <c r="CB96" i="11"/>
  <c r="CC96" i="11"/>
  <c r="CD96" i="11"/>
  <c r="CE96" i="11"/>
  <c r="CF96" i="11"/>
  <c r="CG96" i="11"/>
  <c r="CH96" i="11"/>
  <c r="CI96" i="11"/>
  <c r="CJ96" i="11"/>
  <c r="CK96" i="11"/>
  <c r="E96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Z95" i="11"/>
  <c r="AA95" i="11"/>
  <c r="AB95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W95" i="11"/>
  <c r="AX95" i="11"/>
  <c r="AY95" i="11"/>
  <c r="AZ95" i="11"/>
  <c r="BA95" i="11"/>
  <c r="BB95" i="11"/>
  <c r="BC95" i="11"/>
  <c r="BD95" i="11"/>
  <c r="BE95" i="11"/>
  <c r="BF95" i="11"/>
  <c r="BG95" i="11"/>
  <c r="BH95" i="11"/>
  <c r="BI95" i="11"/>
  <c r="BJ95" i="11"/>
  <c r="BK95" i="11"/>
  <c r="BL95" i="11"/>
  <c r="BM95" i="11"/>
  <c r="BN95" i="11"/>
  <c r="BO95" i="11"/>
  <c r="BP95" i="11"/>
  <c r="BQ95" i="11"/>
  <c r="BR95" i="11"/>
  <c r="BS95" i="11"/>
  <c r="BT95" i="11"/>
  <c r="BU95" i="11"/>
  <c r="BV95" i="11"/>
  <c r="BW95" i="11"/>
  <c r="BX95" i="11"/>
  <c r="BY95" i="11"/>
  <c r="BZ95" i="11"/>
  <c r="CA95" i="11"/>
  <c r="CB95" i="11"/>
  <c r="CC95" i="11"/>
  <c r="CD95" i="11"/>
  <c r="CE95" i="11"/>
  <c r="CF95" i="11"/>
  <c r="CG95" i="11"/>
  <c r="CH95" i="11"/>
  <c r="CI95" i="11"/>
  <c r="CJ95" i="11"/>
  <c r="CK95" i="11"/>
  <c r="E95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AA94" i="11"/>
  <c r="AB94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W94" i="11"/>
  <c r="AX94" i="11"/>
  <c r="AY94" i="11"/>
  <c r="AZ94" i="11"/>
  <c r="BA94" i="11"/>
  <c r="BB94" i="11"/>
  <c r="BC94" i="11"/>
  <c r="BD94" i="11"/>
  <c r="BE94" i="11"/>
  <c r="BF94" i="11"/>
  <c r="BG94" i="11"/>
  <c r="BH94" i="11"/>
  <c r="BI94" i="11"/>
  <c r="BJ94" i="11"/>
  <c r="BK94" i="11"/>
  <c r="BL94" i="11"/>
  <c r="BM94" i="11"/>
  <c r="BN94" i="11"/>
  <c r="BO94" i="11"/>
  <c r="BP94" i="11"/>
  <c r="BQ94" i="11"/>
  <c r="BR94" i="11"/>
  <c r="BS94" i="11"/>
  <c r="BT94" i="11"/>
  <c r="BU94" i="11"/>
  <c r="BV94" i="11"/>
  <c r="BW94" i="11"/>
  <c r="BX94" i="11"/>
  <c r="BY94" i="11"/>
  <c r="BZ94" i="11"/>
  <c r="CA94" i="11"/>
  <c r="CB94" i="11"/>
  <c r="CC94" i="11"/>
  <c r="CD94" i="11"/>
  <c r="CE94" i="11"/>
  <c r="CF94" i="11"/>
  <c r="CG94" i="11"/>
  <c r="CH94" i="11"/>
  <c r="CI94" i="11"/>
  <c r="CJ94" i="11"/>
  <c r="CK94" i="11"/>
  <c r="E94" i="11"/>
  <c r="AT93" i="11"/>
  <c r="AU93" i="11"/>
  <c r="AV93" i="11"/>
  <c r="AW93" i="11"/>
  <c r="AX93" i="11"/>
  <c r="AY93" i="11"/>
  <c r="AZ93" i="11"/>
  <c r="BA93" i="11"/>
  <c r="BB93" i="11"/>
  <c r="BC93" i="11"/>
  <c r="BD93" i="11"/>
  <c r="BE93" i="11"/>
  <c r="BF93" i="11"/>
  <c r="BG93" i="11"/>
  <c r="BH93" i="11"/>
  <c r="BI93" i="11"/>
  <c r="BJ93" i="11"/>
  <c r="BK93" i="11"/>
  <c r="BL93" i="11"/>
  <c r="BM93" i="11"/>
  <c r="BN93" i="11"/>
  <c r="BO93" i="11"/>
  <c r="BP93" i="11"/>
  <c r="BQ93" i="11"/>
  <c r="BR93" i="11"/>
  <c r="BS93" i="11"/>
  <c r="BT93" i="11"/>
  <c r="BU93" i="11"/>
  <c r="BV93" i="11"/>
  <c r="BW93" i="11"/>
  <c r="BX93" i="11"/>
  <c r="BY93" i="11"/>
  <c r="BZ93" i="11"/>
  <c r="CA93" i="11"/>
  <c r="CB93" i="11"/>
  <c r="CC93" i="11"/>
  <c r="CD93" i="11"/>
  <c r="CE93" i="11"/>
  <c r="CF93" i="11"/>
  <c r="CG93" i="11"/>
  <c r="CH93" i="11"/>
  <c r="CI93" i="11"/>
  <c r="CJ93" i="11"/>
  <c r="CK93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Z92" i="11"/>
  <c r="AA92" i="11"/>
  <c r="AB92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W92" i="11"/>
  <c r="AX92" i="11"/>
  <c r="AY92" i="11"/>
  <c r="AZ92" i="11"/>
  <c r="BA92" i="11"/>
  <c r="BB92" i="11"/>
  <c r="BC92" i="11"/>
  <c r="BD92" i="11"/>
  <c r="BE92" i="11"/>
  <c r="BF92" i="11"/>
  <c r="BG92" i="11"/>
  <c r="BH92" i="11"/>
  <c r="BI92" i="11"/>
  <c r="BJ92" i="11"/>
  <c r="BK92" i="11"/>
  <c r="BL92" i="11"/>
  <c r="BM92" i="11"/>
  <c r="BN92" i="11"/>
  <c r="BO92" i="11"/>
  <c r="BP92" i="11"/>
  <c r="BQ92" i="11"/>
  <c r="BR92" i="11"/>
  <c r="BS92" i="11"/>
  <c r="BT92" i="11"/>
  <c r="BU92" i="11"/>
  <c r="BV92" i="11"/>
  <c r="BW92" i="11"/>
  <c r="BX92" i="11"/>
  <c r="BY92" i="11"/>
  <c r="BZ92" i="11"/>
  <c r="CA92" i="11"/>
  <c r="CB92" i="11"/>
  <c r="CC92" i="11"/>
  <c r="CD92" i="11"/>
  <c r="CE92" i="11"/>
  <c r="CF92" i="11"/>
  <c r="CG92" i="11"/>
  <c r="CH92" i="11"/>
  <c r="CI92" i="11"/>
  <c r="CJ92" i="11"/>
  <c r="CK92" i="11"/>
  <c r="E92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Z91" i="11"/>
  <c r="AA91" i="11"/>
  <c r="AB91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W91" i="11"/>
  <c r="AX91" i="11"/>
  <c r="AY91" i="11"/>
  <c r="AZ91" i="11"/>
  <c r="BA91" i="11"/>
  <c r="BB91" i="11"/>
  <c r="BC91" i="11"/>
  <c r="BD91" i="11"/>
  <c r="BE91" i="11"/>
  <c r="BF91" i="11"/>
  <c r="BG91" i="11"/>
  <c r="BH91" i="11"/>
  <c r="BI91" i="11"/>
  <c r="BJ91" i="11"/>
  <c r="BK91" i="11"/>
  <c r="BL91" i="11"/>
  <c r="BM91" i="11"/>
  <c r="BN91" i="11"/>
  <c r="BO91" i="11"/>
  <c r="BP91" i="11"/>
  <c r="BQ91" i="11"/>
  <c r="BR91" i="11"/>
  <c r="BS91" i="11"/>
  <c r="BT91" i="11"/>
  <c r="BU91" i="11"/>
  <c r="BV91" i="11"/>
  <c r="BW91" i="11"/>
  <c r="BX91" i="11"/>
  <c r="BY91" i="11"/>
  <c r="BZ91" i="11"/>
  <c r="CA91" i="11"/>
  <c r="CB91" i="11"/>
  <c r="CC91" i="11"/>
  <c r="CD91" i="11"/>
  <c r="CE91" i="11"/>
  <c r="CF91" i="11"/>
  <c r="CG91" i="11"/>
  <c r="CH91" i="11"/>
  <c r="CI91" i="11"/>
  <c r="CJ91" i="11"/>
  <c r="CK91" i="11"/>
  <c r="E91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Z90" i="11"/>
  <c r="AA90" i="11"/>
  <c r="AB90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W90" i="11"/>
  <c r="AX90" i="11"/>
  <c r="AY90" i="11"/>
  <c r="AZ90" i="11"/>
  <c r="BA90" i="11"/>
  <c r="BB90" i="11"/>
  <c r="BC90" i="11"/>
  <c r="BD90" i="11"/>
  <c r="BE90" i="11"/>
  <c r="BF90" i="11"/>
  <c r="BG90" i="11"/>
  <c r="BH90" i="11"/>
  <c r="BI90" i="11"/>
  <c r="BJ90" i="11"/>
  <c r="BK90" i="11"/>
  <c r="BL90" i="11"/>
  <c r="BM90" i="11"/>
  <c r="BN90" i="11"/>
  <c r="BO90" i="11"/>
  <c r="BP90" i="11"/>
  <c r="BQ90" i="11"/>
  <c r="BR90" i="11"/>
  <c r="BS90" i="11"/>
  <c r="BT90" i="11"/>
  <c r="BU90" i="11"/>
  <c r="BV90" i="11"/>
  <c r="BW90" i="11"/>
  <c r="BX90" i="11"/>
  <c r="BY90" i="11"/>
  <c r="BZ90" i="11"/>
  <c r="CA90" i="11"/>
  <c r="CB90" i="11"/>
  <c r="CC90" i="11"/>
  <c r="CD90" i="11"/>
  <c r="CE90" i="11"/>
  <c r="CF90" i="11"/>
  <c r="CG90" i="11"/>
  <c r="CH90" i="11"/>
  <c r="CI90" i="11"/>
  <c r="CJ90" i="11"/>
  <c r="CK90" i="11"/>
  <c r="E90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Z89" i="11"/>
  <c r="AA89" i="11"/>
  <c r="AB89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W89" i="11"/>
  <c r="AX89" i="11"/>
  <c r="AY89" i="11"/>
  <c r="AZ89" i="11"/>
  <c r="BA89" i="11"/>
  <c r="BB89" i="11"/>
  <c r="BC89" i="11"/>
  <c r="BD89" i="11"/>
  <c r="BE89" i="11"/>
  <c r="BF89" i="11"/>
  <c r="BG89" i="11"/>
  <c r="BH89" i="11"/>
  <c r="BI89" i="11"/>
  <c r="BJ89" i="11"/>
  <c r="BK89" i="11"/>
  <c r="BL89" i="11"/>
  <c r="BM89" i="11"/>
  <c r="BN89" i="11"/>
  <c r="BO89" i="11"/>
  <c r="BP89" i="11"/>
  <c r="BQ89" i="11"/>
  <c r="BR89" i="11"/>
  <c r="BS89" i="11"/>
  <c r="BT89" i="11"/>
  <c r="BU89" i="11"/>
  <c r="BV89" i="11"/>
  <c r="BW89" i="11"/>
  <c r="BX89" i="11"/>
  <c r="BY89" i="11"/>
  <c r="BZ89" i="11"/>
  <c r="CA89" i="11"/>
  <c r="CB89" i="11"/>
  <c r="CC89" i="11"/>
  <c r="CD89" i="11"/>
  <c r="CE89" i="11"/>
  <c r="CF89" i="11"/>
  <c r="CG89" i="11"/>
  <c r="CH89" i="11"/>
  <c r="CI89" i="11"/>
  <c r="CJ89" i="11"/>
  <c r="CK89" i="11"/>
  <c r="E89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AA88" i="11"/>
  <c r="AB88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AX88" i="11"/>
  <c r="AY88" i="11"/>
  <c r="AZ88" i="11"/>
  <c r="BA88" i="11"/>
  <c r="BB88" i="11"/>
  <c r="BC88" i="11"/>
  <c r="BD88" i="11"/>
  <c r="BE88" i="11"/>
  <c r="BF88" i="11"/>
  <c r="BG88" i="11"/>
  <c r="BH88" i="11"/>
  <c r="BI88" i="11"/>
  <c r="BJ88" i="11"/>
  <c r="BK88" i="11"/>
  <c r="BL88" i="11"/>
  <c r="BM88" i="11"/>
  <c r="BN88" i="11"/>
  <c r="BO88" i="11"/>
  <c r="BP88" i="11"/>
  <c r="BQ88" i="11"/>
  <c r="BR88" i="11"/>
  <c r="BS88" i="11"/>
  <c r="BT88" i="11"/>
  <c r="BU88" i="11"/>
  <c r="BV88" i="11"/>
  <c r="BW88" i="11"/>
  <c r="BX88" i="11"/>
  <c r="BY88" i="11"/>
  <c r="BZ88" i="11"/>
  <c r="CA88" i="11"/>
  <c r="CB88" i="11"/>
  <c r="CC88" i="11"/>
  <c r="CD88" i="11"/>
  <c r="CE88" i="11"/>
  <c r="CF88" i="11"/>
  <c r="CG88" i="11"/>
  <c r="CH88" i="11"/>
  <c r="CI88" i="11"/>
  <c r="CJ88" i="11"/>
  <c r="CK88" i="11"/>
  <c r="E88" i="11"/>
  <c r="AT87" i="11"/>
  <c r="AU87" i="11"/>
  <c r="AV87" i="11"/>
  <c r="AW87" i="11"/>
  <c r="AX87" i="11"/>
  <c r="AY87" i="11"/>
  <c r="AZ87" i="11"/>
  <c r="BA87" i="11"/>
  <c r="BB87" i="11"/>
  <c r="BC87" i="11"/>
  <c r="BD87" i="11"/>
  <c r="BE87" i="11"/>
  <c r="BF87" i="11"/>
  <c r="BG87" i="11"/>
  <c r="BH87" i="11"/>
  <c r="BI87" i="11"/>
  <c r="BJ87" i="11"/>
  <c r="BK87" i="11"/>
  <c r="BL87" i="11"/>
  <c r="BM87" i="11"/>
  <c r="BN87" i="11"/>
  <c r="BO87" i="11"/>
  <c r="BP87" i="11"/>
  <c r="BQ87" i="11"/>
  <c r="BR87" i="11"/>
  <c r="BS87" i="11"/>
  <c r="BT87" i="11"/>
  <c r="BU87" i="11"/>
  <c r="BV87" i="11"/>
  <c r="BW87" i="11"/>
  <c r="BX87" i="11"/>
  <c r="BY87" i="11"/>
  <c r="BZ87" i="11"/>
  <c r="CA87" i="11"/>
  <c r="CB87" i="11"/>
  <c r="CC87" i="11"/>
  <c r="CD87" i="11"/>
  <c r="CE87" i="11"/>
  <c r="CF87" i="11"/>
  <c r="CG87" i="11"/>
  <c r="CH87" i="11"/>
  <c r="CI87" i="11"/>
  <c r="CJ87" i="11"/>
  <c r="CK87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AA86" i="11"/>
  <c r="AB86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X86" i="11"/>
  <c r="AY86" i="11"/>
  <c r="AZ86" i="11"/>
  <c r="BA86" i="11"/>
  <c r="BB86" i="11"/>
  <c r="BC86" i="11"/>
  <c r="BD86" i="11"/>
  <c r="BE86" i="11"/>
  <c r="BF86" i="11"/>
  <c r="BG86" i="11"/>
  <c r="BH86" i="11"/>
  <c r="BI86" i="11"/>
  <c r="BJ86" i="11"/>
  <c r="BK86" i="11"/>
  <c r="BL86" i="11"/>
  <c r="BM86" i="11"/>
  <c r="BN86" i="11"/>
  <c r="BO86" i="11"/>
  <c r="BP86" i="11"/>
  <c r="BQ86" i="11"/>
  <c r="BR86" i="11"/>
  <c r="BS86" i="11"/>
  <c r="BT86" i="11"/>
  <c r="BU86" i="11"/>
  <c r="BV86" i="11"/>
  <c r="BW86" i="11"/>
  <c r="BX86" i="11"/>
  <c r="BY86" i="11"/>
  <c r="BZ86" i="11"/>
  <c r="CA86" i="11"/>
  <c r="CB86" i="11"/>
  <c r="CC86" i="11"/>
  <c r="CD86" i="11"/>
  <c r="CE86" i="11"/>
  <c r="CF86" i="11"/>
  <c r="CG86" i="11"/>
  <c r="CH86" i="11"/>
  <c r="CI86" i="11"/>
  <c r="CJ86" i="11"/>
  <c r="CK86" i="11"/>
  <c r="E86" i="11"/>
  <c r="AT85" i="11"/>
  <c r="AU85" i="11"/>
  <c r="AV85" i="11"/>
  <c r="AW85" i="11"/>
  <c r="AX85" i="11"/>
  <c r="AY85" i="11"/>
  <c r="AZ85" i="11"/>
  <c r="BA85" i="11"/>
  <c r="BB85" i="11"/>
  <c r="BC85" i="11"/>
  <c r="BD85" i="11"/>
  <c r="BE85" i="11"/>
  <c r="BF85" i="11"/>
  <c r="BG85" i="11"/>
  <c r="BH85" i="11"/>
  <c r="BI85" i="11"/>
  <c r="BJ85" i="11"/>
  <c r="BK85" i="11"/>
  <c r="BL85" i="11"/>
  <c r="BM85" i="11"/>
  <c r="BN85" i="11"/>
  <c r="BO85" i="11"/>
  <c r="BP85" i="11"/>
  <c r="BQ85" i="11"/>
  <c r="BR85" i="11"/>
  <c r="BS85" i="11"/>
  <c r="BT85" i="11"/>
  <c r="BU85" i="11"/>
  <c r="BV85" i="11"/>
  <c r="BW85" i="11"/>
  <c r="BX85" i="11"/>
  <c r="BY85" i="11"/>
  <c r="BZ85" i="11"/>
  <c r="CA85" i="11"/>
  <c r="CB85" i="11"/>
  <c r="CC85" i="11"/>
  <c r="CD85" i="11"/>
  <c r="CE85" i="11"/>
  <c r="CF85" i="11"/>
  <c r="CG85" i="11"/>
  <c r="CH85" i="11"/>
  <c r="CI85" i="11"/>
  <c r="CJ85" i="11"/>
  <c r="CK85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AA84" i="11"/>
  <c r="AB84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X84" i="11"/>
  <c r="AY84" i="11"/>
  <c r="AZ84" i="11"/>
  <c r="BA84" i="11"/>
  <c r="BB84" i="11"/>
  <c r="BC84" i="11"/>
  <c r="BD84" i="11"/>
  <c r="BE84" i="11"/>
  <c r="BF84" i="11"/>
  <c r="BG84" i="11"/>
  <c r="BH84" i="11"/>
  <c r="BI84" i="11"/>
  <c r="BJ84" i="11"/>
  <c r="BK84" i="11"/>
  <c r="BL84" i="11"/>
  <c r="BM84" i="11"/>
  <c r="BN84" i="11"/>
  <c r="BO84" i="11"/>
  <c r="BP84" i="11"/>
  <c r="BQ84" i="11"/>
  <c r="BR84" i="11"/>
  <c r="BS84" i="11"/>
  <c r="BT84" i="11"/>
  <c r="BU84" i="11"/>
  <c r="BV84" i="11"/>
  <c r="BW84" i="11"/>
  <c r="BX84" i="11"/>
  <c r="BY84" i="11"/>
  <c r="BZ84" i="11"/>
  <c r="CA84" i="11"/>
  <c r="CB84" i="11"/>
  <c r="CC84" i="11"/>
  <c r="CD84" i="11"/>
  <c r="CE84" i="11"/>
  <c r="CF84" i="11"/>
  <c r="CG84" i="11"/>
  <c r="CH84" i="11"/>
  <c r="CI84" i="11"/>
  <c r="CJ84" i="11"/>
  <c r="CK84" i="11"/>
  <c r="E84" i="11"/>
  <c r="AK82" i="11"/>
  <c r="AL82" i="11"/>
  <c r="AM82" i="11"/>
  <c r="AN82" i="11"/>
  <c r="AO82" i="11"/>
  <c r="AP82" i="11"/>
  <c r="AQ82" i="11"/>
  <c r="AR82" i="11"/>
  <c r="AS82" i="11"/>
  <c r="AT82" i="11"/>
  <c r="AT83" i="11" s="1"/>
  <c r="AU82" i="11"/>
  <c r="AU83" i="11" s="1"/>
  <c r="AV82" i="11"/>
  <c r="AV83" i="11" s="1"/>
  <c r="AW82" i="11"/>
  <c r="AW83" i="11" s="1"/>
  <c r="AX82" i="11"/>
  <c r="AX83" i="11" s="1"/>
  <c r="AY82" i="11"/>
  <c r="AY83" i="11" s="1"/>
  <c r="AZ82" i="11"/>
  <c r="AZ83" i="11" s="1"/>
  <c r="BA82" i="11"/>
  <c r="BA83" i="11" s="1"/>
  <c r="BB82" i="11"/>
  <c r="BB83" i="11" s="1"/>
  <c r="BC82" i="11"/>
  <c r="BC83" i="11" s="1"/>
  <c r="BD82" i="11"/>
  <c r="BD83" i="11" s="1"/>
  <c r="BE82" i="11"/>
  <c r="BE83" i="11" s="1"/>
  <c r="BF82" i="11"/>
  <c r="BF83" i="11" s="1"/>
  <c r="BG82" i="11"/>
  <c r="BG83" i="11" s="1"/>
  <c r="BH82" i="11"/>
  <c r="BH83" i="11" s="1"/>
  <c r="BI82" i="11"/>
  <c r="BI83" i="11" s="1"/>
  <c r="BJ82" i="11"/>
  <c r="BJ83" i="11" s="1"/>
  <c r="BK82" i="11"/>
  <c r="BK83" i="11" s="1"/>
  <c r="BL82" i="11"/>
  <c r="BL83" i="11" s="1"/>
  <c r="BM82" i="11"/>
  <c r="BM83" i="11" s="1"/>
  <c r="BN82" i="11"/>
  <c r="BN83" i="11" s="1"/>
  <c r="BO82" i="11"/>
  <c r="BO83" i="11" s="1"/>
  <c r="BP82" i="11"/>
  <c r="BP83" i="11" s="1"/>
  <c r="BQ82" i="11"/>
  <c r="BQ83" i="11" s="1"/>
  <c r="BR82" i="11"/>
  <c r="BR83" i="11" s="1"/>
  <c r="BS82" i="11"/>
  <c r="BS83" i="11" s="1"/>
  <c r="BT82" i="11"/>
  <c r="BT83" i="11" s="1"/>
  <c r="BU82" i="11"/>
  <c r="BU83" i="11" s="1"/>
  <c r="BV82" i="11"/>
  <c r="BV83" i="11" s="1"/>
  <c r="BW82" i="11"/>
  <c r="BW83" i="11" s="1"/>
  <c r="BX82" i="11"/>
  <c r="BX83" i="11" s="1"/>
  <c r="BY82" i="11"/>
  <c r="BY83" i="11" s="1"/>
  <c r="BZ82" i="11"/>
  <c r="BZ83" i="11" s="1"/>
  <c r="CA82" i="11"/>
  <c r="CA83" i="11" s="1"/>
  <c r="CB82" i="11"/>
  <c r="CB83" i="11" s="1"/>
  <c r="CC82" i="11"/>
  <c r="CC83" i="11" s="1"/>
  <c r="CD82" i="11"/>
  <c r="CD83" i="11" s="1"/>
  <c r="CE82" i="11"/>
  <c r="CE83" i="11" s="1"/>
  <c r="CF82" i="11"/>
  <c r="CF83" i="11" s="1"/>
  <c r="CG82" i="11"/>
  <c r="CG83" i="11" s="1"/>
  <c r="CH82" i="11"/>
  <c r="CH83" i="11" s="1"/>
  <c r="CI82" i="11"/>
  <c r="CI83" i="11" s="1"/>
  <c r="CJ82" i="11"/>
  <c r="CJ83" i="11" s="1"/>
  <c r="CK82" i="11"/>
  <c r="CK83" i="11" s="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AA81" i="11"/>
  <c r="AB81" i="11"/>
  <c r="AC81" i="11"/>
  <c r="AD81" i="11"/>
  <c r="AE81" i="11"/>
  <c r="AF81" i="11"/>
  <c r="AG81" i="11"/>
  <c r="AH81" i="11"/>
  <c r="AI81" i="11"/>
  <c r="AJ81" i="11"/>
  <c r="AK81" i="11"/>
  <c r="AK83" i="11" s="1"/>
  <c r="AL81" i="11"/>
  <c r="AL83" i="11" s="1"/>
  <c r="AM81" i="11"/>
  <c r="AN81" i="11"/>
  <c r="AN83" i="11" s="1"/>
  <c r="AO81" i="11"/>
  <c r="AP81" i="11"/>
  <c r="AP83" i="11" s="1"/>
  <c r="AQ81" i="11"/>
  <c r="AR81" i="11"/>
  <c r="AR93" i="11" s="1"/>
  <c r="AS81" i="11"/>
  <c r="AS93" i="11" s="1"/>
  <c r="AT81" i="11"/>
  <c r="AU81" i="11"/>
  <c r="AV81" i="11"/>
  <c r="AW81" i="11"/>
  <c r="AX81" i="11"/>
  <c r="AY81" i="11"/>
  <c r="AZ81" i="11"/>
  <c r="BA81" i="11"/>
  <c r="BB81" i="11"/>
  <c r="BC81" i="11"/>
  <c r="BD81" i="11"/>
  <c r="BE81" i="11"/>
  <c r="BF81" i="11"/>
  <c r="BG81" i="11"/>
  <c r="BH81" i="11"/>
  <c r="BI81" i="11"/>
  <c r="BJ81" i="11"/>
  <c r="BK81" i="11"/>
  <c r="BL81" i="11"/>
  <c r="BM81" i="11"/>
  <c r="BN81" i="11"/>
  <c r="BO81" i="11"/>
  <c r="BP81" i="11"/>
  <c r="BQ81" i="11"/>
  <c r="BR81" i="11"/>
  <c r="BS81" i="11"/>
  <c r="BT81" i="11"/>
  <c r="BU81" i="11"/>
  <c r="BV81" i="11"/>
  <c r="BW81" i="11"/>
  <c r="BX81" i="11"/>
  <c r="BY81" i="11"/>
  <c r="BZ81" i="11"/>
  <c r="CA81" i="11"/>
  <c r="CB81" i="11"/>
  <c r="CC81" i="11"/>
  <c r="CD81" i="11"/>
  <c r="CE81" i="11"/>
  <c r="CF81" i="11"/>
  <c r="CG81" i="11"/>
  <c r="CH81" i="11"/>
  <c r="CI81" i="11"/>
  <c r="CJ81" i="11"/>
  <c r="CK81" i="11"/>
  <c r="E81" i="11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E56" i="6"/>
  <c r="AQ83" i="11" l="1"/>
  <c r="AM83" i="11"/>
  <c r="AO83" i="11"/>
  <c r="AQ85" i="11"/>
  <c r="AI85" i="11"/>
  <c r="AA85" i="11"/>
  <c r="S85" i="11"/>
  <c r="K85" i="11"/>
  <c r="AM87" i="11"/>
  <c r="AE87" i="11"/>
  <c r="W87" i="11"/>
  <c r="O87" i="11"/>
  <c r="G87" i="11"/>
  <c r="AO87" i="11"/>
  <c r="AE93" i="11"/>
  <c r="W93" i="11"/>
  <c r="G93" i="11"/>
  <c r="AM93" i="11"/>
  <c r="AS83" i="11"/>
  <c r="E85" i="11"/>
  <c r="AP85" i="11"/>
  <c r="AH85" i="11"/>
  <c r="Z85" i="11"/>
  <c r="R85" i="11"/>
  <c r="J85" i="11"/>
  <c r="AL87" i="11"/>
  <c r="AD87" i="11"/>
  <c r="V87" i="11"/>
  <c r="N87" i="11"/>
  <c r="F87" i="11"/>
  <c r="AL93" i="11"/>
  <c r="AD93" i="11"/>
  <c r="V93" i="11"/>
  <c r="N93" i="11"/>
  <c r="F93" i="11"/>
  <c r="O93" i="11"/>
  <c r="AR83" i="11"/>
  <c r="AO85" i="11"/>
  <c r="AG85" i="11"/>
  <c r="Y85" i="11"/>
  <c r="Q85" i="11"/>
  <c r="I85" i="11"/>
  <c r="AS85" i="11"/>
  <c r="AK87" i="11"/>
  <c r="AC87" i="11"/>
  <c r="U87" i="11"/>
  <c r="M87" i="11"/>
  <c r="AK93" i="11"/>
  <c r="AC93" i="11"/>
  <c r="U93" i="11"/>
  <c r="M93" i="11"/>
  <c r="AN85" i="11"/>
  <c r="AF85" i="11"/>
  <c r="X85" i="11"/>
  <c r="P85" i="11"/>
  <c r="H85" i="11"/>
  <c r="AR85" i="11"/>
  <c r="AJ87" i="11"/>
  <c r="AB87" i="11"/>
  <c r="T87" i="11"/>
  <c r="L87" i="11"/>
  <c r="AJ93" i="11"/>
  <c r="AB93" i="11"/>
  <c r="T93" i="11"/>
  <c r="L93" i="11"/>
  <c r="AE85" i="11"/>
  <c r="W85" i="11"/>
  <c r="O85" i="11"/>
  <c r="G85" i="11"/>
  <c r="AM85" i="11"/>
  <c r="AQ87" i="11"/>
  <c r="AI87" i="11"/>
  <c r="AA87" i="11"/>
  <c r="S87" i="11"/>
  <c r="K87" i="11"/>
  <c r="AQ93" i="11"/>
  <c r="AI93" i="11"/>
  <c r="AA93" i="11"/>
  <c r="S93" i="11"/>
  <c r="K93" i="11"/>
  <c r="AL85" i="11"/>
  <c r="AD85" i="11"/>
  <c r="V85" i="11"/>
  <c r="N85" i="11"/>
  <c r="F85" i="11"/>
  <c r="E87" i="11"/>
  <c r="AP87" i="11"/>
  <c r="AH87" i="11"/>
  <c r="Z87" i="11"/>
  <c r="R87" i="11"/>
  <c r="J87" i="11"/>
  <c r="E93" i="11"/>
  <c r="AP93" i="11"/>
  <c r="AH93" i="11"/>
  <c r="Z93" i="11"/>
  <c r="R93" i="11"/>
  <c r="J93" i="11"/>
  <c r="AK85" i="11"/>
  <c r="AC85" i="11"/>
  <c r="U85" i="11"/>
  <c r="M85" i="11"/>
  <c r="AG87" i="11"/>
  <c r="Y87" i="11"/>
  <c r="Q87" i="11"/>
  <c r="I87" i="11"/>
  <c r="AS87" i="11"/>
  <c r="AO93" i="11"/>
  <c r="AG93" i="11"/>
  <c r="Y93" i="11"/>
  <c r="Q93" i="11"/>
  <c r="I93" i="11"/>
  <c r="AJ85" i="11"/>
  <c r="AB85" i="11"/>
  <c r="T85" i="11"/>
  <c r="L85" i="11"/>
  <c r="AN87" i="11"/>
  <c r="AF87" i="11"/>
  <c r="X87" i="11"/>
  <c r="P87" i="11"/>
  <c r="H87" i="11"/>
  <c r="AR87" i="11"/>
  <c r="AN93" i="11"/>
  <c r="AF93" i="11"/>
  <c r="X93" i="11"/>
  <c r="P93" i="11"/>
  <c r="H93" i="11"/>
  <c r="CK44" i="11"/>
  <c r="CL27" i="9"/>
  <c r="B54" i="13" l="1"/>
  <c r="B51" i="13"/>
  <c r="B46" i="13"/>
  <c r="S40" i="13"/>
  <c r="R40" i="13"/>
  <c r="Q40" i="13"/>
  <c r="P40" i="13"/>
  <c r="O40" i="13"/>
  <c r="N40" i="13"/>
  <c r="M40" i="13"/>
  <c r="L40" i="13"/>
  <c r="K40" i="13"/>
  <c r="J40" i="13"/>
  <c r="I40" i="13"/>
  <c r="H40" i="13"/>
  <c r="G40" i="13"/>
  <c r="F40" i="13"/>
  <c r="E40" i="13"/>
  <c r="D40" i="13"/>
  <c r="B31" i="13"/>
  <c r="B26" i="13"/>
  <c r="I20" i="13"/>
  <c r="H20" i="13"/>
  <c r="G20" i="13"/>
  <c r="F20" i="13"/>
  <c r="E20" i="13"/>
  <c r="D20" i="13"/>
  <c r="B12" i="13"/>
  <c r="B7" i="13"/>
  <c r="B1" i="13"/>
  <c r="CL27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CK19" i="12"/>
  <c r="CJ19" i="12"/>
  <c r="CI19" i="12"/>
  <c r="CH19" i="12"/>
  <c r="CH25" i="12" s="1"/>
  <c r="CG19" i="12"/>
  <c r="CG25" i="12" s="1"/>
  <c r="CF19" i="12"/>
  <c r="CE19" i="12"/>
  <c r="CD19" i="12"/>
  <c r="CC19" i="12"/>
  <c r="CB19" i="12"/>
  <c r="CA19" i="12"/>
  <c r="BZ19" i="12"/>
  <c r="BZ25" i="12" s="1"/>
  <c r="BY19" i="12"/>
  <c r="BY25" i="12" s="1"/>
  <c r="BX19" i="12"/>
  <c r="BW19" i="12"/>
  <c r="BV19" i="12"/>
  <c r="BU19" i="12"/>
  <c r="BU25" i="12" s="1"/>
  <c r="BT19" i="12"/>
  <c r="BS19" i="12"/>
  <c r="BR19" i="12"/>
  <c r="BR25" i="12" s="1"/>
  <c r="BQ19" i="12"/>
  <c r="BQ25" i="12" s="1"/>
  <c r="BP19" i="12"/>
  <c r="BO19" i="12"/>
  <c r="BN19" i="12"/>
  <c r="BM19" i="12"/>
  <c r="BM25" i="12" s="1"/>
  <c r="BL19" i="12"/>
  <c r="BK19" i="12"/>
  <c r="BJ19" i="12"/>
  <c r="BJ25" i="12" s="1"/>
  <c r="BI19" i="12"/>
  <c r="BI25" i="12" s="1"/>
  <c r="BH19" i="12"/>
  <c r="BG19" i="12"/>
  <c r="BF19" i="12"/>
  <c r="BE19" i="12"/>
  <c r="BE25" i="12" s="1"/>
  <c r="BD19" i="12"/>
  <c r="BC19" i="12"/>
  <c r="BB19" i="12"/>
  <c r="BB25" i="12" s="1"/>
  <c r="BA19" i="12"/>
  <c r="BA25" i="12" s="1"/>
  <c r="AZ19" i="12"/>
  <c r="AY19" i="12"/>
  <c r="AX19" i="12"/>
  <c r="AW19" i="12"/>
  <c r="AW25" i="12" s="1"/>
  <c r="AV19" i="12"/>
  <c r="AU19" i="12"/>
  <c r="AT19" i="12"/>
  <c r="AT25" i="12" s="1"/>
  <c r="AS19" i="12"/>
  <c r="AS25" i="12" s="1"/>
  <c r="AR19" i="12"/>
  <c r="AQ19" i="12"/>
  <c r="AP19" i="12"/>
  <c r="AO19" i="12"/>
  <c r="AO25" i="12" s="1"/>
  <c r="AN19" i="12"/>
  <c r="AM19" i="12"/>
  <c r="AL19" i="12"/>
  <c r="AL25" i="12" s="1"/>
  <c r="AK19" i="12"/>
  <c r="AK25" i="12" s="1"/>
  <c r="AJ19" i="12"/>
  <c r="AI19" i="12"/>
  <c r="AH19" i="12"/>
  <c r="AG19" i="12"/>
  <c r="AG25" i="12" s="1"/>
  <c r="AF19" i="12"/>
  <c r="AE19" i="12"/>
  <c r="AD19" i="12"/>
  <c r="AD25" i="12" s="1"/>
  <c r="AC19" i="12"/>
  <c r="AC25" i="12" s="1"/>
  <c r="AB19" i="12"/>
  <c r="AA19" i="12"/>
  <c r="Z19" i="12"/>
  <c r="Y19" i="12"/>
  <c r="Y25" i="12" s="1"/>
  <c r="X19" i="12"/>
  <c r="W19" i="12"/>
  <c r="V19" i="12"/>
  <c r="V25" i="12" s="1"/>
  <c r="U19" i="12"/>
  <c r="U25" i="12" s="1"/>
  <c r="T19" i="12"/>
  <c r="S19" i="12"/>
  <c r="R19" i="12"/>
  <c r="Q19" i="12"/>
  <c r="Q25" i="12" s="1"/>
  <c r="P19" i="12"/>
  <c r="O19" i="12"/>
  <c r="N19" i="12"/>
  <c r="N25" i="12" s="1"/>
  <c r="M19" i="12"/>
  <c r="M25" i="12" s="1"/>
  <c r="L19" i="12"/>
  <c r="K19" i="12"/>
  <c r="J19" i="12"/>
  <c r="I19" i="12"/>
  <c r="I25" i="12" s="1"/>
  <c r="H19" i="12"/>
  <c r="G19" i="12"/>
  <c r="F19" i="12"/>
  <c r="F25" i="12" s="1"/>
  <c r="E19" i="12"/>
  <c r="E25" i="12" s="1"/>
  <c r="CL17" i="12"/>
  <c r="CK17" i="12"/>
  <c r="CL16" i="12"/>
  <c r="CK15" i="12"/>
  <c r="CK14" i="12"/>
  <c r="CK16" i="12" s="1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CL8" i="12"/>
  <c r="CL12" i="12" s="1"/>
  <c r="CK8" i="12"/>
  <c r="CJ8" i="12"/>
  <c r="CI8" i="12"/>
  <c r="CI12" i="12" s="1"/>
  <c r="CH8" i="12"/>
  <c r="CG8" i="12"/>
  <c r="CF8" i="12"/>
  <c r="CF12" i="12" s="1"/>
  <c r="CE8" i="12"/>
  <c r="CE12" i="12" s="1"/>
  <c r="CD8" i="12"/>
  <c r="CD12" i="12" s="1"/>
  <c r="CC8" i="12"/>
  <c r="CB8" i="12"/>
  <c r="CA8" i="12"/>
  <c r="CA12" i="12" s="1"/>
  <c r="BZ8" i="12"/>
  <c r="BY8" i="12"/>
  <c r="BX8" i="12"/>
  <c r="BX12" i="12" s="1"/>
  <c r="BW8" i="12"/>
  <c r="BW12" i="12" s="1"/>
  <c r="BV8" i="12"/>
  <c r="BV12" i="12" s="1"/>
  <c r="BU8" i="12"/>
  <c r="BT8" i="12"/>
  <c r="BS8" i="12"/>
  <c r="BS12" i="12" s="1"/>
  <c r="BR8" i="12"/>
  <c r="BQ8" i="12"/>
  <c r="BP8" i="12"/>
  <c r="BP12" i="12" s="1"/>
  <c r="BO8" i="12"/>
  <c r="BO12" i="12" s="1"/>
  <c r="BN8" i="12"/>
  <c r="BN12" i="12" s="1"/>
  <c r="BM8" i="12"/>
  <c r="BL8" i="12"/>
  <c r="BK8" i="12"/>
  <c r="BK12" i="12" s="1"/>
  <c r="BJ8" i="12"/>
  <c r="BI8" i="12"/>
  <c r="BH8" i="12"/>
  <c r="BH12" i="12" s="1"/>
  <c r="BG8" i="12"/>
  <c r="BG12" i="12" s="1"/>
  <c r="BF8" i="12"/>
  <c r="BF12" i="12" s="1"/>
  <c r="BE8" i="12"/>
  <c r="BD8" i="12"/>
  <c r="BC8" i="12"/>
  <c r="BC12" i="12" s="1"/>
  <c r="BB8" i="12"/>
  <c r="BA8" i="12"/>
  <c r="AZ8" i="12"/>
  <c r="AZ12" i="12" s="1"/>
  <c r="AY8" i="12"/>
  <c r="AY12" i="12" s="1"/>
  <c r="AX8" i="12"/>
  <c r="AX12" i="12" s="1"/>
  <c r="AW8" i="12"/>
  <c r="AV8" i="12"/>
  <c r="AU8" i="12"/>
  <c r="AU12" i="12" s="1"/>
  <c r="AT8" i="12"/>
  <c r="AS8" i="12"/>
  <c r="AR8" i="12"/>
  <c r="AR12" i="12" s="1"/>
  <c r="AQ8" i="12"/>
  <c r="AQ12" i="12" s="1"/>
  <c r="AP8" i="12"/>
  <c r="AP12" i="12" s="1"/>
  <c r="AO8" i="12"/>
  <c r="AN8" i="12"/>
  <c r="AM8" i="12"/>
  <c r="AM12" i="12" s="1"/>
  <c r="AL8" i="12"/>
  <c r="AK8" i="12"/>
  <c r="AJ8" i="12"/>
  <c r="AJ12" i="12" s="1"/>
  <c r="AI8" i="12"/>
  <c r="AI12" i="12" s="1"/>
  <c r="AH8" i="12"/>
  <c r="AH12" i="12" s="1"/>
  <c r="AG8" i="12"/>
  <c r="AF8" i="12"/>
  <c r="AE8" i="12"/>
  <c r="AE12" i="12" s="1"/>
  <c r="AD8" i="12"/>
  <c r="AC8" i="12"/>
  <c r="AB8" i="12"/>
  <c r="AB12" i="12" s="1"/>
  <c r="AA8" i="12"/>
  <c r="AA12" i="12" s="1"/>
  <c r="Z8" i="12"/>
  <c r="Z12" i="12" s="1"/>
  <c r="Y8" i="12"/>
  <c r="X8" i="12"/>
  <c r="W8" i="12"/>
  <c r="W12" i="12" s="1"/>
  <c r="V8" i="12"/>
  <c r="U8" i="12"/>
  <c r="T8" i="12"/>
  <c r="T12" i="12" s="1"/>
  <c r="S8" i="12"/>
  <c r="S12" i="12" s="1"/>
  <c r="R8" i="12"/>
  <c r="R12" i="12" s="1"/>
  <c r="Q8" i="12"/>
  <c r="P8" i="12"/>
  <c r="O8" i="12"/>
  <c r="O12" i="12" s="1"/>
  <c r="N8" i="12"/>
  <c r="M8" i="12"/>
  <c r="L8" i="12"/>
  <c r="L12" i="12" s="1"/>
  <c r="K8" i="12"/>
  <c r="K12" i="12" s="1"/>
  <c r="J8" i="12"/>
  <c r="J12" i="12" s="1"/>
  <c r="I8" i="12"/>
  <c r="H8" i="12"/>
  <c r="G8" i="12"/>
  <c r="G12" i="12" s="1"/>
  <c r="F8" i="12"/>
  <c r="E8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CK3" i="12"/>
  <c r="CJ3" i="12"/>
  <c r="CI3" i="12"/>
  <c r="CH3" i="12"/>
  <c r="CG3" i="12"/>
  <c r="CF3" i="12"/>
  <c r="CE3" i="12"/>
  <c r="CD3" i="12"/>
  <c r="CC3" i="12"/>
  <c r="CB3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CL2" i="12"/>
  <c r="CL5" i="12" s="1"/>
  <c r="CK2" i="12"/>
  <c r="CJ2" i="12"/>
  <c r="CI2" i="12"/>
  <c r="CH2" i="12"/>
  <c r="CG2" i="12"/>
  <c r="CF2" i="12"/>
  <c r="CE2" i="12"/>
  <c r="CD2" i="12"/>
  <c r="CC2" i="12"/>
  <c r="CB2" i="12"/>
  <c r="CA2" i="12"/>
  <c r="BZ2" i="12"/>
  <c r="BY2" i="12"/>
  <c r="BX2" i="12"/>
  <c r="BW2" i="12"/>
  <c r="BV2" i="12"/>
  <c r="BU2" i="12"/>
  <c r="BT2" i="12"/>
  <c r="BS2" i="12"/>
  <c r="BR2" i="12"/>
  <c r="BQ2" i="12"/>
  <c r="BP2" i="12"/>
  <c r="BO2" i="12"/>
  <c r="BN2" i="12"/>
  <c r="BM2" i="12"/>
  <c r="BL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CK74" i="11"/>
  <c r="CK71" i="11"/>
  <c r="CJ71" i="11"/>
  <c r="CJ76" i="11" s="1"/>
  <c r="CI71" i="11"/>
  <c r="CI76" i="11" s="1"/>
  <c r="CH71" i="11"/>
  <c r="CG71" i="11"/>
  <c r="CG76" i="11" s="1"/>
  <c r="CF71" i="11"/>
  <c r="CF76" i="11" s="1"/>
  <c r="CE71" i="11"/>
  <c r="CE76" i="11" s="1"/>
  <c r="CD71" i="11"/>
  <c r="CD76" i="11" s="1"/>
  <c r="CC71" i="11"/>
  <c r="CC76" i="11" s="1"/>
  <c r="CB71" i="11"/>
  <c r="CB76" i="11" s="1"/>
  <c r="CA71" i="11"/>
  <c r="CA76" i="11" s="1"/>
  <c r="BZ71" i="11"/>
  <c r="BY71" i="11"/>
  <c r="BY76" i="11" s="1"/>
  <c r="BX71" i="11"/>
  <c r="BX76" i="11" s="1"/>
  <c r="BW71" i="11"/>
  <c r="BW76" i="11" s="1"/>
  <c r="BV71" i="11"/>
  <c r="BV76" i="11" s="1"/>
  <c r="BU71" i="11"/>
  <c r="BU76" i="11" s="1"/>
  <c r="BT71" i="11"/>
  <c r="BT76" i="11" s="1"/>
  <c r="BS71" i="11"/>
  <c r="BS76" i="11" s="1"/>
  <c r="BR71" i="11"/>
  <c r="BQ71" i="11"/>
  <c r="BQ76" i="11" s="1"/>
  <c r="BP71" i="11"/>
  <c r="BP76" i="11" s="1"/>
  <c r="BO71" i="11"/>
  <c r="BO76" i="11" s="1"/>
  <c r="BN71" i="11"/>
  <c r="BN76" i="11" s="1"/>
  <c r="BM71" i="11"/>
  <c r="BM76" i="11" s="1"/>
  <c r="BL71" i="11"/>
  <c r="BL76" i="11" s="1"/>
  <c r="BK71" i="11"/>
  <c r="BK76" i="11" s="1"/>
  <c r="BJ71" i="11"/>
  <c r="BI71" i="11"/>
  <c r="BI76" i="11" s="1"/>
  <c r="BH71" i="11"/>
  <c r="BH76" i="11" s="1"/>
  <c r="BG71" i="11"/>
  <c r="BG76" i="11" s="1"/>
  <c r="BF71" i="11"/>
  <c r="BF76" i="11" s="1"/>
  <c r="BE71" i="11"/>
  <c r="BE76" i="11" s="1"/>
  <c r="BD71" i="11"/>
  <c r="BD76" i="11" s="1"/>
  <c r="BC71" i="11"/>
  <c r="BC76" i="11" s="1"/>
  <c r="BB71" i="11"/>
  <c r="BA71" i="11"/>
  <c r="BA76" i="11" s="1"/>
  <c r="AZ71" i="11"/>
  <c r="AZ76" i="11" s="1"/>
  <c r="AY71" i="11"/>
  <c r="AY76" i="11" s="1"/>
  <c r="AX71" i="11"/>
  <c r="AX76" i="11" s="1"/>
  <c r="AW71" i="11"/>
  <c r="AW76" i="11" s="1"/>
  <c r="AV71" i="11"/>
  <c r="AV76" i="11" s="1"/>
  <c r="AU71" i="11"/>
  <c r="AU76" i="11" s="1"/>
  <c r="AT71" i="11"/>
  <c r="AS71" i="11"/>
  <c r="AS76" i="11" s="1"/>
  <c r="AR71" i="11"/>
  <c r="AR76" i="11" s="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E71" i="11"/>
  <c r="CJ68" i="11"/>
  <c r="CI68" i="11"/>
  <c r="CH68" i="11"/>
  <c r="CG68" i="11"/>
  <c r="CF68" i="11"/>
  <c r="CE68" i="11"/>
  <c r="CD68" i="11"/>
  <c r="CC68" i="11"/>
  <c r="CB68" i="11"/>
  <c r="CA68" i="11"/>
  <c r="BZ68" i="11"/>
  <c r="BY68" i="11"/>
  <c r="BX68" i="11"/>
  <c r="BW68" i="11"/>
  <c r="BV68" i="11"/>
  <c r="BU68" i="11"/>
  <c r="BT68" i="11"/>
  <c r="BS68" i="11"/>
  <c r="BR68" i="11"/>
  <c r="BQ68" i="11"/>
  <c r="BP68" i="11"/>
  <c r="BO68" i="11"/>
  <c r="BN68" i="11"/>
  <c r="BM68" i="11"/>
  <c r="BL68" i="11"/>
  <c r="BK68" i="11"/>
  <c r="BJ68" i="11"/>
  <c r="BI68" i="11"/>
  <c r="BH68" i="11"/>
  <c r="BG68" i="11"/>
  <c r="BF68" i="11"/>
  <c r="BE68" i="11"/>
  <c r="BD68" i="11"/>
  <c r="BC68" i="11"/>
  <c r="BB68" i="11"/>
  <c r="BA68" i="11"/>
  <c r="AZ68" i="11"/>
  <c r="AY68" i="11"/>
  <c r="AX68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CK67" i="11"/>
  <c r="CJ67" i="11"/>
  <c r="CI67" i="11"/>
  <c r="CH67" i="11"/>
  <c r="CG67" i="11"/>
  <c r="CF67" i="11"/>
  <c r="CE67" i="11"/>
  <c r="CD67" i="11"/>
  <c r="CC67" i="11"/>
  <c r="CB67" i="11"/>
  <c r="CA67" i="11"/>
  <c r="BZ67" i="11"/>
  <c r="BY67" i="11"/>
  <c r="BX67" i="11"/>
  <c r="BW67" i="11"/>
  <c r="BV67" i="11"/>
  <c r="BU67" i="11"/>
  <c r="BT67" i="11"/>
  <c r="BS67" i="11"/>
  <c r="BR67" i="11"/>
  <c r="BQ67" i="11"/>
  <c r="BP67" i="11"/>
  <c r="BO67" i="11"/>
  <c r="BN67" i="11"/>
  <c r="BM67" i="11"/>
  <c r="BL67" i="11"/>
  <c r="BK67" i="11"/>
  <c r="BJ67" i="11"/>
  <c r="BI67" i="11"/>
  <c r="BH67" i="11"/>
  <c r="BG67" i="11"/>
  <c r="BF67" i="11"/>
  <c r="BE67" i="11"/>
  <c r="BD67" i="11"/>
  <c r="BC67" i="11"/>
  <c r="BB67" i="11"/>
  <c r="BA67" i="11"/>
  <c r="AZ67" i="11"/>
  <c r="AY67" i="11"/>
  <c r="AX67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CK65" i="11"/>
  <c r="CK64" i="11"/>
  <c r="CJ64" i="11"/>
  <c r="CI64" i="11"/>
  <c r="CH64" i="11"/>
  <c r="CG64" i="11"/>
  <c r="CF64" i="11"/>
  <c r="CE64" i="11"/>
  <c r="CD64" i="11"/>
  <c r="CC64" i="11"/>
  <c r="CB64" i="11"/>
  <c r="CA64" i="11"/>
  <c r="BZ64" i="11"/>
  <c r="BY64" i="11"/>
  <c r="BX64" i="11"/>
  <c r="BW64" i="11"/>
  <c r="BV64" i="11"/>
  <c r="BU64" i="11"/>
  <c r="BT64" i="11"/>
  <c r="BS64" i="11"/>
  <c r="BR64" i="11"/>
  <c r="BQ64" i="11"/>
  <c r="BP64" i="11"/>
  <c r="BO64" i="11"/>
  <c r="BN64" i="11"/>
  <c r="BM64" i="11"/>
  <c r="BL64" i="11"/>
  <c r="BK64" i="11"/>
  <c r="BJ64" i="11"/>
  <c r="BI64" i="11"/>
  <c r="BH64" i="11"/>
  <c r="BG64" i="11"/>
  <c r="BF64" i="11"/>
  <c r="BE64" i="11"/>
  <c r="BD64" i="11"/>
  <c r="BC64" i="11"/>
  <c r="BB64" i="11"/>
  <c r="BA64" i="11"/>
  <c r="AZ64" i="11"/>
  <c r="AY64" i="11"/>
  <c r="AX64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CJ56" i="11"/>
  <c r="CI56" i="11"/>
  <c r="CH56" i="11"/>
  <c r="CG56" i="11"/>
  <c r="CF56" i="11"/>
  <c r="CE56" i="11"/>
  <c r="CD56" i="11"/>
  <c r="CC56" i="11"/>
  <c r="CB56" i="11"/>
  <c r="CA56" i="11"/>
  <c r="BZ56" i="11"/>
  <c r="BY56" i="11"/>
  <c r="BX56" i="11"/>
  <c r="BW56" i="11"/>
  <c r="BV56" i="11"/>
  <c r="BU56" i="11"/>
  <c r="BT56" i="11"/>
  <c r="BS56" i="11"/>
  <c r="BR56" i="11"/>
  <c r="BQ56" i="11"/>
  <c r="BP56" i="11"/>
  <c r="BO56" i="11"/>
  <c r="BN56" i="11"/>
  <c r="BM56" i="11"/>
  <c r="BL56" i="11"/>
  <c r="BK56" i="11"/>
  <c r="BJ56" i="11"/>
  <c r="BI56" i="11"/>
  <c r="BH56" i="11"/>
  <c r="BG56" i="11"/>
  <c r="BF56" i="11"/>
  <c r="BE56" i="11"/>
  <c r="BD56" i="11"/>
  <c r="BC56" i="11"/>
  <c r="BB56" i="11"/>
  <c r="BA56" i="11"/>
  <c r="AZ56" i="11"/>
  <c r="AY56" i="11"/>
  <c r="AX56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CK49" i="11"/>
  <c r="CJ49" i="11"/>
  <c r="CJ63" i="11" s="1"/>
  <c r="CJ65" i="11" s="1"/>
  <c r="CJ66" i="11" s="1"/>
  <c r="CI49" i="11"/>
  <c r="CI63" i="11" s="1"/>
  <c r="CI65" i="11" s="1"/>
  <c r="CI66" i="11" s="1"/>
  <c r="CH49" i="11"/>
  <c r="CH63" i="11" s="1"/>
  <c r="CH65" i="11" s="1"/>
  <c r="CH66" i="11" s="1"/>
  <c r="CG49" i="11"/>
  <c r="CF49" i="11"/>
  <c r="CF63" i="11" s="1"/>
  <c r="CF65" i="11" s="1"/>
  <c r="CF66" i="11" s="1"/>
  <c r="CE49" i="11"/>
  <c r="CE63" i="11" s="1"/>
  <c r="CE65" i="11" s="1"/>
  <c r="CE66" i="11" s="1"/>
  <c r="CD49" i="11"/>
  <c r="CC49" i="11"/>
  <c r="CC63" i="11" s="1"/>
  <c r="CC65" i="11" s="1"/>
  <c r="CC66" i="11" s="1"/>
  <c r="CB49" i="11"/>
  <c r="CB63" i="11" s="1"/>
  <c r="CB65" i="11" s="1"/>
  <c r="CB66" i="11" s="1"/>
  <c r="CA49" i="11"/>
  <c r="CA63" i="11" s="1"/>
  <c r="CA65" i="11" s="1"/>
  <c r="CA66" i="11" s="1"/>
  <c r="BZ49" i="11"/>
  <c r="BZ63" i="11" s="1"/>
  <c r="BZ65" i="11" s="1"/>
  <c r="BZ66" i="11" s="1"/>
  <c r="BY49" i="11"/>
  <c r="BX49" i="11"/>
  <c r="BX63" i="11" s="1"/>
  <c r="BX65" i="11" s="1"/>
  <c r="BX66" i="11" s="1"/>
  <c r="BW49" i="11"/>
  <c r="BW63" i="11" s="1"/>
  <c r="BW65" i="11" s="1"/>
  <c r="BW66" i="11" s="1"/>
  <c r="BV49" i="11"/>
  <c r="BU49" i="11"/>
  <c r="BU63" i="11" s="1"/>
  <c r="BU65" i="11" s="1"/>
  <c r="BU66" i="11" s="1"/>
  <c r="BT49" i="11"/>
  <c r="BT63" i="11" s="1"/>
  <c r="BT65" i="11" s="1"/>
  <c r="BT66" i="11" s="1"/>
  <c r="BS49" i="11"/>
  <c r="BS63" i="11" s="1"/>
  <c r="BS65" i="11" s="1"/>
  <c r="BS66" i="11" s="1"/>
  <c r="BR49" i="11"/>
  <c r="BR63" i="11" s="1"/>
  <c r="BR65" i="11" s="1"/>
  <c r="BR66" i="11" s="1"/>
  <c r="BQ49" i="11"/>
  <c r="BP49" i="11"/>
  <c r="BP63" i="11" s="1"/>
  <c r="BP65" i="11" s="1"/>
  <c r="BP66" i="11" s="1"/>
  <c r="BO49" i="11"/>
  <c r="BO63" i="11" s="1"/>
  <c r="BO65" i="11" s="1"/>
  <c r="BO66" i="11" s="1"/>
  <c r="BN49" i="11"/>
  <c r="BM49" i="11"/>
  <c r="BM63" i="11" s="1"/>
  <c r="BM65" i="11" s="1"/>
  <c r="BM66" i="11" s="1"/>
  <c r="BL49" i="11"/>
  <c r="BL63" i="11" s="1"/>
  <c r="BL65" i="11" s="1"/>
  <c r="BL66" i="11" s="1"/>
  <c r="BK49" i="11"/>
  <c r="BK63" i="11" s="1"/>
  <c r="BK65" i="11" s="1"/>
  <c r="BK66" i="11" s="1"/>
  <c r="BJ49" i="11"/>
  <c r="BJ63" i="11" s="1"/>
  <c r="BJ65" i="11" s="1"/>
  <c r="BJ66" i="11" s="1"/>
  <c r="BI49" i="11"/>
  <c r="BH49" i="11"/>
  <c r="BH57" i="11" s="1"/>
  <c r="BG49" i="11"/>
  <c r="BG63" i="11" s="1"/>
  <c r="BG65" i="11" s="1"/>
  <c r="BG66" i="11" s="1"/>
  <c r="BF49" i="11"/>
  <c r="BE49" i="11"/>
  <c r="BE63" i="11" s="1"/>
  <c r="BE65" i="11" s="1"/>
  <c r="BE66" i="11" s="1"/>
  <c r="BD49" i="11"/>
  <c r="BD63" i="11" s="1"/>
  <c r="BD65" i="11" s="1"/>
  <c r="BD66" i="11" s="1"/>
  <c r="BC49" i="11"/>
  <c r="BC63" i="11" s="1"/>
  <c r="BC65" i="11" s="1"/>
  <c r="BC66" i="11" s="1"/>
  <c r="BB49" i="11"/>
  <c r="BB63" i="11" s="1"/>
  <c r="BB65" i="11" s="1"/>
  <c r="BB66" i="11" s="1"/>
  <c r="BA49" i="11"/>
  <c r="AZ49" i="11"/>
  <c r="AZ63" i="11" s="1"/>
  <c r="AZ65" i="11" s="1"/>
  <c r="AZ66" i="11" s="1"/>
  <c r="AY49" i="11"/>
  <c r="AY63" i="11" s="1"/>
  <c r="AY65" i="11" s="1"/>
  <c r="AY66" i="11" s="1"/>
  <c r="AX49" i="11"/>
  <c r="AW49" i="11"/>
  <c r="AW63" i="11" s="1"/>
  <c r="AW65" i="11" s="1"/>
  <c r="AW66" i="11" s="1"/>
  <c r="AV49" i="11"/>
  <c r="AV63" i="11" s="1"/>
  <c r="AV65" i="11" s="1"/>
  <c r="AV66" i="11" s="1"/>
  <c r="AU49" i="11"/>
  <c r="AU63" i="11" s="1"/>
  <c r="AU65" i="11" s="1"/>
  <c r="AU66" i="11" s="1"/>
  <c r="AT49" i="11"/>
  <c r="AT63" i="11" s="1"/>
  <c r="AT65" i="11" s="1"/>
  <c r="AT66" i="11" s="1"/>
  <c r="AS49" i="11"/>
  <c r="AR49" i="11"/>
  <c r="AR63" i="11" s="1"/>
  <c r="AR65" i="11" s="1"/>
  <c r="AR66" i="11" s="1"/>
  <c r="AQ49" i="11"/>
  <c r="AQ63" i="11" s="1"/>
  <c r="AP49" i="11"/>
  <c r="AO49" i="11"/>
  <c r="AO63" i="11" s="1"/>
  <c r="AN49" i="11"/>
  <c r="AN63" i="11" s="1"/>
  <c r="AN65" i="11" s="1"/>
  <c r="AN66" i="11" s="1"/>
  <c r="AM49" i="11"/>
  <c r="AM63" i="11" s="1"/>
  <c r="AL49" i="11"/>
  <c r="AL63" i="11" s="1"/>
  <c r="AL65" i="11" s="1"/>
  <c r="AL66" i="11" s="1"/>
  <c r="AK49" i="11"/>
  <c r="AJ49" i="11"/>
  <c r="AJ57" i="11" s="1"/>
  <c r="AI49" i="11"/>
  <c r="AI57" i="11" s="1"/>
  <c r="AH49" i="11"/>
  <c r="AG49" i="11"/>
  <c r="AG63" i="11" s="1"/>
  <c r="AF49" i="11"/>
  <c r="AE49" i="11"/>
  <c r="AE63" i="11" s="1"/>
  <c r="AD49" i="11"/>
  <c r="AC49" i="11"/>
  <c r="AB49" i="11"/>
  <c r="AB63" i="11" s="1"/>
  <c r="AA49" i="11"/>
  <c r="AA63" i="11" s="1"/>
  <c r="Z49" i="11"/>
  <c r="Y49" i="11"/>
  <c r="Y63" i="11" s="1"/>
  <c r="X49" i="11"/>
  <c r="W49" i="11"/>
  <c r="V49" i="11"/>
  <c r="U49" i="11"/>
  <c r="T49" i="11"/>
  <c r="T63" i="11" s="1"/>
  <c r="S49" i="11"/>
  <c r="S63" i="11" s="1"/>
  <c r="R49" i="11"/>
  <c r="Q49" i="11"/>
  <c r="Q63" i="11" s="1"/>
  <c r="P49" i="11"/>
  <c r="O49" i="11"/>
  <c r="N49" i="11"/>
  <c r="M49" i="11"/>
  <c r="L49" i="11"/>
  <c r="L57" i="11" s="1"/>
  <c r="K49" i="11"/>
  <c r="K57" i="11" s="1"/>
  <c r="J49" i="11"/>
  <c r="J63" i="11" s="1"/>
  <c r="I49" i="11"/>
  <c r="I63" i="11" s="1"/>
  <c r="H49" i="11"/>
  <c r="H63" i="11" s="1"/>
  <c r="G49" i="11"/>
  <c r="F49" i="11"/>
  <c r="E49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BN42" i="11"/>
  <c r="BM42" i="11"/>
  <c r="BL42" i="11"/>
  <c r="BK42" i="11"/>
  <c r="BJ42" i="11"/>
  <c r="BI42" i="11"/>
  <c r="BH42" i="11"/>
  <c r="BG42" i="11"/>
  <c r="BF42" i="11"/>
  <c r="BE42" i="11"/>
  <c r="BD42" i="11"/>
  <c r="BC42" i="11"/>
  <c r="BB42" i="11"/>
  <c r="BA42" i="11"/>
  <c r="AZ42" i="11"/>
  <c r="AY42" i="11"/>
  <c r="AX42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BN41" i="11"/>
  <c r="BM41" i="11"/>
  <c r="BL41" i="11"/>
  <c r="BK41" i="11"/>
  <c r="BJ41" i="11"/>
  <c r="BI41" i="11"/>
  <c r="BH41" i="11"/>
  <c r="BG41" i="11"/>
  <c r="BF41" i="11"/>
  <c r="BE41" i="11"/>
  <c r="BD41" i="11"/>
  <c r="BC41" i="11"/>
  <c r="BB41" i="11"/>
  <c r="BA41" i="11"/>
  <c r="AZ41" i="11"/>
  <c r="AY41" i="11"/>
  <c r="AX41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BN40" i="11"/>
  <c r="BM40" i="11"/>
  <c r="BL40" i="11"/>
  <c r="BK40" i="11"/>
  <c r="BJ40" i="11"/>
  <c r="BI40" i="11"/>
  <c r="BH40" i="11"/>
  <c r="BG40" i="11"/>
  <c r="BF40" i="11"/>
  <c r="BE40" i="11"/>
  <c r="BD40" i="11"/>
  <c r="BC40" i="11"/>
  <c r="BB40" i="11"/>
  <c r="BA40" i="11"/>
  <c r="AZ40" i="11"/>
  <c r="AY40" i="11"/>
  <c r="AX40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BN39" i="11"/>
  <c r="BM39" i="11"/>
  <c r="BL39" i="11"/>
  <c r="BK39" i="11"/>
  <c r="BJ39" i="11"/>
  <c r="BI39" i="11"/>
  <c r="BH39" i="11"/>
  <c r="BG39" i="11"/>
  <c r="BF39" i="11"/>
  <c r="BE39" i="11"/>
  <c r="BD39" i="11"/>
  <c r="BC39" i="11"/>
  <c r="BB39" i="11"/>
  <c r="BA39" i="11"/>
  <c r="AZ39" i="11"/>
  <c r="AY39" i="11"/>
  <c r="AX39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E38" i="11"/>
  <c r="BD38" i="11"/>
  <c r="BC38" i="11"/>
  <c r="BB38" i="11"/>
  <c r="BA38" i="11"/>
  <c r="AZ38" i="11"/>
  <c r="AY38" i="11"/>
  <c r="AX38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37" i="11"/>
  <c r="BM37" i="11"/>
  <c r="BL37" i="11"/>
  <c r="BK37" i="11"/>
  <c r="BJ37" i="11"/>
  <c r="BI37" i="11"/>
  <c r="BH37" i="11"/>
  <c r="BG37" i="11"/>
  <c r="BF37" i="11"/>
  <c r="BE37" i="11"/>
  <c r="BD37" i="11"/>
  <c r="BC37" i="11"/>
  <c r="BB37" i="11"/>
  <c r="BA37" i="11"/>
  <c r="AZ37" i="11"/>
  <c r="AY37" i="11"/>
  <c r="AX37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CJ36" i="11"/>
  <c r="CI36" i="11"/>
  <c r="CH36" i="11"/>
  <c r="CG36" i="11"/>
  <c r="CF36" i="11"/>
  <c r="CE36" i="11"/>
  <c r="CD36" i="11"/>
  <c r="CC36" i="11"/>
  <c r="CB36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36" i="11"/>
  <c r="BM36" i="11"/>
  <c r="BL36" i="11"/>
  <c r="BK36" i="11"/>
  <c r="BJ36" i="11"/>
  <c r="BI36" i="11"/>
  <c r="BH36" i="11"/>
  <c r="BG36" i="11"/>
  <c r="BF36" i="11"/>
  <c r="BE36" i="11"/>
  <c r="BD36" i="11"/>
  <c r="BC36" i="11"/>
  <c r="BB36" i="11"/>
  <c r="BA36" i="11"/>
  <c r="AZ36" i="11"/>
  <c r="AY36" i="11"/>
  <c r="AX36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CJ35" i="11"/>
  <c r="CI35" i="11"/>
  <c r="CH35" i="11"/>
  <c r="CH43" i="11" s="1"/>
  <c r="CG35" i="11"/>
  <c r="CF35" i="11"/>
  <c r="CE35" i="11"/>
  <c r="CE43" i="11" s="1"/>
  <c r="CD35" i="11"/>
  <c r="CC35" i="11"/>
  <c r="CC43" i="11" s="1"/>
  <c r="CB35" i="11"/>
  <c r="CA35" i="11"/>
  <c r="BZ35" i="11"/>
  <c r="BZ43" i="11" s="1"/>
  <c r="BY35" i="11"/>
  <c r="BX35" i="11"/>
  <c r="BW35" i="11"/>
  <c r="BW43" i="11" s="1"/>
  <c r="BV35" i="11"/>
  <c r="BU35" i="11"/>
  <c r="BU43" i="11" s="1"/>
  <c r="BT35" i="11"/>
  <c r="BS35" i="11"/>
  <c r="BR35" i="11"/>
  <c r="BR43" i="11" s="1"/>
  <c r="BQ35" i="11"/>
  <c r="BP35" i="11"/>
  <c r="BO35" i="11"/>
  <c r="BO43" i="11" s="1"/>
  <c r="BN35" i="11"/>
  <c r="BM35" i="11"/>
  <c r="BM43" i="11" s="1"/>
  <c r="BL35" i="11"/>
  <c r="BK35" i="11"/>
  <c r="BJ35" i="11"/>
  <c r="BJ43" i="11" s="1"/>
  <c r="BI35" i="11"/>
  <c r="BH35" i="11"/>
  <c r="BG35" i="11"/>
  <c r="BG43" i="11" s="1"/>
  <c r="BF35" i="11"/>
  <c r="BE35" i="11"/>
  <c r="BE43" i="11" s="1"/>
  <c r="BD35" i="11"/>
  <c r="BC35" i="11"/>
  <c r="BB35" i="11"/>
  <c r="BB43" i="11" s="1"/>
  <c r="BA35" i="11"/>
  <c r="AZ35" i="11"/>
  <c r="AY35" i="11"/>
  <c r="AY43" i="11" s="1"/>
  <c r="AX35" i="11"/>
  <c r="AW35" i="11"/>
  <c r="AW43" i="11" s="1"/>
  <c r="AV35" i="11"/>
  <c r="AU35" i="11"/>
  <c r="AT35" i="11"/>
  <c r="AT43" i="11" s="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CJ34" i="11"/>
  <c r="CI34" i="11"/>
  <c r="CH34" i="11"/>
  <c r="CG34" i="11"/>
  <c r="CF34" i="11"/>
  <c r="CE34" i="11"/>
  <c r="CD34" i="11"/>
  <c r="CC34" i="11"/>
  <c r="CB34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BN34" i="11"/>
  <c r="BM34" i="11"/>
  <c r="BL34" i="11"/>
  <c r="BK34" i="11"/>
  <c r="BJ34" i="11"/>
  <c r="BI34" i="11"/>
  <c r="BH34" i="11"/>
  <c r="BG34" i="11"/>
  <c r="BF34" i="11"/>
  <c r="BE34" i="11"/>
  <c r="BD34" i="11"/>
  <c r="BC34" i="11"/>
  <c r="BB34" i="11"/>
  <c r="BA34" i="11"/>
  <c r="AZ34" i="11"/>
  <c r="AY34" i="11"/>
  <c r="AX34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CK27" i="11"/>
  <c r="CJ27" i="11"/>
  <c r="CI27" i="11"/>
  <c r="CH27" i="11"/>
  <c r="CG27" i="11"/>
  <c r="CF27" i="11"/>
  <c r="CE27" i="11"/>
  <c r="CD27" i="11"/>
  <c r="CC27" i="11"/>
  <c r="CB27" i="11"/>
  <c r="CA27" i="11"/>
  <c r="CA28" i="11" s="1"/>
  <c r="BZ27" i="11"/>
  <c r="BY27" i="11"/>
  <c r="BX27" i="11"/>
  <c r="BW27" i="11"/>
  <c r="BV27" i="11"/>
  <c r="BU27" i="11"/>
  <c r="BT27" i="11"/>
  <c r="BS27" i="11"/>
  <c r="BS28" i="11" s="1"/>
  <c r="BR27" i="11"/>
  <c r="BQ27" i="11"/>
  <c r="BP27" i="11"/>
  <c r="BO27" i="11"/>
  <c r="BN27" i="11"/>
  <c r="BM27" i="11"/>
  <c r="BL27" i="11"/>
  <c r="BK27" i="11"/>
  <c r="BJ27" i="11"/>
  <c r="BI27" i="11"/>
  <c r="BH27" i="11"/>
  <c r="BG27" i="11"/>
  <c r="BF27" i="11"/>
  <c r="BE27" i="11"/>
  <c r="BD27" i="11"/>
  <c r="BC27" i="11"/>
  <c r="BB27" i="11"/>
  <c r="BA27" i="11"/>
  <c r="AZ27" i="11"/>
  <c r="AY27" i="11"/>
  <c r="AX27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O28" i="11" s="1"/>
  <c r="N27" i="11"/>
  <c r="M27" i="11"/>
  <c r="L27" i="11"/>
  <c r="K27" i="11"/>
  <c r="J27" i="11"/>
  <c r="I27" i="11"/>
  <c r="H27" i="11"/>
  <c r="G27" i="11"/>
  <c r="F27" i="11"/>
  <c r="E27" i="11"/>
  <c r="CJ26" i="11"/>
  <c r="CJ28" i="11" s="1"/>
  <c r="CI26" i="11"/>
  <c r="CH26" i="11"/>
  <c r="CH28" i="11" s="1"/>
  <c r="CG26" i="11"/>
  <c r="CG28" i="11" s="1"/>
  <c r="CF26" i="11"/>
  <c r="CE26" i="11"/>
  <c r="CE28" i="11" s="1"/>
  <c r="CD26" i="11"/>
  <c r="CD28" i="11" s="1"/>
  <c r="CC26" i="11"/>
  <c r="CB26" i="11"/>
  <c r="CB28" i="11" s="1"/>
  <c r="CA26" i="11"/>
  <c r="BZ26" i="11"/>
  <c r="BZ28" i="11" s="1"/>
  <c r="BY26" i="11"/>
  <c r="BY28" i="11" s="1"/>
  <c r="BX26" i="11"/>
  <c r="BW26" i="11"/>
  <c r="BW28" i="11" s="1"/>
  <c r="BV26" i="11"/>
  <c r="BV28" i="11" s="1"/>
  <c r="BU26" i="11"/>
  <c r="BT26" i="11"/>
  <c r="BT28" i="11" s="1"/>
  <c r="BS26" i="11"/>
  <c r="BR26" i="11"/>
  <c r="BR28" i="11" s="1"/>
  <c r="BQ26" i="11"/>
  <c r="BQ28" i="11" s="1"/>
  <c r="BP26" i="11"/>
  <c r="BO26" i="11"/>
  <c r="BO28" i="11" s="1"/>
  <c r="BN26" i="11"/>
  <c r="BN28" i="11" s="1"/>
  <c r="BM26" i="11"/>
  <c r="BL26" i="11"/>
  <c r="BL28" i="11" s="1"/>
  <c r="BK26" i="11"/>
  <c r="BJ26" i="11"/>
  <c r="BI26" i="11"/>
  <c r="BI28" i="11" s="1"/>
  <c r="BH26" i="11"/>
  <c r="BG26" i="11"/>
  <c r="BG28" i="11" s="1"/>
  <c r="BF26" i="11"/>
  <c r="BE26" i="11"/>
  <c r="BD26" i="11"/>
  <c r="BD28" i="11" s="1"/>
  <c r="BC26" i="11"/>
  <c r="BB26" i="11"/>
  <c r="BB28" i="11" s="1"/>
  <c r="BA26" i="11"/>
  <c r="BA28" i="11" s="1"/>
  <c r="AZ26" i="11"/>
  <c r="AY26" i="11"/>
  <c r="AY28" i="11" s="1"/>
  <c r="AX26" i="11"/>
  <c r="AX28" i="11" s="1"/>
  <c r="AW26" i="11"/>
  <c r="AV26" i="11"/>
  <c r="AV28" i="11" s="1"/>
  <c r="AU26" i="11"/>
  <c r="AT26" i="11"/>
  <c r="AT28" i="11" s="1"/>
  <c r="AS26" i="11"/>
  <c r="AS28" i="11" s="1"/>
  <c r="AR26" i="11"/>
  <c r="AQ26" i="11"/>
  <c r="AQ28" i="11" s="1"/>
  <c r="AP26" i="11"/>
  <c r="AP28" i="11" s="1"/>
  <c r="AO26" i="11"/>
  <c r="AN26" i="11"/>
  <c r="AM26" i="11"/>
  <c r="AL26" i="11"/>
  <c r="AL28" i="11" s="1"/>
  <c r="AK26" i="11"/>
  <c r="AK28" i="11" s="1"/>
  <c r="AJ26" i="11"/>
  <c r="AI26" i="11"/>
  <c r="AI28" i="11" s="1"/>
  <c r="AH26" i="11"/>
  <c r="AH28" i="11" s="1"/>
  <c r="AG26" i="11"/>
  <c r="AF26" i="11"/>
  <c r="AE26" i="11"/>
  <c r="AD26" i="11"/>
  <c r="AD28" i="11" s="1"/>
  <c r="AC26" i="11"/>
  <c r="AC28" i="11" s="1"/>
  <c r="AB26" i="11"/>
  <c r="AA26" i="11"/>
  <c r="AA28" i="11" s="1"/>
  <c r="Z26" i="11"/>
  <c r="Z28" i="11" s="1"/>
  <c r="Y26" i="11"/>
  <c r="X26" i="11"/>
  <c r="W26" i="11"/>
  <c r="V26" i="11"/>
  <c r="V28" i="11" s="1"/>
  <c r="U26" i="11"/>
  <c r="U28" i="11" s="1"/>
  <c r="T26" i="11"/>
  <c r="S26" i="11"/>
  <c r="R26" i="11"/>
  <c r="R28" i="11" s="1"/>
  <c r="Q26" i="11"/>
  <c r="P26" i="11"/>
  <c r="O26" i="11"/>
  <c r="N26" i="11"/>
  <c r="N28" i="11" s="1"/>
  <c r="M26" i="11"/>
  <c r="M28" i="11" s="1"/>
  <c r="L26" i="11"/>
  <c r="K26" i="11"/>
  <c r="K28" i="11" s="1"/>
  <c r="J26" i="11"/>
  <c r="J28" i="11" s="1"/>
  <c r="I26" i="11"/>
  <c r="H26" i="11"/>
  <c r="G26" i="11"/>
  <c r="F26" i="11"/>
  <c r="F28" i="11" s="1"/>
  <c r="E26" i="11"/>
  <c r="E28" i="11" s="1"/>
  <c r="CK5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BN3" i="11"/>
  <c r="BM3" i="11"/>
  <c r="BL3" i="11"/>
  <c r="BK3" i="11"/>
  <c r="BJ3" i="11"/>
  <c r="BI3" i="11"/>
  <c r="BH3" i="11"/>
  <c r="BG3" i="11"/>
  <c r="BF3" i="11"/>
  <c r="BE3" i="11"/>
  <c r="BD3" i="11"/>
  <c r="BC3" i="11"/>
  <c r="BB3" i="11"/>
  <c r="BA3" i="11"/>
  <c r="AZ3" i="11"/>
  <c r="AY3" i="11"/>
  <c r="AX3" i="11"/>
  <c r="AW3" i="11"/>
  <c r="AV3" i="11"/>
  <c r="AU3" i="11"/>
  <c r="AT3" i="11"/>
  <c r="AS3" i="11"/>
  <c r="AR3" i="11"/>
  <c r="CK2" i="11"/>
  <c r="CK42" i="10"/>
  <c r="CK41" i="10"/>
  <c r="CK34" i="10"/>
  <c r="CK32" i="10"/>
  <c r="CK31" i="10"/>
  <c r="CJ30" i="10"/>
  <c r="CI30" i="10"/>
  <c r="CH30" i="10"/>
  <c r="CG30" i="10"/>
  <c r="CF30" i="10"/>
  <c r="CE30" i="10"/>
  <c r="CD30" i="10"/>
  <c r="CC30" i="10"/>
  <c r="CB30" i="10"/>
  <c r="CA30" i="10"/>
  <c r="BZ30" i="10"/>
  <c r="BY30" i="10"/>
  <c r="BX30" i="10"/>
  <c r="BW30" i="10"/>
  <c r="BV30" i="10"/>
  <c r="BU30" i="10"/>
  <c r="BT30" i="10"/>
  <c r="BS30" i="10"/>
  <c r="BR30" i="10"/>
  <c r="BQ30" i="10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CK29" i="10"/>
  <c r="CK28" i="10"/>
  <c r="CK21" i="10"/>
  <c r="CJ20" i="10"/>
  <c r="CI20" i="10"/>
  <c r="CH20" i="10"/>
  <c r="CG20" i="10"/>
  <c r="CF20" i="10"/>
  <c r="CE20" i="10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CK19" i="10"/>
  <c r="CK18" i="10"/>
  <c r="CJ18" i="10"/>
  <c r="CI18" i="10"/>
  <c r="CH18" i="10"/>
  <c r="CG18" i="10"/>
  <c r="CF18" i="10"/>
  <c r="CE18" i="10"/>
  <c r="CD18" i="10"/>
  <c r="CC18" i="10"/>
  <c r="CB18" i="10"/>
  <c r="CA18" i="10"/>
  <c r="BZ18" i="10"/>
  <c r="BY18" i="10"/>
  <c r="BX18" i="10"/>
  <c r="BW18" i="10"/>
  <c r="BV18" i="10"/>
  <c r="BU18" i="10"/>
  <c r="BT18" i="10"/>
  <c r="BS18" i="10"/>
  <c r="BR18" i="10"/>
  <c r="BQ18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N18" i="10"/>
  <c r="AM18" i="10"/>
  <c r="AL18" i="10"/>
  <c r="AJ18" i="10"/>
  <c r="AI18" i="10"/>
  <c r="AH18" i="10"/>
  <c r="P18" i="10"/>
  <c r="O18" i="10"/>
  <c r="N18" i="10"/>
  <c r="L18" i="10"/>
  <c r="K18" i="10"/>
  <c r="J18" i="10"/>
  <c r="H18" i="10"/>
  <c r="G18" i="10"/>
  <c r="F18" i="10"/>
  <c r="CK17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CK14" i="10"/>
  <c r="CK15" i="10" s="1"/>
  <c r="CJ14" i="10"/>
  <c r="CI14" i="10"/>
  <c r="CH14" i="10"/>
  <c r="CG14" i="10"/>
  <c r="CF14" i="10"/>
  <c r="CE14" i="10"/>
  <c r="CD14" i="10"/>
  <c r="CC14" i="10"/>
  <c r="CB14" i="10"/>
  <c r="CA14" i="10"/>
  <c r="BZ14" i="10"/>
  <c r="BY14" i="10"/>
  <c r="BX14" i="10"/>
  <c r="BW14" i="10"/>
  <c r="BV14" i="10"/>
  <c r="BU14" i="10"/>
  <c r="BT14" i="10"/>
  <c r="BS14" i="10"/>
  <c r="BR14" i="10"/>
  <c r="BQ14" i="10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CJ12" i="10"/>
  <c r="CI12" i="10"/>
  <c r="CH12" i="10"/>
  <c r="CG12" i="10"/>
  <c r="CF12" i="10"/>
  <c r="CE12" i="10"/>
  <c r="CD12" i="10"/>
  <c r="CC12" i="10"/>
  <c r="CC13" i="10" s="1"/>
  <c r="CB12" i="10"/>
  <c r="CA12" i="10"/>
  <c r="BZ12" i="10"/>
  <c r="BY12" i="10"/>
  <c r="BX12" i="10"/>
  <c r="BW12" i="10"/>
  <c r="BV12" i="10"/>
  <c r="BU12" i="10"/>
  <c r="BU13" i="10" s="1"/>
  <c r="BT12" i="10"/>
  <c r="BS12" i="10"/>
  <c r="BR12" i="10"/>
  <c r="BQ12" i="10"/>
  <c r="BP12" i="10"/>
  <c r="BO12" i="10"/>
  <c r="BN12" i="10"/>
  <c r="BM12" i="10"/>
  <c r="BM13" i="10" s="1"/>
  <c r="BL12" i="10"/>
  <c r="BK12" i="10"/>
  <c r="BJ12" i="10"/>
  <c r="BI12" i="10"/>
  <c r="BH12" i="10"/>
  <c r="BG12" i="10"/>
  <c r="BF12" i="10"/>
  <c r="BE12" i="10"/>
  <c r="BE13" i="10" s="1"/>
  <c r="BD12" i="10"/>
  <c r="BC12" i="10"/>
  <c r="BB12" i="10"/>
  <c r="BA12" i="10"/>
  <c r="AZ12" i="10"/>
  <c r="AY12" i="10"/>
  <c r="AX12" i="10"/>
  <c r="AW12" i="10"/>
  <c r="AW13" i="10" s="1"/>
  <c r="AV12" i="10"/>
  <c r="AU12" i="10"/>
  <c r="AT12" i="10"/>
  <c r="AS12" i="10"/>
  <c r="AR12" i="10"/>
  <c r="AQ12" i="10"/>
  <c r="AP12" i="10"/>
  <c r="AO12" i="10"/>
  <c r="AN12" i="10"/>
  <c r="AM12" i="10"/>
  <c r="AL12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CJ10" i="10"/>
  <c r="CI10" i="10"/>
  <c r="CH10" i="10"/>
  <c r="CG10" i="10"/>
  <c r="CF10" i="10"/>
  <c r="CE10" i="10"/>
  <c r="CD10" i="10"/>
  <c r="CC10" i="10"/>
  <c r="CB10" i="10"/>
  <c r="CA10" i="10"/>
  <c r="BZ10" i="10"/>
  <c r="BY10" i="10"/>
  <c r="BX10" i="10"/>
  <c r="BW10" i="10"/>
  <c r="BV10" i="10"/>
  <c r="BU10" i="10"/>
  <c r="BT10" i="10"/>
  <c r="BS10" i="10"/>
  <c r="BR10" i="10"/>
  <c r="BQ10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CJ6" i="10"/>
  <c r="CH6" i="10"/>
  <c r="CB6" i="10"/>
  <c r="BZ6" i="10"/>
  <c r="BT6" i="10"/>
  <c r="BR6" i="10"/>
  <c r="BL6" i="10"/>
  <c r="BJ6" i="10"/>
  <c r="BD6" i="10"/>
  <c r="BB6" i="10"/>
  <c r="AV6" i="10"/>
  <c r="AT6" i="10"/>
  <c r="CK5" i="10"/>
  <c r="CG5" i="10"/>
  <c r="CE5" i="10"/>
  <c r="BY5" i="10"/>
  <c r="BW5" i="10"/>
  <c r="BQ5" i="10"/>
  <c r="BO5" i="10"/>
  <c r="BI5" i="10"/>
  <c r="BG5" i="10"/>
  <c r="BA5" i="10"/>
  <c r="AY5" i="10"/>
  <c r="CJ4" i="10"/>
  <c r="CJ5" i="10" s="1"/>
  <c r="CI4" i="10"/>
  <c r="CH4" i="10"/>
  <c r="CH5" i="10" s="1"/>
  <c r="CG4" i="10"/>
  <c r="CG6" i="10" s="1"/>
  <c r="CF4" i="10"/>
  <c r="CF6" i="10" s="1"/>
  <c r="CE4" i="10"/>
  <c r="CE6" i="10" s="1"/>
  <c r="CD4" i="10"/>
  <c r="CD5" i="10" s="1"/>
  <c r="CC4" i="10"/>
  <c r="CC5" i="10" s="1"/>
  <c r="CB4" i="10"/>
  <c r="CB5" i="10" s="1"/>
  <c r="CA4" i="10"/>
  <c r="BZ4" i="10"/>
  <c r="BZ5" i="10" s="1"/>
  <c r="BY4" i="10"/>
  <c r="BY6" i="10" s="1"/>
  <c r="BX4" i="10"/>
  <c r="BX6" i="10" s="1"/>
  <c r="BW4" i="10"/>
  <c r="BW6" i="10" s="1"/>
  <c r="BV4" i="10"/>
  <c r="BV5" i="10" s="1"/>
  <c r="BU4" i="10"/>
  <c r="BU5" i="10" s="1"/>
  <c r="BT4" i="10"/>
  <c r="BT5" i="10" s="1"/>
  <c r="BS4" i="10"/>
  <c r="BR4" i="10"/>
  <c r="BR5" i="10" s="1"/>
  <c r="BQ4" i="10"/>
  <c r="BQ6" i="10" s="1"/>
  <c r="BP4" i="10"/>
  <c r="BP6" i="10" s="1"/>
  <c r="BO4" i="10"/>
  <c r="BO6" i="10" s="1"/>
  <c r="BN4" i="10"/>
  <c r="BN5" i="10" s="1"/>
  <c r="BM4" i="10"/>
  <c r="BM5" i="10" s="1"/>
  <c r="BL4" i="10"/>
  <c r="BL5" i="10" s="1"/>
  <c r="BK4" i="10"/>
  <c r="BJ4" i="10"/>
  <c r="BJ5" i="10" s="1"/>
  <c r="BI4" i="10"/>
  <c r="BI6" i="10" s="1"/>
  <c r="BH4" i="10"/>
  <c r="BH6" i="10" s="1"/>
  <c r="BG4" i="10"/>
  <c r="BG6" i="10" s="1"/>
  <c r="BF4" i="10"/>
  <c r="BF5" i="10" s="1"/>
  <c r="BE4" i="10"/>
  <c r="BE5" i="10" s="1"/>
  <c r="BD4" i="10"/>
  <c r="BD5" i="10" s="1"/>
  <c r="BC4" i="10"/>
  <c r="BB4" i="10"/>
  <c r="BB5" i="10" s="1"/>
  <c r="BA4" i="10"/>
  <c r="BA6" i="10" s="1"/>
  <c r="AZ4" i="10"/>
  <c r="AZ6" i="10" s="1"/>
  <c r="AY4" i="10"/>
  <c r="AY6" i="10" s="1"/>
  <c r="AX4" i="10"/>
  <c r="AX5" i="10" s="1"/>
  <c r="AW4" i="10"/>
  <c r="AW5" i="10" s="1"/>
  <c r="AV4" i="10"/>
  <c r="AV5" i="10" s="1"/>
  <c r="AU4" i="10"/>
  <c r="AT4" i="10"/>
  <c r="AT5" i="10" s="1"/>
  <c r="AS4" i="10"/>
  <c r="AS6" i="10" s="1"/>
  <c r="AR4" i="10"/>
  <c r="AR6" i="10" s="1"/>
  <c r="AQ4" i="10"/>
  <c r="AQ6" i="10" s="1"/>
  <c r="AP4" i="10"/>
  <c r="AO4" i="10"/>
  <c r="AN4" i="10"/>
  <c r="AN6" i="10" s="1"/>
  <c r="AM4" i="10"/>
  <c r="AL4" i="10"/>
  <c r="AL6" i="10" s="1"/>
  <c r="AK4" i="10"/>
  <c r="AK6" i="10" s="1"/>
  <c r="AJ4" i="10"/>
  <c r="AJ6" i="10" s="1"/>
  <c r="AI4" i="10"/>
  <c r="AI6" i="10" s="1"/>
  <c r="AH4" i="10"/>
  <c r="AG4" i="10"/>
  <c r="AF4" i="10"/>
  <c r="AF6" i="10" s="1"/>
  <c r="AE4" i="10"/>
  <c r="AD4" i="10"/>
  <c r="AD6" i="10" s="1"/>
  <c r="AC4" i="10"/>
  <c r="AC6" i="10" s="1"/>
  <c r="AB4" i="10"/>
  <c r="AB6" i="10" s="1"/>
  <c r="AA4" i="10"/>
  <c r="AA6" i="10" s="1"/>
  <c r="Z4" i="10"/>
  <c r="Y4" i="10"/>
  <c r="X4" i="10"/>
  <c r="W4" i="10"/>
  <c r="V4" i="10"/>
  <c r="V6" i="10" s="1"/>
  <c r="U4" i="10"/>
  <c r="U6" i="10" s="1"/>
  <c r="T4" i="10"/>
  <c r="T6" i="10" s="1"/>
  <c r="S4" i="10"/>
  <c r="S6" i="10" s="1"/>
  <c r="R4" i="10"/>
  <c r="Q4" i="10"/>
  <c r="P4" i="10"/>
  <c r="O4" i="10"/>
  <c r="N4" i="10"/>
  <c r="N6" i="10" s="1"/>
  <c r="M4" i="10"/>
  <c r="M6" i="10" s="1"/>
  <c r="L4" i="10"/>
  <c r="L6" i="10" s="1"/>
  <c r="K4" i="10"/>
  <c r="K6" i="10" s="1"/>
  <c r="J4" i="10"/>
  <c r="I4" i="10"/>
  <c r="H4" i="10"/>
  <c r="G4" i="10"/>
  <c r="F4" i="10"/>
  <c r="F6" i="10" s="1"/>
  <c r="E4" i="10"/>
  <c r="E6" i="10" s="1"/>
  <c r="CG3" i="10"/>
  <c r="CE3" i="10"/>
  <c r="BW3" i="10"/>
  <c r="AY3" i="10"/>
  <c r="CJ2" i="10"/>
  <c r="CJ19" i="10" s="1"/>
  <c r="CI2" i="10"/>
  <c r="CH2" i="10"/>
  <c r="CH3" i="10" s="1"/>
  <c r="CG2" i="10"/>
  <c r="CF2" i="10"/>
  <c r="CF3" i="10" s="1"/>
  <c r="CE2" i="10"/>
  <c r="CE19" i="10" s="1"/>
  <c r="CD2" i="10"/>
  <c r="CC2" i="10"/>
  <c r="CB2" i="10"/>
  <c r="CB19" i="10" s="1"/>
  <c r="CA2" i="10"/>
  <c r="BZ2" i="10"/>
  <c r="BZ3" i="10" s="1"/>
  <c r="BY2" i="10"/>
  <c r="BX2" i="10"/>
  <c r="BX19" i="10" s="1"/>
  <c r="BW2" i="10"/>
  <c r="BW19" i="10" s="1"/>
  <c r="BV2" i="10"/>
  <c r="BU2" i="10"/>
  <c r="BT2" i="10"/>
  <c r="BT19" i="10" s="1"/>
  <c r="BS2" i="10"/>
  <c r="BR2" i="10"/>
  <c r="BR3" i="10" s="1"/>
  <c r="BQ2" i="10"/>
  <c r="BP2" i="10"/>
  <c r="BP3" i="10" s="1"/>
  <c r="BO2" i="10"/>
  <c r="BO19" i="10" s="1"/>
  <c r="BN2" i="10"/>
  <c r="BM2" i="10"/>
  <c r="BL2" i="10"/>
  <c r="BL19" i="10" s="1"/>
  <c r="BK2" i="10"/>
  <c r="BJ2" i="10"/>
  <c r="BJ3" i="10" s="1"/>
  <c r="BI2" i="10"/>
  <c r="BH2" i="10"/>
  <c r="BH19" i="10" s="1"/>
  <c r="BG2" i="10"/>
  <c r="BG19" i="10" s="1"/>
  <c r="BF2" i="10"/>
  <c r="BE2" i="10"/>
  <c r="BD2" i="10"/>
  <c r="BC2" i="10"/>
  <c r="BB2" i="10"/>
  <c r="BB3" i="10" s="1"/>
  <c r="BA2" i="10"/>
  <c r="AZ2" i="10"/>
  <c r="AZ19" i="10" s="1"/>
  <c r="AY2" i="10"/>
  <c r="AY19" i="10" s="1"/>
  <c r="AX2" i="10"/>
  <c r="AW2" i="10"/>
  <c r="AV2" i="10"/>
  <c r="AV19" i="10" s="1"/>
  <c r="AU2" i="10"/>
  <c r="AT2" i="10"/>
  <c r="AT3" i="10" s="1"/>
  <c r="AS2" i="10"/>
  <c r="AS5" i="10" s="1"/>
  <c r="AR2" i="10"/>
  <c r="AR19" i="10" s="1"/>
  <c r="AQ2" i="10"/>
  <c r="AQ19" i="10" s="1"/>
  <c r="AP2" i="10"/>
  <c r="AO2" i="10"/>
  <c r="AN2" i="10"/>
  <c r="AN19" i="10" s="1"/>
  <c r="AM2" i="10"/>
  <c r="AL2" i="10"/>
  <c r="AL3" i="10" s="1"/>
  <c r="AK2" i="10"/>
  <c r="AK5" i="10" s="1"/>
  <c r="AJ2" i="10"/>
  <c r="AJ19" i="10" s="1"/>
  <c r="AI2" i="10"/>
  <c r="AI19" i="10" s="1"/>
  <c r="AH2" i="10"/>
  <c r="AG2" i="10"/>
  <c r="AF2" i="10"/>
  <c r="AE2" i="10"/>
  <c r="AD2" i="10"/>
  <c r="AD3" i="10" s="1"/>
  <c r="AC2" i="10"/>
  <c r="AC5" i="10" s="1"/>
  <c r="AB2" i="10"/>
  <c r="AA2" i="10"/>
  <c r="Z2" i="10"/>
  <c r="Y2" i="10"/>
  <c r="X2" i="10"/>
  <c r="W2" i="10"/>
  <c r="V2" i="10"/>
  <c r="V3" i="10" s="1"/>
  <c r="U2" i="10"/>
  <c r="U5" i="10" s="1"/>
  <c r="T2" i="10"/>
  <c r="S2" i="10"/>
  <c r="R2" i="10"/>
  <c r="Q2" i="10"/>
  <c r="P2" i="10"/>
  <c r="P19" i="10" s="1"/>
  <c r="O2" i="10"/>
  <c r="N2" i="10"/>
  <c r="N3" i="10" s="1"/>
  <c r="M2" i="10"/>
  <c r="M5" i="10" s="1"/>
  <c r="L2" i="10"/>
  <c r="L19" i="10" s="1"/>
  <c r="K2" i="10"/>
  <c r="K19" i="10" s="1"/>
  <c r="J2" i="10"/>
  <c r="I2" i="10"/>
  <c r="H2" i="10"/>
  <c r="H19" i="10" s="1"/>
  <c r="G2" i="10"/>
  <c r="F2" i="10"/>
  <c r="F3" i="10" s="1"/>
  <c r="E2" i="10"/>
  <c r="CL12" i="9"/>
  <c r="CL8" i="9"/>
  <c r="CL6" i="9"/>
  <c r="CL5" i="9"/>
  <c r="CK3" i="9"/>
  <c r="CJ3" i="9"/>
  <c r="CI3" i="9"/>
  <c r="CH3" i="9"/>
  <c r="CG3" i="9"/>
  <c r="CF3" i="9"/>
  <c r="CE3" i="9"/>
  <c r="CD3" i="9"/>
  <c r="CC3" i="9"/>
  <c r="CB3" i="9"/>
  <c r="CA3" i="9"/>
  <c r="BZ3" i="9"/>
  <c r="BY3" i="9"/>
  <c r="BX3" i="9"/>
  <c r="BW3" i="9"/>
  <c r="BV3" i="9"/>
  <c r="BU3" i="9"/>
  <c r="BT3" i="9"/>
  <c r="BS3" i="9"/>
  <c r="BR3" i="9"/>
  <c r="BQ3" i="9"/>
  <c r="BP3" i="9"/>
  <c r="BO3" i="9"/>
  <c r="BN3" i="9"/>
  <c r="BM3" i="9"/>
  <c r="BL3" i="9"/>
  <c r="BK3" i="9"/>
  <c r="BJ3" i="9"/>
  <c r="BI3" i="9"/>
  <c r="BH3" i="9"/>
  <c r="BG3" i="9"/>
  <c r="BF3" i="9"/>
  <c r="BE3" i="9"/>
  <c r="BD3" i="9"/>
  <c r="BC3" i="9"/>
  <c r="BB3" i="9"/>
  <c r="BA3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CL2" i="9"/>
  <c r="CL16" i="9" s="1"/>
  <c r="BV12" i="8"/>
  <c r="BV9" i="8"/>
  <c r="BU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BU8" i="8"/>
  <c r="BT8" i="8"/>
  <c r="BS8" i="8"/>
  <c r="BR8" i="8"/>
  <c r="BQ8" i="8"/>
  <c r="BP8" i="8"/>
  <c r="BO8" i="8"/>
  <c r="BN8" i="8"/>
  <c r="BM8" i="8"/>
  <c r="BL8" i="8"/>
  <c r="BK8" i="8"/>
  <c r="BJ8" i="8"/>
  <c r="BI8" i="8"/>
  <c r="BH8" i="8"/>
  <c r="BG8" i="8"/>
  <c r="BF8" i="8"/>
  <c r="BE8" i="8"/>
  <c r="BD8" i="8"/>
  <c r="BC8" i="8"/>
  <c r="BB8" i="8"/>
  <c r="BA8" i="8"/>
  <c r="AZ8" i="8"/>
  <c r="AY8" i="8"/>
  <c r="AX8" i="8"/>
  <c r="AW8" i="8"/>
  <c r="AV8" i="8"/>
  <c r="AU8" i="8"/>
  <c r="AT8" i="8"/>
  <c r="AS8" i="8"/>
  <c r="AR8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B3" i="8"/>
  <c r="Y45" i="7"/>
  <c r="Y49" i="7" s="1"/>
  <c r="X45" i="7"/>
  <c r="W45" i="7"/>
  <c r="V45" i="7"/>
  <c r="U45" i="7"/>
  <c r="U49" i="7" s="1"/>
  <c r="T45" i="7"/>
  <c r="S45" i="7"/>
  <c r="R45" i="7"/>
  <c r="Q45" i="7"/>
  <c r="Q49" i="7" s="1"/>
  <c r="P45" i="7"/>
  <c r="O45" i="7"/>
  <c r="N45" i="7"/>
  <c r="M45" i="7"/>
  <c r="M49" i="7" s="1"/>
  <c r="L45" i="7"/>
  <c r="K45" i="7"/>
  <c r="J45" i="7"/>
  <c r="I45" i="7"/>
  <c r="I49" i="7" s="1"/>
  <c r="H45" i="7"/>
  <c r="G45" i="7"/>
  <c r="F45" i="7"/>
  <c r="E45" i="7"/>
  <c r="E49" i="7" s="1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35" i="7"/>
  <c r="C35" i="7"/>
  <c r="B35" i="7"/>
  <c r="AJ82" i="11"/>
  <c r="AJ83" i="11" s="1"/>
  <c r="AI82" i="11"/>
  <c r="AI83" i="11" s="1"/>
  <c r="AH82" i="11"/>
  <c r="AH83" i="11" s="1"/>
  <c r="AG82" i="11"/>
  <c r="AG83" i="11" s="1"/>
  <c r="AF82" i="11"/>
  <c r="AF83" i="11" s="1"/>
  <c r="AB34" i="7"/>
  <c r="AB82" i="11" s="1"/>
  <c r="AB83" i="11" s="1"/>
  <c r="AA34" i="7"/>
  <c r="AA82" i="11" s="1"/>
  <c r="AA83" i="11" s="1"/>
  <c r="Z34" i="7"/>
  <c r="Z82" i="11" s="1"/>
  <c r="Z83" i="11" s="1"/>
  <c r="Y34" i="7"/>
  <c r="Y82" i="11" s="1"/>
  <c r="Y83" i="11" s="1"/>
  <c r="X34" i="7"/>
  <c r="X82" i="11" s="1"/>
  <c r="X83" i="11" s="1"/>
  <c r="W34" i="7"/>
  <c r="V34" i="7"/>
  <c r="U34" i="7"/>
  <c r="T34" i="7"/>
  <c r="T82" i="11" s="1"/>
  <c r="T83" i="11" s="1"/>
  <c r="S34" i="7"/>
  <c r="S82" i="11" s="1"/>
  <c r="S83" i="11" s="1"/>
  <c r="R34" i="7"/>
  <c r="R82" i="11" s="1"/>
  <c r="R83" i="11" s="1"/>
  <c r="Q34" i="7"/>
  <c r="Q82" i="11" s="1"/>
  <c r="Q83" i="11" s="1"/>
  <c r="P34" i="7"/>
  <c r="P82" i="11" s="1"/>
  <c r="P83" i="11" s="1"/>
  <c r="O34" i="7"/>
  <c r="O82" i="11" s="1"/>
  <c r="O83" i="11" s="1"/>
  <c r="N34" i="7"/>
  <c r="M34" i="7"/>
  <c r="L34" i="7"/>
  <c r="L82" i="11" s="1"/>
  <c r="L83" i="11" s="1"/>
  <c r="K34" i="7"/>
  <c r="K82" i="11" s="1"/>
  <c r="K83" i="11" s="1"/>
  <c r="J34" i="7"/>
  <c r="J82" i="11" s="1"/>
  <c r="J83" i="11" s="1"/>
  <c r="I34" i="7"/>
  <c r="I82" i="11" s="1"/>
  <c r="I83" i="11" s="1"/>
  <c r="H34" i="7"/>
  <c r="H82" i="11" s="1"/>
  <c r="H83" i="11" s="1"/>
  <c r="G34" i="7"/>
  <c r="G82" i="11" s="1"/>
  <c r="G83" i="11" s="1"/>
  <c r="F34" i="7"/>
  <c r="F82" i="11" s="1"/>
  <c r="F83" i="11" s="1"/>
  <c r="E34" i="7"/>
  <c r="E82" i="11" s="1"/>
  <c r="E83" i="11" s="1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AB12" i="7"/>
  <c r="U12" i="7"/>
  <c r="T12" i="7"/>
  <c r="M12" i="7"/>
  <c r="L12" i="7"/>
  <c r="K12" i="7"/>
  <c r="AB11" i="7"/>
  <c r="AB13" i="7" s="1"/>
  <c r="AA11" i="7"/>
  <c r="AA13" i="7" s="1"/>
  <c r="Z11" i="7"/>
  <c r="Z13" i="7" s="1"/>
  <c r="Y11" i="7"/>
  <c r="Y13" i="7" s="1"/>
  <c r="X11" i="7"/>
  <c r="W11" i="7"/>
  <c r="U5" i="7"/>
  <c r="T5" i="7"/>
  <c r="T11" i="7" s="1"/>
  <c r="S5" i="7"/>
  <c r="S11" i="7" s="1"/>
  <c r="R5" i="7"/>
  <c r="R11" i="7" s="1"/>
  <c r="Q5" i="7"/>
  <c r="Q11" i="7" s="1"/>
  <c r="P5" i="7"/>
  <c r="P11" i="7" s="1"/>
  <c r="O5" i="7"/>
  <c r="O11" i="7" s="1"/>
  <c r="N5" i="7"/>
  <c r="M5" i="7"/>
  <c r="L5" i="7"/>
  <c r="L11" i="7" s="1"/>
  <c r="K5" i="7"/>
  <c r="K11" i="7" s="1"/>
  <c r="J5" i="7"/>
  <c r="J11" i="7" s="1"/>
  <c r="I5" i="7"/>
  <c r="I11" i="7" s="1"/>
  <c r="H5" i="7"/>
  <c r="H11" i="7" s="1"/>
  <c r="G5" i="7"/>
  <c r="G11" i="7" s="1"/>
  <c r="F5" i="7"/>
  <c r="E5" i="7"/>
  <c r="CJ67" i="6"/>
  <c r="CI67" i="6"/>
  <c r="CH67" i="6"/>
  <c r="CG67" i="6"/>
  <c r="CF67" i="6"/>
  <c r="CE67" i="6"/>
  <c r="CD67" i="6"/>
  <c r="CC67" i="6"/>
  <c r="CB67" i="6"/>
  <c r="CA67" i="6"/>
  <c r="BZ67" i="6"/>
  <c r="BY67" i="6"/>
  <c r="BX67" i="6"/>
  <c r="BW67" i="6"/>
  <c r="BV67" i="6"/>
  <c r="BU67" i="6"/>
  <c r="BT67" i="6"/>
  <c r="BS67" i="6"/>
  <c r="BR67" i="6"/>
  <c r="BQ67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BB67" i="6"/>
  <c r="BA67" i="6"/>
  <c r="AZ67" i="6"/>
  <c r="AY67" i="6"/>
  <c r="AX67" i="6"/>
  <c r="AW67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E24" i="6" s="1"/>
  <c r="AD67" i="6"/>
  <c r="AC67" i="6"/>
  <c r="AB67" i="6"/>
  <c r="AA67" i="6"/>
  <c r="Z67" i="6"/>
  <c r="Y67" i="6"/>
  <c r="X67" i="6"/>
  <c r="W67" i="6"/>
  <c r="W24" i="6" s="1"/>
  <c r="V67" i="6"/>
  <c r="U67" i="6"/>
  <c r="T67" i="6"/>
  <c r="S67" i="6"/>
  <c r="R67" i="6"/>
  <c r="Q67" i="6"/>
  <c r="P67" i="6"/>
  <c r="O67" i="6"/>
  <c r="O24" i="6" s="1"/>
  <c r="O27" i="6" s="1"/>
  <c r="O32" i="10" s="1"/>
  <c r="N67" i="6"/>
  <c r="M67" i="6"/>
  <c r="L67" i="6"/>
  <c r="K67" i="6"/>
  <c r="J67" i="6"/>
  <c r="I67" i="6"/>
  <c r="H67" i="6"/>
  <c r="G67" i="6"/>
  <c r="G24" i="6" s="1"/>
  <c r="G27" i="6" s="1"/>
  <c r="G32" i="10" s="1"/>
  <c r="F67" i="6"/>
  <c r="E67" i="6"/>
  <c r="D67" i="6"/>
  <c r="C67" i="6"/>
  <c r="B67" i="6"/>
  <c r="D56" i="6"/>
  <c r="C56" i="6"/>
  <c r="B5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CK42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BS40" i="6"/>
  <c r="BR40" i="6"/>
  <c r="BQ40" i="6"/>
  <c r="BP40" i="6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X35" i="6"/>
  <c r="BW35" i="6"/>
  <c r="BV35" i="6"/>
  <c r="BU35" i="6"/>
  <c r="BT35" i="6"/>
  <c r="BS35" i="6"/>
  <c r="BR35" i="6"/>
  <c r="BQ35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N35" i="6"/>
  <c r="AM35" i="6"/>
  <c r="AL35" i="6"/>
  <c r="AJ35" i="6"/>
  <c r="AI35" i="6"/>
  <c r="AH35" i="6"/>
  <c r="P35" i="6"/>
  <c r="O35" i="6"/>
  <c r="N35" i="6"/>
  <c r="L35" i="6"/>
  <c r="K35" i="6"/>
  <c r="J35" i="6"/>
  <c r="H35" i="6"/>
  <c r="G35" i="6"/>
  <c r="F35" i="6"/>
  <c r="D35" i="6"/>
  <c r="C35" i="6"/>
  <c r="B35" i="6"/>
  <c r="CK29" i="6"/>
  <c r="CJ27" i="6"/>
  <c r="CI27" i="6"/>
  <c r="CI32" i="10" s="1"/>
  <c r="CH27" i="6"/>
  <c r="CH32" i="10" s="1"/>
  <c r="CG27" i="6"/>
  <c r="CG32" i="10" s="1"/>
  <c r="CF27" i="6"/>
  <c r="CF32" i="10" s="1"/>
  <c r="CE27" i="6"/>
  <c r="CE32" i="10" s="1"/>
  <c r="CD27" i="6"/>
  <c r="CD32" i="10" s="1"/>
  <c r="CC27" i="6"/>
  <c r="CC32" i="10" s="1"/>
  <c r="CB27" i="6"/>
  <c r="CA27" i="6"/>
  <c r="CA32" i="10" s="1"/>
  <c r="BZ27" i="6"/>
  <c r="BZ32" i="10" s="1"/>
  <c r="BY27" i="6"/>
  <c r="BY32" i="10" s="1"/>
  <c r="BX27" i="6"/>
  <c r="BX32" i="10" s="1"/>
  <c r="BW27" i="6"/>
  <c r="BW32" i="10" s="1"/>
  <c r="BV27" i="6"/>
  <c r="BV32" i="10" s="1"/>
  <c r="BU27" i="6"/>
  <c r="BU32" i="10" s="1"/>
  <c r="BT27" i="6"/>
  <c r="BS27" i="6"/>
  <c r="BS32" i="10" s="1"/>
  <c r="BR27" i="6"/>
  <c r="BR32" i="10" s="1"/>
  <c r="BQ27" i="6"/>
  <c r="BQ32" i="10" s="1"/>
  <c r="BP27" i="6"/>
  <c r="BP32" i="10" s="1"/>
  <c r="BO27" i="6"/>
  <c r="BO32" i="10" s="1"/>
  <c r="BN27" i="6"/>
  <c r="BN32" i="10" s="1"/>
  <c r="BM27" i="6"/>
  <c r="BM32" i="10" s="1"/>
  <c r="BL27" i="6"/>
  <c r="BK27" i="6"/>
  <c r="BK32" i="10" s="1"/>
  <c r="BJ27" i="6"/>
  <c r="BJ32" i="10" s="1"/>
  <c r="BI27" i="6"/>
  <c r="BI32" i="10" s="1"/>
  <c r="BH27" i="6"/>
  <c r="BH32" i="10" s="1"/>
  <c r="BG27" i="6"/>
  <c r="BG32" i="10" s="1"/>
  <c r="BF27" i="6"/>
  <c r="BF32" i="10" s="1"/>
  <c r="BE27" i="6"/>
  <c r="BE32" i="10" s="1"/>
  <c r="BD27" i="6"/>
  <c r="BC27" i="6"/>
  <c r="BC32" i="10" s="1"/>
  <c r="BB27" i="6"/>
  <c r="BB32" i="10" s="1"/>
  <c r="BA27" i="6"/>
  <c r="BA32" i="10" s="1"/>
  <c r="AZ27" i="6"/>
  <c r="AZ32" i="10" s="1"/>
  <c r="AY27" i="6"/>
  <c r="AY32" i="10" s="1"/>
  <c r="AX27" i="6"/>
  <c r="AX32" i="10" s="1"/>
  <c r="AW27" i="6"/>
  <c r="AW32" i="10" s="1"/>
  <c r="AV27" i="6"/>
  <c r="AU27" i="6"/>
  <c r="AU32" i="10" s="1"/>
  <c r="AT27" i="6"/>
  <c r="AT32" i="10" s="1"/>
  <c r="CK25" i="6"/>
  <c r="CJ25" i="6"/>
  <c r="CI25" i="6"/>
  <c r="CH25" i="6"/>
  <c r="CG25" i="6"/>
  <c r="CF25" i="6"/>
  <c r="CE25" i="6"/>
  <c r="CD25" i="6"/>
  <c r="CC25" i="6"/>
  <c r="CB25" i="6"/>
  <c r="CA25" i="6"/>
  <c r="BZ25" i="6"/>
  <c r="BY25" i="6"/>
  <c r="BX25" i="6"/>
  <c r="BW25" i="6"/>
  <c r="BV25" i="6"/>
  <c r="BU25" i="6"/>
  <c r="BT25" i="6"/>
  <c r="BS25" i="6"/>
  <c r="BR25" i="6"/>
  <c r="BQ25" i="6"/>
  <c r="BP25" i="6"/>
  <c r="BO25" i="6"/>
  <c r="BN25" i="6"/>
  <c r="BM25" i="6"/>
  <c r="BL25" i="6"/>
  <c r="BK25" i="6"/>
  <c r="BJ25" i="6"/>
  <c r="BI25" i="6"/>
  <c r="BH25" i="6"/>
  <c r="BG25" i="6"/>
  <c r="BF25" i="6"/>
  <c r="BE25" i="6"/>
  <c r="BD25" i="6"/>
  <c r="BC25" i="6"/>
  <c r="BB25" i="6"/>
  <c r="BA25" i="6"/>
  <c r="AZ25" i="6"/>
  <c r="AY25" i="6"/>
  <c r="AX25" i="6"/>
  <c r="AW25" i="6"/>
  <c r="AV25" i="6"/>
  <c r="AU25" i="6"/>
  <c r="AT25" i="6"/>
  <c r="AS25" i="6"/>
  <c r="AR25" i="6"/>
  <c r="AQ25" i="6"/>
  <c r="AP25" i="6"/>
  <c r="AO25" i="6"/>
  <c r="AN25" i="6"/>
  <c r="AM25" i="6"/>
  <c r="AL25" i="6"/>
  <c r="AK25" i="6"/>
  <c r="AJ25" i="6"/>
  <c r="AI25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S27" i="6" s="1"/>
  <c r="AS32" i="10" s="1"/>
  <c r="AR24" i="6"/>
  <c r="AR27" i="6" s="1"/>
  <c r="AR32" i="10" s="1"/>
  <c r="AQ24" i="6"/>
  <c r="AQ27" i="6" s="1"/>
  <c r="AQ32" i="10" s="1"/>
  <c r="AP24" i="6"/>
  <c r="AP27" i="6" s="1"/>
  <c r="AP32" i="10" s="1"/>
  <c r="AO24" i="6"/>
  <c r="AN24" i="6"/>
  <c r="AN27" i="6" s="1"/>
  <c r="AM24" i="6"/>
  <c r="AM27" i="6" s="1"/>
  <c r="AM32" i="10" s="1"/>
  <c r="AL24" i="6"/>
  <c r="AL27" i="6" s="1"/>
  <c r="AL32" i="10" s="1"/>
  <c r="AK24" i="6"/>
  <c r="AJ24" i="6"/>
  <c r="AJ27" i="6" s="1"/>
  <c r="AJ32" i="10" s="1"/>
  <c r="AI24" i="6"/>
  <c r="AI27" i="6" s="1"/>
  <c r="AI32" i="10" s="1"/>
  <c r="AH24" i="6"/>
  <c r="AH27" i="6" s="1"/>
  <c r="AH32" i="10" s="1"/>
  <c r="AG24" i="6"/>
  <c r="AF24" i="6"/>
  <c r="AD24" i="6"/>
  <c r="AC24" i="6"/>
  <c r="AB24" i="6"/>
  <c r="AA24" i="6"/>
  <c r="Z24" i="6"/>
  <c r="Y24" i="6"/>
  <c r="X24" i="6"/>
  <c r="V24" i="6"/>
  <c r="U24" i="6"/>
  <c r="T24" i="6"/>
  <c r="S24" i="6"/>
  <c r="R24" i="6"/>
  <c r="Q24" i="6"/>
  <c r="P24" i="6"/>
  <c r="P27" i="6" s="1"/>
  <c r="N24" i="6"/>
  <c r="N27" i="6" s="1"/>
  <c r="N32" i="10" s="1"/>
  <c r="M24" i="6"/>
  <c r="L24" i="6"/>
  <c r="L27" i="6" s="1"/>
  <c r="K24" i="6"/>
  <c r="K27" i="6" s="1"/>
  <c r="K32" i="10" s="1"/>
  <c r="J24" i="6"/>
  <c r="J27" i="6" s="1"/>
  <c r="J32" i="10" s="1"/>
  <c r="I24" i="6"/>
  <c r="H24" i="6"/>
  <c r="H27" i="6" s="1"/>
  <c r="F24" i="6"/>
  <c r="F27" i="6" s="1"/>
  <c r="F32" i="10" s="1"/>
  <c r="E24" i="6"/>
  <c r="D24" i="6"/>
  <c r="D27" i="6" s="1"/>
  <c r="C24" i="6"/>
  <c r="C27" i="6" s="1"/>
  <c r="B24" i="6"/>
  <c r="B27" i="6" s="1"/>
  <c r="CK23" i="6"/>
  <c r="CJ23" i="6"/>
  <c r="CI23" i="6"/>
  <c r="CH23" i="6"/>
  <c r="CG23" i="6"/>
  <c r="CF23" i="6"/>
  <c r="CE23" i="6"/>
  <c r="CD23" i="6"/>
  <c r="CC23" i="6"/>
  <c r="CB23" i="6"/>
  <c r="CA23" i="6"/>
  <c r="BZ23" i="6"/>
  <c r="BY23" i="6"/>
  <c r="BX23" i="6"/>
  <c r="BW23" i="6"/>
  <c r="BV23" i="6"/>
  <c r="BU23" i="6"/>
  <c r="BT23" i="6"/>
  <c r="BS23" i="6"/>
  <c r="BR23" i="6"/>
  <c r="BQ23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O35" i="6" s="1"/>
  <c r="AN23" i="6"/>
  <c r="AM23" i="6"/>
  <c r="AL23" i="6"/>
  <c r="AK23" i="6"/>
  <c r="AK35" i="6" s="1"/>
  <c r="AJ23" i="6"/>
  <c r="AI23" i="6"/>
  <c r="AH23" i="6"/>
  <c r="AG23" i="6"/>
  <c r="AG35" i="6" s="1"/>
  <c r="AF23" i="6"/>
  <c r="AF35" i="6" s="1"/>
  <c r="AE23" i="6"/>
  <c r="AE35" i="6" s="1"/>
  <c r="AD23" i="6"/>
  <c r="AD35" i="6" s="1"/>
  <c r="AC23" i="6"/>
  <c r="AC35" i="6" s="1"/>
  <c r="AB23" i="6"/>
  <c r="AB35" i="6" s="1"/>
  <c r="AA23" i="6"/>
  <c r="AA35" i="6" s="1"/>
  <c r="Z23" i="6"/>
  <c r="Z35" i="6" s="1"/>
  <c r="Y23" i="6"/>
  <c r="Y35" i="6" s="1"/>
  <c r="X23" i="6"/>
  <c r="X35" i="6" s="1"/>
  <c r="W23" i="6"/>
  <c r="W35" i="6" s="1"/>
  <c r="V23" i="6"/>
  <c r="V35" i="6" s="1"/>
  <c r="U23" i="6"/>
  <c r="U35" i="6" s="1"/>
  <c r="T23" i="6"/>
  <c r="T35" i="6" s="1"/>
  <c r="S23" i="6"/>
  <c r="S35" i="6" s="1"/>
  <c r="R23" i="6"/>
  <c r="R35" i="6" s="1"/>
  <c r="Q23" i="6"/>
  <c r="Q35" i="6" s="1"/>
  <c r="P23" i="6"/>
  <c r="O23" i="6"/>
  <c r="N23" i="6"/>
  <c r="M23" i="6"/>
  <c r="M35" i="6" s="1"/>
  <c r="L23" i="6"/>
  <c r="K23" i="6"/>
  <c r="J23" i="6"/>
  <c r="I23" i="6"/>
  <c r="I35" i="6" s="1"/>
  <c r="H23" i="6"/>
  <c r="G23" i="6"/>
  <c r="F23" i="6"/>
  <c r="E23" i="6"/>
  <c r="E35" i="6" s="1"/>
  <c r="D23" i="6"/>
  <c r="C23" i="6"/>
  <c r="B23" i="6"/>
  <c r="CK16" i="6"/>
  <c r="CH15" i="6"/>
  <c r="BZ15" i="6"/>
  <c r="BR15" i="6"/>
  <c r="BJ15" i="6"/>
  <c r="BB15" i="6"/>
  <c r="AT15" i="6"/>
  <c r="CJ12" i="6"/>
  <c r="CI12" i="6"/>
  <c r="CH12" i="6"/>
  <c r="CG12" i="6"/>
  <c r="CF12" i="6"/>
  <c r="CE12" i="6"/>
  <c r="CD12" i="6"/>
  <c r="CC12" i="6"/>
  <c r="CB12" i="6"/>
  <c r="CA12" i="6"/>
  <c r="BZ12" i="6"/>
  <c r="BY12" i="6"/>
  <c r="BX12" i="6"/>
  <c r="BW12" i="6"/>
  <c r="BV12" i="6"/>
  <c r="BU12" i="6"/>
  <c r="BT12" i="6"/>
  <c r="BS12" i="6"/>
  <c r="BR12" i="6"/>
  <c r="BQ12" i="6"/>
  <c r="BP12" i="6"/>
  <c r="BO12" i="6"/>
  <c r="BN12" i="6"/>
  <c r="BM12" i="6"/>
  <c r="BL12" i="6"/>
  <c r="BK12" i="6"/>
  <c r="BJ12" i="6"/>
  <c r="BI12" i="6"/>
  <c r="BH12" i="6"/>
  <c r="BG12" i="6"/>
  <c r="BF12" i="6"/>
  <c r="BE12" i="6"/>
  <c r="BD12" i="6"/>
  <c r="BC12" i="6"/>
  <c r="BB12" i="6"/>
  <c r="BA12" i="6"/>
  <c r="AZ12" i="6"/>
  <c r="AY12" i="6"/>
  <c r="AX12" i="6"/>
  <c r="AW12" i="6"/>
  <c r="AV12" i="6"/>
  <c r="AU12" i="6"/>
  <c r="AT12" i="6"/>
  <c r="AS12" i="6"/>
  <c r="AR12" i="6"/>
  <c r="AQ12" i="6"/>
  <c r="AP12" i="6"/>
  <c r="AO12" i="6"/>
  <c r="AO18" i="10" s="1"/>
  <c r="AN12" i="6"/>
  <c r="AM12" i="6"/>
  <c r="AL12" i="6"/>
  <c r="AK12" i="6"/>
  <c r="AK18" i="10" s="1"/>
  <c r="AJ12" i="6"/>
  <c r="AI12" i="6"/>
  <c r="AH12" i="6"/>
  <c r="AG12" i="6"/>
  <c r="AG18" i="10" s="1"/>
  <c r="AF12" i="6"/>
  <c r="AF18" i="10" s="1"/>
  <c r="AE12" i="6"/>
  <c r="AE18" i="10" s="1"/>
  <c r="AD12" i="6"/>
  <c r="AD18" i="10" s="1"/>
  <c r="AC12" i="6"/>
  <c r="AC18" i="10" s="1"/>
  <c r="AB12" i="6"/>
  <c r="AB18" i="10" s="1"/>
  <c r="AA12" i="6"/>
  <c r="AA18" i="10" s="1"/>
  <c r="Z12" i="6"/>
  <c r="Z18" i="10" s="1"/>
  <c r="Y12" i="6"/>
  <c r="Y18" i="10" s="1"/>
  <c r="X12" i="6"/>
  <c r="X18" i="10" s="1"/>
  <c r="W12" i="6"/>
  <c r="W18" i="10" s="1"/>
  <c r="V12" i="6"/>
  <c r="V18" i="10" s="1"/>
  <c r="U12" i="6"/>
  <c r="U18" i="10" s="1"/>
  <c r="T12" i="6"/>
  <c r="T18" i="10" s="1"/>
  <c r="S12" i="6"/>
  <c r="S18" i="10" s="1"/>
  <c r="R12" i="6"/>
  <c r="R18" i="10" s="1"/>
  <c r="Q12" i="6"/>
  <c r="Q18" i="10" s="1"/>
  <c r="P12" i="6"/>
  <c r="O12" i="6"/>
  <c r="N12" i="6"/>
  <c r="M12" i="6"/>
  <c r="M18" i="10" s="1"/>
  <c r="L12" i="6"/>
  <c r="K12" i="6"/>
  <c r="J12" i="6"/>
  <c r="I12" i="6"/>
  <c r="I18" i="10" s="1"/>
  <c r="H12" i="6"/>
  <c r="G12" i="6"/>
  <c r="F12" i="6"/>
  <c r="E12" i="6"/>
  <c r="E18" i="10" s="1"/>
  <c r="D12" i="6"/>
  <c r="C12" i="6"/>
  <c r="B12" i="6"/>
  <c r="CK6" i="6"/>
  <c r="CK7" i="10" s="1"/>
  <c r="CK9" i="10" s="1"/>
  <c r="CJ6" i="6"/>
  <c r="CJ7" i="10" s="1"/>
  <c r="CI6" i="6"/>
  <c r="CI7" i="10" s="1"/>
  <c r="CH6" i="6"/>
  <c r="CH7" i="10" s="1"/>
  <c r="CG6" i="6"/>
  <c r="CG7" i="10" s="1"/>
  <c r="CF6" i="6"/>
  <c r="CF7" i="10" s="1"/>
  <c r="CE6" i="6"/>
  <c r="CE7" i="10" s="1"/>
  <c r="CD6" i="6"/>
  <c r="CD7" i="10" s="1"/>
  <c r="CC6" i="6"/>
  <c r="CC7" i="10" s="1"/>
  <c r="CB6" i="6"/>
  <c r="CB7" i="10" s="1"/>
  <c r="CA6" i="6"/>
  <c r="CA7" i="10" s="1"/>
  <c r="BZ6" i="6"/>
  <c r="BZ7" i="10" s="1"/>
  <c r="BY6" i="6"/>
  <c r="BY7" i="10" s="1"/>
  <c r="BX6" i="6"/>
  <c r="BX7" i="10" s="1"/>
  <c r="BW6" i="6"/>
  <c r="BW7" i="10" s="1"/>
  <c r="BV6" i="6"/>
  <c r="BV7" i="10" s="1"/>
  <c r="BU6" i="6"/>
  <c r="BU7" i="10" s="1"/>
  <c r="BT6" i="6"/>
  <c r="BT7" i="10" s="1"/>
  <c r="BS6" i="6"/>
  <c r="BS7" i="10" s="1"/>
  <c r="BR6" i="6"/>
  <c r="BR7" i="10" s="1"/>
  <c r="BQ6" i="6"/>
  <c r="BQ7" i="10" s="1"/>
  <c r="BP6" i="6"/>
  <c r="BP7" i="10" s="1"/>
  <c r="BO6" i="6"/>
  <c r="BO7" i="10" s="1"/>
  <c r="BN6" i="6"/>
  <c r="BN7" i="10" s="1"/>
  <c r="BM6" i="6"/>
  <c r="BM7" i="10" s="1"/>
  <c r="BL6" i="6"/>
  <c r="BL7" i="10" s="1"/>
  <c r="BK6" i="6"/>
  <c r="BK7" i="10" s="1"/>
  <c r="BJ6" i="6"/>
  <c r="BJ7" i="10" s="1"/>
  <c r="BI6" i="6"/>
  <c r="BI7" i="10" s="1"/>
  <c r="BH6" i="6"/>
  <c r="BH7" i="10" s="1"/>
  <c r="BG6" i="6"/>
  <c r="BG7" i="10" s="1"/>
  <c r="BF6" i="6"/>
  <c r="BF7" i="10" s="1"/>
  <c r="BE6" i="6"/>
  <c r="BE7" i="10" s="1"/>
  <c r="BD6" i="6"/>
  <c r="BD7" i="10" s="1"/>
  <c r="BC6" i="6"/>
  <c r="BC7" i="10" s="1"/>
  <c r="BB6" i="6"/>
  <c r="BB7" i="10" s="1"/>
  <c r="BA6" i="6"/>
  <c r="BA7" i="10" s="1"/>
  <c r="AZ6" i="6"/>
  <c r="AZ7" i="10" s="1"/>
  <c r="AY6" i="6"/>
  <c r="AY7" i="10" s="1"/>
  <c r="AX6" i="6"/>
  <c r="AX7" i="10" s="1"/>
  <c r="AW6" i="6"/>
  <c r="AW7" i="10" s="1"/>
  <c r="AV6" i="6"/>
  <c r="AV7" i="10" s="1"/>
  <c r="AU6" i="6"/>
  <c r="AU7" i="10" s="1"/>
  <c r="AT6" i="6"/>
  <c r="AT7" i="10" s="1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D7" i="6" s="1"/>
  <c r="C6" i="6"/>
  <c r="C7" i="6" s="1"/>
  <c r="B6" i="6"/>
  <c r="B7" i="6" s="1"/>
  <c r="CL107" i="5"/>
  <c r="CK107" i="5"/>
  <c r="CJ107" i="5"/>
  <c r="CI107" i="5"/>
  <c r="CH107" i="5"/>
  <c r="CG107" i="5"/>
  <c r="CF107" i="5"/>
  <c r="CE107" i="5"/>
  <c r="CD107" i="5"/>
  <c r="CC107" i="5"/>
  <c r="CB107" i="5"/>
  <c r="CA107" i="5"/>
  <c r="BZ107" i="5"/>
  <c r="BY107" i="5"/>
  <c r="BX107" i="5"/>
  <c r="BW107" i="5"/>
  <c r="BV107" i="5"/>
  <c r="BU107" i="5"/>
  <c r="BT107" i="5"/>
  <c r="BS107" i="5"/>
  <c r="BR107" i="5"/>
  <c r="BQ107" i="5"/>
  <c r="BP107" i="5"/>
  <c r="BO107" i="5"/>
  <c r="BN107" i="5"/>
  <c r="BM107" i="5"/>
  <c r="BL107" i="5"/>
  <c r="BK107" i="5"/>
  <c r="BJ107" i="5"/>
  <c r="BI107" i="5"/>
  <c r="BH107" i="5"/>
  <c r="BG107" i="5"/>
  <c r="BF107" i="5"/>
  <c r="BE107" i="5"/>
  <c r="BD107" i="5"/>
  <c r="BC107" i="5"/>
  <c r="BB107" i="5"/>
  <c r="BA107" i="5"/>
  <c r="AZ107" i="5"/>
  <c r="AY107" i="5"/>
  <c r="AX107" i="5"/>
  <c r="AW107" i="5"/>
  <c r="AV107" i="5"/>
  <c r="AU107" i="5"/>
  <c r="AT107" i="5"/>
  <c r="AS107" i="5"/>
  <c r="AR107" i="5"/>
  <c r="AQ107" i="5"/>
  <c r="AQ3" i="11" s="1"/>
  <c r="AP107" i="5"/>
  <c r="AP3" i="11" s="1"/>
  <c r="AO107" i="5"/>
  <c r="AO3" i="11" s="1"/>
  <c r="AN107" i="5"/>
  <c r="AN3" i="11" s="1"/>
  <c r="AM107" i="5"/>
  <c r="AM3" i="11" s="1"/>
  <c r="AL107" i="5"/>
  <c r="AL8" i="8" s="1"/>
  <c r="AK107" i="5"/>
  <c r="AK8" i="8" s="1"/>
  <c r="AJ107" i="5"/>
  <c r="AJ8" i="8" s="1"/>
  <c r="AI107" i="5"/>
  <c r="AI3" i="11" s="1"/>
  <c r="AH107" i="5"/>
  <c r="AH3" i="11" s="1"/>
  <c r="AG107" i="5"/>
  <c r="AG3" i="11" s="1"/>
  <c r="AF107" i="5"/>
  <c r="AF3" i="11" s="1"/>
  <c r="AE107" i="5"/>
  <c r="AE3" i="11" s="1"/>
  <c r="AD107" i="5"/>
  <c r="AD8" i="8" s="1"/>
  <c r="AC107" i="5"/>
  <c r="AC8" i="8" s="1"/>
  <c r="AB107" i="5"/>
  <c r="AB8" i="8" s="1"/>
  <c r="AA107" i="5"/>
  <c r="AA3" i="11" s="1"/>
  <c r="Z107" i="5"/>
  <c r="Z3" i="11" s="1"/>
  <c r="Y107" i="5"/>
  <c r="Y3" i="11" s="1"/>
  <c r="X107" i="5"/>
  <c r="X3" i="11" s="1"/>
  <c r="W107" i="5"/>
  <c r="W3" i="11" s="1"/>
  <c r="V107" i="5"/>
  <c r="V8" i="8" s="1"/>
  <c r="U107" i="5"/>
  <c r="U8" i="8" s="1"/>
  <c r="T107" i="5"/>
  <c r="T8" i="8" s="1"/>
  <c r="S107" i="5"/>
  <c r="S3" i="11" s="1"/>
  <c r="R107" i="5"/>
  <c r="R3" i="11" s="1"/>
  <c r="Q107" i="5"/>
  <c r="Q3" i="11" s="1"/>
  <c r="P107" i="5"/>
  <c r="P3" i="11" s="1"/>
  <c r="O107" i="5"/>
  <c r="O3" i="11" s="1"/>
  <c r="N107" i="5"/>
  <c r="N8" i="8" s="1"/>
  <c r="M107" i="5"/>
  <c r="M8" i="8" s="1"/>
  <c r="L107" i="5"/>
  <c r="L8" i="8" s="1"/>
  <c r="K107" i="5"/>
  <c r="K3" i="11" s="1"/>
  <c r="J107" i="5"/>
  <c r="J3" i="11" s="1"/>
  <c r="I107" i="5"/>
  <c r="I3" i="11" s="1"/>
  <c r="H107" i="5"/>
  <c r="H3" i="11" s="1"/>
  <c r="G107" i="5"/>
  <c r="G3" i="11" s="1"/>
  <c r="F107" i="5"/>
  <c r="F8" i="8" s="1"/>
  <c r="E107" i="5"/>
  <c r="E8" i="8" s="1"/>
  <c r="D107" i="5"/>
  <c r="C107" i="5"/>
  <c r="B107" i="5"/>
  <c r="D89" i="5"/>
  <c r="D108" i="5" s="1"/>
  <c r="C89" i="5"/>
  <c r="C108" i="5" s="1"/>
  <c r="B89" i="5"/>
  <c r="CK81" i="5"/>
  <c r="CK11" i="9" s="1"/>
  <c r="CJ81" i="5"/>
  <c r="CJ11" i="9" s="1"/>
  <c r="CI81" i="5"/>
  <c r="CI11" i="9" s="1"/>
  <c r="CH81" i="5"/>
  <c r="CH11" i="9" s="1"/>
  <c r="CG81" i="5"/>
  <c r="CG11" i="9" s="1"/>
  <c r="CF81" i="5"/>
  <c r="CF11" i="9" s="1"/>
  <c r="CE81" i="5"/>
  <c r="CE11" i="9" s="1"/>
  <c r="CD81" i="5"/>
  <c r="CD11" i="9" s="1"/>
  <c r="CC81" i="5"/>
  <c r="CC11" i="9" s="1"/>
  <c r="CB81" i="5"/>
  <c r="CB11" i="9" s="1"/>
  <c r="CA81" i="5"/>
  <c r="CA11" i="9" s="1"/>
  <c r="BZ81" i="5"/>
  <c r="BZ11" i="9" s="1"/>
  <c r="BY81" i="5"/>
  <c r="BY11" i="9" s="1"/>
  <c r="BX81" i="5"/>
  <c r="BX11" i="9" s="1"/>
  <c r="BW81" i="5"/>
  <c r="BW11" i="9" s="1"/>
  <c r="BV81" i="5"/>
  <c r="BV11" i="9" s="1"/>
  <c r="BU81" i="5"/>
  <c r="BU11" i="9" s="1"/>
  <c r="BT81" i="5"/>
  <c r="BT11" i="9" s="1"/>
  <c r="BS81" i="5"/>
  <c r="BS11" i="9" s="1"/>
  <c r="BR81" i="5"/>
  <c r="BR11" i="9" s="1"/>
  <c r="BQ81" i="5"/>
  <c r="BQ11" i="9" s="1"/>
  <c r="BP81" i="5"/>
  <c r="BP11" i="9" s="1"/>
  <c r="BO81" i="5"/>
  <c r="BO11" i="9" s="1"/>
  <c r="BN81" i="5"/>
  <c r="BN11" i="9" s="1"/>
  <c r="BM81" i="5"/>
  <c r="BM11" i="9" s="1"/>
  <c r="BL81" i="5"/>
  <c r="BL11" i="9" s="1"/>
  <c r="BK81" i="5"/>
  <c r="BK11" i="9" s="1"/>
  <c r="BJ81" i="5"/>
  <c r="BJ11" i="9" s="1"/>
  <c r="BI81" i="5"/>
  <c r="BI11" i="9" s="1"/>
  <c r="BH81" i="5"/>
  <c r="BH11" i="9" s="1"/>
  <c r="BG81" i="5"/>
  <c r="BG11" i="9" s="1"/>
  <c r="BF81" i="5"/>
  <c r="BF11" i="9" s="1"/>
  <c r="BE81" i="5"/>
  <c r="BE11" i="9" s="1"/>
  <c r="BD81" i="5"/>
  <c r="BD11" i="9" s="1"/>
  <c r="BC81" i="5"/>
  <c r="BC11" i="9" s="1"/>
  <c r="BB81" i="5"/>
  <c r="BB11" i="9" s="1"/>
  <c r="BA81" i="5"/>
  <c r="BA11" i="9" s="1"/>
  <c r="AZ81" i="5"/>
  <c r="AZ11" i="9" s="1"/>
  <c r="AY81" i="5"/>
  <c r="AY11" i="9" s="1"/>
  <c r="AX81" i="5"/>
  <c r="AX11" i="9" s="1"/>
  <c r="AW81" i="5"/>
  <c r="AW11" i="9" s="1"/>
  <c r="AV81" i="5"/>
  <c r="AV11" i="9" s="1"/>
  <c r="AU81" i="5"/>
  <c r="AU11" i="9" s="1"/>
  <c r="AT81" i="5"/>
  <c r="AT11" i="9" s="1"/>
  <c r="AS81" i="5"/>
  <c r="AS11" i="9" s="1"/>
  <c r="AR81" i="5"/>
  <c r="AR11" i="9" s="1"/>
  <c r="AQ81" i="5"/>
  <c r="AQ11" i="9" s="1"/>
  <c r="AP81" i="5"/>
  <c r="AP11" i="9" s="1"/>
  <c r="AO81" i="5"/>
  <c r="AO11" i="9" s="1"/>
  <c r="AN81" i="5"/>
  <c r="AN11" i="9" s="1"/>
  <c r="AM81" i="5"/>
  <c r="AM11" i="9" s="1"/>
  <c r="AL81" i="5"/>
  <c r="AL11" i="9" s="1"/>
  <c r="AK81" i="5"/>
  <c r="AK11" i="9" s="1"/>
  <c r="AJ81" i="5"/>
  <c r="AJ11" i="9" s="1"/>
  <c r="AI81" i="5"/>
  <c r="AI11" i="9" s="1"/>
  <c r="AH81" i="5"/>
  <c r="AH11" i="9" s="1"/>
  <c r="AG81" i="5"/>
  <c r="AG11" i="9" s="1"/>
  <c r="AF81" i="5"/>
  <c r="AF11" i="9" s="1"/>
  <c r="AE81" i="5"/>
  <c r="AE11" i="9" s="1"/>
  <c r="AD81" i="5"/>
  <c r="AD11" i="9" s="1"/>
  <c r="AC81" i="5"/>
  <c r="AC11" i="9" s="1"/>
  <c r="AB81" i="5"/>
  <c r="AB11" i="9" s="1"/>
  <c r="AA81" i="5"/>
  <c r="AA11" i="9" s="1"/>
  <c r="Z81" i="5"/>
  <c r="Z11" i="9" s="1"/>
  <c r="Y81" i="5"/>
  <c r="Y11" i="9" s="1"/>
  <c r="X81" i="5"/>
  <c r="X11" i="9" s="1"/>
  <c r="W81" i="5"/>
  <c r="W11" i="9" s="1"/>
  <c r="V81" i="5"/>
  <c r="V11" i="9" s="1"/>
  <c r="U81" i="5"/>
  <c r="U11" i="9" s="1"/>
  <c r="T81" i="5"/>
  <c r="T11" i="9" s="1"/>
  <c r="S81" i="5"/>
  <c r="S11" i="9" s="1"/>
  <c r="R81" i="5"/>
  <c r="R11" i="9" s="1"/>
  <c r="Q81" i="5"/>
  <c r="Q11" i="9" s="1"/>
  <c r="P81" i="5"/>
  <c r="P11" i="9" s="1"/>
  <c r="O81" i="5"/>
  <c r="O11" i="9" s="1"/>
  <c r="N81" i="5"/>
  <c r="N11" i="9" s="1"/>
  <c r="M81" i="5"/>
  <c r="M11" i="9" s="1"/>
  <c r="L81" i="5"/>
  <c r="L11" i="9" s="1"/>
  <c r="K81" i="5"/>
  <c r="K11" i="9" s="1"/>
  <c r="J81" i="5"/>
  <c r="J11" i="9" s="1"/>
  <c r="I81" i="5"/>
  <c r="I11" i="9" s="1"/>
  <c r="H81" i="5"/>
  <c r="H11" i="9" s="1"/>
  <c r="G81" i="5"/>
  <c r="G11" i="9" s="1"/>
  <c r="F81" i="5"/>
  <c r="F11" i="9" s="1"/>
  <c r="E81" i="5"/>
  <c r="E11" i="9" s="1"/>
  <c r="CL72" i="5"/>
  <c r="CK72" i="5"/>
  <c r="CK10" i="9" s="1"/>
  <c r="CJ72" i="5"/>
  <c r="CJ10" i="9" s="1"/>
  <c r="CI72" i="5"/>
  <c r="CI10" i="9" s="1"/>
  <c r="CH72" i="5"/>
  <c r="CH10" i="9" s="1"/>
  <c r="CG72" i="5"/>
  <c r="CG10" i="9" s="1"/>
  <c r="CF72" i="5"/>
  <c r="CF10" i="9" s="1"/>
  <c r="CE72" i="5"/>
  <c r="CE10" i="9" s="1"/>
  <c r="CD72" i="5"/>
  <c r="CC72" i="5"/>
  <c r="CC10" i="9" s="1"/>
  <c r="CB72" i="5"/>
  <c r="CB10" i="9" s="1"/>
  <c r="CA72" i="5"/>
  <c r="CA10" i="9" s="1"/>
  <c r="BZ72" i="5"/>
  <c r="BZ10" i="9" s="1"/>
  <c r="BY72" i="5"/>
  <c r="BY10" i="9" s="1"/>
  <c r="BX72" i="5"/>
  <c r="BX10" i="9" s="1"/>
  <c r="BW72" i="5"/>
  <c r="BW10" i="9" s="1"/>
  <c r="BV72" i="5"/>
  <c r="BU72" i="5"/>
  <c r="BU10" i="9" s="1"/>
  <c r="BT72" i="5"/>
  <c r="BT10" i="9" s="1"/>
  <c r="BS72" i="5"/>
  <c r="BS10" i="9" s="1"/>
  <c r="BR72" i="5"/>
  <c r="BR10" i="9" s="1"/>
  <c r="BQ72" i="5"/>
  <c r="BQ10" i="9" s="1"/>
  <c r="BP72" i="5"/>
  <c r="BP10" i="9" s="1"/>
  <c r="BO72" i="5"/>
  <c r="BO10" i="9" s="1"/>
  <c r="BN72" i="5"/>
  <c r="BM72" i="5"/>
  <c r="BM10" i="9" s="1"/>
  <c r="BL72" i="5"/>
  <c r="BL10" i="9" s="1"/>
  <c r="BK72" i="5"/>
  <c r="BK10" i="9" s="1"/>
  <c r="BJ72" i="5"/>
  <c r="BJ10" i="9" s="1"/>
  <c r="BI72" i="5"/>
  <c r="BI10" i="9" s="1"/>
  <c r="BH72" i="5"/>
  <c r="BH10" i="9" s="1"/>
  <c r="BG72" i="5"/>
  <c r="BG10" i="9" s="1"/>
  <c r="BF72" i="5"/>
  <c r="BE72" i="5"/>
  <c r="BE10" i="9" s="1"/>
  <c r="BD72" i="5"/>
  <c r="BD10" i="9" s="1"/>
  <c r="BC72" i="5"/>
  <c r="BC10" i="9" s="1"/>
  <c r="BB72" i="5"/>
  <c r="BB10" i="9" s="1"/>
  <c r="BA72" i="5"/>
  <c r="BA10" i="9" s="1"/>
  <c r="AZ72" i="5"/>
  <c r="AZ10" i="9" s="1"/>
  <c r="AY72" i="5"/>
  <c r="AY10" i="9" s="1"/>
  <c r="AX72" i="5"/>
  <c r="AW72" i="5"/>
  <c r="AW10" i="9" s="1"/>
  <c r="AV72" i="5"/>
  <c r="AV10" i="9" s="1"/>
  <c r="AU72" i="5"/>
  <c r="AU10" i="9" s="1"/>
  <c r="AT72" i="5"/>
  <c r="AT10" i="9" s="1"/>
  <c r="AS72" i="5"/>
  <c r="AS10" i="9" s="1"/>
  <c r="AR72" i="5"/>
  <c r="AR10" i="9" s="1"/>
  <c r="AQ72" i="5"/>
  <c r="AQ10" i="9" s="1"/>
  <c r="AP72" i="5"/>
  <c r="AO72" i="5"/>
  <c r="AO10" i="9" s="1"/>
  <c r="AN72" i="5"/>
  <c r="AN10" i="9" s="1"/>
  <c r="AM72" i="5"/>
  <c r="AM10" i="9" s="1"/>
  <c r="AL72" i="5"/>
  <c r="AL10" i="9" s="1"/>
  <c r="AK72" i="5"/>
  <c r="AK10" i="9" s="1"/>
  <c r="AJ72" i="5"/>
  <c r="AJ10" i="9" s="1"/>
  <c r="AI72" i="5"/>
  <c r="AI10" i="9" s="1"/>
  <c r="AH72" i="5"/>
  <c r="AG72" i="5"/>
  <c r="AG10" i="9" s="1"/>
  <c r="AF72" i="5"/>
  <c r="AF10" i="9" s="1"/>
  <c r="AE72" i="5"/>
  <c r="AE10" i="9" s="1"/>
  <c r="AD72" i="5"/>
  <c r="AD10" i="9" s="1"/>
  <c r="AC72" i="5"/>
  <c r="AC10" i="9" s="1"/>
  <c r="AB72" i="5"/>
  <c r="AB10" i="9" s="1"/>
  <c r="AA72" i="5"/>
  <c r="AA10" i="9" s="1"/>
  <c r="Z72" i="5"/>
  <c r="Y72" i="5"/>
  <c r="Y10" i="9" s="1"/>
  <c r="X72" i="5"/>
  <c r="X10" i="9" s="1"/>
  <c r="W72" i="5"/>
  <c r="W10" i="9" s="1"/>
  <c r="V72" i="5"/>
  <c r="V10" i="9" s="1"/>
  <c r="U72" i="5"/>
  <c r="U10" i="9" s="1"/>
  <c r="T72" i="5"/>
  <c r="T10" i="9" s="1"/>
  <c r="S72" i="5"/>
  <c r="S10" i="9" s="1"/>
  <c r="R72" i="5"/>
  <c r="Q72" i="5"/>
  <c r="Q10" i="9" s="1"/>
  <c r="P72" i="5"/>
  <c r="P10" i="9" s="1"/>
  <c r="O72" i="5"/>
  <c r="O10" i="9" s="1"/>
  <c r="N72" i="5"/>
  <c r="N10" i="9" s="1"/>
  <c r="M72" i="5"/>
  <c r="L72" i="5"/>
  <c r="L10" i="9" s="1"/>
  <c r="K72" i="5"/>
  <c r="K10" i="9" s="1"/>
  <c r="J72" i="5"/>
  <c r="I72" i="5"/>
  <c r="H72" i="5"/>
  <c r="H10" i="9" s="1"/>
  <c r="G72" i="5"/>
  <c r="G10" i="9" s="1"/>
  <c r="F72" i="5"/>
  <c r="F10" i="9" s="1"/>
  <c r="E72" i="5"/>
  <c r="CL70" i="5"/>
  <c r="CL9" i="9" s="1"/>
  <c r="CL69" i="5"/>
  <c r="CK68" i="5"/>
  <c r="CJ68" i="5"/>
  <c r="CI68" i="5"/>
  <c r="CH68" i="5"/>
  <c r="CG68" i="5"/>
  <c r="CF68" i="5"/>
  <c r="CE68" i="5"/>
  <c r="CD68" i="5"/>
  <c r="CC68" i="5"/>
  <c r="CB68" i="5"/>
  <c r="CA68" i="5"/>
  <c r="BZ68" i="5"/>
  <c r="BY68" i="5"/>
  <c r="BX68" i="5"/>
  <c r="BW68" i="5"/>
  <c r="BV68" i="5"/>
  <c r="BU68" i="5"/>
  <c r="BT68" i="5"/>
  <c r="BS68" i="5"/>
  <c r="BR68" i="5"/>
  <c r="BQ68" i="5"/>
  <c r="BP68" i="5"/>
  <c r="BO68" i="5"/>
  <c r="BN68" i="5"/>
  <c r="BM68" i="5"/>
  <c r="BL68" i="5"/>
  <c r="BK68" i="5"/>
  <c r="BJ68" i="5"/>
  <c r="BI68" i="5"/>
  <c r="BH68" i="5"/>
  <c r="BG68" i="5"/>
  <c r="BF68" i="5"/>
  <c r="BE68" i="5"/>
  <c r="BD68" i="5"/>
  <c r="BC68" i="5"/>
  <c r="BB68" i="5"/>
  <c r="BA68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B68" i="5"/>
  <c r="CK49" i="5"/>
  <c r="CK6" i="9" s="1"/>
  <c r="CK31" i="9" s="1"/>
  <c r="CJ49" i="5"/>
  <c r="CJ6" i="9" s="1"/>
  <c r="CJ31" i="9" s="1"/>
  <c r="CI49" i="5"/>
  <c r="CI6" i="9" s="1"/>
  <c r="CI31" i="9" s="1"/>
  <c r="CH49" i="5"/>
  <c r="CH6" i="9" s="1"/>
  <c r="CG49" i="5"/>
  <c r="CG6" i="9" s="1"/>
  <c r="CF49" i="5"/>
  <c r="CF6" i="9" s="1"/>
  <c r="CE49" i="5"/>
  <c r="CE6" i="9" s="1"/>
  <c r="CD49" i="5"/>
  <c r="CD6" i="9" s="1"/>
  <c r="CC49" i="5"/>
  <c r="CC6" i="9" s="1"/>
  <c r="CC31" i="9" s="1"/>
  <c r="CB49" i="5"/>
  <c r="CB6" i="9" s="1"/>
  <c r="CA49" i="5"/>
  <c r="CA6" i="9" s="1"/>
  <c r="BZ49" i="5"/>
  <c r="BZ6" i="9" s="1"/>
  <c r="BY49" i="5"/>
  <c r="BY6" i="9" s="1"/>
  <c r="BX49" i="5"/>
  <c r="BX6" i="9" s="1"/>
  <c r="BW49" i="5"/>
  <c r="BW6" i="9" s="1"/>
  <c r="BV49" i="5"/>
  <c r="BV6" i="9" s="1"/>
  <c r="BU49" i="5"/>
  <c r="BU6" i="9" s="1"/>
  <c r="BU31" i="9" s="1"/>
  <c r="BT49" i="5"/>
  <c r="BT6" i="9" s="1"/>
  <c r="BS49" i="5"/>
  <c r="BS6" i="9" s="1"/>
  <c r="BR49" i="5"/>
  <c r="BR6" i="9" s="1"/>
  <c r="BQ49" i="5"/>
  <c r="BQ6" i="9" s="1"/>
  <c r="BP49" i="5"/>
  <c r="BP6" i="9" s="1"/>
  <c r="BO49" i="5"/>
  <c r="BO6" i="9" s="1"/>
  <c r="BN49" i="5"/>
  <c r="BN6" i="9" s="1"/>
  <c r="BM49" i="5"/>
  <c r="BM6" i="9" s="1"/>
  <c r="BM31" i="9" s="1"/>
  <c r="BL49" i="5"/>
  <c r="BL6" i="9" s="1"/>
  <c r="BK49" i="5"/>
  <c r="BK6" i="9" s="1"/>
  <c r="BJ49" i="5"/>
  <c r="BJ6" i="9" s="1"/>
  <c r="BI49" i="5"/>
  <c r="BI6" i="9" s="1"/>
  <c r="BH49" i="5"/>
  <c r="BH6" i="9" s="1"/>
  <c r="BG49" i="5"/>
  <c r="BG6" i="9" s="1"/>
  <c r="BF49" i="5"/>
  <c r="BF6" i="9" s="1"/>
  <c r="BE49" i="5"/>
  <c r="BE6" i="9" s="1"/>
  <c r="BE31" i="9" s="1"/>
  <c r="BD49" i="5"/>
  <c r="BD6" i="9" s="1"/>
  <c r="BC49" i="5"/>
  <c r="BC6" i="9" s="1"/>
  <c r="BB49" i="5"/>
  <c r="BB6" i="9" s="1"/>
  <c r="BA49" i="5"/>
  <c r="BA6" i="9" s="1"/>
  <c r="AZ49" i="5"/>
  <c r="AZ6" i="9" s="1"/>
  <c r="AY49" i="5"/>
  <c r="AY6" i="9" s="1"/>
  <c r="AX49" i="5"/>
  <c r="AX6" i="9" s="1"/>
  <c r="AW49" i="5"/>
  <c r="AW6" i="9" s="1"/>
  <c r="AW31" i="9" s="1"/>
  <c r="AV49" i="5"/>
  <c r="AV6" i="9" s="1"/>
  <c r="AU49" i="5"/>
  <c r="AU6" i="9" s="1"/>
  <c r="AT49" i="5"/>
  <c r="AT6" i="9" s="1"/>
  <c r="AS49" i="5"/>
  <c r="AS6" i="9" s="1"/>
  <c r="AR49" i="5"/>
  <c r="AR6" i="9" s="1"/>
  <c r="AQ49" i="5"/>
  <c r="AQ6" i="9" s="1"/>
  <c r="AP49" i="5"/>
  <c r="AP6" i="9" s="1"/>
  <c r="AO49" i="5"/>
  <c r="AO6" i="9" s="1"/>
  <c r="AO31" i="9" s="1"/>
  <c r="AN49" i="5"/>
  <c r="AN6" i="9" s="1"/>
  <c r="AM49" i="5"/>
  <c r="AM6" i="9" s="1"/>
  <c r="AL49" i="5"/>
  <c r="AL6" i="9" s="1"/>
  <c r="AK49" i="5"/>
  <c r="AK6" i="9" s="1"/>
  <c r="AJ49" i="5"/>
  <c r="AJ6" i="9" s="1"/>
  <c r="AI49" i="5"/>
  <c r="AI6" i="9" s="1"/>
  <c r="AH49" i="5"/>
  <c r="AH6" i="9" s="1"/>
  <c r="AG49" i="5"/>
  <c r="AG6" i="9" s="1"/>
  <c r="AF49" i="5"/>
  <c r="AF6" i="9" s="1"/>
  <c r="AE49" i="5"/>
  <c r="AE6" i="9" s="1"/>
  <c r="AD49" i="5"/>
  <c r="AD6" i="9" s="1"/>
  <c r="AC49" i="5"/>
  <c r="AC6" i="9" s="1"/>
  <c r="AB49" i="5"/>
  <c r="AB6" i="9" s="1"/>
  <c r="AA49" i="5"/>
  <c r="AA6" i="9" s="1"/>
  <c r="Z49" i="5"/>
  <c r="Z6" i="9" s="1"/>
  <c r="Y49" i="5"/>
  <c r="Y6" i="9" s="1"/>
  <c r="X49" i="5"/>
  <c r="X6" i="9" s="1"/>
  <c r="W49" i="5"/>
  <c r="W6" i="9" s="1"/>
  <c r="V49" i="5"/>
  <c r="V6" i="9" s="1"/>
  <c r="U49" i="5"/>
  <c r="U6" i="9" s="1"/>
  <c r="T49" i="5"/>
  <c r="T6" i="9" s="1"/>
  <c r="S49" i="5"/>
  <c r="S6" i="9" s="1"/>
  <c r="R49" i="5"/>
  <c r="R6" i="9" s="1"/>
  <c r="Q49" i="5"/>
  <c r="Q6" i="9" s="1"/>
  <c r="P49" i="5"/>
  <c r="P6" i="9" s="1"/>
  <c r="O49" i="5"/>
  <c r="O6" i="9" s="1"/>
  <c r="N49" i="5"/>
  <c r="N6" i="9" s="1"/>
  <c r="M49" i="5"/>
  <c r="M6" i="9" s="1"/>
  <c r="L49" i="5"/>
  <c r="L6" i="9" s="1"/>
  <c r="K49" i="5"/>
  <c r="K6" i="9" s="1"/>
  <c r="J49" i="5"/>
  <c r="J6" i="9" s="1"/>
  <c r="I49" i="5"/>
  <c r="I6" i="9" s="1"/>
  <c r="H49" i="5"/>
  <c r="H6" i="9" s="1"/>
  <c r="G49" i="5"/>
  <c r="G6" i="9" s="1"/>
  <c r="F49" i="5"/>
  <c r="F6" i="9" s="1"/>
  <c r="E49" i="5"/>
  <c r="E6" i="9" s="1"/>
  <c r="D49" i="5"/>
  <c r="C49" i="5"/>
  <c r="B49" i="5"/>
  <c r="CK33" i="5"/>
  <c r="CK5" i="9" s="1"/>
  <c r="CK30" i="9" s="1"/>
  <c r="CJ33" i="5"/>
  <c r="CJ5" i="9" s="1"/>
  <c r="CJ30" i="9" s="1"/>
  <c r="CI33" i="5"/>
  <c r="CI5" i="9" s="1"/>
  <c r="CI30" i="9" s="1"/>
  <c r="CH33" i="5"/>
  <c r="CH5" i="9" s="1"/>
  <c r="CG33" i="5"/>
  <c r="CG5" i="9" s="1"/>
  <c r="CF33" i="5"/>
  <c r="CF5" i="9" s="1"/>
  <c r="CE33" i="5"/>
  <c r="CE5" i="9" s="1"/>
  <c r="CD33" i="5"/>
  <c r="CD5" i="9" s="1"/>
  <c r="CC33" i="5"/>
  <c r="CC5" i="9" s="1"/>
  <c r="CB33" i="5"/>
  <c r="CB5" i="9" s="1"/>
  <c r="CA33" i="5"/>
  <c r="CA5" i="9" s="1"/>
  <c r="CA30" i="9" s="1"/>
  <c r="BZ33" i="5"/>
  <c r="BZ5" i="9" s="1"/>
  <c r="BY33" i="5"/>
  <c r="BY5" i="9" s="1"/>
  <c r="BX33" i="5"/>
  <c r="BX5" i="9" s="1"/>
  <c r="BW33" i="5"/>
  <c r="BW5" i="9" s="1"/>
  <c r="BV33" i="5"/>
  <c r="BV5" i="9" s="1"/>
  <c r="BU33" i="5"/>
  <c r="BU5" i="9" s="1"/>
  <c r="BT33" i="5"/>
  <c r="BT5" i="9" s="1"/>
  <c r="BS33" i="5"/>
  <c r="BS5" i="9" s="1"/>
  <c r="BS30" i="9" s="1"/>
  <c r="BR33" i="5"/>
  <c r="BR5" i="9" s="1"/>
  <c r="BQ33" i="5"/>
  <c r="BQ5" i="9" s="1"/>
  <c r="BP33" i="5"/>
  <c r="BP5" i="9" s="1"/>
  <c r="BO33" i="5"/>
  <c r="BO5" i="9" s="1"/>
  <c r="BN33" i="5"/>
  <c r="BN5" i="9" s="1"/>
  <c r="BM33" i="5"/>
  <c r="BM5" i="9" s="1"/>
  <c r="BL33" i="5"/>
  <c r="BL5" i="9" s="1"/>
  <c r="BK33" i="5"/>
  <c r="BK5" i="9" s="1"/>
  <c r="BK30" i="9" s="1"/>
  <c r="BJ33" i="5"/>
  <c r="BJ5" i="9" s="1"/>
  <c r="BI33" i="5"/>
  <c r="BI5" i="9" s="1"/>
  <c r="BH33" i="5"/>
  <c r="BH5" i="9" s="1"/>
  <c r="BG33" i="5"/>
  <c r="BG5" i="9" s="1"/>
  <c r="BF33" i="5"/>
  <c r="BF5" i="9" s="1"/>
  <c r="BE33" i="5"/>
  <c r="BE5" i="9" s="1"/>
  <c r="BD33" i="5"/>
  <c r="BD5" i="9" s="1"/>
  <c r="BC33" i="5"/>
  <c r="BC5" i="9" s="1"/>
  <c r="BC30" i="9" s="1"/>
  <c r="BB33" i="5"/>
  <c r="BB5" i="9" s="1"/>
  <c r="BA33" i="5"/>
  <c r="BA5" i="9" s="1"/>
  <c r="AZ33" i="5"/>
  <c r="AZ5" i="9" s="1"/>
  <c r="AY33" i="5"/>
  <c r="AY5" i="9" s="1"/>
  <c r="AX33" i="5"/>
  <c r="AX5" i="9" s="1"/>
  <c r="AW33" i="5"/>
  <c r="AW5" i="9" s="1"/>
  <c r="AV33" i="5"/>
  <c r="AV5" i="9" s="1"/>
  <c r="AU33" i="5"/>
  <c r="AU5" i="9" s="1"/>
  <c r="AU30" i="9" s="1"/>
  <c r="AT33" i="5"/>
  <c r="AT5" i="9" s="1"/>
  <c r="AS33" i="5"/>
  <c r="AS5" i="9" s="1"/>
  <c r="AR33" i="5"/>
  <c r="AR5" i="9" s="1"/>
  <c r="AQ33" i="5"/>
  <c r="AQ5" i="9" s="1"/>
  <c r="AP33" i="5"/>
  <c r="AP5" i="9" s="1"/>
  <c r="AO33" i="5"/>
  <c r="AO5" i="9" s="1"/>
  <c r="AN33" i="5"/>
  <c r="AN5" i="9" s="1"/>
  <c r="AM33" i="5"/>
  <c r="AM5" i="9" s="1"/>
  <c r="AL33" i="5"/>
  <c r="AL5" i="9" s="1"/>
  <c r="AK33" i="5"/>
  <c r="AK5" i="9" s="1"/>
  <c r="AJ33" i="5"/>
  <c r="AJ5" i="9" s="1"/>
  <c r="AI33" i="5"/>
  <c r="AI5" i="9" s="1"/>
  <c r="AH33" i="5"/>
  <c r="AH5" i="9" s="1"/>
  <c r="AG33" i="5"/>
  <c r="AG5" i="9" s="1"/>
  <c r="AF33" i="5"/>
  <c r="AF5" i="9" s="1"/>
  <c r="AE33" i="5"/>
  <c r="AE5" i="9" s="1"/>
  <c r="AD33" i="5"/>
  <c r="AD5" i="9" s="1"/>
  <c r="AC33" i="5"/>
  <c r="AC5" i="9" s="1"/>
  <c r="AB33" i="5"/>
  <c r="AB5" i="9" s="1"/>
  <c r="AA33" i="5"/>
  <c r="AA5" i="9" s="1"/>
  <c r="Z33" i="5"/>
  <c r="Z5" i="9" s="1"/>
  <c r="Y33" i="5"/>
  <c r="Y5" i="9" s="1"/>
  <c r="X33" i="5"/>
  <c r="X5" i="9" s="1"/>
  <c r="W33" i="5"/>
  <c r="W5" i="9" s="1"/>
  <c r="V33" i="5"/>
  <c r="V5" i="9" s="1"/>
  <c r="U33" i="5"/>
  <c r="U5" i="9" s="1"/>
  <c r="T33" i="5"/>
  <c r="T5" i="9" s="1"/>
  <c r="S33" i="5"/>
  <c r="S5" i="9" s="1"/>
  <c r="R33" i="5"/>
  <c r="R5" i="9" s="1"/>
  <c r="Q33" i="5"/>
  <c r="Q5" i="9" s="1"/>
  <c r="P33" i="5"/>
  <c r="P5" i="9" s="1"/>
  <c r="O33" i="5"/>
  <c r="O5" i="9" s="1"/>
  <c r="N33" i="5"/>
  <c r="N5" i="9" s="1"/>
  <c r="M33" i="5"/>
  <c r="M5" i="9" s="1"/>
  <c r="L33" i="5"/>
  <c r="L5" i="9" s="1"/>
  <c r="K33" i="5"/>
  <c r="K5" i="9" s="1"/>
  <c r="J33" i="5"/>
  <c r="J5" i="9" s="1"/>
  <c r="I33" i="5"/>
  <c r="I5" i="9" s="1"/>
  <c r="H33" i="5"/>
  <c r="H5" i="9" s="1"/>
  <c r="G33" i="5"/>
  <c r="G5" i="9" s="1"/>
  <c r="F33" i="5"/>
  <c r="F5" i="9" s="1"/>
  <c r="E33" i="5"/>
  <c r="E5" i="9" s="1"/>
  <c r="D33" i="5"/>
  <c r="D50" i="5" s="1"/>
  <c r="D69" i="5" s="1"/>
  <c r="C33" i="5"/>
  <c r="C50" i="5" s="1"/>
  <c r="C69" i="5" s="1"/>
  <c r="B33" i="5"/>
  <c r="CK17" i="5"/>
  <c r="CJ17" i="5"/>
  <c r="CI17" i="5"/>
  <c r="CH17" i="5"/>
  <c r="CG17" i="5"/>
  <c r="CF17" i="5"/>
  <c r="CE17" i="5"/>
  <c r="CD17" i="5"/>
  <c r="CC17" i="5"/>
  <c r="CB17" i="5"/>
  <c r="CA17" i="5"/>
  <c r="BZ17" i="5"/>
  <c r="BY17" i="5"/>
  <c r="BX17" i="5"/>
  <c r="BW17" i="5"/>
  <c r="BV17" i="5"/>
  <c r="BU17" i="5"/>
  <c r="BT17" i="5"/>
  <c r="BS17" i="5"/>
  <c r="BR17" i="5"/>
  <c r="BQ17" i="5"/>
  <c r="BP17" i="5"/>
  <c r="BO17" i="5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C70" i="5" s="1"/>
  <c r="B17" i="5"/>
  <c r="K13" i="7" l="1"/>
  <c r="L13" i="7"/>
  <c r="T13" i="7"/>
  <c r="AN7" i="10"/>
  <c r="AN7" i="6"/>
  <c r="AO7" i="10"/>
  <c r="AO7" i="6"/>
  <c r="AP7" i="10"/>
  <c r="AP7" i="6"/>
  <c r="AQ7" i="10"/>
  <c r="AQ7" i="6"/>
  <c r="AR7" i="10"/>
  <c r="AR7" i="6"/>
  <c r="AK7" i="10"/>
  <c r="AK7" i="6"/>
  <c r="AS7" i="10"/>
  <c r="AS7" i="6"/>
  <c r="AL7" i="10"/>
  <c r="AL7" i="6"/>
  <c r="AM7" i="10"/>
  <c r="AM7" i="6"/>
  <c r="H7" i="10"/>
  <c r="H7" i="6"/>
  <c r="P7" i="10"/>
  <c r="P7" i="6"/>
  <c r="X7" i="10"/>
  <c r="X7" i="6"/>
  <c r="AF7" i="10"/>
  <c r="AF7" i="6"/>
  <c r="I7" i="10"/>
  <c r="I7" i="6"/>
  <c r="Q7" i="10"/>
  <c r="Q7" i="6"/>
  <c r="Y7" i="10"/>
  <c r="Y7" i="6"/>
  <c r="AG7" i="10"/>
  <c r="AG7" i="6"/>
  <c r="J7" i="10"/>
  <c r="J7" i="6"/>
  <c r="R7" i="10"/>
  <c r="R7" i="6"/>
  <c r="Z7" i="10"/>
  <c r="Z7" i="6"/>
  <c r="AH7" i="10"/>
  <c r="AH7" i="6"/>
  <c r="K7" i="10"/>
  <c r="K7" i="6"/>
  <c r="S7" i="10"/>
  <c r="S7" i="6"/>
  <c r="AA7" i="10"/>
  <c r="AA7" i="6"/>
  <c r="AI7" i="10"/>
  <c r="AI7" i="6"/>
  <c r="L7" i="10"/>
  <c r="L7" i="6"/>
  <c r="T7" i="10"/>
  <c r="T7" i="6"/>
  <c r="AB7" i="10"/>
  <c r="AB7" i="6"/>
  <c r="AJ7" i="10"/>
  <c r="AJ7" i="6"/>
  <c r="E7" i="10"/>
  <c r="E7" i="6"/>
  <c r="M7" i="10"/>
  <c r="M7" i="6"/>
  <c r="U7" i="10"/>
  <c r="U7" i="6"/>
  <c r="AC7" i="10"/>
  <c r="AC7" i="6"/>
  <c r="E5" i="10"/>
  <c r="E26" i="10"/>
  <c r="F7" i="10"/>
  <c r="F7" i="6"/>
  <c r="N7" i="10"/>
  <c r="N7" i="6"/>
  <c r="V7" i="10"/>
  <c r="V7" i="6"/>
  <c r="AD7" i="10"/>
  <c r="AD7" i="6"/>
  <c r="G7" i="10"/>
  <c r="G7" i="6"/>
  <c r="O7" i="10"/>
  <c r="O7" i="6"/>
  <c r="W7" i="10"/>
  <c r="W7" i="6"/>
  <c r="AE7" i="10"/>
  <c r="AE7" i="6"/>
  <c r="H28" i="11"/>
  <c r="P28" i="11"/>
  <c r="X28" i="11"/>
  <c r="AF28" i="11"/>
  <c r="AN28" i="11"/>
  <c r="M22" i="9"/>
  <c r="I22" i="9"/>
  <c r="I23" i="9"/>
  <c r="M23" i="9"/>
  <c r="AC31" i="12"/>
  <c r="Y31" i="12"/>
  <c r="U31" i="12"/>
  <c r="K25" i="12"/>
  <c r="K26" i="12" s="1"/>
  <c r="K27" i="12" s="1"/>
  <c r="S25" i="12"/>
  <c r="S26" i="12" s="1"/>
  <c r="S27" i="12" s="1"/>
  <c r="E12" i="12"/>
  <c r="M12" i="12"/>
  <c r="U12" i="12"/>
  <c r="AC12" i="12"/>
  <c r="AK12" i="12"/>
  <c r="AS12" i="12"/>
  <c r="BA12" i="12"/>
  <c r="BI12" i="12"/>
  <c r="BQ12" i="12"/>
  <c r="BY12" i="12"/>
  <c r="CG12" i="12"/>
  <c r="CF28" i="11"/>
  <c r="H12" i="12"/>
  <c r="P12" i="12"/>
  <c r="X12" i="12"/>
  <c r="AF12" i="12"/>
  <c r="AN12" i="12"/>
  <c r="AV12" i="12"/>
  <c r="BD12" i="12"/>
  <c r="BL12" i="12"/>
  <c r="BT12" i="12"/>
  <c r="CB12" i="12"/>
  <c r="CJ12" i="12"/>
  <c r="E19" i="7"/>
  <c r="E21" i="7" s="1"/>
  <c r="M19" i="7"/>
  <c r="M21" i="7" s="1"/>
  <c r="U19" i="7"/>
  <c r="U21" i="7" s="1"/>
  <c r="B50" i="5"/>
  <c r="B69" i="5" s="1"/>
  <c r="B70" i="5" s="1"/>
  <c r="G12" i="7"/>
  <c r="G13" i="7" s="1"/>
  <c r="O12" i="7"/>
  <c r="O13" i="7" s="1"/>
  <c r="W12" i="7"/>
  <c r="W13" i="7" s="1"/>
  <c r="F19" i="7"/>
  <c r="F21" i="7" s="1"/>
  <c r="N19" i="7"/>
  <c r="N21" i="7" s="1"/>
  <c r="V19" i="7"/>
  <c r="V21" i="7" s="1"/>
  <c r="P12" i="7"/>
  <c r="P13" i="7" s="1"/>
  <c r="H12" i="7"/>
  <c r="H13" i="7" s="1"/>
  <c r="X12" i="7"/>
  <c r="X13" i="7" s="1"/>
  <c r="E12" i="7"/>
  <c r="AD27" i="6"/>
  <c r="AD32" i="10" s="1"/>
  <c r="AE27" i="6"/>
  <c r="AE32" i="10" s="1"/>
  <c r="AF27" i="6"/>
  <c r="AF19" i="10"/>
  <c r="N12" i="7"/>
  <c r="F12" i="7"/>
  <c r="V12" i="7"/>
  <c r="I12" i="7"/>
  <c r="I13" i="7" s="1"/>
  <c r="M82" i="11"/>
  <c r="M83" i="11" s="1"/>
  <c r="Q12" i="7"/>
  <c r="Q13" i="7" s="1"/>
  <c r="U82" i="11"/>
  <c r="U83" i="11" s="1"/>
  <c r="Y12" i="7"/>
  <c r="AC82" i="11"/>
  <c r="AC83" i="11" s="1"/>
  <c r="J12" i="7"/>
  <c r="J13" i="7" s="1"/>
  <c r="N82" i="11"/>
  <c r="N83" i="11" s="1"/>
  <c r="R12" i="7"/>
  <c r="R13" i="7" s="1"/>
  <c r="V82" i="11"/>
  <c r="V83" i="11" s="1"/>
  <c r="Z12" i="7"/>
  <c r="AD82" i="11"/>
  <c r="AD83" i="11" s="1"/>
  <c r="S12" i="7"/>
  <c r="S13" i="7" s="1"/>
  <c r="W82" i="11"/>
  <c r="W83" i="11" s="1"/>
  <c r="AA12" i="7"/>
  <c r="AE82" i="11"/>
  <c r="AE83" i="11" s="1"/>
  <c r="H6" i="10"/>
  <c r="P6" i="10"/>
  <c r="T65" i="11"/>
  <c r="T66" i="11" s="1"/>
  <c r="AB65" i="11"/>
  <c r="AB66" i="11" s="1"/>
  <c r="H65" i="11"/>
  <c r="H66" i="11" s="1"/>
  <c r="J65" i="11"/>
  <c r="J66" i="11" s="1"/>
  <c r="F57" i="11"/>
  <c r="N57" i="11"/>
  <c r="V57" i="11"/>
  <c r="AD57" i="11"/>
  <c r="F43" i="11"/>
  <c r="N43" i="11"/>
  <c r="V43" i="11"/>
  <c r="AA25" i="12"/>
  <c r="AA26" i="12" s="1"/>
  <c r="AA27" i="12" s="1"/>
  <c r="AI25" i="12"/>
  <c r="AI26" i="12" s="1"/>
  <c r="AI27" i="12" s="1"/>
  <c r="AQ25" i="12"/>
  <c r="AQ26" i="12" s="1"/>
  <c r="AQ27" i="12" s="1"/>
  <c r="AY25" i="12"/>
  <c r="AY26" i="12" s="1"/>
  <c r="AY27" i="12" s="1"/>
  <c r="BG25" i="12"/>
  <c r="BG26" i="12" s="1"/>
  <c r="BG27" i="12" s="1"/>
  <c r="BO25" i="12"/>
  <c r="BO26" i="12" s="1"/>
  <c r="BO27" i="12" s="1"/>
  <c r="BW25" i="12"/>
  <c r="BW26" i="12" s="1"/>
  <c r="BW27" i="12" s="1"/>
  <c r="CE25" i="12"/>
  <c r="CE26" i="12" s="1"/>
  <c r="CE27" i="12" s="1"/>
  <c r="BJ28" i="11"/>
  <c r="S28" i="11"/>
  <c r="BX43" i="11"/>
  <c r="BF28" i="11"/>
  <c r="BK57" i="11"/>
  <c r="E22" i="9"/>
  <c r="E23" i="9"/>
  <c r="AO27" i="6"/>
  <c r="AO32" i="10" s="1"/>
  <c r="AK27" i="6"/>
  <c r="AK32" i="10" s="1"/>
  <c r="AG27" i="6"/>
  <c r="AG32" i="10" s="1"/>
  <c r="X19" i="10"/>
  <c r="S19" i="10"/>
  <c r="AA19" i="10"/>
  <c r="T19" i="10"/>
  <c r="AB19" i="10"/>
  <c r="R27" i="6"/>
  <c r="R32" i="10" s="1"/>
  <c r="Z27" i="6"/>
  <c r="Z32" i="10" s="1"/>
  <c r="S27" i="6"/>
  <c r="S32" i="10" s="1"/>
  <c r="AA27" i="6"/>
  <c r="AA32" i="10" s="1"/>
  <c r="T27" i="6"/>
  <c r="T32" i="10" s="1"/>
  <c r="AB27" i="6"/>
  <c r="AB32" i="10" s="1"/>
  <c r="U27" i="6"/>
  <c r="U32" i="10" s="1"/>
  <c r="AC27" i="6"/>
  <c r="AC32" i="10" s="1"/>
  <c r="V27" i="6"/>
  <c r="V32" i="10" s="1"/>
  <c r="W27" i="6"/>
  <c r="W32" i="10" s="1"/>
  <c r="X27" i="6"/>
  <c r="Q27" i="6"/>
  <c r="Q32" i="10" s="1"/>
  <c r="Y27" i="6"/>
  <c r="Y32" i="10" s="1"/>
  <c r="M27" i="6"/>
  <c r="M32" i="10" s="1"/>
  <c r="I27" i="6"/>
  <c r="E27" i="6"/>
  <c r="E32" i="10" s="1"/>
  <c r="E11" i="7"/>
  <c r="M11" i="7"/>
  <c r="M13" i="7" s="1"/>
  <c r="U11" i="7"/>
  <c r="U13" i="7" s="1"/>
  <c r="G19" i="7"/>
  <c r="G21" i="7" s="1"/>
  <c r="O19" i="7"/>
  <c r="O21" i="7" s="1"/>
  <c r="W19" i="7"/>
  <c r="W21" i="7" s="1"/>
  <c r="F11" i="7"/>
  <c r="N11" i="7"/>
  <c r="V11" i="7"/>
  <c r="H19" i="7"/>
  <c r="H21" i="7" s="1"/>
  <c r="P19" i="7"/>
  <c r="P21" i="7" s="1"/>
  <c r="X19" i="7"/>
  <c r="X21" i="7" s="1"/>
  <c r="I19" i="7"/>
  <c r="I21" i="7" s="1"/>
  <c r="Q19" i="7"/>
  <c r="Q21" i="7" s="1"/>
  <c r="Y19" i="7"/>
  <c r="Y21" i="7" s="1"/>
  <c r="J19" i="7"/>
  <c r="J21" i="7" s="1"/>
  <c r="R19" i="7"/>
  <c r="R21" i="7" s="1"/>
  <c r="Z19" i="7"/>
  <c r="Z21" i="7" s="1"/>
  <c r="K19" i="7"/>
  <c r="K21" i="7" s="1"/>
  <c r="S19" i="7"/>
  <c r="S21" i="7" s="1"/>
  <c r="AA19" i="7"/>
  <c r="AA21" i="7" s="1"/>
  <c r="L19" i="7"/>
  <c r="L21" i="7" s="1"/>
  <c r="T19" i="7"/>
  <c r="T21" i="7" s="1"/>
  <c r="AB19" i="7"/>
  <c r="AB21" i="7" s="1"/>
  <c r="X6" i="10"/>
  <c r="N15" i="6"/>
  <c r="N20" i="11" s="1"/>
  <c r="N21" i="11" s="1"/>
  <c r="I13" i="10"/>
  <c r="Q13" i="10"/>
  <c r="Y13" i="10"/>
  <c r="AG13" i="10"/>
  <c r="AO13" i="10"/>
  <c r="V15" i="6"/>
  <c r="K3" i="10"/>
  <c r="F5" i="10"/>
  <c r="N5" i="10"/>
  <c r="V5" i="10"/>
  <c r="AD5" i="10"/>
  <c r="AL5" i="10"/>
  <c r="AA5" i="10"/>
  <c r="AD15" i="6"/>
  <c r="AD20" i="11" s="1"/>
  <c r="AD21" i="11" s="1"/>
  <c r="S3" i="10"/>
  <c r="AL15" i="6"/>
  <c r="AL20" i="11" s="1"/>
  <c r="AL21" i="11" s="1"/>
  <c r="AA3" i="10"/>
  <c r="H5" i="10"/>
  <c r="P5" i="10"/>
  <c r="X5" i="10"/>
  <c r="AF5" i="10"/>
  <c r="AN5" i="10"/>
  <c r="AI5" i="10"/>
  <c r="I5" i="10"/>
  <c r="Q5" i="10"/>
  <c r="Y5" i="10"/>
  <c r="AG5" i="10"/>
  <c r="AO5" i="10"/>
  <c r="J5" i="10"/>
  <c r="R5" i="10"/>
  <c r="Z5" i="10"/>
  <c r="AH5" i="10"/>
  <c r="AP5" i="10"/>
  <c r="K5" i="10"/>
  <c r="AQ5" i="10"/>
  <c r="F15" i="6"/>
  <c r="F20" i="11" s="1"/>
  <c r="F21" i="11" s="1"/>
  <c r="AI3" i="10"/>
  <c r="AQ3" i="10"/>
  <c r="S5" i="10"/>
  <c r="BI9" i="10"/>
  <c r="BI8" i="10"/>
  <c r="T9" i="10"/>
  <c r="T8" i="10"/>
  <c r="CF9" i="10"/>
  <c r="CF8" i="10"/>
  <c r="AT28" i="10"/>
  <c r="AT31" i="6"/>
  <c r="E9" i="10"/>
  <c r="E8" i="10"/>
  <c r="M9" i="10"/>
  <c r="M8" i="10"/>
  <c r="U9" i="10"/>
  <c r="U8" i="10"/>
  <c r="AC9" i="10"/>
  <c r="AC8" i="10"/>
  <c r="AK9" i="10"/>
  <c r="AK8" i="10"/>
  <c r="AS9" i="10"/>
  <c r="AS8" i="10"/>
  <c r="BA9" i="10"/>
  <c r="BA8" i="10"/>
  <c r="BQ9" i="10"/>
  <c r="BQ8" i="10"/>
  <c r="BY9" i="10"/>
  <c r="BY8" i="10"/>
  <c r="CG9" i="10"/>
  <c r="CG8" i="10"/>
  <c r="G15" i="6"/>
  <c r="G20" i="11" s="1"/>
  <c r="G21" i="11" s="1"/>
  <c r="O15" i="6"/>
  <c r="O20" i="11" s="1"/>
  <c r="O21" i="11" s="1"/>
  <c r="W15" i="6"/>
  <c r="W20" i="11" s="1"/>
  <c r="W21" i="11" s="1"/>
  <c r="AE15" i="6"/>
  <c r="AE20" i="11" s="1"/>
  <c r="AE21" i="11" s="1"/>
  <c r="AM15" i="6"/>
  <c r="AM20" i="11" s="1"/>
  <c r="AM21" i="11" s="1"/>
  <c r="AU15" i="6"/>
  <c r="BC15" i="6"/>
  <c r="BK15" i="6"/>
  <c r="BS15" i="6"/>
  <c r="CA15" i="6"/>
  <c r="CI15" i="6"/>
  <c r="L9" i="10"/>
  <c r="L8" i="10"/>
  <c r="BP9" i="10"/>
  <c r="BP8" i="10"/>
  <c r="N31" i="6"/>
  <c r="N32" i="6" s="1"/>
  <c r="BR28" i="10"/>
  <c r="BR31" i="6"/>
  <c r="F8" i="10"/>
  <c r="F9" i="10"/>
  <c r="N8" i="10"/>
  <c r="N9" i="10"/>
  <c r="V8" i="10"/>
  <c r="V9" i="10"/>
  <c r="AD8" i="10"/>
  <c r="AD9" i="10"/>
  <c r="AL8" i="10"/>
  <c r="AL9" i="10"/>
  <c r="AT8" i="10"/>
  <c r="AT9" i="10"/>
  <c r="BB8" i="10"/>
  <c r="BB9" i="10"/>
  <c r="BJ8" i="10"/>
  <c r="BJ9" i="10"/>
  <c r="BR8" i="10"/>
  <c r="BR9" i="10"/>
  <c r="BZ8" i="10"/>
  <c r="BZ9" i="10"/>
  <c r="CH8" i="10"/>
  <c r="CH9" i="10"/>
  <c r="H15" i="6"/>
  <c r="H20" i="11" s="1"/>
  <c r="H21" i="11" s="1"/>
  <c r="P15" i="6"/>
  <c r="P20" i="11" s="1"/>
  <c r="P21" i="11" s="1"/>
  <c r="X15" i="6"/>
  <c r="X20" i="11" s="1"/>
  <c r="X21" i="11" s="1"/>
  <c r="AF15" i="6"/>
  <c r="AF20" i="11" s="1"/>
  <c r="AF21" i="11" s="1"/>
  <c r="AN15" i="6"/>
  <c r="AN20" i="11" s="1"/>
  <c r="AN21" i="11" s="1"/>
  <c r="AV15" i="6"/>
  <c r="BD15" i="6"/>
  <c r="BL15" i="6"/>
  <c r="BT15" i="6"/>
  <c r="CB15" i="6"/>
  <c r="CJ15" i="6"/>
  <c r="AZ9" i="10"/>
  <c r="AZ8" i="10"/>
  <c r="BZ28" i="10"/>
  <c r="BZ31" i="6"/>
  <c r="L32" i="10"/>
  <c r="G8" i="10"/>
  <c r="G9" i="10"/>
  <c r="O8" i="10"/>
  <c r="O9" i="10"/>
  <c r="W8" i="10"/>
  <c r="W9" i="10"/>
  <c r="AE8" i="10"/>
  <c r="AE9" i="10"/>
  <c r="AM8" i="10"/>
  <c r="AM9" i="10"/>
  <c r="AU8" i="10"/>
  <c r="AU9" i="10"/>
  <c r="BC8" i="10"/>
  <c r="BC9" i="10"/>
  <c r="BK8" i="10"/>
  <c r="BK9" i="10"/>
  <c r="BS8" i="10"/>
  <c r="BS9" i="10"/>
  <c r="CA8" i="10"/>
  <c r="CA9" i="10"/>
  <c r="CI8" i="10"/>
  <c r="CI9" i="10"/>
  <c r="I15" i="6"/>
  <c r="I20" i="11" s="1"/>
  <c r="I21" i="11" s="1"/>
  <c r="Q15" i="6"/>
  <c r="Q20" i="11" s="1"/>
  <c r="Q21" i="11" s="1"/>
  <c r="Y15" i="6"/>
  <c r="Y20" i="11" s="1"/>
  <c r="Y21" i="11" s="1"/>
  <c r="AG15" i="6"/>
  <c r="AG20" i="11" s="1"/>
  <c r="AG21" i="11" s="1"/>
  <c r="AO15" i="6"/>
  <c r="AO20" i="11" s="1"/>
  <c r="AO21" i="11" s="1"/>
  <c r="AW15" i="6"/>
  <c r="BE15" i="6"/>
  <c r="BM15" i="6"/>
  <c r="BU15" i="6"/>
  <c r="CC15" i="6"/>
  <c r="AR9" i="10"/>
  <c r="AR8" i="10"/>
  <c r="CH28" i="10"/>
  <c r="CH31" i="6"/>
  <c r="H8" i="10"/>
  <c r="H9" i="10"/>
  <c r="P8" i="10"/>
  <c r="P9" i="10"/>
  <c r="X8" i="10"/>
  <c r="X9" i="10"/>
  <c r="AF8" i="10"/>
  <c r="AF9" i="10"/>
  <c r="AN8" i="10"/>
  <c r="AN9" i="10"/>
  <c r="AV8" i="10"/>
  <c r="AV9" i="10"/>
  <c r="BD8" i="10"/>
  <c r="BD9" i="10"/>
  <c r="BL8" i="10"/>
  <c r="BL9" i="10"/>
  <c r="BT8" i="10"/>
  <c r="BT9" i="10"/>
  <c r="CB8" i="10"/>
  <c r="CB9" i="10"/>
  <c r="CJ8" i="10"/>
  <c r="CJ9" i="10"/>
  <c r="B15" i="6"/>
  <c r="J15" i="6"/>
  <c r="J20" i="11" s="1"/>
  <c r="J21" i="11" s="1"/>
  <c r="R15" i="6"/>
  <c r="R20" i="11" s="1"/>
  <c r="R21" i="11" s="1"/>
  <c r="Z15" i="6"/>
  <c r="Z20" i="11" s="1"/>
  <c r="Z21" i="11" s="1"/>
  <c r="AH15" i="6"/>
  <c r="AH20" i="11" s="1"/>
  <c r="AH21" i="11" s="1"/>
  <c r="AP15" i="6"/>
  <c r="AP20" i="11" s="1"/>
  <c r="AP21" i="11" s="1"/>
  <c r="AX15" i="6"/>
  <c r="BF15" i="6"/>
  <c r="BN15" i="6"/>
  <c r="BV15" i="6"/>
  <c r="CD15" i="6"/>
  <c r="H32" i="10"/>
  <c r="P32" i="10"/>
  <c r="X32" i="10"/>
  <c r="AF32" i="10"/>
  <c r="AN32" i="10"/>
  <c r="AV32" i="10"/>
  <c r="BD32" i="10"/>
  <c r="BL32" i="10"/>
  <c r="BT32" i="10"/>
  <c r="CB32" i="10"/>
  <c r="CJ32" i="10"/>
  <c r="AB9" i="10"/>
  <c r="AB8" i="10"/>
  <c r="BX9" i="10"/>
  <c r="BX8" i="10"/>
  <c r="BB28" i="10"/>
  <c r="BB31" i="6"/>
  <c r="I8" i="10"/>
  <c r="I9" i="10"/>
  <c r="Q8" i="10"/>
  <c r="Q9" i="10"/>
  <c r="Y8" i="10"/>
  <c r="Y9" i="10"/>
  <c r="AG8" i="10"/>
  <c r="AG9" i="10"/>
  <c r="AO8" i="10"/>
  <c r="AO9" i="10"/>
  <c r="AW8" i="10"/>
  <c r="AW9" i="10"/>
  <c r="BE8" i="10"/>
  <c r="BE9" i="10"/>
  <c r="BM8" i="10"/>
  <c r="BM9" i="10"/>
  <c r="BU8" i="10"/>
  <c r="BU9" i="10"/>
  <c r="CC8" i="10"/>
  <c r="CC9" i="10"/>
  <c r="C15" i="6"/>
  <c r="K15" i="6"/>
  <c r="K20" i="11" s="1"/>
  <c r="K21" i="11" s="1"/>
  <c r="S15" i="6"/>
  <c r="S20" i="11" s="1"/>
  <c r="S21" i="11" s="1"/>
  <c r="AA15" i="6"/>
  <c r="AA20" i="11" s="1"/>
  <c r="AA21" i="11" s="1"/>
  <c r="AI15" i="6"/>
  <c r="AI20" i="11" s="1"/>
  <c r="AI21" i="11" s="1"/>
  <c r="AQ15" i="6"/>
  <c r="AQ20" i="11" s="1"/>
  <c r="AQ21" i="11" s="1"/>
  <c r="AY15" i="6"/>
  <c r="BG15" i="6"/>
  <c r="BO15" i="6"/>
  <c r="BW15" i="6"/>
  <c r="CE15" i="6"/>
  <c r="I32" i="10"/>
  <c r="J9" i="10"/>
  <c r="J8" i="10"/>
  <c r="R9" i="10"/>
  <c r="R8" i="10"/>
  <c r="Z9" i="10"/>
  <c r="Z8" i="10"/>
  <c r="AH9" i="10"/>
  <c r="AH8" i="10"/>
  <c r="AP9" i="10"/>
  <c r="AP8" i="10"/>
  <c r="AX9" i="10"/>
  <c r="AX8" i="10"/>
  <c r="BF9" i="10"/>
  <c r="BF8" i="10"/>
  <c r="BN9" i="10"/>
  <c r="BN8" i="10"/>
  <c r="BV9" i="10"/>
  <c r="BV8" i="10"/>
  <c r="CD9" i="10"/>
  <c r="CD8" i="10"/>
  <c r="D15" i="6"/>
  <c r="L15" i="6"/>
  <c r="L20" i="11" s="1"/>
  <c r="L21" i="11" s="1"/>
  <c r="T15" i="6"/>
  <c r="T20" i="11" s="1"/>
  <c r="T21" i="11" s="1"/>
  <c r="AB15" i="6"/>
  <c r="AB20" i="11" s="1"/>
  <c r="AB21" i="11" s="1"/>
  <c r="AJ15" i="6"/>
  <c r="AJ20" i="11" s="1"/>
  <c r="AJ21" i="11" s="1"/>
  <c r="AR15" i="6"/>
  <c r="AR20" i="11" s="1"/>
  <c r="AR21" i="11" s="1"/>
  <c r="AR24" i="11" s="1"/>
  <c r="AZ15" i="6"/>
  <c r="BH15" i="6"/>
  <c r="BP15" i="6"/>
  <c r="BX15" i="6"/>
  <c r="CF15" i="6"/>
  <c r="AJ9" i="10"/>
  <c r="AJ8" i="10"/>
  <c r="BH9" i="10"/>
  <c r="BH8" i="10"/>
  <c r="BJ28" i="10"/>
  <c r="BJ31" i="6"/>
  <c r="K9" i="10"/>
  <c r="K8" i="10"/>
  <c r="S9" i="10"/>
  <c r="S8" i="10"/>
  <c r="AA9" i="10"/>
  <c r="AA8" i="10"/>
  <c r="AI9" i="10"/>
  <c r="AI8" i="10"/>
  <c r="AQ9" i="10"/>
  <c r="AQ8" i="10"/>
  <c r="AY9" i="10"/>
  <c r="AY8" i="10"/>
  <c r="BG9" i="10"/>
  <c r="BG8" i="10"/>
  <c r="BO9" i="10"/>
  <c r="BO8" i="10"/>
  <c r="BW9" i="10"/>
  <c r="BW8" i="10"/>
  <c r="CE9" i="10"/>
  <c r="CE8" i="10"/>
  <c r="E15" i="6"/>
  <c r="E20" i="11" s="1"/>
  <c r="E21" i="11" s="1"/>
  <c r="M15" i="6"/>
  <c r="M20" i="11" s="1"/>
  <c r="M21" i="11" s="1"/>
  <c r="U15" i="6"/>
  <c r="U20" i="11" s="1"/>
  <c r="U21" i="11" s="1"/>
  <c r="AC15" i="6"/>
  <c r="AC20" i="11" s="1"/>
  <c r="AC21" i="11" s="1"/>
  <c r="AK15" i="6"/>
  <c r="AK20" i="11" s="1"/>
  <c r="AK21" i="11" s="1"/>
  <c r="AS15" i="6"/>
  <c r="AS20" i="11" s="1"/>
  <c r="AS21" i="11" s="1"/>
  <c r="AS24" i="11" s="1"/>
  <c r="BA15" i="6"/>
  <c r="BI15" i="6"/>
  <c r="BQ15" i="6"/>
  <c r="BY15" i="6"/>
  <c r="CG15" i="6"/>
  <c r="G5" i="10"/>
  <c r="G6" i="10"/>
  <c r="O5" i="10"/>
  <c r="O6" i="10"/>
  <c r="W5" i="10"/>
  <c r="W6" i="10"/>
  <c r="AE5" i="10"/>
  <c r="AE6" i="10"/>
  <c r="AM5" i="10"/>
  <c r="AM6" i="10"/>
  <c r="AU5" i="10"/>
  <c r="AU6" i="10"/>
  <c r="BC5" i="10"/>
  <c r="BC6" i="10"/>
  <c r="BK5" i="10"/>
  <c r="BK6" i="10"/>
  <c r="BS5" i="10"/>
  <c r="BS6" i="10"/>
  <c r="CA5" i="10"/>
  <c r="CA6" i="10"/>
  <c r="CI5" i="10"/>
  <c r="CI6" i="10"/>
  <c r="G19" i="10"/>
  <c r="G13" i="10"/>
  <c r="G11" i="10"/>
  <c r="G3" i="10"/>
  <c r="O19" i="10"/>
  <c r="O13" i="10"/>
  <c r="O11" i="10"/>
  <c r="O3" i="10"/>
  <c r="W13" i="10"/>
  <c r="W11" i="10"/>
  <c r="W19" i="10"/>
  <c r="W3" i="10"/>
  <c r="AE13" i="10"/>
  <c r="AE11" i="10"/>
  <c r="AE19" i="10"/>
  <c r="AE3" i="10"/>
  <c r="AM19" i="10"/>
  <c r="AM13" i="10"/>
  <c r="AM11" i="10"/>
  <c r="AM3" i="10"/>
  <c r="AU19" i="10"/>
  <c r="AU13" i="10"/>
  <c r="AU11" i="10"/>
  <c r="AU3" i="10"/>
  <c r="BC19" i="10"/>
  <c r="BC11" i="10"/>
  <c r="BC13" i="10"/>
  <c r="BC3" i="10"/>
  <c r="BK19" i="10"/>
  <c r="BK11" i="10"/>
  <c r="BK3" i="10"/>
  <c r="BS19" i="10"/>
  <c r="BS13" i="10"/>
  <c r="BS11" i="10"/>
  <c r="BS3" i="10"/>
  <c r="CA19" i="10"/>
  <c r="CA11" i="10"/>
  <c r="CA3" i="10"/>
  <c r="CI13" i="10"/>
  <c r="CI11" i="10"/>
  <c r="CI19" i="10"/>
  <c r="CI3" i="10"/>
  <c r="BG3" i="10"/>
  <c r="BO3" i="10"/>
  <c r="BD19" i="10"/>
  <c r="BD13" i="10"/>
  <c r="L3" i="10"/>
  <c r="T3" i="10"/>
  <c r="AB3" i="10"/>
  <c r="AJ3" i="10"/>
  <c r="AR3" i="10"/>
  <c r="AZ3" i="10"/>
  <c r="BH3" i="10"/>
  <c r="BX3" i="10"/>
  <c r="L5" i="10"/>
  <c r="T5" i="10"/>
  <c r="AB5" i="10"/>
  <c r="AJ5" i="10"/>
  <c r="AR5" i="10"/>
  <c r="AZ5" i="10"/>
  <c r="BH5" i="10"/>
  <c r="BP5" i="10"/>
  <c r="BX5" i="10"/>
  <c r="CF5" i="10"/>
  <c r="J13" i="10"/>
  <c r="R13" i="10"/>
  <c r="Z13" i="10"/>
  <c r="AH13" i="10"/>
  <c r="AP13" i="10"/>
  <c r="AX13" i="10"/>
  <c r="I19" i="10"/>
  <c r="I17" i="10"/>
  <c r="Q19" i="10"/>
  <c r="Q17" i="10"/>
  <c r="Y19" i="10"/>
  <c r="Y17" i="10"/>
  <c r="AG19" i="10"/>
  <c r="AG17" i="10"/>
  <c r="AO19" i="10"/>
  <c r="AO17" i="10"/>
  <c r="AW19" i="10"/>
  <c r="AW17" i="10"/>
  <c r="BE19" i="10"/>
  <c r="BE17" i="10"/>
  <c r="BM19" i="10"/>
  <c r="BM17" i="10"/>
  <c r="BU19" i="10"/>
  <c r="BU17" i="10"/>
  <c r="CC19" i="10"/>
  <c r="CC17" i="10"/>
  <c r="E3" i="10"/>
  <c r="M3" i="10"/>
  <c r="U3" i="10"/>
  <c r="AC3" i="10"/>
  <c r="AK3" i="10"/>
  <c r="AS3" i="10"/>
  <c r="BA3" i="10"/>
  <c r="BI3" i="10"/>
  <c r="BQ3" i="10"/>
  <c r="BY3" i="10"/>
  <c r="K13" i="10"/>
  <c r="S13" i="10"/>
  <c r="AA13" i="10"/>
  <c r="AI13" i="10"/>
  <c r="AQ13" i="10"/>
  <c r="AY13" i="10"/>
  <c r="BG13" i="10"/>
  <c r="BO13" i="10"/>
  <c r="BW13" i="10"/>
  <c r="CE13" i="10"/>
  <c r="J19" i="10"/>
  <c r="J15" i="10"/>
  <c r="R19" i="10"/>
  <c r="R15" i="10"/>
  <c r="Z19" i="10"/>
  <c r="Z15" i="10"/>
  <c r="AH19" i="10"/>
  <c r="AH15" i="10"/>
  <c r="AP19" i="10"/>
  <c r="AP15" i="10"/>
  <c r="AX19" i="10"/>
  <c r="AX15" i="10"/>
  <c r="BF19" i="10"/>
  <c r="BF15" i="10"/>
  <c r="BN19" i="10"/>
  <c r="BN15" i="10"/>
  <c r="BV19" i="10"/>
  <c r="BV15" i="10"/>
  <c r="CD19" i="10"/>
  <c r="CD15" i="10"/>
  <c r="I6" i="10"/>
  <c r="Q6" i="10"/>
  <c r="Y6" i="10"/>
  <c r="AG6" i="10"/>
  <c r="AO6" i="10"/>
  <c r="AW6" i="10"/>
  <c r="BE6" i="10"/>
  <c r="BM6" i="10"/>
  <c r="BU6" i="10"/>
  <c r="CC6" i="10"/>
  <c r="H11" i="10"/>
  <c r="P11" i="10"/>
  <c r="X11" i="10"/>
  <c r="AF11" i="10"/>
  <c r="AN11" i="10"/>
  <c r="AV11" i="10"/>
  <c r="BD11" i="10"/>
  <c r="BL11" i="10"/>
  <c r="BT11" i="10"/>
  <c r="CB11" i="10"/>
  <c r="CJ11" i="10"/>
  <c r="L13" i="10"/>
  <c r="T13" i="10"/>
  <c r="AB13" i="10"/>
  <c r="AJ13" i="10"/>
  <c r="AR13" i="10"/>
  <c r="AZ13" i="10"/>
  <c r="BH13" i="10"/>
  <c r="BX13" i="10"/>
  <c r="J6" i="10"/>
  <c r="R6" i="10"/>
  <c r="Z6" i="10"/>
  <c r="AH6" i="10"/>
  <c r="AP6" i="10"/>
  <c r="AX6" i="10"/>
  <c r="BF6" i="10"/>
  <c r="BN6" i="10"/>
  <c r="BV6" i="10"/>
  <c r="CD6" i="10"/>
  <c r="I11" i="10"/>
  <c r="Q11" i="10"/>
  <c r="Y11" i="10"/>
  <c r="AG11" i="10"/>
  <c r="AO11" i="10"/>
  <c r="AW11" i="10"/>
  <c r="BE11" i="10"/>
  <c r="BM11" i="10"/>
  <c r="BU11" i="10"/>
  <c r="CC11" i="10"/>
  <c r="BP19" i="10"/>
  <c r="BP13" i="10"/>
  <c r="CF19" i="10"/>
  <c r="CF13" i="10"/>
  <c r="H3" i="10"/>
  <c r="P3" i="10"/>
  <c r="X3" i="10"/>
  <c r="AF3" i="10"/>
  <c r="AN3" i="10"/>
  <c r="AV3" i="10"/>
  <c r="BD3" i="10"/>
  <c r="BL3" i="10"/>
  <c r="BT3" i="10"/>
  <c r="CB3" i="10"/>
  <c r="CJ3" i="10"/>
  <c r="J11" i="10"/>
  <c r="R11" i="10"/>
  <c r="Z11" i="10"/>
  <c r="AH11" i="10"/>
  <c r="AP11" i="10"/>
  <c r="AX11" i="10"/>
  <c r="BF11" i="10"/>
  <c r="BN11" i="10"/>
  <c r="BV11" i="10"/>
  <c r="CD11" i="10"/>
  <c r="E19" i="10"/>
  <c r="E13" i="10"/>
  <c r="E11" i="10"/>
  <c r="M19" i="10"/>
  <c r="M13" i="10"/>
  <c r="M11" i="10"/>
  <c r="U19" i="10"/>
  <c r="U13" i="10"/>
  <c r="U11" i="10"/>
  <c r="AC19" i="10"/>
  <c r="AC13" i="10"/>
  <c r="AC11" i="10"/>
  <c r="AK19" i="10"/>
  <c r="AK13" i="10"/>
  <c r="AK11" i="10"/>
  <c r="AS19" i="10"/>
  <c r="AS13" i="10"/>
  <c r="AS11" i="10"/>
  <c r="BA19" i="10"/>
  <c r="BA11" i="10"/>
  <c r="BI19" i="10"/>
  <c r="BI11" i="10"/>
  <c r="BQ19" i="10"/>
  <c r="BQ11" i="10"/>
  <c r="BY19" i="10"/>
  <c r="BY11" i="10"/>
  <c r="CG19" i="10"/>
  <c r="CG11" i="10"/>
  <c r="I3" i="10"/>
  <c r="Q3" i="10"/>
  <c r="Y3" i="10"/>
  <c r="AG3" i="10"/>
  <c r="AO3" i="10"/>
  <c r="AW3" i="10"/>
  <c r="BE3" i="10"/>
  <c r="BM3" i="10"/>
  <c r="BU3" i="10"/>
  <c r="CC3" i="10"/>
  <c r="K11" i="10"/>
  <c r="S11" i="10"/>
  <c r="AA11" i="10"/>
  <c r="AI11" i="10"/>
  <c r="AQ11" i="10"/>
  <c r="AY11" i="10"/>
  <c r="BG11" i="10"/>
  <c r="BO11" i="10"/>
  <c r="BW11" i="10"/>
  <c r="CE11" i="10"/>
  <c r="BK13" i="10"/>
  <c r="CA13" i="10"/>
  <c r="F19" i="10"/>
  <c r="F21" i="10"/>
  <c r="F13" i="10"/>
  <c r="F11" i="10"/>
  <c r="N19" i="10"/>
  <c r="N21" i="10"/>
  <c r="N13" i="10"/>
  <c r="N11" i="10"/>
  <c r="V19" i="10"/>
  <c r="V13" i="10"/>
  <c r="V11" i="10"/>
  <c r="V21" i="10"/>
  <c r="AD19" i="10"/>
  <c r="AD21" i="10"/>
  <c r="AD13" i="10"/>
  <c r="AD11" i="10"/>
  <c r="AL19" i="10"/>
  <c r="AL21" i="10"/>
  <c r="AL13" i="10"/>
  <c r="AL11" i="10"/>
  <c r="AT19" i="10"/>
  <c r="AT21" i="10"/>
  <c r="AT13" i="10"/>
  <c r="AT11" i="10"/>
  <c r="BB19" i="10"/>
  <c r="BB21" i="10"/>
  <c r="BB11" i="10"/>
  <c r="BB13" i="10"/>
  <c r="BJ19" i="10"/>
  <c r="BJ21" i="10"/>
  <c r="BJ11" i="10"/>
  <c r="BR19" i="10"/>
  <c r="BR21" i="10"/>
  <c r="BR11" i="10"/>
  <c r="BZ19" i="10"/>
  <c r="BZ21" i="10"/>
  <c r="BZ11" i="10"/>
  <c r="CH19" i="10"/>
  <c r="CH11" i="10"/>
  <c r="CH21" i="10"/>
  <c r="J3" i="10"/>
  <c r="R3" i="10"/>
  <c r="Z3" i="10"/>
  <c r="AH3" i="10"/>
  <c r="AP3" i="10"/>
  <c r="AX3" i="10"/>
  <c r="BF3" i="10"/>
  <c r="BN3" i="10"/>
  <c r="BV3" i="10"/>
  <c r="CD3" i="10"/>
  <c r="L11" i="10"/>
  <c r="T11" i="10"/>
  <c r="AB11" i="10"/>
  <c r="AJ11" i="10"/>
  <c r="AR11" i="10"/>
  <c r="AZ11" i="10"/>
  <c r="BH11" i="10"/>
  <c r="BP11" i="10"/>
  <c r="BX11" i="10"/>
  <c r="CF11" i="10"/>
  <c r="H13" i="10"/>
  <c r="P13" i="10"/>
  <c r="X13" i="10"/>
  <c r="AF13" i="10"/>
  <c r="AN13" i="10"/>
  <c r="AV13" i="10"/>
  <c r="K17" i="10"/>
  <c r="S17" i="10"/>
  <c r="AA17" i="10"/>
  <c r="AI17" i="10"/>
  <c r="AQ17" i="10"/>
  <c r="AY17" i="10"/>
  <c r="BG17" i="10"/>
  <c r="BO17" i="10"/>
  <c r="BW17" i="10"/>
  <c r="CE17" i="10"/>
  <c r="K21" i="10"/>
  <c r="S21" i="10"/>
  <c r="AA21" i="10"/>
  <c r="AI21" i="10"/>
  <c r="AQ21" i="10"/>
  <c r="AY21" i="10"/>
  <c r="BG21" i="10"/>
  <c r="BO21" i="10"/>
  <c r="BW21" i="10"/>
  <c r="CE21" i="10"/>
  <c r="BF13" i="10"/>
  <c r="BN13" i="10"/>
  <c r="BV13" i="10"/>
  <c r="CD13" i="10"/>
  <c r="K15" i="10"/>
  <c r="S15" i="10"/>
  <c r="AA15" i="10"/>
  <c r="AI15" i="10"/>
  <c r="AQ15" i="10"/>
  <c r="AY15" i="10"/>
  <c r="BG15" i="10"/>
  <c r="BO15" i="10"/>
  <c r="BW15" i="10"/>
  <c r="CE15" i="10"/>
  <c r="L17" i="10"/>
  <c r="T17" i="10"/>
  <c r="AB17" i="10"/>
  <c r="AJ17" i="10"/>
  <c r="AR17" i="10"/>
  <c r="AZ17" i="10"/>
  <c r="BH17" i="10"/>
  <c r="BP17" i="10"/>
  <c r="BX17" i="10"/>
  <c r="CF17" i="10"/>
  <c r="L21" i="10"/>
  <c r="T21" i="10"/>
  <c r="AB21" i="10"/>
  <c r="AJ21" i="10"/>
  <c r="AR21" i="10"/>
  <c r="AZ21" i="10"/>
  <c r="BH21" i="10"/>
  <c r="BP21" i="10"/>
  <c r="BX21" i="10"/>
  <c r="CF21" i="10"/>
  <c r="L15" i="10"/>
  <c r="T15" i="10"/>
  <c r="AB15" i="10"/>
  <c r="AJ15" i="10"/>
  <c r="AR15" i="10"/>
  <c r="AZ15" i="10"/>
  <c r="BH15" i="10"/>
  <c r="BP15" i="10"/>
  <c r="BX15" i="10"/>
  <c r="CF15" i="10"/>
  <c r="E17" i="10"/>
  <c r="M17" i="10"/>
  <c r="U17" i="10"/>
  <c r="AC17" i="10"/>
  <c r="AK17" i="10"/>
  <c r="AS17" i="10"/>
  <c r="BA17" i="10"/>
  <c r="BI17" i="10"/>
  <c r="BQ17" i="10"/>
  <c r="BY17" i="10"/>
  <c r="CG17" i="10"/>
  <c r="E21" i="10"/>
  <c r="M21" i="10"/>
  <c r="U21" i="10"/>
  <c r="AC21" i="10"/>
  <c r="AK21" i="10"/>
  <c r="AS21" i="10"/>
  <c r="BA21" i="10"/>
  <c r="BI21" i="10"/>
  <c r="BQ21" i="10"/>
  <c r="BY21" i="10"/>
  <c r="CG21" i="10"/>
  <c r="E15" i="10"/>
  <c r="M15" i="10"/>
  <c r="U15" i="10"/>
  <c r="AC15" i="10"/>
  <c r="AK15" i="10"/>
  <c r="AS15" i="10"/>
  <c r="BA15" i="10"/>
  <c r="BI15" i="10"/>
  <c r="BQ15" i="10"/>
  <c r="BY15" i="10"/>
  <c r="CG15" i="10"/>
  <c r="F17" i="10"/>
  <c r="N17" i="10"/>
  <c r="V17" i="10"/>
  <c r="AD17" i="10"/>
  <c r="AL17" i="10"/>
  <c r="AT17" i="10"/>
  <c r="BB17" i="10"/>
  <c r="BJ17" i="10"/>
  <c r="BR17" i="10"/>
  <c r="BZ17" i="10"/>
  <c r="CH17" i="10"/>
  <c r="BA13" i="10"/>
  <c r="BI13" i="10"/>
  <c r="BQ13" i="10"/>
  <c r="BY13" i="10"/>
  <c r="CG13" i="10"/>
  <c r="F15" i="10"/>
  <c r="N15" i="10"/>
  <c r="V15" i="10"/>
  <c r="AD15" i="10"/>
  <c r="AL15" i="10"/>
  <c r="AT15" i="10"/>
  <c r="BB15" i="10"/>
  <c r="BJ15" i="10"/>
  <c r="BR15" i="10"/>
  <c r="BZ15" i="10"/>
  <c r="CH15" i="10"/>
  <c r="G17" i="10"/>
  <c r="O17" i="10"/>
  <c r="W17" i="10"/>
  <c r="AE17" i="10"/>
  <c r="AM17" i="10"/>
  <c r="AU17" i="10"/>
  <c r="BC17" i="10"/>
  <c r="BK17" i="10"/>
  <c r="BS17" i="10"/>
  <c r="CA17" i="10"/>
  <c r="CI17" i="10"/>
  <c r="G21" i="10"/>
  <c r="O21" i="10"/>
  <c r="W21" i="10"/>
  <c r="AE21" i="10"/>
  <c r="AM21" i="10"/>
  <c r="AU21" i="10"/>
  <c r="BC21" i="10"/>
  <c r="BK21" i="10"/>
  <c r="BS21" i="10"/>
  <c r="CA21" i="10"/>
  <c r="CI21" i="10"/>
  <c r="BJ13" i="10"/>
  <c r="BR13" i="10"/>
  <c r="BZ13" i="10"/>
  <c r="CH13" i="10"/>
  <c r="G15" i="10"/>
  <c r="O15" i="10"/>
  <c r="W15" i="10"/>
  <c r="AE15" i="10"/>
  <c r="AM15" i="10"/>
  <c r="AU15" i="10"/>
  <c r="BC15" i="10"/>
  <c r="BK15" i="10"/>
  <c r="BS15" i="10"/>
  <c r="CA15" i="10"/>
  <c r="CI15" i="10"/>
  <c r="H17" i="10"/>
  <c r="P17" i="10"/>
  <c r="X17" i="10"/>
  <c r="AF17" i="10"/>
  <c r="AN17" i="10"/>
  <c r="AV17" i="10"/>
  <c r="BD17" i="10"/>
  <c r="BL17" i="10"/>
  <c r="BT17" i="10"/>
  <c r="CB17" i="10"/>
  <c r="CJ17" i="10"/>
  <c r="H21" i="10"/>
  <c r="P21" i="10"/>
  <c r="X21" i="10"/>
  <c r="AF21" i="10"/>
  <c r="AN21" i="10"/>
  <c r="AV21" i="10"/>
  <c r="BD21" i="10"/>
  <c r="BL21" i="10"/>
  <c r="BT21" i="10"/>
  <c r="CB21" i="10"/>
  <c r="CJ21" i="10"/>
  <c r="H15" i="10"/>
  <c r="P15" i="10"/>
  <c r="X15" i="10"/>
  <c r="AF15" i="10"/>
  <c r="AN15" i="10"/>
  <c r="AV15" i="10"/>
  <c r="BD15" i="10"/>
  <c r="BL15" i="10"/>
  <c r="BT15" i="10"/>
  <c r="CB15" i="10"/>
  <c r="CJ15" i="10"/>
  <c r="I21" i="10"/>
  <c r="Q21" i="10"/>
  <c r="Y21" i="10"/>
  <c r="AG21" i="10"/>
  <c r="AO21" i="10"/>
  <c r="AW21" i="10"/>
  <c r="BE21" i="10"/>
  <c r="BM21" i="10"/>
  <c r="BU21" i="10"/>
  <c r="CC21" i="10"/>
  <c r="BL13" i="10"/>
  <c r="BT13" i="10"/>
  <c r="CB13" i="10"/>
  <c r="CJ13" i="10"/>
  <c r="I15" i="10"/>
  <c r="Q15" i="10"/>
  <c r="Y15" i="10"/>
  <c r="AG15" i="10"/>
  <c r="AO15" i="10"/>
  <c r="AW15" i="10"/>
  <c r="BE15" i="10"/>
  <c r="BM15" i="10"/>
  <c r="BU15" i="10"/>
  <c r="CC15" i="10"/>
  <c r="J17" i="10"/>
  <c r="R17" i="10"/>
  <c r="Z17" i="10"/>
  <c r="AH17" i="10"/>
  <c r="AP17" i="10"/>
  <c r="AX17" i="10"/>
  <c r="BF17" i="10"/>
  <c r="BN17" i="10"/>
  <c r="BV17" i="10"/>
  <c r="CD17" i="10"/>
  <c r="J21" i="10"/>
  <c r="R21" i="10"/>
  <c r="Z21" i="10"/>
  <c r="AH21" i="10"/>
  <c r="AP21" i="10"/>
  <c r="AX21" i="10"/>
  <c r="BF21" i="10"/>
  <c r="BN21" i="10"/>
  <c r="BV21" i="10"/>
  <c r="CD21" i="10"/>
  <c r="K69" i="11"/>
  <c r="K70" i="11" s="1"/>
  <c r="S69" i="11"/>
  <c r="S70" i="11" s="1"/>
  <c r="AA69" i="11"/>
  <c r="AA70" i="11" s="1"/>
  <c r="AI69" i="11"/>
  <c r="AI70" i="11" s="1"/>
  <c r="AQ69" i="11"/>
  <c r="AQ70" i="11" s="1"/>
  <c r="AY69" i="11"/>
  <c r="AY70" i="11" s="1"/>
  <c r="BG69" i="11"/>
  <c r="BG70" i="11" s="1"/>
  <c r="BO69" i="11"/>
  <c r="BO70" i="11" s="1"/>
  <c r="BW69" i="11"/>
  <c r="BW70" i="11" s="1"/>
  <c r="BW74" i="11" s="1"/>
  <c r="CE69" i="11"/>
  <c r="CE70" i="11" s="1"/>
  <c r="L69" i="11"/>
  <c r="L70" i="11" s="1"/>
  <c r="AB69" i="11"/>
  <c r="AB70" i="11" s="1"/>
  <c r="AB74" i="11" s="1"/>
  <c r="AJ69" i="11"/>
  <c r="AJ70" i="11" s="1"/>
  <c r="AR69" i="11"/>
  <c r="AR70" i="11" s="1"/>
  <c r="AR74" i="11" s="1"/>
  <c r="AZ69" i="11"/>
  <c r="AZ70" i="11" s="1"/>
  <c r="BH69" i="11"/>
  <c r="BH70" i="11" s="1"/>
  <c r="BP69" i="11"/>
  <c r="BP70" i="11" s="1"/>
  <c r="BP74" i="11" s="1"/>
  <c r="BX69" i="11"/>
  <c r="BX70" i="11" s="1"/>
  <c r="CF69" i="11"/>
  <c r="CF70" i="11" s="1"/>
  <c r="U69" i="11"/>
  <c r="U70" i="11" s="1"/>
  <c r="AC69" i="11"/>
  <c r="AC70" i="11" s="1"/>
  <c r="AK69" i="11"/>
  <c r="AK70" i="11" s="1"/>
  <c r="AS69" i="11"/>
  <c r="AS70" i="11" s="1"/>
  <c r="BA69" i="11"/>
  <c r="BA70" i="11" s="1"/>
  <c r="BI69" i="11"/>
  <c r="BI70" i="11" s="1"/>
  <c r="BQ69" i="11"/>
  <c r="BQ70" i="11" s="1"/>
  <c r="BY69" i="11"/>
  <c r="BY70" i="11" s="1"/>
  <c r="CG69" i="11"/>
  <c r="CG70" i="11" s="1"/>
  <c r="F69" i="11"/>
  <c r="F70" i="11" s="1"/>
  <c r="V69" i="11"/>
  <c r="V70" i="11" s="1"/>
  <c r="AD69" i="11"/>
  <c r="AD70" i="11" s="1"/>
  <c r="AL69" i="11"/>
  <c r="AL70" i="11" s="1"/>
  <c r="AT69" i="11"/>
  <c r="AT70" i="11" s="1"/>
  <c r="AT74" i="11" s="1"/>
  <c r="AT75" i="11" s="1"/>
  <c r="BB69" i="11"/>
  <c r="BB70" i="11" s="1"/>
  <c r="BB74" i="11" s="1"/>
  <c r="BB75" i="11" s="1"/>
  <c r="BJ69" i="11"/>
  <c r="BJ70" i="11" s="1"/>
  <c r="BR69" i="11"/>
  <c r="BR70" i="11" s="1"/>
  <c r="BZ69" i="11"/>
  <c r="BZ70" i="11" s="1"/>
  <c r="CH69" i="11"/>
  <c r="CH70" i="11" s="1"/>
  <c r="AY74" i="11"/>
  <c r="BG74" i="11"/>
  <c r="BO74" i="11"/>
  <c r="CE74" i="11"/>
  <c r="AM69" i="11"/>
  <c r="AM70" i="11" s="1"/>
  <c r="AU69" i="11"/>
  <c r="AU70" i="11" s="1"/>
  <c r="AU74" i="11" s="1"/>
  <c r="BC69" i="11"/>
  <c r="BC70" i="11" s="1"/>
  <c r="BC74" i="11" s="1"/>
  <c r="BK69" i="11"/>
  <c r="BK70" i="11" s="1"/>
  <c r="BK74" i="11" s="1"/>
  <c r="BS69" i="11"/>
  <c r="BS70" i="11" s="1"/>
  <c r="BS74" i="11" s="1"/>
  <c r="CA69" i="11"/>
  <c r="CA70" i="11" s="1"/>
  <c r="CA74" i="11" s="1"/>
  <c r="CI69" i="11"/>
  <c r="CI70" i="11" s="1"/>
  <c r="CI74" i="11" s="1"/>
  <c r="AZ74" i="11"/>
  <c r="BX74" i="11"/>
  <c r="CF74" i="11"/>
  <c r="H69" i="11"/>
  <c r="H70" i="11" s="1"/>
  <c r="P69" i="11"/>
  <c r="P70" i="11" s="1"/>
  <c r="X69" i="11"/>
  <c r="X70" i="11" s="1"/>
  <c r="AF69" i="11"/>
  <c r="AF70" i="11" s="1"/>
  <c r="AN69" i="11"/>
  <c r="AN70" i="11" s="1"/>
  <c r="AN74" i="11" s="1"/>
  <c r="AV69" i="11"/>
  <c r="AV70" i="11" s="1"/>
  <c r="AV74" i="11" s="1"/>
  <c r="BD69" i="11"/>
  <c r="BD70" i="11" s="1"/>
  <c r="BD74" i="11" s="1"/>
  <c r="BL69" i="11"/>
  <c r="BL70" i="11" s="1"/>
  <c r="BL74" i="11" s="1"/>
  <c r="BT69" i="11"/>
  <c r="BT70" i="11" s="1"/>
  <c r="BT74" i="11" s="1"/>
  <c r="CB69" i="11"/>
  <c r="CB70" i="11" s="1"/>
  <c r="CB74" i="11" s="1"/>
  <c r="CJ69" i="11"/>
  <c r="CJ70" i="11" s="1"/>
  <c r="CJ74" i="11" s="1"/>
  <c r="I69" i="11"/>
  <c r="I70" i="11" s="1"/>
  <c r="Q69" i="11"/>
  <c r="Q70" i="11" s="1"/>
  <c r="Y69" i="11"/>
  <c r="Y70" i="11" s="1"/>
  <c r="AG69" i="11"/>
  <c r="AG70" i="11" s="1"/>
  <c r="AO69" i="11"/>
  <c r="AO70" i="11" s="1"/>
  <c r="AW69" i="11"/>
  <c r="AW70" i="11" s="1"/>
  <c r="AW74" i="11" s="1"/>
  <c r="BE69" i="11"/>
  <c r="BE70" i="11" s="1"/>
  <c r="BE74" i="11" s="1"/>
  <c r="BM69" i="11"/>
  <c r="BM70" i="11" s="1"/>
  <c r="BM74" i="11" s="1"/>
  <c r="BU69" i="11"/>
  <c r="BU70" i="11" s="1"/>
  <c r="BU74" i="11" s="1"/>
  <c r="CC69" i="11"/>
  <c r="CC70" i="11" s="1"/>
  <c r="CC74" i="11" s="1"/>
  <c r="AL74" i="11"/>
  <c r="BJ74" i="11"/>
  <c r="BR74" i="11"/>
  <c r="BZ74" i="11"/>
  <c r="CH74" i="11"/>
  <c r="J69" i="11"/>
  <c r="J70" i="11" s="1"/>
  <c r="J74" i="11" s="1"/>
  <c r="R69" i="11"/>
  <c r="R70" i="11" s="1"/>
  <c r="Z69" i="11"/>
  <c r="Z70" i="11" s="1"/>
  <c r="AH69" i="11"/>
  <c r="AH70" i="11" s="1"/>
  <c r="AP69" i="11"/>
  <c r="AP70" i="11" s="1"/>
  <c r="AX69" i="11"/>
  <c r="AX70" i="11" s="1"/>
  <c r="BF69" i="11"/>
  <c r="BF70" i="11" s="1"/>
  <c r="BN69" i="11"/>
  <c r="BN70" i="11" s="1"/>
  <c r="BV69" i="11"/>
  <c r="BV70" i="11" s="1"/>
  <c r="CD69" i="11"/>
  <c r="CD70" i="11" s="1"/>
  <c r="AT72" i="11"/>
  <c r="AT73" i="11" s="1"/>
  <c r="BB72" i="11"/>
  <c r="BB73" i="11" s="1"/>
  <c r="BJ72" i="11"/>
  <c r="BJ73" i="11" s="1"/>
  <c r="BR72" i="11"/>
  <c r="BR73" i="11" s="1"/>
  <c r="BZ72" i="11"/>
  <c r="BZ73" i="11" s="1"/>
  <c r="CH72" i="11"/>
  <c r="CH73" i="11" s="1"/>
  <c r="AE8" i="8"/>
  <c r="AB3" i="11"/>
  <c r="AM8" i="8"/>
  <c r="AJ3" i="11"/>
  <c r="G8" i="8"/>
  <c r="O8" i="8"/>
  <c r="L3" i="11"/>
  <c r="W8" i="8"/>
  <c r="T3" i="11"/>
  <c r="H8" i="8"/>
  <c r="P8" i="8"/>
  <c r="X8" i="8"/>
  <c r="AF8" i="8"/>
  <c r="AN8" i="8"/>
  <c r="E3" i="11"/>
  <c r="M3" i="11"/>
  <c r="U3" i="11"/>
  <c r="AC3" i="11"/>
  <c r="AK3" i="11"/>
  <c r="B10" i="13"/>
  <c r="I8" i="8"/>
  <c r="Q8" i="8"/>
  <c r="Y8" i="8"/>
  <c r="AG8" i="8"/>
  <c r="AO8" i="8"/>
  <c r="F3" i="11"/>
  <c r="N3" i="11"/>
  <c r="V3" i="11"/>
  <c r="AD3" i="11"/>
  <c r="AL3" i="11"/>
  <c r="B29" i="13"/>
  <c r="J8" i="8"/>
  <c r="R8" i="8"/>
  <c r="Z8" i="8"/>
  <c r="AH8" i="8"/>
  <c r="AP8" i="8"/>
  <c r="K8" i="8"/>
  <c r="S8" i="8"/>
  <c r="AA8" i="8"/>
  <c r="AI8" i="8"/>
  <c r="AQ8" i="8"/>
  <c r="B108" i="5"/>
  <c r="B49" i="13"/>
  <c r="I31" i="9"/>
  <c r="Q31" i="9"/>
  <c r="Y31" i="9"/>
  <c r="AG31" i="9"/>
  <c r="I65" i="11"/>
  <c r="I66" i="11" s="1"/>
  <c r="I74" i="11" s="1"/>
  <c r="Q65" i="11"/>
  <c r="Q66" i="11" s="1"/>
  <c r="Y65" i="11"/>
  <c r="Y66" i="11" s="1"/>
  <c r="AG65" i="11"/>
  <c r="AG66" i="11" s="1"/>
  <c r="AO65" i="11"/>
  <c r="AO66" i="11" s="1"/>
  <c r="AO74" i="11" s="1"/>
  <c r="F72" i="11"/>
  <c r="F73" i="11" s="1"/>
  <c r="N72" i="11"/>
  <c r="N73" i="11" s="1"/>
  <c r="V72" i="11"/>
  <c r="V73" i="11" s="1"/>
  <c r="AD72" i="11"/>
  <c r="AD73" i="11" s="1"/>
  <c r="AL72" i="11"/>
  <c r="AL73" i="11" s="1"/>
  <c r="W30" i="9"/>
  <c r="AE30" i="9"/>
  <c r="AM30" i="9"/>
  <c r="G30" i="9"/>
  <c r="O30" i="9"/>
  <c r="N69" i="11"/>
  <c r="N70" i="11" s="1"/>
  <c r="G69" i="11"/>
  <c r="G70" i="11" s="1"/>
  <c r="O69" i="11"/>
  <c r="O70" i="11" s="1"/>
  <c r="W69" i="11"/>
  <c r="W70" i="11" s="1"/>
  <c r="AE69" i="11"/>
  <c r="AE70" i="11" s="1"/>
  <c r="T69" i="11"/>
  <c r="T70" i="11" s="1"/>
  <c r="E69" i="11"/>
  <c r="E70" i="11" s="1"/>
  <c r="M69" i="11"/>
  <c r="M70" i="11" s="1"/>
  <c r="S65" i="11"/>
  <c r="S66" i="11" s="1"/>
  <c r="S74" i="11" s="1"/>
  <c r="AA65" i="11"/>
  <c r="AA66" i="11" s="1"/>
  <c r="AA74" i="11" s="1"/>
  <c r="AQ65" i="11"/>
  <c r="AQ66" i="11" s="1"/>
  <c r="AQ74" i="11" s="1"/>
  <c r="AE65" i="11"/>
  <c r="AE66" i="11" s="1"/>
  <c r="AM65" i="11"/>
  <c r="AM66" i="11" s="1"/>
  <c r="AM74" i="11" s="1"/>
  <c r="J76" i="11"/>
  <c r="R76" i="11"/>
  <c r="Z76" i="11"/>
  <c r="AH76" i="11"/>
  <c r="AP76" i="11"/>
  <c r="K76" i="11"/>
  <c r="S76" i="11"/>
  <c r="AA76" i="11"/>
  <c r="AI76" i="11"/>
  <c r="AQ76" i="11"/>
  <c r="L76" i="11"/>
  <c r="T76" i="11"/>
  <c r="AB76" i="11"/>
  <c r="AJ76" i="11"/>
  <c r="E76" i="11"/>
  <c r="M76" i="11"/>
  <c r="U76" i="11"/>
  <c r="AC76" i="11"/>
  <c r="AK76" i="11"/>
  <c r="G76" i="11"/>
  <c r="O76" i="11"/>
  <c r="W76" i="11"/>
  <c r="AE76" i="11"/>
  <c r="AM76" i="11"/>
  <c r="H76" i="11"/>
  <c r="P76" i="11"/>
  <c r="X76" i="11"/>
  <c r="AF76" i="11"/>
  <c r="AN76" i="11"/>
  <c r="I76" i="11"/>
  <c r="Q76" i="11"/>
  <c r="Y76" i="11"/>
  <c r="AG76" i="11"/>
  <c r="AO76" i="11"/>
  <c r="AB43" i="11"/>
  <c r="AD43" i="11"/>
  <c r="AL43" i="11"/>
  <c r="I43" i="11"/>
  <c r="Q43" i="11"/>
  <c r="Y43" i="11"/>
  <c r="AG43" i="11"/>
  <c r="AO43" i="11"/>
  <c r="K43" i="11"/>
  <c r="S43" i="11"/>
  <c r="AA43" i="11"/>
  <c r="AI43" i="11"/>
  <c r="AQ43" i="11"/>
  <c r="X54" i="11"/>
  <c r="X2" i="9"/>
  <c r="X35" i="7"/>
  <c r="T22" i="7" s="1"/>
  <c r="T23" i="7" s="1"/>
  <c r="AG54" i="11"/>
  <c r="AG55" i="11" s="1"/>
  <c r="AG2" i="9"/>
  <c r="J54" i="11"/>
  <c r="J55" i="11" s="1"/>
  <c r="J2" i="9"/>
  <c r="J35" i="7"/>
  <c r="F22" i="7" s="1"/>
  <c r="F23" i="7" s="1"/>
  <c r="R54" i="11"/>
  <c r="R2" i="9"/>
  <c r="R35" i="7"/>
  <c r="N22" i="7" s="1"/>
  <c r="N23" i="7" s="1"/>
  <c r="Z54" i="11"/>
  <c r="Z2" i="9"/>
  <c r="V22" i="7"/>
  <c r="V23" i="7" s="1"/>
  <c r="AH54" i="11"/>
  <c r="AH55" i="11" s="1"/>
  <c r="AH2" i="9"/>
  <c r="AP54" i="11"/>
  <c r="AP55" i="11" s="1"/>
  <c r="AP2" i="9"/>
  <c r="AX54" i="11"/>
  <c r="AX2" i="9"/>
  <c r="AT25" i="9" s="1"/>
  <c r="BF54" i="11"/>
  <c r="BF2" i="9"/>
  <c r="BN54" i="11"/>
  <c r="BN2" i="9"/>
  <c r="BN25" i="9" s="1"/>
  <c r="BV54" i="11"/>
  <c r="BV2" i="9"/>
  <c r="CD54" i="11"/>
  <c r="CD2" i="9"/>
  <c r="J50" i="5"/>
  <c r="J22" i="11" s="1"/>
  <c r="J23" i="11" s="1"/>
  <c r="J24" i="11" s="1"/>
  <c r="R50" i="5"/>
  <c r="R22" i="11" s="1"/>
  <c r="R23" i="11" s="1"/>
  <c r="R24" i="11" s="1"/>
  <c r="Z50" i="5"/>
  <c r="Z22" i="11" s="1"/>
  <c r="Z23" i="11" s="1"/>
  <c r="Z24" i="11" s="1"/>
  <c r="AH50" i="5"/>
  <c r="AH22" i="11" s="1"/>
  <c r="AH23" i="11" s="1"/>
  <c r="AH24" i="11" s="1"/>
  <c r="AP50" i="5"/>
  <c r="AP22" i="11" s="1"/>
  <c r="AP23" i="11" s="1"/>
  <c r="AP24" i="11" s="1"/>
  <c r="AX50" i="5"/>
  <c r="BF50" i="5"/>
  <c r="BN50" i="5"/>
  <c r="BV50" i="5"/>
  <c r="CD50" i="5"/>
  <c r="J52" i="11"/>
  <c r="J53" i="11" s="1"/>
  <c r="J7" i="9"/>
  <c r="R52" i="11"/>
  <c r="R53" i="11" s="1"/>
  <c r="R7" i="9"/>
  <c r="Z52" i="11"/>
  <c r="Z53" i="11" s="1"/>
  <c r="Z7" i="9"/>
  <c r="AH52" i="11"/>
  <c r="AH53" i="11" s="1"/>
  <c r="AH7" i="9"/>
  <c r="AP52" i="11"/>
  <c r="AP7" i="9"/>
  <c r="AX52" i="11"/>
  <c r="AX53" i="11" s="1"/>
  <c r="AX7" i="9"/>
  <c r="BF52" i="11"/>
  <c r="BF7" i="9"/>
  <c r="BN52" i="11"/>
  <c r="BN7" i="9"/>
  <c r="BV52" i="11"/>
  <c r="BV7" i="9"/>
  <c r="CD52" i="11"/>
  <c r="CD7" i="9"/>
  <c r="AZ89" i="5"/>
  <c r="L54" i="11"/>
  <c r="L2" i="9"/>
  <c r="L16" i="9" s="1"/>
  <c r="L35" i="7"/>
  <c r="H22" i="7" s="1"/>
  <c r="Q54" i="11"/>
  <c r="Q2" i="9"/>
  <c r="Q16" i="9" s="1"/>
  <c r="Q35" i="7"/>
  <c r="M22" i="7" s="1"/>
  <c r="M23" i="7" s="1"/>
  <c r="AO54" i="11"/>
  <c r="AO2" i="9"/>
  <c r="BE54" i="11"/>
  <c r="BE2" i="9"/>
  <c r="CC54" i="11"/>
  <c r="CC2" i="9"/>
  <c r="CC16" i="9" s="1"/>
  <c r="K54" i="11"/>
  <c r="K55" i="11" s="1"/>
  <c r="K2" i="9"/>
  <c r="K35" i="7"/>
  <c r="G22" i="7" s="1"/>
  <c r="S54" i="11"/>
  <c r="S55" i="11" s="1"/>
  <c r="S2" i="9"/>
  <c r="S16" i="9" s="1"/>
  <c r="S35" i="7"/>
  <c r="O22" i="7" s="1"/>
  <c r="O23" i="7" s="1"/>
  <c r="AA54" i="11"/>
  <c r="AA55" i="11" s="1"/>
  <c r="AA2" i="9"/>
  <c r="W22" i="7"/>
  <c r="W23" i="7" s="1"/>
  <c r="AI54" i="11"/>
  <c r="AI2" i="9"/>
  <c r="AQ54" i="11"/>
  <c r="AQ55" i="11" s="1"/>
  <c r="AQ2" i="9"/>
  <c r="AQ25" i="9" s="1"/>
  <c r="AY54" i="11"/>
  <c r="AY2" i="9"/>
  <c r="BG54" i="11"/>
  <c r="BG2" i="9"/>
  <c r="BO54" i="11"/>
  <c r="BO2" i="9"/>
  <c r="BW54" i="11"/>
  <c r="BW2" i="9"/>
  <c r="CE54" i="11"/>
  <c r="CE2" i="9"/>
  <c r="K50" i="5"/>
  <c r="K22" i="11" s="1"/>
  <c r="K23" i="11" s="1"/>
  <c r="K24" i="11" s="1"/>
  <c r="S50" i="5"/>
  <c r="S22" i="11" s="1"/>
  <c r="S23" i="11" s="1"/>
  <c r="S24" i="11" s="1"/>
  <c r="AA50" i="5"/>
  <c r="AA22" i="11" s="1"/>
  <c r="AA23" i="11" s="1"/>
  <c r="AA24" i="11" s="1"/>
  <c r="AI50" i="5"/>
  <c r="AI22" i="11" s="1"/>
  <c r="AI23" i="11" s="1"/>
  <c r="AQ50" i="5"/>
  <c r="AQ22" i="11" s="1"/>
  <c r="AQ23" i="11" s="1"/>
  <c r="AQ24" i="11" s="1"/>
  <c r="AY50" i="5"/>
  <c r="BG50" i="5"/>
  <c r="BO50" i="5"/>
  <c r="BW50" i="5"/>
  <c r="CE50" i="5"/>
  <c r="K52" i="11"/>
  <c r="K53" i="11" s="1"/>
  <c r="K7" i="9"/>
  <c r="S52" i="11"/>
  <c r="S53" i="11" s="1"/>
  <c r="S7" i="9"/>
  <c r="AA52" i="11"/>
  <c r="AA53" i="11" s="1"/>
  <c r="AA7" i="9"/>
  <c r="AI52" i="11"/>
  <c r="AI7" i="9"/>
  <c r="AQ52" i="11"/>
  <c r="AQ7" i="9"/>
  <c r="AY52" i="11"/>
  <c r="AY7" i="9"/>
  <c r="BG52" i="11"/>
  <c r="BG7" i="9"/>
  <c r="BO52" i="11"/>
  <c r="BO7" i="9"/>
  <c r="BW52" i="11"/>
  <c r="BW7" i="9"/>
  <c r="BS32" i="9" s="1"/>
  <c r="CE52" i="11"/>
  <c r="CE7" i="9"/>
  <c r="I10" i="9"/>
  <c r="I16" i="9" s="1"/>
  <c r="I89" i="5"/>
  <c r="BH89" i="5"/>
  <c r="T54" i="11"/>
  <c r="T2" i="9"/>
  <c r="T16" i="9" s="1"/>
  <c r="T35" i="7"/>
  <c r="P22" i="7" s="1"/>
  <c r="AZ54" i="11"/>
  <c r="AZ2" i="9"/>
  <c r="CF54" i="11"/>
  <c r="CF2" i="9"/>
  <c r="L50" i="5"/>
  <c r="L22" i="11" s="1"/>
  <c r="L23" i="11" s="1"/>
  <c r="L24" i="11" s="1"/>
  <c r="T50" i="5"/>
  <c r="T22" i="11" s="1"/>
  <c r="T23" i="11" s="1"/>
  <c r="T24" i="11" s="1"/>
  <c r="AB50" i="5"/>
  <c r="AB22" i="11" s="1"/>
  <c r="AB23" i="11" s="1"/>
  <c r="AB24" i="11" s="1"/>
  <c r="AJ50" i="5"/>
  <c r="AJ22" i="11" s="1"/>
  <c r="AJ23" i="11" s="1"/>
  <c r="AR50" i="5"/>
  <c r="AZ50" i="5"/>
  <c r="BH50" i="5"/>
  <c r="BP50" i="5"/>
  <c r="BX50" i="5"/>
  <c r="CF50" i="5"/>
  <c r="L52" i="11"/>
  <c r="L53" i="11" s="1"/>
  <c r="L7" i="9"/>
  <c r="T52" i="11"/>
  <c r="T53" i="11" s="1"/>
  <c r="T7" i="9"/>
  <c r="AB52" i="11"/>
  <c r="AB53" i="11" s="1"/>
  <c r="AB7" i="9"/>
  <c r="AJ52" i="11"/>
  <c r="AJ7" i="9"/>
  <c r="AR52" i="11"/>
  <c r="AR7" i="9"/>
  <c r="AZ52" i="11"/>
  <c r="AZ7" i="9"/>
  <c r="BH52" i="11"/>
  <c r="BH7" i="9"/>
  <c r="BP52" i="11"/>
  <c r="BP7" i="9"/>
  <c r="BX52" i="11"/>
  <c r="BX7" i="9"/>
  <c r="CF52" i="11"/>
  <c r="CF7" i="9"/>
  <c r="J10" i="9"/>
  <c r="J89" i="5"/>
  <c r="R10" i="9"/>
  <c r="N34" i="9" s="1"/>
  <c r="R89" i="5"/>
  <c r="Z10" i="9"/>
  <c r="Z89" i="5"/>
  <c r="AH10" i="9"/>
  <c r="AH34" i="9" s="1"/>
  <c r="AH89" i="5"/>
  <c r="AP10" i="9"/>
  <c r="AL34" i="9" s="1"/>
  <c r="AP89" i="5"/>
  <c r="AX10" i="9"/>
  <c r="AX16" i="9" s="1"/>
  <c r="AX89" i="5"/>
  <c r="BF10" i="9"/>
  <c r="BF34" i="9" s="1"/>
  <c r="BF89" i="5"/>
  <c r="BN10" i="9"/>
  <c r="BN89" i="5"/>
  <c r="BV10" i="9"/>
  <c r="BR34" i="9" s="1"/>
  <c r="BV89" i="5"/>
  <c r="CD10" i="9"/>
  <c r="CD34" i="9" s="1"/>
  <c r="CD89" i="5"/>
  <c r="BP89" i="5"/>
  <c r="AB54" i="11"/>
  <c r="AB55" i="11" s="1"/>
  <c r="AB2" i="9"/>
  <c r="X22" i="7"/>
  <c r="BH54" i="11"/>
  <c r="BH2" i="9"/>
  <c r="M54" i="11"/>
  <c r="M55" i="11" s="1"/>
  <c r="M2" i="9"/>
  <c r="M35" i="7"/>
  <c r="I22" i="7" s="1"/>
  <c r="I23" i="7" s="1"/>
  <c r="U54" i="11"/>
  <c r="U2" i="9"/>
  <c r="U35" i="7"/>
  <c r="Q22" i="7" s="1"/>
  <c r="AC54" i="11"/>
  <c r="AC55" i="11" s="1"/>
  <c r="AC2" i="9"/>
  <c r="AC25" i="9" s="1"/>
  <c r="Y22" i="7"/>
  <c r="Y23" i="7" s="1"/>
  <c r="AK54" i="11"/>
  <c r="AK55" i="11" s="1"/>
  <c r="AK2" i="9"/>
  <c r="AS54" i="11"/>
  <c r="AS2" i="9"/>
  <c r="BA54" i="11"/>
  <c r="BA2" i="9"/>
  <c r="BI54" i="11"/>
  <c r="BI2" i="9"/>
  <c r="BQ54" i="11"/>
  <c r="BQ2" i="9"/>
  <c r="BY54" i="11"/>
  <c r="BY2" i="9"/>
  <c r="BY25" i="9" s="1"/>
  <c r="CG54" i="11"/>
  <c r="CG2" i="9"/>
  <c r="E50" i="5"/>
  <c r="E22" i="11" s="1"/>
  <c r="E23" i="11" s="1"/>
  <c r="E24" i="11" s="1"/>
  <c r="M50" i="5"/>
  <c r="M22" i="11" s="1"/>
  <c r="M23" i="11" s="1"/>
  <c r="M24" i="11" s="1"/>
  <c r="U50" i="5"/>
  <c r="U22" i="11" s="1"/>
  <c r="U23" i="11" s="1"/>
  <c r="U24" i="11" s="1"/>
  <c r="AC50" i="5"/>
  <c r="AC22" i="11" s="1"/>
  <c r="AC23" i="11" s="1"/>
  <c r="AC24" i="11" s="1"/>
  <c r="AK50" i="5"/>
  <c r="AK22" i="11" s="1"/>
  <c r="AK23" i="11" s="1"/>
  <c r="AK24" i="11" s="1"/>
  <c r="AS50" i="5"/>
  <c r="BA50" i="5"/>
  <c r="BI50" i="5"/>
  <c r="BQ50" i="5"/>
  <c r="BY50" i="5"/>
  <c r="CG50" i="5"/>
  <c r="E52" i="11"/>
  <c r="E53" i="11" s="1"/>
  <c r="E7" i="9"/>
  <c r="M52" i="11"/>
  <c r="M53" i="11" s="1"/>
  <c r="M7" i="9"/>
  <c r="U52" i="11"/>
  <c r="U53" i="11" s="1"/>
  <c r="U7" i="9"/>
  <c r="AC52" i="11"/>
  <c r="AC53" i="11" s="1"/>
  <c r="AC7" i="9"/>
  <c r="AK52" i="11"/>
  <c r="AK7" i="9"/>
  <c r="AS52" i="11"/>
  <c r="AS7" i="9"/>
  <c r="BA52" i="11"/>
  <c r="BA7" i="9"/>
  <c r="BI52" i="11"/>
  <c r="BI7" i="9"/>
  <c r="BQ52" i="11"/>
  <c r="BQ7" i="9"/>
  <c r="BY52" i="11"/>
  <c r="BY7" i="9"/>
  <c r="CG52" i="11"/>
  <c r="CG7" i="9"/>
  <c r="L89" i="5"/>
  <c r="BX89" i="5"/>
  <c r="D70" i="5"/>
  <c r="AR54" i="11"/>
  <c r="AR2" i="9"/>
  <c r="AR16" i="9" s="1"/>
  <c r="BX54" i="11"/>
  <c r="BX2" i="9"/>
  <c r="E54" i="11"/>
  <c r="B25" i="13"/>
  <c r="B45" i="13"/>
  <c r="B6" i="13"/>
  <c r="E2" i="9"/>
  <c r="E35" i="7"/>
  <c r="F54" i="11"/>
  <c r="F2" i="9"/>
  <c r="F16" i="9" s="1"/>
  <c r="F35" i="7"/>
  <c r="N54" i="11"/>
  <c r="N55" i="11" s="1"/>
  <c r="N2" i="9"/>
  <c r="N16" i="9" s="1"/>
  <c r="N35" i="7"/>
  <c r="J22" i="7" s="1"/>
  <c r="V54" i="11"/>
  <c r="V55" i="11" s="1"/>
  <c r="V2" i="9"/>
  <c r="V16" i="9" s="1"/>
  <c r="V35" i="7"/>
  <c r="R22" i="7" s="1"/>
  <c r="R23" i="7" s="1"/>
  <c r="AD54" i="11"/>
  <c r="AD2" i="9"/>
  <c r="AD16" i="9" s="1"/>
  <c r="Z22" i="7"/>
  <c r="AL54" i="11"/>
  <c r="AL2" i="9"/>
  <c r="AT54" i="11"/>
  <c r="AT2" i="9"/>
  <c r="BB54" i="11"/>
  <c r="BB2" i="9"/>
  <c r="BJ54" i="11"/>
  <c r="BJ2" i="9"/>
  <c r="BJ25" i="9" s="1"/>
  <c r="BR54" i="11"/>
  <c r="BR2" i="9"/>
  <c r="BR25" i="9" s="1"/>
  <c r="BZ54" i="11"/>
  <c r="BZ2" i="9"/>
  <c r="BV25" i="9" s="1"/>
  <c r="CH54" i="11"/>
  <c r="CH2" i="9"/>
  <c r="CH16" i="9" s="1"/>
  <c r="F50" i="5"/>
  <c r="F22" i="11" s="1"/>
  <c r="F23" i="11" s="1"/>
  <c r="N50" i="5"/>
  <c r="N22" i="11" s="1"/>
  <c r="N23" i="11" s="1"/>
  <c r="N24" i="11" s="1"/>
  <c r="V50" i="5"/>
  <c r="V22" i="11" s="1"/>
  <c r="V23" i="11" s="1"/>
  <c r="AD50" i="5"/>
  <c r="AD22" i="11" s="1"/>
  <c r="AD23" i="11" s="1"/>
  <c r="AD24" i="11" s="1"/>
  <c r="AL50" i="5"/>
  <c r="AL22" i="11" s="1"/>
  <c r="AL23" i="11" s="1"/>
  <c r="AL24" i="11" s="1"/>
  <c r="AT50" i="5"/>
  <c r="BB50" i="5"/>
  <c r="BJ50" i="5"/>
  <c r="BR50" i="5"/>
  <c r="BZ50" i="5"/>
  <c r="CH50" i="5"/>
  <c r="F52" i="11"/>
  <c r="F53" i="11" s="1"/>
  <c r="F7" i="9"/>
  <c r="N52" i="11"/>
  <c r="N53" i="11" s="1"/>
  <c r="N7" i="9"/>
  <c r="V52" i="11"/>
  <c r="V53" i="11" s="1"/>
  <c r="V7" i="9"/>
  <c r="AD52" i="11"/>
  <c r="AD53" i="11" s="1"/>
  <c r="AD7" i="9"/>
  <c r="AD32" i="9" s="1"/>
  <c r="AL52" i="11"/>
  <c r="AL53" i="11" s="1"/>
  <c r="AL7" i="9"/>
  <c r="AT52" i="11"/>
  <c r="AT7" i="9"/>
  <c r="BB52" i="11"/>
  <c r="BB7" i="9"/>
  <c r="BJ52" i="11"/>
  <c r="BJ7" i="9"/>
  <c r="BJ32" i="9" s="1"/>
  <c r="BR52" i="11"/>
  <c r="BR7" i="9"/>
  <c r="BZ52" i="11"/>
  <c r="BZ7" i="9"/>
  <c r="CH52" i="11"/>
  <c r="CH7" i="9"/>
  <c r="T89" i="5"/>
  <c r="CF89" i="5"/>
  <c r="AJ54" i="11"/>
  <c r="AJ55" i="11" s="1"/>
  <c r="AJ2" i="9"/>
  <c r="BP54" i="11"/>
  <c r="BP2" i="9"/>
  <c r="BP25" i="9" s="1"/>
  <c r="G54" i="11"/>
  <c r="G55" i="11" s="1"/>
  <c r="G2" i="9"/>
  <c r="G35" i="7"/>
  <c r="O54" i="11"/>
  <c r="O55" i="11" s="1"/>
  <c r="O2" i="9"/>
  <c r="O35" i="7"/>
  <c r="K22" i="7" s="1"/>
  <c r="W54" i="11"/>
  <c r="W55" i="11" s="1"/>
  <c r="W2" i="9"/>
  <c r="W16" i="9" s="1"/>
  <c r="W35" i="7"/>
  <c r="S22" i="7" s="1"/>
  <c r="AE54" i="11"/>
  <c r="AE2" i="9"/>
  <c r="AE16" i="9" s="1"/>
  <c r="AA22" i="7"/>
  <c r="AA23" i="7" s="1"/>
  <c r="AM54" i="11"/>
  <c r="AM2" i="9"/>
  <c r="AU54" i="11"/>
  <c r="AU2" i="9"/>
  <c r="BC54" i="11"/>
  <c r="BC2" i="9"/>
  <c r="BK54" i="11"/>
  <c r="BK2" i="9"/>
  <c r="BK16" i="9" s="1"/>
  <c r="BS54" i="11"/>
  <c r="BS2" i="9"/>
  <c r="BS25" i="9" s="1"/>
  <c r="CA54" i="11"/>
  <c r="CA2" i="9"/>
  <c r="BW25" i="9" s="1"/>
  <c r="CI54" i="11"/>
  <c r="CI2" i="9"/>
  <c r="CI25" i="9" s="1"/>
  <c r="G50" i="5"/>
  <c r="G22" i="11" s="1"/>
  <c r="G23" i="11" s="1"/>
  <c r="O50" i="5"/>
  <c r="O22" i="11" s="1"/>
  <c r="O23" i="11" s="1"/>
  <c r="O24" i="11" s="1"/>
  <c r="W50" i="5"/>
  <c r="W22" i="11" s="1"/>
  <c r="W23" i="11" s="1"/>
  <c r="W24" i="11" s="1"/>
  <c r="AE50" i="5"/>
  <c r="AE22" i="11" s="1"/>
  <c r="AE23" i="11" s="1"/>
  <c r="AE24" i="11" s="1"/>
  <c r="AM50" i="5"/>
  <c r="AM22" i="11" s="1"/>
  <c r="AM23" i="11" s="1"/>
  <c r="AM24" i="11" s="1"/>
  <c r="AU50" i="5"/>
  <c r="BC50" i="5"/>
  <c r="BK50" i="5"/>
  <c r="BS50" i="5"/>
  <c r="CA50" i="5"/>
  <c r="CI50" i="5"/>
  <c r="G52" i="11"/>
  <c r="G53" i="11" s="1"/>
  <c r="G7" i="9"/>
  <c r="O52" i="11"/>
  <c r="O53" i="11" s="1"/>
  <c r="O7" i="9"/>
  <c r="W52" i="11"/>
  <c r="W53" i="11" s="1"/>
  <c r="W7" i="9"/>
  <c r="AE52" i="11"/>
  <c r="AE53" i="11" s="1"/>
  <c r="AE7" i="9"/>
  <c r="AM52" i="11"/>
  <c r="AM53" i="11" s="1"/>
  <c r="AM7" i="9"/>
  <c r="AU52" i="11"/>
  <c r="AU7" i="9"/>
  <c r="BC52" i="11"/>
  <c r="BC7" i="9"/>
  <c r="BK52" i="11"/>
  <c r="BK7" i="9"/>
  <c r="BS52" i="11"/>
  <c r="BS7" i="9"/>
  <c r="CA52" i="11"/>
  <c r="CA7" i="9"/>
  <c r="CI52" i="11"/>
  <c r="CI7" i="9"/>
  <c r="E10" i="9"/>
  <c r="E89" i="5"/>
  <c r="M10" i="9"/>
  <c r="M34" i="9" s="1"/>
  <c r="M89" i="5"/>
  <c r="AB89" i="5"/>
  <c r="H54" i="11"/>
  <c r="H55" i="11" s="1"/>
  <c r="H2" i="9"/>
  <c r="H16" i="9" s="1"/>
  <c r="H35" i="7"/>
  <c r="AF54" i="11"/>
  <c r="AF2" i="9"/>
  <c r="AF16" i="9" s="1"/>
  <c r="AB22" i="7"/>
  <c r="AN54" i="11"/>
  <c r="AN55" i="11" s="1"/>
  <c r="AN2" i="9"/>
  <c r="AN16" i="9" s="1"/>
  <c r="AV54" i="11"/>
  <c r="AV2" i="9"/>
  <c r="BD54" i="11"/>
  <c r="BD55" i="11" s="1"/>
  <c r="BD2" i="9"/>
  <c r="BD25" i="9" s="1"/>
  <c r="BL54" i="11"/>
  <c r="BL2" i="9"/>
  <c r="BT54" i="11"/>
  <c r="BT2" i="9"/>
  <c r="CB54" i="11"/>
  <c r="CB2" i="9"/>
  <c r="CJ54" i="11"/>
  <c r="CJ2" i="9"/>
  <c r="CJ25" i="9" s="1"/>
  <c r="H30" i="9"/>
  <c r="P30" i="9"/>
  <c r="X30" i="9"/>
  <c r="AF30" i="9"/>
  <c r="H50" i="5"/>
  <c r="H22" i="11" s="1"/>
  <c r="H23" i="11" s="1"/>
  <c r="P50" i="5"/>
  <c r="P22" i="11" s="1"/>
  <c r="P23" i="11" s="1"/>
  <c r="P24" i="11" s="1"/>
  <c r="X50" i="5"/>
  <c r="X22" i="11" s="1"/>
  <c r="X23" i="11" s="1"/>
  <c r="X24" i="11" s="1"/>
  <c r="AF50" i="5"/>
  <c r="AF22" i="11" s="1"/>
  <c r="AF23" i="11" s="1"/>
  <c r="AF24" i="11" s="1"/>
  <c r="AN50" i="5"/>
  <c r="AN22" i="11" s="1"/>
  <c r="AN23" i="11" s="1"/>
  <c r="AN24" i="11" s="1"/>
  <c r="AV50" i="5"/>
  <c r="BD50" i="5"/>
  <c r="BL50" i="5"/>
  <c r="BT50" i="5"/>
  <c r="CB50" i="5"/>
  <c r="CJ50" i="5"/>
  <c r="H52" i="11"/>
  <c r="H53" i="11" s="1"/>
  <c r="H7" i="9"/>
  <c r="P52" i="11"/>
  <c r="P7" i="9"/>
  <c r="X52" i="11"/>
  <c r="X53" i="11" s="1"/>
  <c r="X7" i="9"/>
  <c r="X32" i="9" s="1"/>
  <c r="AF52" i="11"/>
  <c r="AF7" i="9"/>
  <c r="AB32" i="9" s="1"/>
  <c r="AN52" i="11"/>
  <c r="AN7" i="9"/>
  <c r="AN32" i="9" s="1"/>
  <c r="AV52" i="11"/>
  <c r="AV7" i="9"/>
  <c r="BD52" i="11"/>
  <c r="BD7" i="9"/>
  <c r="BD32" i="9" s="1"/>
  <c r="BL52" i="11"/>
  <c r="BL7" i="9"/>
  <c r="BL32" i="9" s="1"/>
  <c r="BT52" i="11"/>
  <c r="BT7" i="9"/>
  <c r="BP32" i="9" s="1"/>
  <c r="CB52" i="11"/>
  <c r="CB7" i="9"/>
  <c r="CJ52" i="11"/>
  <c r="CJ7" i="9"/>
  <c r="AJ89" i="5"/>
  <c r="P54" i="11"/>
  <c r="P2" i="9"/>
  <c r="P16" i="9" s="1"/>
  <c r="P35" i="7"/>
  <c r="L22" i="7" s="1"/>
  <c r="I54" i="11"/>
  <c r="I55" i="11" s="1"/>
  <c r="I2" i="9"/>
  <c r="I35" i="7"/>
  <c r="E22" i="7" s="1"/>
  <c r="E23" i="7" s="1"/>
  <c r="Y54" i="11"/>
  <c r="Y55" i="11" s="1"/>
  <c r="Y2" i="9"/>
  <c r="Y35" i="7"/>
  <c r="U22" i="7" s="1"/>
  <c r="AW54" i="11"/>
  <c r="AW2" i="9"/>
  <c r="AW16" i="9" s="1"/>
  <c r="BM54" i="11"/>
  <c r="BM2" i="9"/>
  <c r="BM25" i="9" s="1"/>
  <c r="BU54" i="11"/>
  <c r="BU2" i="9"/>
  <c r="BQ25" i="9" s="1"/>
  <c r="CK54" i="11"/>
  <c r="CK2" i="9"/>
  <c r="I50" i="5"/>
  <c r="I22" i="11" s="1"/>
  <c r="I23" i="11" s="1"/>
  <c r="I24" i="11" s="1"/>
  <c r="Q50" i="5"/>
  <c r="Q22" i="11" s="1"/>
  <c r="Q23" i="11" s="1"/>
  <c r="Q24" i="11" s="1"/>
  <c r="Y50" i="5"/>
  <c r="Y22" i="11" s="1"/>
  <c r="Y23" i="11" s="1"/>
  <c r="AG50" i="5"/>
  <c r="AG22" i="11" s="1"/>
  <c r="AG23" i="11" s="1"/>
  <c r="AG24" i="11" s="1"/>
  <c r="AO50" i="5"/>
  <c r="AO22" i="11" s="1"/>
  <c r="AO23" i="11" s="1"/>
  <c r="AO24" i="11" s="1"/>
  <c r="AW50" i="5"/>
  <c r="BE50" i="5"/>
  <c r="BM50" i="5"/>
  <c r="BU50" i="5"/>
  <c r="CC50" i="5"/>
  <c r="CK50" i="5"/>
  <c r="I52" i="11"/>
  <c r="I7" i="9"/>
  <c r="Q52" i="11"/>
  <c r="Q53" i="11" s="1"/>
  <c r="Q7" i="9"/>
  <c r="Y52" i="11"/>
  <c r="Y53" i="11" s="1"/>
  <c r="Y7" i="9"/>
  <c r="Y32" i="9" s="1"/>
  <c r="AG52" i="11"/>
  <c r="AG53" i="11" s="1"/>
  <c r="AG7" i="9"/>
  <c r="AC32" i="9" s="1"/>
  <c r="AO52" i="11"/>
  <c r="AO7" i="9"/>
  <c r="AO32" i="9" s="1"/>
  <c r="AW52" i="11"/>
  <c r="AW7" i="9"/>
  <c r="AW32" i="9" s="1"/>
  <c r="BE52" i="11"/>
  <c r="BE7" i="9"/>
  <c r="BM52" i="11"/>
  <c r="BM7" i="9"/>
  <c r="BM32" i="9" s="1"/>
  <c r="BU52" i="11"/>
  <c r="BU7" i="9"/>
  <c r="BQ32" i="9" s="1"/>
  <c r="CC52" i="11"/>
  <c r="CC7" i="9"/>
  <c r="BY32" i="9" s="1"/>
  <c r="CK52" i="11"/>
  <c r="CK7" i="9"/>
  <c r="AR89" i="5"/>
  <c r="H89" i="5"/>
  <c r="P89" i="5"/>
  <c r="X89" i="5"/>
  <c r="AF89" i="5"/>
  <c r="AN89" i="5"/>
  <c r="AV89" i="5"/>
  <c r="BD89" i="5"/>
  <c r="BL89" i="5"/>
  <c r="BT89" i="5"/>
  <c r="CB89" i="5"/>
  <c r="CJ89" i="5"/>
  <c r="Q89" i="5"/>
  <c r="Y89" i="5"/>
  <c r="AG89" i="5"/>
  <c r="AO89" i="5"/>
  <c r="AW89" i="5"/>
  <c r="BE89" i="5"/>
  <c r="BM89" i="5"/>
  <c r="BU89" i="5"/>
  <c r="CC89" i="5"/>
  <c r="CK89" i="5"/>
  <c r="K89" i="5"/>
  <c r="S89" i="5"/>
  <c r="AA89" i="5"/>
  <c r="AI89" i="5"/>
  <c r="AQ89" i="5"/>
  <c r="AY89" i="5"/>
  <c r="BG89" i="5"/>
  <c r="BO89" i="5"/>
  <c r="BW89" i="5"/>
  <c r="CE89" i="5"/>
  <c r="U89" i="5"/>
  <c r="AC89" i="5"/>
  <c r="AK89" i="5"/>
  <c r="AS89" i="5"/>
  <c r="BA89" i="5"/>
  <c r="BI89" i="5"/>
  <c r="BQ89" i="5"/>
  <c r="BY89" i="5"/>
  <c r="CG89" i="5"/>
  <c r="F89" i="5"/>
  <c r="N89" i="5"/>
  <c r="V89" i="5"/>
  <c r="AD89" i="5"/>
  <c r="AL89" i="5"/>
  <c r="AT89" i="5"/>
  <c r="BB89" i="5"/>
  <c r="BJ89" i="5"/>
  <c r="BR89" i="5"/>
  <c r="BZ89" i="5"/>
  <c r="CH89" i="5"/>
  <c r="G89" i="5"/>
  <c r="O89" i="5"/>
  <c r="W89" i="5"/>
  <c r="AE89" i="5"/>
  <c r="AM89" i="5"/>
  <c r="AU89" i="5"/>
  <c r="BC89" i="5"/>
  <c r="BK89" i="5"/>
  <c r="BS89" i="5"/>
  <c r="CA89" i="5"/>
  <c r="CI89" i="5"/>
  <c r="I28" i="11"/>
  <c r="Q28" i="11"/>
  <c r="Y28" i="11"/>
  <c r="AG28" i="11"/>
  <c r="AO28" i="11"/>
  <c r="AW28" i="11"/>
  <c r="BE28" i="11"/>
  <c r="BM28" i="11"/>
  <c r="BU28" i="11"/>
  <c r="CC28" i="11"/>
  <c r="G43" i="11"/>
  <c r="O43" i="11"/>
  <c r="W43" i="11"/>
  <c r="AE43" i="11"/>
  <c r="AM43" i="11"/>
  <c r="AU43" i="11"/>
  <c r="BC43" i="11"/>
  <c r="BK43" i="11"/>
  <c r="BS43" i="11"/>
  <c r="CA43" i="11"/>
  <c r="CI43" i="11"/>
  <c r="H43" i="11"/>
  <c r="P43" i="11"/>
  <c r="X43" i="11"/>
  <c r="AF43" i="11"/>
  <c r="AN43" i="11"/>
  <c r="AV43" i="11"/>
  <c r="BD43" i="11"/>
  <c r="BL43" i="11"/>
  <c r="BT43" i="11"/>
  <c r="CB43" i="11"/>
  <c r="CJ43" i="11"/>
  <c r="L28" i="11"/>
  <c r="T28" i="11"/>
  <c r="AB28" i="11"/>
  <c r="AJ28" i="11"/>
  <c r="AR28" i="11"/>
  <c r="AZ28" i="11"/>
  <c r="BH28" i="11"/>
  <c r="BP28" i="11"/>
  <c r="BX28" i="11"/>
  <c r="J43" i="11"/>
  <c r="R43" i="11"/>
  <c r="Z43" i="11"/>
  <c r="AH43" i="11"/>
  <c r="AP43" i="11"/>
  <c r="AX43" i="11"/>
  <c r="BF43" i="11"/>
  <c r="BN43" i="11"/>
  <c r="BV43" i="11"/>
  <c r="CD43" i="11"/>
  <c r="L43" i="11"/>
  <c r="T43" i="11"/>
  <c r="AJ43" i="11"/>
  <c r="AR43" i="11"/>
  <c r="AZ43" i="11"/>
  <c r="BH43" i="11"/>
  <c r="BP43" i="11"/>
  <c r="CF43" i="11"/>
  <c r="G28" i="11"/>
  <c r="W28" i="11"/>
  <c r="AE28" i="11"/>
  <c r="AM28" i="11"/>
  <c r="AU28" i="11"/>
  <c r="BC28" i="11"/>
  <c r="BK28" i="11"/>
  <c r="CI28" i="11"/>
  <c r="E43" i="11"/>
  <c r="M43" i="11"/>
  <c r="U43" i="11"/>
  <c r="AC43" i="11"/>
  <c r="AK43" i="11"/>
  <c r="AS43" i="11"/>
  <c r="BA43" i="11"/>
  <c r="BI43" i="11"/>
  <c r="BQ43" i="11"/>
  <c r="BY43" i="11"/>
  <c r="CG43" i="11"/>
  <c r="P53" i="11"/>
  <c r="AF53" i="11"/>
  <c r="CK53" i="11"/>
  <c r="G72" i="11"/>
  <c r="G73" i="11" s="1"/>
  <c r="O72" i="11"/>
  <c r="O73" i="11" s="1"/>
  <c r="W72" i="11"/>
  <c r="W73" i="11" s="1"/>
  <c r="AE72" i="11"/>
  <c r="AE73" i="11" s="1"/>
  <c r="AM72" i="11"/>
  <c r="AM73" i="11" s="1"/>
  <c r="AU72" i="11"/>
  <c r="AU73" i="11" s="1"/>
  <c r="BC72" i="11"/>
  <c r="BC73" i="11" s="1"/>
  <c r="BK72" i="11"/>
  <c r="BK73" i="11" s="1"/>
  <c r="BS72" i="11"/>
  <c r="BS73" i="11" s="1"/>
  <c r="CA72" i="11"/>
  <c r="CA73" i="11" s="1"/>
  <c r="CI72" i="11"/>
  <c r="CI73" i="11" s="1"/>
  <c r="F76" i="11"/>
  <c r="N76" i="11"/>
  <c r="V76" i="11"/>
  <c r="AD76" i="11"/>
  <c r="AL76" i="11"/>
  <c r="AT76" i="11"/>
  <c r="BB76" i="11"/>
  <c r="BJ76" i="11"/>
  <c r="BR76" i="11"/>
  <c r="BZ76" i="11"/>
  <c r="CH76" i="11"/>
  <c r="H72" i="11"/>
  <c r="H73" i="11" s="1"/>
  <c r="P72" i="11"/>
  <c r="P73" i="11" s="1"/>
  <c r="X72" i="11"/>
  <c r="X73" i="11" s="1"/>
  <c r="AF72" i="11"/>
  <c r="AF73" i="11" s="1"/>
  <c r="AN72" i="11"/>
  <c r="AN73" i="11" s="1"/>
  <c r="AV72" i="11"/>
  <c r="AV73" i="11" s="1"/>
  <c r="BD72" i="11"/>
  <c r="BD73" i="11" s="1"/>
  <c r="BL72" i="11"/>
  <c r="BL73" i="11" s="1"/>
  <c r="BT72" i="11"/>
  <c r="BT73" i="11" s="1"/>
  <c r="CB72" i="11"/>
  <c r="CB73" i="11" s="1"/>
  <c r="CJ72" i="11"/>
  <c r="CJ73" i="11" s="1"/>
  <c r="I72" i="11"/>
  <c r="I73" i="11" s="1"/>
  <c r="Q72" i="11"/>
  <c r="Q73" i="11" s="1"/>
  <c r="Y72" i="11"/>
  <c r="Y73" i="11" s="1"/>
  <c r="AG72" i="11"/>
  <c r="AG73" i="11" s="1"/>
  <c r="AO72" i="11"/>
  <c r="AO73" i="11" s="1"/>
  <c r="AO75" i="11" s="1"/>
  <c r="AW72" i="11"/>
  <c r="AW73" i="11" s="1"/>
  <c r="BE72" i="11"/>
  <c r="BE73" i="11" s="1"/>
  <c r="BM72" i="11"/>
  <c r="BM73" i="11" s="1"/>
  <c r="BU72" i="11"/>
  <c r="BU73" i="11" s="1"/>
  <c r="CC72" i="11"/>
  <c r="CC73" i="11" s="1"/>
  <c r="J72" i="11"/>
  <c r="J73" i="11" s="1"/>
  <c r="R72" i="11"/>
  <c r="R73" i="11" s="1"/>
  <c r="Z72" i="11"/>
  <c r="Z73" i="11" s="1"/>
  <c r="AH72" i="11"/>
  <c r="AH73" i="11" s="1"/>
  <c r="AP72" i="11"/>
  <c r="AP73" i="11" s="1"/>
  <c r="AX72" i="11"/>
  <c r="AX73" i="11" s="1"/>
  <c r="BF72" i="11"/>
  <c r="BF73" i="11" s="1"/>
  <c r="BN72" i="11"/>
  <c r="BN73" i="11" s="1"/>
  <c r="BV72" i="11"/>
  <c r="BV73" i="11" s="1"/>
  <c r="CD72" i="11"/>
  <c r="CD73" i="11" s="1"/>
  <c r="K72" i="11"/>
  <c r="K73" i="11" s="1"/>
  <c r="S72" i="11"/>
  <c r="S73" i="11" s="1"/>
  <c r="AA72" i="11"/>
  <c r="AA73" i="11" s="1"/>
  <c r="AI72" i="11"/>
  <c r="AI73" i="11" s="1"/>
  <c r="AQ72" i="11"/>
  <c r="AQ73" i="11" s="1"/>
  <c r="AY72" i="11"/>
  <c r="AY73" i="11" s="1"/>
  <c r="BG72" i="11"/>
  <c r="BG73" i="11" s="1"/>
  <c r="BG75" i="11" s="1"/>
  <c r="BO72" i="11"/>
  <c r="BO73" i="11" s="1"/>
  <c r="BO75" i="11" s="1"/>
  <c r="BW72" i="11"/>
  <c r="BW73" i="11" s="1"/>
  <c r="CE72" i="11"/>
  <c r="CE73" i="11" s="1"/>
  <c r="CE75" i="11" s="1"/>
  <c r="L72" i="11"/>
  <c r="L73" i="11" s="1"/>
  <c r="T72" i="11"/>
  <c r="T73" i="11" s="1"/>
  <c r="AB72" i="11"/>
  <c r="AB73" i="11" s="1"/>
  <c r="AJ72" i="11"/>
  <c r="AJ73" i="11" s="1"/>
  <c r="AR72" i="11"/>
  <c r="AR73" i="11" s="1"/>
  <c r="AZ72" i="11"/>
  <c r="AZ73" i="11" s="1"/>
  <c r="AZ75" i="11" s="1"/>
  <c r="BH72" i="11"/>
  <c r="BH73" i="11" s="1"/>
  <c r="BP72" i="11"/>
  <c r="BP73" i="11" s="1"/>
  <c r="BX72" i="11"/>
  <c r="BX73" i="11" s="1"/>
  <c r="BX75" i="11" s="1"/>
  <c r="CF72" i="11"/>
  <c r="CF73" i="11" s="1"/>
  <c r="CF75" i="11" s="1"/>
  <c r="E72" i="11"/>
  <c r="E73" i="11" s="1"/>
  <c r="M72" i="11"/>
  <c r="M73" i="11" s="1"/>
  <c r="U72" i="11"/>
  <c r="U73" i="11" s="1"/>
  <c r="AC72" i="11"/>
  <c r="AC73" i="11" s="1"/>
  <c r="AK72" i="11"/>
  <c r="AK73" i="11" s="1"/>
  <c r="AS72" i="11"/>
  <c r="AS73" i="11" s="1"/>
  <c r="BA72" i="11"/>
  <c r="BA73" i="11" s="1"/>
  <c r="BI72" i="11"/>
  <c r="BI73" i="11" s="1"/>
  <c r="BQ72" i="11"/>
  <c r="BQ73" i="11" s="1"/>
  <c r="BY72" i="11"/>
  <c r="BY73" i="11" s="1"/>
  <c r="CG72" i="11"/>
  <c r="CG73" i="11" s="1"/>
  <c r="G5" i="12"/>
  <c r="O5" i="12"/>
  <c r="W5" i="12"/>
  <c r="AE5" i="12"/>
  <c r="AM5" i="12"/>
  <c r="AU5" i="12"/>
  <c r="BC5" i="12"/>
  <c r="BK5" i="12"/>
  <c r="BS5" i="12"/>
  <c r="CA5" i="12"/>
  <c r="CI5" i="12"/>
  <c r="H5" i="12"/>
  <c r="P5" i="12"/>
  <c r="X5" i="12"/>
  <c r="AF5" i="12"/>
  <c r="AN5" i="12"/>
  <c r="AV5" i="12"/>
  <c r="BD5" i="12"/>
  <c r="BL5" i="12"/>
  <c r="BT5" i="12"/>
  <c r="CB5" i="12"/>
  <c r="CJ5" i="12"/>
  <c r="G25" i="12"/>
  <c r="O25" i="12"/>
  <c r="W25" i="12"/>
  <c r="W26" i="12" s="1"/>
  <c r="W27" i="12" s="1"/>
  <c r="AE25" i="12"/>
  <c r="AM25" i="12"/>
  <c r="AU25" i="12"/>
  <c r="BC25" i="12"/>
  <c r="BK25" i="12"/>
  <c r="BK26" i="12" s="1"/>
  <c r="BK27" i="12" s="1"/>
  <c r="BS25" i="12"/>
  <c r="CA25" i="12"/>
  <c r="CI25" i="12"/>
  <c r="CI26" i="12" s="1"/>
  <c r="CI27" i="12" s="1"/>
  <c r="CI28" i="12" s="1"/>
  <c r="H25" i="12"/>
  <c r="H26" i="12" s="1"/>
  <c r="H27" i="12" s="1"/>
  <c r="P25" i="12"/>
  <c r="X25" i="12"/>
  <c r="X26" i="12" s="1"/>
  <c r="X27" i="12" s="1"/>
  <c r="AF25" i="12"/>
  <c r="AN25" i="12"/>
  <c r="AN26" i="12" s="1"/>
  <c r="AN27" i="12" s="1"/>
  <c r="AV25" i="12"/>
  <c r="AV26" i="12" s="1"/>
  <c r="AV27" i="12" s="1"/>
  <c r="BD25" i="12"/>
  <c r="BD26" i="12" s="1"/>
  <c r="BD27" i="12" s="1"/>
  <c r="BL25" i="12"/>
  <c r="BL26" i="12" s="1"/>
  <c r="BL27" i="12" s="1"/>
  <c r="BT25" i="12"/>
  <c r="BT26" i="12" s="1"/>
  <c r="BT27" i="12" s="1"/>
  <c r="CB25" i="12"/>
  <c r="CJ25" i="12"/>
  <c r="CJ26" i="12" s="1"/>
  <c r="CJ27" i="12" s="1"/>
  <c r="CJ28" i="12" s="1"/>
  <c r="J5" i="12"/>
  <c r="R5" i="12"/>
  <c r="Z5" i="12"/>
  <c r="AH5" i="12"/>
  <c r="AP5" i="12"/>
  <c r="AX5" i="12"/>
  <c r="BF5" i="12"/>
  <c r="BN5" i="12"/>
  <c r="BV5" i="12"/>
  <c r="CD5" i="12"/>
  <c r="CC25" i="12"/>
  <c r="CK25" i="12"/>
  <c r="J25" i="12"/>
  <c r="J26" i="12" s="1"/>
  <c r="J27" i="12" s="1"/>
  <c r="R25" i="12"/>
  <c r="R26" i="12" s="1"/>
  <c r="R27" i="12" s="1"/>
  <c r="Z25" i="12"/>
  <c r="Z26" i="12" s="1"/>
  <c r="Z27" i="12" s="1"/>
  <c r="AH25" i="12"/>
  <c r="AH26" i="12" s="1"/>
  <c r="AH27" i="12" s="1"/>
  <c r="AP25" i="12"/>
  <c r="AP26" i="12" s="1"/>
  <c r="AP27" i="12" s="1"/>
  <c r="AX25" i="12"/>
  <c r="AX26" i="12" s="1"/>
  <c r="AX27" i="12" s="1"/>
  <c r="BF25" i="12"/>
  <c r="BF26" i="12" s="1"/>
  <c r="BF27" i="12" s="1"/>
  <c r="BN25" i="12"/>
  <c r="BN26" i="12" s="1"/>
  <c r="BN27" i="12" s="1"/>
  <c r="BV25" i="12"/>
  <c r="BV26" i="12" s="1"/>
  <c r="BV27" i="12" s="1"/>
  <c r="CD25" i="12"/>
  <c r="CD26" i="12" s="1"/>
  <c r="CD27" i="12" s="1"/>
  <c r="P26" i="12"/>
  <c r="P27" i="12" s="1"/>
  <c r="AF26" i="12"/>
  <c r="AF27" i="12" s="1"/>
  <c r="CB26" i="12"/>
  <c r="CB27" i="12" s="1"/>
  <c r="L25" i="12"/>
  <c r="L26" i="12" s="1"/>
  <c r="L27" i="12" s="1"/>
  <c r="L28" i="12" s="1"/>
  <c r="T25" i="12"/>
  <c r="T26" i="12" s="1"/>
  <c r="T27" i="12" s="1"/>
  <c r="AB25" i="12"/>
  <c r="AJ25" i="12"/>
  <c r="AR25" i="12"/>
  <c r="AR26" i="12" s="1"/>
  <c r="AR27" i="12" s="1"/>
  <c r="AZ25" i="12"/>
  <c r="BH25" i="12"/>
  <c r="BH26" i="12" s="1"/>
  <c r="BH27" i="12" s="1"/>
  <c r="BP25" i="12"/>
  <c r="BP26" i="12" s="1"/>
  <c r="BP27" i="12" s="1"/>
  <c r="BX25" i="12"/>
  <c r="CF25" i="12"/>
  <c r="CF26" i="12" s="1"/>
  <c r="CF27" i="12" s="1"/>
  <c r="F5" i="12"/>
  <c r="N5" i="12"/>
  <c r="V5" i="12"/>
  <c r="AD5" i="12"/>
  <c r="AL5" i="12"/>
  <c r="AT5" i="12"/>
  <c r="BB5" i="12"/>
  <c r="BJ5" i="12"/>
  <c r="BR5" i="12"/>
  <c r="BZ5" i="12"/>
  <c r="CH5" i="12"/>
  <c r="I5" i="12"/>
  <c r="Q5" i="12"/>
  <c r="Y5" i="12"/>
  <c r="AG5" i="12"/>
  <c r="AO5" i="12"/>
  <c r="AW5" i="12"/>
  <c r="BE5" i="12"/>
  <c r="BM5" i="12"/>
  <c r="BU5" i="12"/>
  <c r="CC5" i="12"/>
  <c r="CK5" i="12"/>
  <c r="L13" i="12"/>
  <c r="T13" i="12"/>
  <c r="K5" i="12"/>
  <c r="S5" i="12"/>
  <c r="AA5" i="12"/>
  <c r="AI5" i="12"/>
  <c r="AQ5" i="12"/>
  <c r="AY5" i="12"/>
  <c r="BG5" i="12"/>
  <c r="BO5" i="12"/>
  <c r="BW5" i="12"/>
  <c r="CE5" i="12"/>
  <c r="L5" i="12"/>
  <c r="T5" i="12"/>
  <c r="AB5" i="12"/>
  <c r="AJ5" i="12"/>
  <c r="AR5" i="12"/>
  <c r="AZ5" i="12"/>
  <c r="BH5" i="12"/>
  <c r="BP5" i="12"/>
  <c r="BX5" i="12"/>
  <c r="CF5" i="12"/>
  <c r="E5" i="12"/>
  <c r="M5" i="12"/>
  <c r="U5" i="12"/>
  <c r="AC5" i="12"/>
  <c r="AK5" i="12"/>
  <c r="AS5" i="12"/>
  <c r="BA5" i="12"/>
  <c r="BI5" i="12"/>
  <c r="BQ5" i="12"/>
  <c r="BY5" i="12"/>
  <c r="CG5" i="12"/>
  <c r="K13" i="12"/>
  <c r="S13" i="12"/>
  <c r="AA13" i="12"/>
  <c r="AI13" i="12"/>
  <c r="AQ13" i="12"/>
  <c r="AY13" i="12"/>
  <c r="BG13" i="12"/>
  <c r="BO13" i="12"/>
  <c r="BW13" i="12"/>
  <c r="CE13" i="12"/>
  <c r="CI13" i="12"/>
  <c r="AB26" i="12"/>
  <c r="AB27" i="12" s="1"/>
  <c r="AJ26" i="12"/>
  <c r="AJ27" i="12" s="1"/>
  <c r="AZ26" i="12"/>
  <c r="AZ27" i="12" s="1"/>
  <c r="BX26" i="12"/>
  <c r="BX27" i="12" s="1"/>
  <c r="BX28" i="12" s="1"/>
  <c r="AB13" i="12"/>
  <c r="AJ13" i="12"/>
  <c r="AR13" i="12"/>
  <c r="AZ13" i="12"/>
  <c r="BH13" i="12"/>
  <c r="BP13" i="12"/>
  <c r="BX13" i="12"/>
  <c r="CF13" i="12"/>
  <c r="E26" i="12"/>
  <c r="E27" i="12" s="1"/>
  <c r="M26" i="12"/>
  <c r="M27" i="12" s="1"/>
  <c r="U26" i="12"/>
  <c r="U27" i="12" s="1"/>
  <c r="AC26" i="12"/>
  <c r="AC27" i="12" s="1"/>
  <c r="AK26" i="12"/>
  <c r="AK27" i="12" s="1"/>
  <c r="AS26" i="12"/>
  <c r="AS27" i="12" s="1"/>
  <c r="BA26" i="12"/>
  <c r="BA27" i="12" s="1"/>
  <c r="BI26" i="12"/>
  <c r="BI27" i="12" s="1"/>
  <c r="BQ26" i="12"/>
  <c r="BQ27" i="12" s="1"/>
  <c r="BY26" i="12"/>
  <c r="BY27" i="12" s="1"/>
  <c r="CG26" i="12"/>
  <c r="CG27" i="12" s="1"/>
  <c r="E13" i="12"/>
  <c r="M13" i="12"/>
  <c r="U13" i="12"/>
  <c r="AC13" i="12"/>
  <c r="AK13" i="12"/>
  <c r="AS13" i="12"/>
  <c r="BA13" i="12"/>
  <c r="BI13" i="12"/>
  <c r="BQ13" i="12"/>
  <c r="BY13" i="12"/>
  <c r="CG13" i="12"/>
  <c r="F26" i="12"/>
  <c r="F27" i="12" s="1"/>
  <c r="N26" i="12"/>
  <c r="N27" i="12" s="1"/>
  <c r="V26" i="12"/>
  <c r="V27" i="12" s="1"/>
  <c r="AD26" i="12"/>
  <c r="AD27" i="12" s="1"/>
  <c r="AL26" i="12"/>
  <c r="AL27" i="12" s="1"/>
  <c r="AT26" i="12"/>
  <c r="AT27" i="12" s="1"/>
  <c r="BB26" i="12"/>
  <c r="BB27" i="12" s="1"/>
  <c r="BJ26" i="12"/>
  <c r="BJ27" i="12" s="1"/>
  <c r="BR26" i="12"/>
  <c r="BR27" i="12" s="1"/>
  <c r="BZ26" i="12"/>
  <c r="BZ27" i="12" s="1"/>
  <c r="CH26" i="12"/>
  <c r="CH27" i="12" s="1"/>
  <c r="CH28" i="12" s="1"/>
  <c r="CK18" i="12"/>
  <c r="G26" i="12"/>
  <c r="G27" i="12" s="1"/>
  <c r="O26" i="12"/>
  <c r="O27" i="12" s="1"/>
  <c r="AE26" i="12"/>
  <c r="AE27" i="12" s="1"/>
  <c r="AM26" i="12"/>
  <c r="AM27" i="12" s="1"/>
  <c r="AU26" i="12"/>
  <c r="AU27" i="12" s="1"/>
  <c r="BC26" i="12"/>
  <c r="BC27" i="12" s="1"/>
  <c r="BS26" i="12"/>
  <c r="BS27" i="12" s="1"/>
  <c r="CA26" i="12"/>
  <c r="CA27" i="12" s="1"/>
  <c r="G13" i="12"/>
  <c r="O13" i="12"/>
  <c r="AE13" i="12"/>
  <c r="AM13" i="12"/>
  <c r="AU13" i="12"/>
  <c r="BC13" i="12"/>
  <c r="BK13" i="12"/>
  <c r="BS13" i="12"/>
  <c r="CA13" i="12"/>
  <c r="H13" i="12"/>
  <c r="P13" i="12"/>
  <c r="X13" i="12"/>
  <c r="AF13" i="12"/>
  <c r="AN13" i="12"/>
  <c r="AV13" i="12"/>
  <c r="BD13" i="12"/>
  <c r="BL13" i="12"/>
  <c r="BT13" i="12"/>
  <c r="CB13" i="12"/>
  <c r="CJ13" i="12"/>
  <c r="I26" i="12"/>
  <c r="I27" i="12" s="1"/>
  <c r="I28" i="12" s="1"/>
  <c r="Q26" i="12"/>
  <c r="Q27" i="12" s="1"/>
  <c r="Y26" i="12"/>
  <c r="Y27" i="12" s="1"/>
  <c r="Y28" i="12" s="1"/>
  <c r="AG26" i="12"/>
  <c r="AG27" i="12" s="1"/>
  <c r="AO26" i="12"/>
  <c r="AO27" i="12" s="1"/>
  <c r="AW26" i="12"/>
  <c r="AW27" i="12" s="1"/>
  <c r="BE26" i="12"/>
  <c r="BE27" i="12" s="1"/>
  <c r="BE28" i="12" s="1"/>
  <c r="BM26" i="12"/>
  <c r="BM27" i="12" s="1"/>
  <c r="BU26" i="12"/>
  <c r="BU27" i="12" s="1"/>
  <c r="BU28" i="12" s="1"/>
  <c r="CC26" i="12"/>
  <c r="CC27" i="12" s="1"/>
  <c r="CK26" i="12"/>
  <c r="CK27" i="12" s="1"/>
  <c r="CK28" i="12" s="1"/>
  <c r="J13" i="12"/>
  <c r="R13" i="12"/>
  <c r="Z13" i="12"/>
  <c r="AH13" i="12"/>
  <c r="AP13" i="12"/>
  <c r="AX13" i="12"/>
  <c r="BF13" i="12"/>
  <c r="BN13" i="12"/>
  <c r="BV13" i="12"/>
  <c r="CD13" i="12"/>
  <c r="W13" i="12"/>
  <c r="BF53" i="11"/>
  <c r="BL55" i="11"/>
  <c r="G57" i="11"/>
  <c r="BS57" i="11"/>
  <c r="BN53" i="11"/>
  <c r="BT55" i="11"/>
  <c r="O57" i="11"/>
  <c r="CA57" i="11"/>
  <c r="BV53" i="11"/>
  <c r="P55" i="11"/>
  <c r="CB55" i="11"/>
  <c r="W57" i="11"/>
  <c r="CI57" i="11"/>
  <c r="CD53" i="11"/>
  <c r="X55" i="11"/>
  <c r="CJ55" i="11"/>
  <c r="AE57" i="11"/>
  <c r="K63" i="11"/>
  <c r="K65" i="11" s="1"/>
  <c r="K66" i="11" s="1"/>
  <c r="K74" i="11" s="1"/>
  <c r="AF55" i="11"/>
  <c r="AM57" i="11"/>
  <c r="V63" i="11"/>
  <c r="V65" i="11" s="1"/>
  <c r="V66" i="11" s="1"/>
  <c r="AU57" i="11"/>
  <c r="AF63" i="11"/>
  <c r="AF65" i="11" s="1"/>
  <c r="AF66" i="11" s="1"/>
  <c r="AF74" i="11" s="1"/>
  <c r="AP53" i="11"/>
  <c r="AV55" i="11"/>
  <c r="BC57" i="11"/>
  <c r="BF63" i="11"/>
  <c r="BF65" i="11" s="1"/>
  <c r="BF66" i="11" s="1"/>
  <c r="BF74" i="11" s="1"/>
  <c r="BF75" i="11" s="1"/>
  <c r="E57" i="11"/>
  <c r="E55" i="11"/>
  <c r="E63" i="11"/>
  <c r="E65" i="11" s="1"/>
  <c r="E66" i="11" s="1"/>
  <c r="E74" i="11" s="1"/>
  <c r="M63" i="11"/>
  <c r="M65" i="11" s="1"/>
  <c r="M66" i="11" s="1"/>
  <c r="M74" i="11" s="1"/>
  <c r="M57" i="11"/>
  <c r="U63" i="11"/>
  <c r="U65" i="11" s="1"/>
  <c r="U66" i="11" s="1"/>
  <c r="U74" i="11" s="1"/>
  <c r="U57" i="11"/>
  <c r="U55" i="11"/>
  <c r="AC63" i="11"/>
  <c r="AC65" i="11" s="1"/>
  <c r="AC66" i="11" s="1"/>
  <c r="AC74" i="11" s="1"/>
  <c r="AC75" i="11" s="1"/>
  <c r="AC57" i="11"/>
  <c r="AK63" i="11"/>
  <c r="AK65" i="11" s="1"/>
  <c r="AK66" i="11" s="1"/>
  <c r="AK57" i="11"/>
  <c r="AK53" i="11"/>
  <c r="AS63" i="11"/>
  <c r="AS65" i="11" s="1"/>
  <c r="AS66" i="11" s="1"/>
  <c r="AS74" i="11" s="1"/>
  <c r="AS57" i="11"/>
  <c r="AS55" i="11"/>
  <c r="AS53" i="11"/>
  <c r="BA63" i="11"/>
  <c r="BA65" i="11" s="1"/>
  <c r="BA66" i="11" s="1"/>
  <c r="BA74" i="11" s="1"/>
  <c r="BA75" i="11" s="1"/>
  <c r="BA57" i="11"/>
  <c r="BA55" i="11"/>
  <c r="BA53" i="11"/>
  <c r="BI63" i="11"/>
  <c r="BI65" i="11" s="1"/>
  <c r="BI66" i="11" s="1"/>
  <c r="BI74" i="11" s="1"/>
  <c r="BI75" i="11" s="1"/>
  <c r="BI57" i="11"/>
  <c r="BI55" i="11"/>
  <c r="BI53" i="11"/>
  <c r="BQ63" i="11"/>
  <c r="BQ65" i="11" s="1"/>
  <c r="BQ66" i="11" s="1"/>
  <c r="BQ74" i="11" s="1"/>
  <c r="BQ75" i="11" s="1"/>
  <c r="BQ57" i="11"/>
  <c r="BQ55" i="11"/>
  <c r="BQ53" i="11"/>
  <c r="BY63" i="11"/>
  <c r="BY65" i="11" s="1"/>
  <c r="BY66" i="11" s="1"/>
  <c r="BY74" i="11" s="1"/>
  <c r="BY75" i="11" s="1"/>
  <c r="BY57" i="11"/>
  <c r="BY55" i="11"/>
  <c r="BY53" i="11"/>
  <c r="CG63" i="11"/>
  <c r="CG65" i="11" s="1"/>
  <c r="CG66" i="11" s="1"/>
  <c r="CG74" i="11" s="1"/>
  <c r="CG75" i="11" s="1"/>
  <c r="CG57" i="11"/>
  <c r="CG55" i="11"/>
  <c r="CG53" i="11"/>
  <c r="AI53" i="11"/>
  <c r="AQ53" i="11"/>
  <c r="AY53" i="11"/>
  <c r="BG53" i="11"/>
  <c r="BO53" i="11"/>
  <c r="BW53" i="11"/>
  <c r="CE53" i="11"/>
  <c r="Q55" i="11"/>
  <c r="AO55" i="11"/>
  <c r="AW55" i="11"/>
  <c r="BE55" i="11"/>
  <c r="BM55" i="11"/>
  <c r="BU55" i="11"/>
  <c r="CC55" i="11"/>
  <c r="CK55" i="11"/>
  <c r="H57" i="11"/>
  <c r="P57" i="11"/>
  <c r="X57" i="11"/>
  <c r="AF57" i="11"/>
  <c r="AN57" i="11"/>
  <c r="AV57" i="11"/>
  <c r="BD57" i="11"/>
  <c r="BL57" i="11"/>
  <c r="BT57" i="11"/>
  <c r="CB57" i="11"/>
  <c r="CJ57" i="11"/>
  <c r="L63" i="11"/>
  <c r="L65" i="11" s="1"/>
  <c r="L66" i="11" s="1"/>
  <c r="L74" i="11" s="1"/>
  <c r="W63" i="11"/>
  <c r="W65" i="11" s="1"/>
  <c r="W66" i="11" s="1"/>
  <c r="W74" i="11" s="1"/>
  <c r="AH63" i="11"/>
  <c r="AH65" i="11" s="1"/>
  <c r="AH66" i="11" s="1"/>
  <c r="AH74" i="11" s="1"/>
  <c r="BH63" i="11"/>
  <c r="BH65" i="11" s="1"/>
  <c r="BH66" i="11" s="1"/>
  <c r="BH74" i="11" s="1"/>
  <c r="BH75" i="11" s="1"/>
  <c r="AJ53" i="11"/>
  <c r="AR53" i="11"/>
  <c r="AZ53" i="11"/>
  <c r="BH53" i="11"/>
  <c r="BP53" i="11"/>
  <c r="BX53" i="11"/>
  <c r="CF53" i="11"/>
  <c r="R55" i="11"/>
  <c r="Z55" i="11"/>
  <c r="AX55" i="11"/>
  <c r="BF55" i="11"/>
  <c r="BN55" i="11"/>
  <c r="BV55" i="11"/>
  <c r="CD55" i="11"/>
  <c r="I57" i="11"/>
  <c r="Q57" i="11"/>
  <c r="Y57" i="11"/>
  <c r="AG57" i="11"/>
  <c r="AO57" i="11"/>
  <c r="AW57" i="11"/>
  <c r="BE57" i="11"/>
  <c r="BM57" i="11"/>
  <c r="BU57" i="11"/>
  <c r="CC57" i="11"/>
  <c r="CK57" i="11"/>
  <c r="N63" i="11"/>
  <c r="N65" i="11" s="1"/>
  <c r="N66" i="11" s="1"/>
  <c r="X63" i="11"/>
  <c r="X65" i="11" s="1"/>
  <c r="X66" i="11" s="1"/>
  <c r="X74" i="11" s="1"/>
  <c r="AI63" i="11"/>
  <c r="AI65" i="11" s="1"/>
  <c r="AI66" i="11" s="1"/>
  <c r="AI74" i="11" s="1"/>
  <c r="BN63" i="11"/>
  <c r="BN65" i="11" s="1"/>
  <c r="BN66" i="11" s="1"/>
  <c r="BN74" i="11" s="1"/>
  <c r="BN75" i="11" s="1"/>
  <c r="I12" i="12"/>
  <c r="I13" i="12" s="1"/>
  <c r="Q12" i="12"/>
  <c r="Q13" i="12" s="1"/>
  <c r="Y12" i="12"/>
  <c r="Y13" i="12" s="1"/>
  <c r="AG12" i="12"/>
  <c r="AG13" i="12" s="1"/>
  <c r="AO12" i="12"/>
  <c r="AO13" i="12" s="1"/>
  <c r="AW12" i="12"/>
  <c r="AW13" i="12" s="1"/>
  <c r="BE12" i="12"/>
  <c r="BE13" i="12" s="1"/>
  <c r="BM12" i="12"/>
  <c r="BM13" i="12" s="1"/>
  <c r="BU12" i="12"/>
  <c r="BU13" i="12" s="1"/>
  <c r="CC12" i="12"/>
  <c r="CC13" i="12" s="1"/>
  <c r="CK12" i="12"/>
  <c r="CK13" i="12" s="1"/>
  <c r="AI55" i="11"/>
  <c r="AY55" i="11"/>
  <c r="BG55" i="11"/>
  <c r="BO55" i="11"/>
  <c r="BW55" i="11"/>
  <c r="CE55" i="11"/>
  <c r="J57" i="11"/>
  <c r="R57" i="11"/>
  <c r="Z57" i="11"/>
  <c r="AH57" i="11"/>
  <c r="AP57" i="11"/>
  <c r="AX57" i="11"/>
  <c r="BF57" i="11"/>
  <c r="BN57" i="11"/>
  <c r="BV57" i="11"/>
  <c r="CD57" i="11"/>
  <c r="O63" i="11"/>
  <c r="O65" i="11" s="1"/>
  <c r="O66" i="11" s="1"/>
  <c r="O74" i="11" s="1"/>
  <c r="Z63" i="11"/>
  <c r="Z65" i="11" s="1"/>
  <c r="Z66" i="11" s="1"/>
  <c r="Z74" i="11" s="1"/>
  <c r="AJ63" i="11"/>
  <c r="AJ65" i="11" s="1"/>
  <c r="AJ66" i="11" s="1"/>
  <c r="AJ74" i="11" s="1"/>
  <c r="BV63" i="11"/>
  <c r="BV65" i="11" s="1"/>
  <c r="BV66" i="11" s="1"/>
  <c r="BV74" i="11" s="1"/>
  <c r="BV75" i="11" s="1"/>
  <c r="AT53" i="11"/>
  <c r="BB53" i="11"/>
  <c r="BJ53" i="11"/>
  <c r="BR53" i="11"/>
  <c r="BZ53" i="11"/>
  <c r="CH53" i="11"/>
  <c r="L55" i="11"/>
  <c r="T55" i="11"/>
  <c r="AR55" i="11"/>
  <c r="AZ55" i="11"/>
  <c r="BH55" i="11"/>
  <c r="BP55" i="11"/>
  <c r="BX55" i="11"/>
  <c r="CF55" i="11"/>
  <c r="S57" i="11"/>
  <c r="AA57" i="11"/>
  <c r="AQ57" i="11"/>
  <c r="AY57" i="11"/>
  <c r="BG57" i="11"/>
  <c r="BO57" i="11"/>
  <c r="BW57" i="11"/>
  <c r="CE57" i="11"/>
  <c r="F63" i="11"/>
  <c r="F65" i="11" s="1"/>
  <c r="F66" i="11" s="1"/>
  <c r="F74" i="11" s="1"/>
  <c r="F75" i="11" s="1"/>
  <c r="P63" i="11"/>
  <c r="P65" i="11" s="1"/>
  <c r="P66" i="11" s="1"/>
  <c r="AP63" i="11"/>
  <c r="AP65" i="11" s="1"/>
  <c r="AP66" i="11" s="1"/>
  <c r="AP74" i="11" s="1"/>
  <c r="CD63" i="11"/>
  <c r="CD65" i="11" s="1"/>
  <c r="CD66" i="11" s="1"/>
  <c r="CD74" i="11" s="1"/>
  <c r="CD75" i="11" s="1"/>
  <c r="AU53" i="11"/>
  <c r="BC53" i="11"/>
  <c r="BK53" i="11"/>
  <c r="BS53" i="11"/>
  <c r="CA53" i="11"/>
  <c r="CI53" i="11"/>
  <c r="T57" i="11"/>
  <c r="AB57" i="11"/>
  <c r="AR57" i="11"/>
  <c r="AZ57" i="11"/>
  <c r="BP57" i="11"/>
  <c r="BX57" i="11"/>
  <c r="CF57" i="11"/>
  <c r="G63" i="11"/>
  <c r="G65" i="11" s="1"/>
  <c r="G66" i="11" s="1"/>
  <c r="R63" i="11"/>
  <c r="R65" i="11" s="1"/>
  <c r="R66" i="11" s="1"/>
  <c r="R74" i="11" s="1"/>
  <c r="R75" i="11" s="1"/>
  <c r="AN53" i="11"/>
  <c r="AV53" i="11"/>
  <c r="BD53" i="11"/>
  <c r="BL53" i="11"/>
  <c r="BT53" i="11"/>
  <c r="CB53" i="11"/>
  <c r="CJ53" i="11"/>
  <c r="F55" i="11"/>
  <c r="AD55" i="11"/>
  <c r="AL55" i="11"/>
  <c r="AT55" i="11"/>
  <c r="BB55" i="11"/>
  <c r="BJ55" i="11"/>
  <c r="BR55" i="11"/>
  <c r="BZ55" i="11"/>
  <c r="CH55" i="11"/>
  <c r="AD63" i="11"/>
  <c r="AD65" i="11" s="1"/>
  <c r="AD66" i="11" s="1"/>
  <c r="AD74" i="11" s="1"/>
  <c r="AX63" i="11"/>
  <c r="AX65" i="11" s="1"/>
  <c r="AX66" i="11" s="1"/>
  <c r="AX74" i="11" s="1"/>
  <c r="AX75" i="11" s="1"/>
  <c r="I53" i="11"/>
  <c r="AO53" i="11"/>
  <c r="AW53" i="11"/>
  <c r="BE53" i="11"/>
  <c r="BM53" i="11"/>
  <c r="BU53" i="11"/>
  <c r="CC53" i="11"/>
  <c r="AE55" i="11"/>
  <c r="AM55" i="11"/>
  <c r="AU55" i="11"/>
  <c r="BC55" i="11"/>
  <c r="BK55" i="11"/>
  <c r="BS55" i="11"/>
  <c r="CA55" i="11"/>
  <c r="CI55" i="11"/>
  <c r="AL57" i="11"/>
  <c r="AT57" i="11"/>
  <c r="BB57" i="11"/>
  <c r="BJ57" i="11"/>
  <c r="BR57" i="11"/>
  <c r="BZ57" i="11"/>
  <c r="CH57" i="11"/>
  <c r="F12" i="12"/>
  <c r="F13" i="12" s="1"/>
  <c r="N12" i="12"/>
  <c r="N13" i="12" s="1"/>
  <c r="V12" i="12"/>
  <c r="V13" i="12" s="1"/>
  <c r="AD12" i="12"/>
  <c r="AD13" i="12" s="1"/>
  <c r="AL12" i="12"/>
  <c r="AL13" i="12" s="1"/>
  <c r="AT12" i="12"/>
  <c r="AT13" i="12" s="1"/>
  <c r="BB12" i="12"/>
  <c r="BB13" i="12" s="1"/>
  <c r="BJ12" i="12"/>
  <c r="BJ13" i="12" s="1"/>
  <c r="BR12" i="12"/>
  <c r="BR13" i="12" s="1"/>
  <c r="BZ12" i="12"/>
  <c r="BZ13" i="12" s="1"/>
  <c r="CH12" i="12"/>
  <c r="CH13" i="12" s="1"/>
  <c r="I27" i="9"/>
  <c r="BM27" i="9"/>
  <c r="CB25" i="9"/>
  <c r="J27" i="9"/>
  <c r="R27" i="9"/>
  <c r="Z27" i="9"/>
  <c r="AH27" i="9"/>
  <c r="AP27" i="9"/>
  <c r="AX27" i="9"/>
  <c r="BF27" i="9"/>
  <c r="BN27" i="9"/>
  <c r="BV27" i="9"/>
  <c r="CD27" i="9"/>
  <c r="K34" i="9"/>
  <c r="S34" i="9"/>
  <c r="AA34" i="9"/>
  <c r="AI34" i="9"/>
  <c r="AQ34" i="9"/>
  <c r="AY34" i="9"/>
  <c r="BG34" i="9"/>
  <c r="BO34" i="9"/>
  <c r="BW34" i="9"/>
  <c r="CE34" i="9"/>
  <c r="AG27" i="9"/>
  <c r="CC27" i="9"/>
  <c r="BN34" i="9"/>
  <c r="CK25" i="9"/>
  <c r="AX25" i="9"/>
  <c r="Y27" i="9"/>
  <c r="BU27" i="9"/>
  <c r="CH34" i="9"/>
  <c r="Q27" i="9"/>
  <c r="BE27" i="9"/>
  <c r="CH27" i="9"/>
  <c r="CI34" i="9"/>
  <c r="AW27" i="9"/>
  <c r="AX34" i="9"/>
  <c r="CI27" i="9"/>
  <c r="CJ34" i="9"/>
  <c r="AU25" i="9"/>
  <c r="AO27" i="9"/>
  <c r="CK27" i="9"/>
  <c r="R34" i="9"/>
  <c r="CJ27" i="9"/>
  <c r="CK34" i="9"/>
  <c r="AT34" i="9"/>
  <c r="BJ34" i="9"/>
  <c r="CF25" i="9"/>
  <c r="F27" i="9"/>
  <c r="N27" i="9"/>
  <c r="V27" i="9"/>
  <c r="L30" i="9"/>
  <c r="T30" i="9"/>
  <c r="AB30" i="9"/>
  <c r="AJ30" i="9"/>
  <c r="AR30" i="9"/>
  <c r="AZ30" i="9"/>
  <c r="BH30" i="9"/>
  <c r="BP30" i="9"/>
  <c r="BX30" i="9"/>
  <c r="CF30" i="9"/>
  <c r="F31" i="9"/>
  <c r="N31" i="9"/>
  <c r="V31" i="9"/>
  <c r="AD31" i="9"/>
  <c r="AL31" i="9"/>
  <c r="AT31" i="9"/>
  <c r="BB31" i="9"/>
  <c r="BJ31" i="9"/>
  <c r="BR31" i="9"/>
  <c r="BZ31" i="9"/>
  <c r="CH31" i="9"/>
  <c r="AV32" i="9"/>
  <c r="G34" i="9"/>
  <c r="O34" i="9"/>
  <c r="W34" i="9"/>
  <c r="AE34" i="9"/>
  <c r="AM34" i="9"/>
  <c r="AU34" i="9"/>
  <c r="BC34" i="9"/>
  <c r="BK34" i="9"/>
  <c r="BS34" i="9"/>
  <c r="CA34" i="9"/>
  <c r="AD30" i="9"/>
  <c r="AL30" i="9"/>
  <c r="AT30" i="9"/>
  <c r="BB30" i="9"/>
  <c r="BJ30" i="9"/>
  <c r="BR30" i="9"/>
  <c r="BZ30" i="9"/>
  <c r="CH30" i="9"/>
  <c r="H31" i="9"/>
  <c r="P31" i="9"/>
  <c r="X31" i="9"/>
  <c r="AF31" i="9"/>
  <c r="AN31" i="9"/>
  <c r="AV31" i="9"/>
  <c r="BD31" i="9"/>
  <c r="BL31" i="9"/>
  <c r="BT31" i="9"/>
  <c r="CB31" i="9"/>
  <c r="R32" i="9"/>
  <c r="AH32" i="9"/>
  <c r="AP32" i="9"/>
  <c r="AX32" i="9"/>
  <c r="BF32" i="9"/>
  <c r="BN32" i="9"/>
  <c r="BV32" i="9"/>
  <c r="CD32" i="9"/>
  <c r="Q34" i="9"/>
  <c r="Y34" i="9"/>
  <c r="AG34" i="9"/>
  <c r="AO34" i="9"/>
  <c r="AW34" i="9"/>
  <c r="BE34" i="9"/>
  <c r="BM34" i="9"/>
  <c r="BU34" i="9"/>
  <c r="CC34" i="9"/>
  <c r="AN30" i="9"/>
  <c r="AV30" i="9"/>
  <c r="BD30" i="9"/>
  <c r="BL30" i="9"/>
  <c r="BT30" i="9"/>
  <c r="CB30" i="9"/>
  <c r="BE25" i="9"/>
  <c r="K27" i="9"/>
  <c r="S27" i="9"/>
  <c r="AA27" i="9"/>
  <c r="AI27" i="9"/>
  <c r="AQ27" i="9"/>
  <c r="AY27" i="9"/>
  <c r="BG27" i="9"/>
  <c r="BO27" i="9"/>
  <c r="BW27" i="9"/>
  <c r="CE27" i="9"/>
  <c r="I30" i="9"/>
  <c r="Q30" i="9"/>
  <c r="Y30" i="9"/>
  <c r="AG30" i="9"/>
  <c r="AO30" i="9"/>
  <c r="AW30" i="9"/>
  <c r="BE30" i="9"/>
  <c r="BM30" i="9"/>
  <c r="BU30" i="9"/>
  <c r="CC30" i="9"/>
  <c r="K31" i="9"/>
  <c r="S31" i="9"/>
  <c r="AA31" i="9"/>
  <c r="AI31" i="9"/>
  <c r="AQ31" i="9"/>
  <c r="AY31" i="9"/>
  <c r="BG31" i="9"/>
  <c r="BO31" i="9"/>
  <c r="BW31" i="9"/>
  <c r="CE31" i="9"/>
  <c r="AS32" i="9"/>
  <c r="BA32" i="9"/>
  <c r="L27" i="9"/>
  <c r="T27" i="9"/>
  <c r="AB27" i="9"/>
  <c r="AJ27" i="9"/>
  <c r="AR27" i="9"/>
  <c r="AZ27" i="9"/>
  <c r="BH27" i="9"/>
  <c r="BP27" i="9"/>
  <c r="BX27" i="9"/>
  <c r="CF27" i="9"/>
  <c r="J30" i="9"/>
  <c r="R30" i="9"/>
  <c r="Z30" i="9"/>
  <c r="K25" i="9"/>
  <c r="AY25" i="9"/>
  <c r="BO25" i="9"/>
  <c r="E27" i="9"/>
  <c r="M27" i="9"/>
  <c r="AC27" i="9"/>
  <c r="AK27" i="9"/>
  <c r="CG27" i="9"/>
  <c r="K30" i="9"/>
  <c r="S30" i="9"/>
  <c r="AA30" i="9"/>
  <c r="AI30" i="9"/>
  <c r="AQ30" i="9"/>
  <c r="AY30" i="9"/>
  <c r="BG30" i="9"/>
  <c r="BO30" i="9"/>
  <c r="BW30" i="9"/>
  <c r="CE30" i="9"/>
  <c r="E31" i="9"/>
  <c r="M31" i="9"/>
  <c r="U31" i="9"/>
  <c r="AC31" i="9"/>
  <c r="AK31" i="9"/>
  <c r="AS31" i="9"/>
  <c r="BA31" i="9"/>
  <c r="BI31" i="9"/>
  <c r="BQ31" i="9"/>
  <c r="BY31" i="9"/>
  <c r="CG31" i="9"/>
  <c r="AU32" i="9"/>
  <c r="BK32" i="9"/>
  <c r="CA32" i="9"/>
  <c r="BH25" i="9"/>
  <c r="AD27" i="9"/>
  <c r="AL27" i="9"/>
  <c r="AT27" i="9"/>
  <c r="BB27" i="9"/>
  <c r="BJ27" i="9"/>
  <c r="BR27" i="9"/>
  <c r="BZ27" i="9"/>
  <c r="U27" i="9"/>
  <c r="AS27" i="9"/>
  <c r="BA27" i="9"/>
  <c r="BI27" i="9"/>
  <c r="BQ27" i="9"/>
  <c r="BY27" i="9"/>
  <c r="AK25" i="9"/>
  <c r="BA25" i="9"/>
  <c r="CG25" i="9"/>
  <c r="G27" i="9"/>
  <c r="O27" i="9"/>
  <c r="W27" i="9"/>
  <c r="AE27" i="9"/>
  <c r="AM27" i="9"/>
  <c r="AU27" i="9"/>
  <c r="BC27" i="9"/>
  <c r="BK27" i="9"/>
  <c r="BS27" i="9"/>
  <c r="CA27" i="9"/>
  <c r="E30" i="9"/>
  <c r="M30" i="9"/>
  <c r="U30" i="9"/>
  <c r="X16" i="9"/>
  <c r="AV16" i="9"/>
  <c r="BL16" i="9"/>
  <c r="BT16" i="9"/>
  <c r="CB16" i="9"/>
  <c r="BZ25" i="9"/>
  <c r="H27" i="9"/>
  <c r="P27" i="9"/>
  <c r="X27" i="9"/>
  <c r="AF27" i="9"/>
  <c r="AN27" i="9"/>
  <c r="AV27" i="9"/>
  <c r="BD27" i="9"/>
  <c r="BL27" i="9"/>
  <c r="BT27" i="9"/>
  <c r="CB27" i="9"/>
  <c r="F30" i="9"/>
  <c r="N30" i="9"/>
  <c r="V30" i="9"/>
  <c r="AV25" i="9"/>
  <c r="CL14" i="9"/>
  <c r="CL13" i="9"/>
  <c r="L34" i="9"/>
  <c r="T34" i="9"/>
  <c r="AB34" i="9"/>
  <c r="AB16" i="9"/>
  <c r="AJ34" i="9"/>
  <c r="AR34" i="9"/>
  <c r="AZ34" i="9"/>
  <c r="AZ16" i="9"/>
  <c r="BH34" i="9"/>
  <c r="BH16" i="9"/>
  <c r="BP34" i="9"/>
  <c r="BP16" i="9"/>
  <c r="BX34" i="9"/>
  <c r="BX16" i="9"/>
  <c r="CF34" i="9"/>
  <c r="CF16" i="9"/>
  <c r="G36" i="9"/>
  <c r="O36" i="9"/>
  <c r="W36" i="9"/>
  <c r="AE36" i="9"/>
  <c r="AM36" i="9"/>
  <c r="AU36" i="9"/>
  <c r="BC36" i="9"/>
  <c r="BK36" i="9"/>
  <c r="BS36" i="9"/>
  <c r="CA36" i="9"/>
  <c r="CI36" i="9"/>
  <c r="BN16" i="9"/>
  <c r="E36" i="9"/>
  <c r="M36" i="9"/>
  <c r="U36" i="9"/>
  <c r="AC36" i="9"/>
  <c r="AK36" i="9"/>
  <c r="AS36" i="9"/>
  <c r="BA36" i="9"/>
  <c r="BI36" i="9"/>
  <c r="BQ36" i="9"/>
  <c r="BY36" i="9"/>
  <c r="CG36" i="9"/>
  <c r="CJ16" i="9"/>
  <c r="J31" i="9"/>
  <c r="R31" i="9"/>
  <c r="Z31" i="9"/>
  <c r="AH31" i="9"/>
  <c r="AP31" i="9"/>
  <c r="AX31" i="9"/>
  <c r="BF31" i="9"/>
  <c r="BN31" i="9"/>
  <c r="BV31" i="9"/>
  <c r="CD31" i="9"/>
  <c r="AR32" i="9"/>
  <c r="BH32" i="9"/>
  <c r="BX32" i="9"/>
  <c r="F36" i="9"/>
  <c r="N36" i="9"/>
  <c r="V36" i="9"/>
  <c r="AD36" i="9"/>
  <c r="AL36" i="9"/>
  <c r="AT36" i="9"/>
  <c r="BB36" i="9"/>
  <c r="BJ36" i="9"/>
  <c r="BR36" i="9"/>
  <c r="BZ36" i="9"/>
  <c r="CH36" i="9"/>
  <c r="AG16" i="9"/>
  <c r="AO16" i="9"/>
  <c r="BE16" i="9"/>
  <c r="CK16" i="9"/>
  <c r="AH30" i="9"/>
  <c r="AP30" i="9"/>
  <c r="AX30" i="9"/>
  <c r="BF30" i="9"/>
  <c r="BN30" i="9"/>
  <c r="BV30" i="9"/>
  <c r="CD30" i="9"/>
  <c r="L31" i="9"/>
  <c r="T31" i="9"/>
  <c r="AB31" i="9"/>
  <c r="AJ31" i="9"/>
  <c r="AR31" i="9"/>
  <c r="AZ31" i="9"/>
  <c r="BH31" i="9"/>
  <c r="BP31" i="9"/>
  <c r="BX31" i="9"/>
  <c r="CF31" i="9"/>
  <c r="AL32" i="9"/>
  <c r="AT32" i="9"/>
  <c r="BB32" i="9"/>
  <c r="BR32" i="9"/>
  <c r="BZ32" i="9"/>
  <c r="U34" i="9"/>
  <c r="AC34" i="9"/>
  <c r="AK34" i="9"/>
  <c r="AS34" i="9"/>
  <c r="BA34" i="9"/>
  <c r="BI34" i="9"/>
  <c r="BQ34" i="9"/>
  <c r="BY34" i="9"/>
  <c r="CG34" i="9"/>
  <c r="H36" i="9"/>
  <c r="P36" i="9"/>
  <c r="X36" i="9"/>
  <c r="AF36" i="9"/>
  <c r="AN36" i="9"/>
  <c r="AV36" i="9"/>
  <c r="BD36" i="9"/>
  <c r="BL36" i="9"/>
  <c r="BT36" i="9"/>
  <c r="CB36" i="9"/>
  <c r="CJ36" i="9"/>
  <c r="K16" i="9"/>
  <c r="AQ16" i="9"/>
  <c r="AY16" i="9"/>
  <c r="BO16" i="9"/>
  <c r="BW16" i="9"/>
  <c r="I36" i="9"/>
  <c r="Q36" i="9"/>
  <c r="Y36" i="9"/>
  <c r="AG36" i="9"/>
  <c r="AO36" i="9"/>
  <c r="AW36" i="9"/>
  <c r="BE36" i="9"/>
  <c r="BM36" i="9"/>
  <c r="BU36" i="9"/>
  <c r="CC36" i="9"/>
  <c r="CK36" i="9"/>
  <c r="J36" i="9"/>
  <c r="R36" i="9"/>
  <c r="Z36" i="9"/>
  <c r="AH36" i="9"/>
  <c r="AP36" i="9"/>
  <c r="AX36" i="9"/>
  <c r="BF36" i="9"/>
  <c r="BN36" i="9"/>
  <c r="BV36" i="9"/>
  <c r="CD36" i="9"/>
  <c r="U16" i="9"/>
  <c r="AC16" i="9"/>
  <c r="AK16" i="9"/>
  <c r="BA16" i="9"/>
  <c r="BI16" i="9"/>
  <c r="BQ16" i="9"/>
  <c r="CG16" i="9"/>
  <c r="AC30" i="9"/>
  <c r="AK30" i="9"/>
  <c r="AS30" i="9"/>
  <c r="BA30" i="9"/>
  <c r="BI30" i="9"/>
  <c r="BQ30" i="9"/>
  <c r="BY30" i="9"/>
  <c r="CG30" i="9"/>
  <c r="G31" i="9"/>
  <c r="O31" i="9"/>
  <c r="W31" i="9"/>
  <c r="AE31" i="9"/>
  <c r="AM31" i="9"/>
  <c r="AU31" i="9"/>
  <c r="BC31" i="9"/>
  <c r="BK31" i="9"/>
  <c r="BS31" i="9"/>
  <c r="CA31" i="9"/>
  <c r="BE32" i="9"/>
  <c r="BU32" i="9"/>
  <c r="H34" i="9"/>
  <c r="P34" i="9"/>
  <c r="X34" i="9"/>
  <c r="AF34" i="9"/>
  <c r="AN34" i="9"/>
  <c r="AV34" i="9"/>
  <c r="BD34" i="9"/>
  <c r="BL34" i="9"/>
  <c r="BT34" i="9"/>
  <c r="CB34" i="9"/>
  <c r="K36" i="9"/>
  <c r="S36" i="9"/>
  <c r="AA36" i="9"/>
  <c r="AI36" i="9"/>
  <c r="AQ36" i="9"/>
  <c r="AY36" i="9"/>
  <c r="BG36" i="9"/>
  <c r="BO36" i="9"/>
  <c r="BW36" i="9"/>
  <c r="CE36" i="9"/>
  <c r="AL16" i="9"/>
  <c r="AT16" i="9"/>
  <c r="BB16" i="9"/>
  <c r="BJ16" i="9"/>
  <c r="BR16" i="9"/>
  <c r="BZ16" i="9"/>
  <c r="L36" i="9"/>
  <c r="T36" i="9"/>
  <c r="AB36" i="9"/>
  <c r="AJ36" i="9"/>
  <c r="AR36" i="9"/>
  <c r="AZ36" i="9"/>
  <c r="BH36" i="9"/>
  <c r="BP36" i="9"/>
  <c r="BX36" i="9"/>
  <c r="CF36" i="9"/>
  <c r="O16" i="9"/>
  <c r="AM16" i="9"/>
  <c r="AU16" i="9"/>
  <c r="BC16" i="9"/>
  <c r="CA16" i="9"/>
  <c r="U23" i="7" l="1"/>
  <c r="Z23" i="7"/>
  <c r="H23" i="7"/>
  <c r="P23" i="7"/>
  <c r="E13" i="7"/>
  <c r="V13" i="7"/>
  <c r="F13" i="7"/>
  <c r="N13" i="7"/>
  <c r="G24" i="11"/>
  <c r="F24" i="11"/>
  <c r="AJ24" i="11"/>
  <c r="AI24" i="11"/>
  <c r="F31" i="6"/>
  <c r="F32" i="6" s="1"/>
  <c r="F28" i="10"/>
  <c r="Y24" i="11"/>
  <c r="H24" i="11"/>
  <c r="W75" i="11"/>
  <c r="AJ75" i="11"/>
  <c r="AS75" i="11"/>
  <c r="M75" i="11"/>
  <c r="AH75" i="11"/>
  <c r="AL31" i="6"/>
  <c r="AL32" i="6" s="1"/>
  <c r="N28" i="10"/>
  <c r="AL28" i="10"/>
  <c r="V28" i="10"/>
  <c r="V20" i="11"/>
  <c r="V21" i="11" s="1"/>
  <c r="V24" i="11" s="1"/>
  <c r="AI75" i="11"/>
  <c r="X75" i="11"/>
  <c r="AM75" i="11"/>
  <c r="H74" i="11"/>
  <c r="AH25" i="9"/>
  <c r="AO25" i="9"/>
  <c r="G25" i="9"/>
  <c r="I24" i="9"/>
  <c r="M24" i="9"/>
  <c r="AW28" i="12"/>
  <c r="AO28" i="12"/>
  <c r="BM28" i="12"/>
  <c r="AZ28" i="12"/>
  <c r="O28" i="12"/>
  <c r="G28" i="12"/>
  <c r="I31" i="12"/>
  <c r="M31" i="12"/>
  <c r="AY75" i="11"/>
  <c r="AQ75" i="11"/>
  <c r="T74" i="11"/>
  <c r="X23" i="7"/>
  <c r="G23" i="7"/>
  <c r="S23" i="7"/>
  <c r="I32" i="9"/>
  <c r="M32" i="9"/>
  <c r="H32" i="9"/>
  <c r="N32" i="9"/>
  <c r="L32" i="9"/>
  <c r="AD75" i="11"/>
  <c r="V74" i="11"/>
  <c r="V75" i="11" s="1"/>
  <c r="G74" i="11"/>
  <c r="G75" i="11" s="1"/>
  <c r="P74" i="11"/>
  <c r="P75" i="11" s="1"/>
  <c r="F32" i="9"/>
  <c r="F25" i="9"/>
  <c r="J16" i="9"/>
  <c r="O75" i="11"/>
  <c r="N74" i="11"/>
  <c r="N75" i="11" s="1"/>
  <c r="AK74" i="11"/>
  <c r="AF75" i="11"/>
  <c r="E75" i="11"/>
  <c r="AR75" i="11"/>
  <c r="AF32" i="9"/>
  <c r="E32" i="9"/>
  <c r="J32" i="9"/>
  <c r="I75" i="11"/>
  <c r="AA75" i="11"/>
  <c r="V25" i="9"/>
  <c r="P25" i="9"/>
  <c r="Z16" i="9"/>
  <c r="E25" i="9"/>
  <c r="I25" i="9"/>
  <c r="W25" i="9"/>
  <c r="E24" i="9"/>
  <c r="AG25" i="9"/>
  <c r="CC28" i="12"/>
  <c r="Q28" i="12"/>
  <c r="BH28" i="12"/>
  <c r="BP28" i="12"/>
  <c r="BS28" i="12"/>
  <c r="BC28" i="12"/>
  <c r="V28" i="12"/>
  <c r="AR28" i="12"/>
  <c r="AU28" i="12"/>
  <c r="AN28" i="12"/>
  <c r="BK28" i="12"/>
  <c r="AM28" i="12"/>
  <c r="AF28" i="12"/>
  <c r="AE28" i="12"/>
  <c r="W28" i="12"/>
  <c r="CA28" i="12"/>
  <c r="AN25" i="9"/>
  <c r="CH25" i="9"/>
  <c r="AK32" i="9"/>
  <c r="CC25" i="9"/>
  <c r="BZ34" i="9"/>
  <c r="J25" i="9"/>
  <c r="BL25" i="9"/>
  <c r="AM25" i="9"/>
  <c r="BU25" i="9"/>
  <c r="CI16" i="9"/>
  <c r="BY16" i="9"/>
  <c r="AA16" i="9"/>
  <c r="BU16" i="9"/>
  <c r="BB34" i="9"/>
  <c r="Z34" i="9"/>
  <c r="BC32" i="9"/>
  <c r="W32" i="9"/>
  <c r="CE25" i="9"/>
  <c r="BC25" i="9"/>
  <c r="R25" i="9"/>
  <c r="M25" i="9"/>
  <c r="AW25" i="9"/>
  <c r="BT32" i="9"/>
  <c r="BK25" i="9"/>
  <c r="BW32" i="9"/>
  <c r="V34" i="9"/>
  <c r="AE32" i="9"/>
  <c r="AR25" i="9"/>
  <c r="Q25" i="9"/>
  <c r="BT25" i="9"/>
  <c r="CG32" i="9"/>
  <c r="Q32" i="9"/>
  <c r="CF32" i="9"/>
  <c r="T32" i="9"/>
  <c r="I34" i="9"/>
  <c r="AI25" i="9"/>
  <c r="Z32" i="9"/>
  <c r="CD25" i="9"/>
  <c r="BB25" i="9"/>
  <c r="T25" i="9"/>
  <c r="BV34" i="9"/>
  <c r="BI32" i="9"/>
  <c r="F34" i="9"/>
  <c r="H25" i="9"/>
  <c r="AG32" i="9"/>
  <c r="BG16" i="9"/>
  <c r="BG25" i="9"/>
  <c r="BF25" i="9"/>
  <c r="J34" i="9"/>
  <c r="U32" i="9"/>
  <c r="E34" i="9"/>
  <c r="AZ32" i="9"/>
  <c r="BV16" i="9"/>
  <c r="G16" i="9"/>
  <c r="BM16" i="9"/>
  <c r="BF16" i="9"/>
  <c r="BI25" i="9"/>
  <c r="M16" i="9"/>
  <c r="BS16" i="9"/>
  <c r="CC32" i="9"/>
  <c r="V32" i="9"/>
  <c r="BD16" i="9"/>
  <c r="CD16" i="9"/>
  <c r="AZ25" i="9"/>
  <c r="CB32" i="9"/>
  <c r="BX25" i="9"/>
  <c r="AP34" i="9"/>
  <c r="CA25" i="9"/>
  <c r="AS16" i="9"/>
  <c r="AI16" i="9"/>
  <c r="AS25" i="9"/>
  <c r="AB25" i="9"/>
  <c r="Z25" i="9"/>
  <c r="X25" i="9"/>
  <c r="AD25" i="9"/>
  <c r="AA25" i="9"/>
  <c r="AE25" i="9"/>
  <c r="CE16" i="9"/>
  <c r="L25" i="9"/>
  <c r="U25" i="9"/>
  <c r="AB23" i="7"/>
  <c r="Q23" i="7"/>
  <c r="L23" i="7"/>
  <c r="K23" i="7"/>
  <c r="J23" i="7"/>
  <c r="AB22" i="10"/>
  <c r="AD31" i="6"/>
  <c r="AD32" i="6" s="1"/>
  <c r="AD28" i="10"/>
  <c r="AG74" i="11"/>
  <c r="AG75" i="11" s="1"/>
  <c r="AE74" i="11"/>
  <c r="AE75" i="11" s="1"/>
  <c r="AB75" i="11"/>
  <c r="V31" i="6"/>
  <c r="AJ22" i="10"/>
  <c r="BM75" i="11"/>
  <c r="CJ75" i="11"/>
  <c r="BS75" i="11"/>
  <c r="CE22" i="10"/>
  <c r="S22" i="10"/>
  <c r="BQ22" i="10"/>
  <c r="CD22" i="10"/>
  <c r="R22" i="10"/>
  <c r="Y22" i="10"/>
  <c r="BL22" i="10"/>
  <c r="BS22" i="10"/>
  <c r="BC22" i="10"/>
  <c r="W22" i="10"/>
  <c r="BY28" i="10"/>
  <c r="BY31" i="6"/>
  <c r="M28" i="10"/>
  <c r="M31" i="6"/>
  <c r="M32" i="6" s="1"/>
  <c r="BP28" i="10"/>
  <c r="BP31" i="6"/>
  <c r="D31" i="6"/>
  <c r="BW28" i="10"/>
  <c r="BW31" i="6"/>
  <c r="K28" i="10"/>
  <c r="K31" i="6"/>
  <c r="K32" i="6" s="1"/>
  <c r="F6" i="11"/>
  <c r="F39" i="10"/>
  <c r="F34" i="10"/>
  <c r="F29" i="10" s="1"/>
  <c r="F38" i="6"/>
  <c r="F39" i="6" s="1"/>
  <c r="Z28" i="10"/>
  <c r="Z31" i="6"/>
  <c r="Z32" i="6" s="1"/>
  <c r="BE28" i="10"/>
  <c r="BE31" i="6"/>
  <c r="CJ28" i="10"/>
  <c r="CJ31" i="6"/>
  <c r="X28" i="10"/>
  <c r="X31" i="6"/>
  <c r="X32" i="6" s="1"/>
  <c r="BK28" i="10"/>
  <c r="BK31" i="6"/>
  <c r="BE75" i="11"/>
  <c r="CB75" i="11"/>
  <c r="BK75" i="11"/>
  <c r="BZ22" i="10"/>
  <c r="BW22" i="10"/>
  <c r="K22" i="10"/>
  <c r="AK22" i="10"/>
  <c r="BV22" i="10"/>
  <c r="J22" i="10"/>
  <c r="CC22" i="10"/>
  <c r="Q22" i="10"/>
  <c r="BD22" i="10"/>
  <c r="BQ28" i="10"/>
  <c r="BQ31" i="6"/>
  <c r="E28" i="10"/>
  <c r="E31" i="6"/>
  <c r="E32" i="6" s="1"/>
  <c r="BH28" i="10"/>
  <c r="BH31" i="6"/>
  <c r="BO28" i="10"/>
  <c r="BO31" i="6"/>
  <c r="C31" i="6"/>
  <c r="CD28" i="10"/>
  <c r="CD31" i="6"/>
  <c r="R28" i="10"/>
  <c r="R31" i="6"/>
  <c r="R32" i="6" s="1"/>
  <c r="AW28" i="10"/>
  <c r="AW31" i="6"/>
  <c r="CB28" i="10"/>
  <c r="CB31" i="6"/>
  <c r="P28" i="10"/>
  <c r="P31" i="6"/>
  <c r="P32" i="6" s="1"/>
  <c r="BC28" i="10"/>
  <c r="BC31" i="6"/>
  <c r="BP75" i="11"/>
  <c r="AW75" i="11"/>
  <c r="BT75" i="11"/>
  <c r="H75" i="11"/>
  <c r="BC75" i="11"/>
  <c r="CH75" i="11"/>
  <c r="CF22" i="10"/>
  <c r="T22" i="10"/>
  <c r="AL22" i="10"/>
  <c r="F22" i="10"/>
  <c r="BO22" i="10"/>
  <c r="BI22" i="10"/>
  <c r="M22" i="10"/>
  <c r="BN22" i="10"/>
  <c r="BU22" i="10"/>
  <c r="I22" i="10"/>
  <c r="AV22" i="10"/>
  <c r="CI22" i="10"/>
  <c r="BI28" i="10"/>
  <c r="BI31" i="6"/>
  <c r="BJ6" i="11"/>
  <c r="BJ39" i="10"/>
  <c r="BJ34" i="10"/>
  <c r="BJ38" i="6"/>
  <c r="AZ28" i="10"/>
  <c r="AZ31" i="6"/>
  <c r="BG28" i="10"/>
  <c r="BG31" i="6"/>
  <c r="BV28" i="10"/>
  <c r="BV31" i="6"/>
  <c r="J28" i="10"/>
  <c r="J31" i="6"/>
  <c r="J32" i="6" s="1"/>
  <c r="AO28" i="10"/>
  <c r="AO31" i="6"/>
  <c r="AO32" i="6" s="1"/>
  <c r="AL6" i="11"/>
  <c r="AL39" i="10"/>
  <c r="AL34" i="10"/>
  <c r="AL38" i="6"/>
  <c r="AL39" i="6" s="1"/>
  <c r="BT28" i="10"/>
  <c r="BT31" i="6"/>
  <c r="H28" i="10"/>
  <c r="H31" i="6"/>
  <c r="H32" i="6" s="1"/>
  <c r="BR6" i="11"/>
  <c r="BR39" i="10"/>
  <c r="BR34" i="10"/>
  <c r="BR38" i="6"/>
  <c r="AU28" i="10"/>
  <c r="AU31" i="6"/>
  <c r="BW75" i="11"/>
  <c r="BL75" i="11"/>
  <c r="AU75" i="11"/>
  <c r="BZ75" i="11"/>
  <c r="BX22" i="10"/>
  <c r="L22" i="10"/>
  <c r="BB22" i="10"/>
  <c r="V22" i="10"/>
  <c r="BG22" i="10"/>
  <c r="BF22" i="10"/>
  <c r="BM22" i="10"/>
  <c r="AN22" i="10"/>
  <c r="AU22" i="10"/>
  <c r="O22" i="10"/>
  <c r="BA28" i="10"/>
  <c r="BA31" i="6"/>
  <c r="BJ29" i="10"/>
  <c r="AR28" i="10"/>
  <c r="AR31" i="6"/>
  <c r="AR32" i="6" s="1"/>
  <c r="AY28" i="10"/>
  <c r="AY31" i="6"/>
  <c r="BN28" i="10"/>
  <c r="BN31" i="6"/>
  <c r="B31" i="6"/>
  <c r="CH6" i="11"/>
  <c r="CH39" i="10"/>
  <c r="CH34" i="10"/>
  <c r="CH38" i="6"/>
  <c r="AG28" i="10"/>
  <c r="AG31" i="6"/>
  <c r="AG32" i="6" s="1"/>
  <c r="BL28" i="10"/>
  <c r="BL31" i="6"/>
  <c r="BR29" i="10"/>
  <c r="AM28" i="10"/>
  <c r="AM31" i="6"/>
  <c r="AM32" i="6" s="1"/>
  <c r="BD75" i="11"/>
  <c r="BR75" i="11"/>
  <c r="BP22" i="10"/>
  <c r="BR22" i="10"/>
  <c r="AY22" i="10"/>
  <c r="CG22" i="10"/>
  <c r="BA22" i="10"/>
  <c r="AC22" i="10"/>
  <c r="AX22" i="10"/>
  <c r="BE22" i="10"/>
  <c r="AF22" i="10"/>
  <c r="BK22" i="10"/>
  <c r="AE22" i="10"/>
  <c r="AS28" i="10"/>
  <c r="AS31" i="6"/>
  <c r="AS32" i="6" s="1"/>
  <c r="AJ28" i="10"/>
  <c r="AJ31" i="6"/>
  <c r="AJ32" i="6" s="1"/>
  <c r="AQ28" i="10"/>
  <c r="AQ31" i="6"/>
  <c r="AQ32" i="6" s="1"/>
  <c r="BF28" i="10"/>
  <c r="BF31" i="6"/>
  <c r="CH29" i="10"/>
  <c r="Y28" i="10"/>
  <c r="Y31" i="6"/>
  <c r="Y32" i="6" s="1"/>
  <c r="BD28" i="10"/>
  <c r="BD31" i="6"/>
  <c r="AE28" i="10"/>
  <c r="AE31" i="6"/>
  <c r="AE32" i="6" s="1"/>
  <c r="J75" i="11"/>
  <c r="AV75" i="11"/>
  <c r="Y74" i="11"/>
  <c r="Y75" i="11" s="1"/>
  <c r="BJ75" i="11"/>
  <c r="BH22" i="10"/>
  <c r="AQ22" i="10"/>
  <c r="E22" i="10"/>
  <c r="AP22" i="10"/>
  <c r="AW22" i="10"/>
  <c r="CJ22" i="10"/>
  <c r="X22" i="10"/>
  <c r="CA22" i="10"/>
  <c r="AK28" i="10"/>
  <c r="AK31" i="6"/>
  <c r="AK32" i="6" s="1"/>
  <c r="AB28" i="10"/>
  <c r="AB31" i="6"/>
  <c r="AB32" i="6" s="1"/>
  <c r="AI28" i="10"/>
  <c r="AI31" i="6"/>
  <c r="AI32" i="6" s="1"/>
  <c r="BB6" i="11"/>
  <c r="BB39" i="10"/>
  <c r="BB34" i="10"/>
  <c r="BB38" i="6"/>
  <c r="AX28" i="10"/>
  <c r="AX31" i="6"/>
  <c r="CC28" i="10"/>
  <c r="CC31" i="6"/>
  <c r="Q28" i="10"/>
  <c r="Q31" i="6"/>
  <c r="Q32" i="6" s="1"/>
  <c r="AV28" i="10"/>
  <c r="AV31" i="6"/>
  <c r="N6" i="11"/>
  <c r="N39" i="10"/>
  <c r="N34" i="10"/>
  <c r="N29" i="10" s="1"/>
  <c r="N38" i="6"/>
  <c r="N39" i="6" s="1"/>
  <c r="CI28" i="10"/>
  <c r="CI31" i="6"/>
  <c r="W28" i="10"/>
  <c r="W31" i="6"/>
  <c r="W32" i="6" s="1"/>
  <c r="CC75" i="11"/>
  <c r="AN75" i="11"/>
  <c r="CI75" i="11"/>
  <c r="AL75" i="11"/>
  <c r="Q74" i="11"/>
  <c r="Q75" i="11" s="1"/>
  <c r="AZ22" i="10"/>
  <c r="AT22" i="10"/>
  <c r="AD22" i="10"/>
  <c r="N22" i="10"/>
  <c r="AI22" i="10"/>
  <c r="BY22" i="10"/>
  <c r="AS22" i="10"/>
  <c r="AH22" i="10"/>
  <c r="AO22" i="10"/>
  <c r="CB22" i="10"/>
  <c r="P22" i="10"/>
  <c r="AC28" i="10"/>
  <c r="AC31" i="6"/>
  <c r="AC32" i="6" s="1"/>
  <c r="CF28" i="10"/>
  <c r="CF31" i="6"/>
  <c r="T28" i="10"/>
  <c r="T31" i="6"/>
  <c r="T32" i="6" s="1"/>
  <c r="AA28" i="10"/>
  <c r="AA31" i="6"/>
  <c r="AA32" i="6" s="1"/>
  <c r="BB29" i="10"/>
  <c r="AP28" i="10"/>
  <c r="AP31" i="6"/>
  <c r="AP32" i="6" s="1"/>
  <c r="AD6" i="11"/>
  <c r="AD39" i="10"/>
  <c r="AD34" i="10"/>
  <c r="AD38" i="6"/>
  <c r="AD39" i="6" s="1"/>
  <c r="BU28" i="10"/>
  <c r="BU31" i="6"/>
  <c r="I28" i="10"/>
  <c r="I31" i="6"/>
  <c r="I32" i="6" s="1"/>
  <c r="AN28" i="10"/>
  <c r="AN31" i="6"/>
  <c r="AN32" i="6" s="1"/>
  <c r="CA28" i="10"/>
  <c r="CA31" i="6"/>
  <c r="O28" i="10"/>
  <c r="O31" i="6"/>
  <c r="O32" i="6" s="1"/>
  <c r="BU75" i="11"/>
  <c r="CA75" i="11"/>
  <c r="AR22" i="10"/>
  <c r="CH22" i="10"/>
  <c r="BJ22" i="10"/>
  <c r="AA22" i="10"/>
  <c r="U22" i="10"/>
  <c r="Z22" i="10"/>
  <c r="AG22" i="10"/>
  <c r="BT22" i="10"/>
  <c r="H22" i="10"/>
  <c r="AM22" i="10"/>
  <c r="G22" i="10"/>
  <c r="CG28" i="10"/>
  <c r="CG31" i="6"/>
  <c r="U28" i="10"/>
  <c r="U31" i="6"/>
  <c r="U32" i="6" s="1"/>
  <c r="BX28" i="10"/>
  <c r="BX31" i="6"/>
  <c r="L28" i="10"/>
  <c r="L31" i="6"/>
  <c r="L32" i="6" s="1"/>
  <c r="CE28" i="10"/>
  <c r="CE31" i="6"/>
  <c r="S28" i="10"/>
  <c r="S31" i="6"/>
  <c r="S32" i="6" s="1"/>
  <c r="AH28" i="10"/>
  <c r="AH31" i="6"/>
  <c r="AH32" i="6" s="1"/>
  <c r="BM28" i="10"/>
  <c r="BM31" i="6"/>
  <c r="BZ6" i="11"/>
  <c r="BZ39" i="10"/>
  <c r="BZ34" i="10"/>
  <c r="BZ38" i="6"/>
  <c r="AF28" i="10"/>
  <c r="AF31" i="6"/>
  <c r="AF32" i="6" s="1"/>
  <c r="BS28" i="10"/>
  <c r="BS31" i="6"/>
  <c r="G28" i="10"/>
  <c r="G31" i="6"/>
  <c r="G32" i="6" s="1"/>
  <c r="AT6" i="11"/>
  <c r="AT39" i="10"/>
  <c r="AT34" i="10"/>
  <c r="AT29" i="10" s="1"/>
  <c r="AT38" i="6"/>
  <c r="AD34" i="9"/>
  <c r="E16" i="9"/>
  <c r="AH16" i="9"/>
  <c r="R16" i="9"/>
  <c r="AM32" i="9"/>
  <c r="G32" i="9"/>
  <c r="O32" i="9"/>
  <c r="AJ32" i="9"/>
  <c r="P32" i="9"/>
  <c r="S75" i="11"/>
  <c r="AK75" i="11"/>
  <c r="Z75" i="11"/>
  <c r="K75" i="11"/>
  <c r="T75" i="11"/>
  <c r="L75" i="11"/>
  <c r="U75" i="11"/>
  <c r="AP75" i="11"/>
  <c r="AF25" i="9"/>
  <c r="AL25" i="9"/>
  <c r="Y25" i="9"/>
  <c r="AJ16" i="9"/>
  <c r="Y16" i="9"/>
  <c r="N25" i="9"/>
  <c r="AP16" i="9"/>
  <c r="AJ25" i="9"/>
  <c r="O25" i="9"/>
  <c r="AP25" i="9"/>
  <c r="S25" i="9"/>
  <c r="AE12" i="9"/>
  <c r="AE4" i="8"/>
  <c r="AE108" i="5"/>
  <c r="BZ12" i="9"/>
  <c r="BZ108" i="5"/>
  <c r="N12" i="9"/>
  <c r="N4" i="8"/>
  <c r="N108" i="5"/>
  <c r="BI12" i="9"/>
  <c r="BI4" i="8"/>
  <c r="BI108" i="5"/>
  <c r="AA12" i="9"/>
  <c r="AA4" i="8"/>
  <c r="AA108" i="5"/>
  <c r="CC12" i="9"/>
  <c r="CC108" i="5"/>
  <c r="Q12" i="9"/>
  <c r="Q4" i="8"/>
  <c r="Q108" i="5"/>
  <c r="BT12" i="9"/>
  <c r="BT4" i="8"/>
  <c r="BT108" i="5"/>
  <c r="H12" i="9"/>
  <c r="H4" i="8"/>
  <c r="H108" i="5"/>
  <c r="CK50" i="11"/>
  <c r="CK4" i="9"/>
  <c r="CK29" i="9" s="1"/>
  <c r="CK69" i="5"/>
  <c r="Y50" i="11"/>
  <c r="Y51" i="11" s="1"/>
  <c r="Y4" i="9"/>
  <c r="Y69" i="5"/>
  <c r="AN50" i="11"/>
  <c r="AN51" i="11" s="1"/>
  <c r="AN4" i="9"/>
  <c r="AN69" i="5"/>
  <c r="BC50" i="11"/>
  <c r="BC51" i="11" s="1"/>
  <c r="BC4" i="9"/>
  <c r="BC69" i="5"/>
  <c r="BB50" i="11"/>
  <c r="BB51" i="11" s="1"/>
  <c r="BB4" i="9"/>
  <c r="BB69" i="5"/>
  <c r="L12" i="9"/>
  <c r="L4" i="8"/>
  <c r="L108" i="5"/>
  <c r="CG50" i="11"/>
  <c r="CG51" i="11" s="1"/>
  <c r="CG4" i="9"/>
  <c r="CG29" i="9" s="1"/>
  <c r="CG69" i="5"/>
  <c r="U50" i="11"/>
  <c r="U51" i="11" s="1"/>
  <c r="U4" i="9"/>
  <c r="U69" i="5"/>
  <c r="CD12" i="9"/>
  <c r="CD108" i="5"/>
  <c r="AX12" i="9"/>
  <c r="AX108" i="5"/>
  <c r="AX4" i="8"/>
  <c r="R12" i="9"/>
  <c r="R4" i="8"/>
  <c r="R108" i="5"/>
  <c r="AB50" i="11"/>
  <c r="AB51" i="11" s="1"/>
  <c r="AB4" i="9"/>
  <c r="AB69" i="5"/>
  <c r="I12" i="9"/>
  <c r="I37" i="9" s="1"/>
  <c r="I4" i="8"/>
  <c r="I108" i="5"/>
  <c r="AQ50" i="11"/>
  <c r="AQ51" i="11" s="1"/>
  <c r="AQ4" i="9"/>
  <c r="AQ69" i="5"/>
  <c r="BF50" i="11"/>
  <c r="BF51" i="11" s="1"/>
  <c r="BF4" i="9"/>
  <c r="BF69" i="5"/>
  <c r="CI12" i="9"/>
  <c r="CI108" i="5"/>
  <c r="W12" i="9"/>
  <c r="W4" i="8"/>
  <c r="W108" i="5"/>
  <c r="BR12" i="9"/>
  <c r="BR108" i="5"/>
  <c r="BR4" i="8"/>
  <c r="F12" i="9"/>
  <c r="F4" i="8"/>
  <c r="F108" i="5"/>
  <c r="BA12" i="9"/>
  <c r="BA4" i="8"/>
  <c r="BA108" i="5"/>
  <c r="CE12" i="9"/>
  <c r="CE108" i="5"/>
  <c r="S12" i="9"/>
  <c r="S4" i="8"/>
  <c r="S108" i="5"/>
  <c r="BU12" i="9"/>
  <c r="BU4" i="8"/>
  <c r="BU108" i="5"/>
  <c r="BL12" i="9"/>
  <c r="BL4" i="8"/>
  <c r="BL108" i="5"/>
  <c r="CC50" i="11"/>
  <c r="CC51" i="11" s="1"/>
  <c r="CC4" i="9"/>
  <c r="CC29" i="9" s="1"/>
  <c r="CC69" i="5"/>
  <c r="Q50" i="11"/>
  <c r="Q51" i="11" s="1"/>
  <c r="Q4" i="9"/>
  <c r="Q69" i="5"/>
  <c r="AF50" i="11"/>
  <c r="AF51" i="11" s="1"/>
  <c r="AF4" i="9"/>
  <c r="AF69" i="5"/>
  <c r="AU50" i="11"/>
  <c r="AU51" i="11" s="1"/>
  <c r="AU4" i="9"/>
  <c r="AU69" i="5"/>
  <c r="AT50" i="11"/>
  <c r="AT51" i="11" s="1"/>
  <c r="AT4" i="9"/>
  <c r="AT69" i="5"/>
  <c r="BY50" i="11"/>
  <c r="BY51" i="11" s="1"/>
  <c r="BY4" i="9"/>
  <c r="BY29" i="9" s="1"/>
  <c r="BY69" i="5"/>
  <c r="M50" i="11"/>
  <c r="M51" i="11" s="1"/>
  <c r="M4" i="9"/>
  <c r="M69" i="5"/>
  <c r="CF50" i="11"/>
  <c r="CF51" i="11" s="1"/>
  <c r="CF4" i="9"/>
  <c r="CF69" i="5"/>
  <c r="T50" i="11"/>
  <c r="T51" i="11" s="1"/>
  <c r="T4" i="9"/>
  <c r="T69" i="5"/>
  <c r="AQ32" i="9"/>
  <c r="K32" i="9"/>
  <c r="AI50" i="11"/>
  <c r="AI51" i="11" s="1"/>
  <c r="AI4" i="9"/>
  <c r="AI69" i="5"/>
  <c r="AX50" i="11"/>
  <c r="AX51" i="11" s="1"/>
  <c r="AX4" i="9"/>
  <c r="AX29" i="9" s="1"/>
  <c r="AX69" i="5"/>
  <c r="CA12" i="9"/>
  <c r="CA108" i="5"/>
  <c r="O12" i="9"/>
  <c r="O4" i="8"/>
  <c r="O108" i="5"/>
  <c r="BJ12" i="9"/>
  <c r="BJ108" i="5"/>
  <c r="BJ4" i="8"/>
  <c r="AS12" i="9"/>
  <c r="AS4" i="8"/>
  <c r="AS108" i="5"/>
  <c r="BW12" i="9"/>
  <c r="BW108" i="5"/>
  <c r="K12" i="9"/>
  <c r="K4" i="8"/>
  <c r="K108" i="5"/>
  <c r="BM12" i="9"/>
  <c r="BM4" i="8"/>
  <c r="BM108" i="5"/>
  <c r="BD12" i="9"/>
  <c r="BD4" i="8"/>
  <c r="BD108" i="5"/>
  <c r="CK32" i="9"/>
  <c r="BU50" i="11"/>
  <c r="BU51" i="11" s="1"/>
  <c r="BU4" i="9"/>
  <c r="BU29" i="9" s="1"/>
  <c r="BU69" i="5"/>
  <c r="I50" i="11"/>
  <c r="I51" i="11" s="1"/>
  <c r="I4" i="9"/>
  <c r="I69" i="5"/>
  <c r="CJ50" i="11"/>
  <c r="CJ51" i="11" s="1"/>
  <c r="CJ4" i="9"/>
  <c r="CJ29" i="9" s="1"/>
  <c r="CJ69" i="5"/>
  <c r="X50" i="11"/>
  <c r="X51" i="11" s="1"/>
  <c r="X4" i="9"/>
  <c r="X29" i="9" s="1"/>
  <c r="X69" i="5"/>
  <c r="AB12" i="9"/>
  <c r="AB4" i="8"/>
  <c r="AB108" i="5"/>
  <c r="AM50" i="11"/>
  <c r="AM51" i="11" s="1"/>
  <c r="AM4" i="9"/>
  <c r="AM29" i="9" s="1"/>
  <c r="AM69" i="5"/>
  <c r="AL50" i="11"/>
  <c r="AL51" i="11" s="1"/>
  <c r="AL4" i="9"/>
  <c r="AL69" i="5"/>
  <c r="BQ50" i="11"/>
  <c r="BQ51" i="11" s="1"/>
  <c r="BQ4" i="9"/>
  <c r="BQ29" i="9" s="1"/>
  <c r="BQ69" i="5"/>
  <c r="E50" i="11"/>
  <c r="E51" i="11" s="1"/>
  <c r="E4" i="9"/>
  <c r="E69" i="5"/>
  <c r="BV12" i="9"/>
  <c r="BV4" i="8"/>
  <c r="BV108" i="5"/>
  <c r="AP12" i="9"/>
  <c r="AP4" i="8"/>
  <c r="AP5" i="8" s="1"/>
  <c r="AP108" i="5"/>
  <c r="J12" i="9"/>
  <c r="J4" i="8"/>
  <c r="J108" i="5"/>
  <c r="BX50" i="11"/>
  <c r="BX51" i="11" s="1"/>
  <c r="BX4" i="9"/>
  <c r="BX69" i="5"/>
  <c r="L50" i="11"/>
  <c r="L51" i="11" s="1"/>
  <c r="L4" i="9"/>
  <c r="L69" i="5"/>
  <c r="AA50" i="11"/>
  <c r="AA51" i="11" s="1"/>
  <c r="AA4" i="9"/>
  <c r="AA69" i="5"/>
  <c r="AP50" i="11"/>
  <c r="AP51" i="11" s="1"/>
  <c r="AP4" i="9"/>
  <c r="AP29" i="9" s="1"/>
  <c r="AP69" i="5"/>
  <c r="BS12" i="9"/>
  <c r="BS4" i="8"/>
  <c r="BS108" i="5"/>
  <c r="G12" i="9"/>
  <c r="G4" i="8"/>
  <c r="G108" i="5"/>
  <c r="BB12" i="9"/>
  <c r="BB108" i="5"/>
  <c r="BB4" i="8"/>
  <c r="AK12" i="9"/>
  <c r="AK4" i="8"/>
  <c r="AK108" i="5"/>
  <c r="BO12" i="9"/>
  <c r="BO4" i="8"/>
  <c r="BO108" i="5"/>
  <c r="BE12" i="9"/>
  <c r="BE4" i="8"/>
  <c r="BE108" i="5"/>
  <c r="AV12" i="9"/>
  <c r="AV4" i="8"/>
  <c r="AV108" i="5"/>
  <c r="AR12" i="9"/>
  <c r="AR4" i="8"/>
  <c r="AR108" i="5"/>
  <c r="BM50" i="11"/>
  <c r="BM51" i="11" s="1"/>
  <c r="BM4" i="9"/>
  <c r="BM29" i="9" s="1"/>
  <c r="BM69" i="5"/>
  <c r="CB50" i="11"/>
  <c r="CB51" i="11" s="1"/>
  <c r="CB4" i="9"/>
  <c r="CB29" i="9" s="1"/>
  <c r="CB69" i="5"/>
  <c r="P50" i="11"/>
  <c r="P51" i="11" s="1"/>
  <c r="P4" i="9"/>
  <c r="P69" i="5"/>
  <c r="AE50" i="11"/>
  <c r="AE51" i="11" s="1"/>
  <c r="AE4" i="9"/>
  <c r="AE29" i="9" s="1"/>
  <c r="AE69" i="5"/>
  <c r="AD50" i="11"/>
  <c r="AD51" i="11" s="1"/>
  <c r="AD4" i="9"/>
  <c r="AD69" i="5"/>
  <c r="BI50" i="11"/>
  <c r="BI51" i="11" s="1"/>
  <c r="BI4" i="9"/>
  <c r="BI29" i="9" s="1"/>
  <c r="BI69" i="5"/>
  <c r="BP50" i="11"/>
  <c r="BP51" i="11" s="1"/>
  <c r="BP4" i="9"/>
  <c r="BP69" i="5"/>
  <c r="BO32" i="9"/>
  <c r="AI32" i="9"/>
  <c r="CE50" i="11"/>
  <c r="CE51" i="11" s="1"/>
  <c r="CE4" i="9"/>
  <c r="CE69" i="5"/>
  <c r="S50" i="11"/>
  <c r="S51" i="11" s="1"/>
  <c r="S4" i="9"/>
  <c r="S69" i="5"/>
  <c r="AH50" i="11"/>
  <c r="AH51" i="11" s="1"/>
  <c r="AH4" i="9"/>
  <c r="AH29" i="9" s="1"/>
  <c r="AH69" i="5"/>
  <c r="BK12" i="9"/>
  <c r="BK4" i="8"/>
  <c r="BK108" i="5"/>
  <c r="AT12" i="9"/>
  <c r="AT4" i="8"/>
  <c r="AT108" i="5"/>
  <c r="AC12" i="9"/>
  <c r="AC4" i="8"/>
  <c r="AC108" i="5"/>
  <c r="BG12" i="9"/>
  <c r="BG4" i="8"/>
  <c r="BG108" i="5"/>
  <c r="AW12" i="9"/>
  <c r="AW4" i="8"/>
  <c r="AW108" i="5"/>
  <c r="AN12" i="9"/>
  <c r="AN4" i="8"/>
  <c r="AN5" i="8" s="1"/>
  <c r="AN108" i="5"/>
  <c r="BE50" i="11"/>
  <c r="BE51" i="11" s="1"/>
  <c r="BE4" i="9"/>
  <c r="BE29" i="9" s="1"/>
  <c r="BE69" i="5"/>
  <c r="CJ32" i="9"/>
  <c r="BT50" i="11"/>
  <c r="BT51" i="11" s="1"/>
  <c r="BT4" i="9"/>
  <c r="BT29" i="9" s="1"/>
  <c r="BT69" i="5"/>
  <c r="H50" i="11"/>
  <c r="H51" i="11" s="1"/>
  <c r="H4" i="9"/>
  <c r="H29" i="9" s="1"/>
  <c r="H69" i="5"/>
  <c r="M12" i="9"/>
  <c r="M37" i="9" s="1"/>
  <c r="M4" i="8"/>
  <c r="M108" i="5"/>
  <c r="CI50" i="11"/>
  <c r="CI51" i="11" s="1"/>
  <c r="CI4" i="9"/>
  <c r="CI29" i="9" s="1"/>
  <c r="CI69" i="5"/>
  <c r="W50" i="11"/>
  <c r="W51" i="11" s="1"/>
  <c r="W4" i="9"/>
  <c r="W29" i="9" s="1"/>
  <c r="W69" i="5"/>
  <c r="CH50" i="11"/>
  <c r="CH51" i="11" s="1"/>
  <c r="CH4" i="9"/>
  <c r="CH29" i="9" s="1"/>
  <c r="CH69" i="5"/>
  <c r="V50" i="11"/>
  <c r="V51" i="11" s="1"/>
  <c r="V4" i="9"/>
  <c r="V69" i="5"/>
  <c r="BA50" i="11"/>
  <c r="BA51" i="11" s="1"/>
  <c r="BA4" i="9"/>
  <c r="BA29" i="9" s="1"/>
  <c r="BA69" i="5"/>
  <c r="BN12" i="9"/>
  <c r="BN4" i="8"/>
  <c r="BN108" i="5"/>
  <c r="AH12" i="9"/>
  <c r="AH4" i="8"/>
  <c r="AH108" i="5"/>
  <c r="BH50" i="11"/>
  <c r="BH51" i="11" s="1"/>
  <c r="BH4" i="9"/>
  <c r="BH69" i="5"/>
  <c r="BW50" i="11"/>
  <c r="BW51" i="11" s="1"/>
  <c r="BW4" i="9"/>
  <c r="BW69" i="5"/>
  <c r="K50" i="11"/>
  <c r="K51" i="11" s="1"/>
  <c r="K4" i="9"/>
  <c r="K69" i="5"/>
  <c r="AZ12" i="9"/>
  <c r="AZ108" i="5"/>
  <c r="AZ4" i="8"/>
  <c r="Z50" i="11"/>
  <c r="Z51" i="11" s="1"/>
  <c r="Z4" i="9"/>
  <c r="Z69" i="5"/>
  <c r="BC12" i="9"/>
  <c r="BC4" i="8"/>
  <c r="BC108" i="5"/>
  <c r="AL12" i="9"/>
  <c r="AL4" i="8"/>
  <c r="AL5" i="8" s="1"/>
  <c r="AL108" i="5"/>
  <c r="CG12" i="9"/>
  <c r="CG108" i="5"/>
  <c r="U12" i="9"/>
  <c r="U4" i="8"/>
  <c r="U108" i="5"/>
  <c r="AY12" i="9"/>
  <c r="AY4" i="8"/>
  <c r="AY108" i="5"/>
  <c r="AO12" i="9"/>
  <c r="AO4" i="8"/>
  <c r="AO5" i="8" s="1"/>
  <c r="AO108" i="5"/>
  <c r="AF12" i="9"/>
  <c r="AF4" i="8"/>
  <c r="AF108" i="5"/>
  <c r="AW50" i="11"/>
  <c r="AW51" i="11" s="1"/>
  <c r="AW4" i="9"/>
  <c r="AW29" i="9" s="1"/>
  <c r="AW69" i="5"/>
  <c r="AJ12" i="9"/>
  <c r="AJ4" i="8"/>
  <c r="AJ108" i="5"/>
  <c r="BL50" i="11"/>
  <c r="BL51" i="11" s="1"/>
  <c r="BL4" i="9"/>
  <c r="BL29" i="9" s="1"/>
  <c r="BL69" i="5"/>
  <c r="CA50" i="11"/>
  <c r="CA51" i="11" s="1"/>
  <c r="CA4" i="9"/>
  <c r="CA29" i="9" s="1"/>
  <c r="CA69" i="5"/>
  <c r="O50" i="11"/>
  <c r="O51" i="11" s="1"/>
  <c r="O4" i="9"/>
  <c r="O69" i="5"/>
  <c r="BZ50" i="11"/>
  <c r="BZ51" i="11" s="1"/>
  <c r="BZ4" i="9"/>
  <c r="BZ69" i="5"/>
  <c r="N50" i="11"/>
  <c r="N51" i="11" s="1"/>
  <c r="N4" i="9"/>
  <c r="N69" i="5"/>
  <c r="AS50" i="11"/>
  <c r="AS51" i="11" s="1"/>
  <c r="AS4" i="9"/>
  <c r="AS29" i="9" s="1"/>
  <c r="AS69" i="5"/>
  <c r="BP12" i="9"/>
  <c r="BP4" i="8"/>
  <c r="BP108" i="5"/>
  <c r="AZ50" i="11"/>
  <c r="AZ51" i="11" s="1"/>
  <c r="AZ4" i="9"/>
  <c r="AZ69" i="5"/>
  <c r="BG32" i="9"/>
  <c r="AA32" i="9"/>
  <c r="BO50" i="11"/>
  <c r="BO51" i="11" s="1"/>
  <c r="BO4" i="9"/>
  <c r="BO69" i="5"/>
  <c r="CD50" i="11"/>
  <c r="CD51" i="11" s="1"/>
  <c r="CD4" i="9"/>
  <c r="CD29" i="9" s="1"/>
  <c r="CD69" i="5"/>
  <c r="R50" i="11"/>
  <c r="R51" i="11" s="1"/>
  <c r="R4" i="9"/>
  <c r="R69" i="5"/>
  <c r="AU12" i="9"/>
  <c r="AU4" i="8"/>
  <c r="AU108" i="5"/>
  <c r="AD12" i="9"/>
  <c r="AD4" i="8"/>
  <c r="AD108" i="5"/>
  <c r="BY12" i="9"/>
  <c r="BY108" i="5"/>
  <c r="AQ12" i="9"/>
  <c r="AQ4" i="8"/>
  <c r="AQ5" i="8" s="1"/>
  <c r="AQ108" i="5"/>
  <c r="AG12" i="9"/>
  <c r="AG4" i="8"/>
  <c r="AG108" i="5"/>
  <c r="CJ12" i="9"/>
  <c r="CJ108" i="5"/>
  <c r="X12" i="9"/>
  <c r="X4" i="8"/>
  <c r="X108" i="5"/>
  <c r="AO50" i="11"/>
  <c r="AO51" i="11" s="1"/>
  <c r="AO4" i="9"/>
  <c r="AO69" i="5"/>
  <c r="BD50" i="11"/>
  <c r="BD51" i="11" s="1"/>
  <c r="BD4" i="9"/>
  <c r="BD29" i="9" s="1"/>
  <c r="BD69" i="5"/>
  <c r="B27" i="13"/>
  <c r="B47" i="13"/>
  <c r="B8" i="13"/>
  <c r="E12" i="9"/>
  <c r="E37" i="9" s="1"/>
  <c r="E4" i="8"/>
  <c r="E108" i="5"/>
  <c r="CI32" i="9"/>
  <c r="BS50" i="11"/>
  <c r="BS51" i="11" s="1"/>
  <c r="BS4" i="9"/>
  <c r="BS29" i="9" s="1"/>
  <c r="BS69" i="5"/>
  <c r="G50" i="11"/>
  <c r="G51" i="11" s="1"/>
  <c r="G4" i="9"/>
  <c r="G69" i="5"/>
  <c r="CF12" i="9"/>
  <c r="CF108" i="5"/>
  <c r="CH32" i="9"/>
  <c r="BR50" i="11"/>
  <c r="BR51" i="11" s="1"/>
  <c r="BR4" i="9"/>
  <c r="BR69" i="5"/>
  <c r="F50" i="11"/>
  <c r="F51" i="11" s="1"/>
  <c r="F4" i="9"/>
  <c r="F69" i="5"/>
  <c r="AK50" i="11"/>
  <c r="AK51" i="11" s="1"/>
  <c r="AK4" i="9"/>
  <c r="AK29" i="9" s="1"/>
  <c r="AK69" i="5"/>
  <c r="BF12" i="9"/>
  <c r="BF108" i="5"/>
  <c r="BF4" i="8"/>
  <c r="Z12" i="9"/>
  <c r="Z4" i="8"/>
  <c r="Z108" i="5"/>
  <c r="AR50" i="11"/>
  <c r="AR51" i="11" s="1"/>
  <c r="AR4" i="9"/>
  <c r="AR69" i="5"/>
  <c r="BH12" i="9"/>
  <c r="BH4" i="8"/>
  <c r="BH108" i="5"/>
  <c r="BG50" i="11"/>
  <c r="BG51" i="11" s="1"/>
  <c r="BG4" i="9"/>
  <c r="BG69" i="5"/>
  <c r="BV50" i="11"/>
  <c r="BV51" i="11" s="1"/>
  <c r="BV4" i="9"/>
  <c r="BV29" i="9" s="1"/>
  <c r="BV69" i="5"/>
  <c r="J50" i="11"/>
  <c r="J51" i="11" s="1"/>
  <c r="J4" i="9"/>
  <c r="J69" i="5"/>
  <c r="AM12" i="9"/>
  <c r="AM4" i="8"/>
  <c r="AM5" i="8" s="1"/>
  <c r="AM108" i="5"/>
  <c r="CH12" i="9"/>
  <c r="CH108" i="5"/>
  <c r="V12" i="9"/>
  <c r="V4" i="8"/>
  <c r="V108" i="5"/>
  <c r="BQ12" i="9"/>
  <c r="BQ4" i="8"/>
  <c r="BQ108" i="5"/>
  <c r="AI12" i="9"/>
  <c r="AI4" i="8"/>
  <c r="AI108" i="5"/>
  <c r="CK12" i="9"/>
  <c r="CK108" i="5"/>
  <c r="Y12" i="9"/>
  <c r="Y4" i="8"/>
  <c r="Y108" i="5"/>
  <c r="CB12" i="9"/>
  <c r="CB108" i="5"/>
  <c r="P12" i="9"/>
  <c r="P4" i="8"/>
  <c r="P108" i="5"/>
  <c r="AG50" i="11"/>
  <c r="AG51" i="11" s="1"/>
  <c r="AG4" i="9"/>
  <c r="AG29" i="9" s="1"/>
  <c r="AG69" i="5"/>
  <c r="AV50" i="11"/>
  <c r="AV51" i="11" s="1"/>
  <c r="AV4" i="9"/>
  <c r="AV29" i="9" s="1"/>
  <c r="AV69" i="5"/>
  <c r="E35" i="9"/>
  <c r="BK50" i="11"/>
  <c r="BK51" i="11" s="1"/>
  <c r="BK4" i="9"/>
  <c r="BK29" i="9" s="1"/>
  <c r="BK69" i="5"/>
  <c r="T12" i="9"/>
  <c r="T4" i="8"/>
  <c r="T108" i="5"/>
  <c r="BJ50" i="11"/>
  <c r="BJ51" i="11" s="1"/>
  <c r="BJ4" i="9"/>
  <c r="BJ69" i="5"/>
  <c r="BX12" i="9"/>
  <c r="BX108" i="5"/>
  <c r="AC50" i="11"/>
  <c r="AC51" i="11" s="1"/>
  <c r="AC4" i="9"/>
  <c r="AC69" i="5"/>
  <c r="AJ50" i="11"/>
  <c r="AJ51" i="11" s="1"/>
  <c r="AJ4" i="9"/>
  <c r="AJ29" i="9" s="1"/>
  <c r="AJ69" i="5"/>
  <c r="CE32" i="9"/>
  <c r="AY32" i="9"/>
  <c r="S32" i="9"/>
  <c r="AY50" i="11"/>
  <c r="AY51" i="11" s="1"/>
  <c r="AY4" i="9"/>
  <c r="AY29" i="9" s="1"/>
  <c r="AY69" i="5"/>
  <c r="BN50" i="11"/>
  <c r="BN51" i="11" s="1"/>
  <c r="BN4" i="9"/>
  <c r="BN29" i="9" s="1"/>
  <c r="BN69" i="5"/>
  <c r="AJ28" i="12"/>
  <c r="BR28" i="12"/>
  <c r="F28" i="12"/>
  <c r="AB28" i="12"/>
  <c r="AG28" i="12"/>
  <c r="BJ28" i="12"/>
  <c r="CF28" i="12"/>
  <c r="T28" i="12"/>
  <c r="BB28" i="12"/>
  <c r="AT28" i="12"/>
  <c r="BZ28" i="12"/>
  <c r="AL28" i="12"/>
  <c r="AD28" i="12"/>
  <c r="N28" i="12"/>
  <c r="AC28" i="12"/>
  <c r="AA28" i="12"/>
  <c r="AP28" i="12"/>
  <c r="CG28" i="12"/>
  <c r="U28" i="12"/>
  <c r="CE28" i="12"/>
  <c r="S28" i="12"/>
  <c r="AH28" i="12"/>
  <c r="BY28" i="12"/>
  <c r="M28" i="12"/>
  <c r="X28" i="12"/>
  <c r="BW28" i="12"/>
  <c r="K28" i="12"/>
  <c r="Z28" i="12"/>
  <c r="BQ28" i="12"/>
  <c r="E31" i="12"/>
  <c r="E28" i="12"/>
  <c r="B2" i="13"/>
  <c r="CB28" i="12"/>
  <c r="P28" i="12"/>
  <c r="BO28" i="12"/>
  <c r="CD28" i="12"/>
  <c r="R28" i="12"/>
  <c r="BI28" i="12"/>
  <c r="BT28" i="12"/>
  <c r="H28" i="12"/>
  <c r="BG28" i="12"/>
  <c r="BV28" i="12"/>
  <c r="J28" i="12"/>
  <c r="BA28" i="12"/>
  <c r="BL28" i="12"/>
  <c r="AY28" i="12"/>
  <c r="BN28" i="12"/>
  <c r="AS28" i="12"/>
  <c r="BD28" i="12"/>
  <c r="AQ28" i="12"/>
  <c r="BF28" i="12"/>
  <c r="AK28" i="12"/>
  <c r="AV28" i="12"/>
  <c r="AI28" i="12"/>
  <c r="AX28" i="12"/>
  <c r="CL17" i="9"/>
  <c r="CL15" i="9"/>
  <c r="AD29" i="10" l="1"/>
  <c r="AL29" i="10"/>
  <c r="V6" i="11"/>
  <c r="V32" i="6"/>
  <c r="AJ5" i="8"/>
  <c r="AI5" i="8"/>
  <c r="AK5" i="8"/>
  <c r="I29" i="9"/>
  <c r="AC5" i="8"/>
  <c r="K5" i="8"/>
  <c r="R5" i="8"/>
  <c r="H5" i="8"/>
  <c r="Z5" i="8"/>
  <c r="S5" i="8"/>
  <c r="F5" i="8"/>
  <c r="N5" i="8"/>
  <c r="P5" i="8"/>
  <c r="V5" i="8"/>
  <c r="E5" i="8"/>
  <c r="AF5" i="8"/>
  <c r="M5" i="8"/>
  <c r="AB5" i="8"/>
  <c r="I5" i="8"/>
  <c r="AG5" i="8"/>
  <c r="AD5" i="8"/>
  <c r="U5" i="8"/>
  <c r="G5" i="8"/>
  <c r="O5" i="8"/>
  <c r="AA5" i="8"/>
  <c r="T5" i="8"/>
  <c r="AH5" i="8"/>
  <c r="J5" i="8"/>
  <c r="X5" i="8"/>
  <c r="M21" i="9"/>
  <c r="I21" i="9"/>
  <c r="L5" i="8"/>
  <c r="Q5" i="8"/>
  <c r="AE5" i="8"/>
  <c r="Y5" i="8"/>
  <c r="W5" i="8"/>
  <c r="M35" i="9"/>
  <c r="M29" i="9"/>
  <c r="I35" i="9"/>
  <c r="AC29" i="9"/>
  <c r="R29" i="9"/>
  <c r="Z29" i="9"/>
  <c r="P29" i="9"/>
  <c r="Q29" i="9"/>
  <c r="U29" i="9"/>
  <c r="J29" i="9"/>
  <c r="G29" i="9"/>
  <c r="O29" i="9"/>
  <c r="E21" i="9"/>
  <c r="N29" i="9"/>
  <c r="AO29" i="9"/>
  <c r="AZ29" i="9"/>
  <c r="T29" i="9"/>
  <c r="BR29" i="9"/>
  <c r="K29" i="9"/>
  <c r="S29" i="9"/>
  <c r="BP29" i="9"/>
  <c r="AA29" i="9"/>
  <c r="AL29" i="9"/>
  <c r="BB29" i="9"/>
  <c r="AR29" i="9"/>
  <c r="AI29" i="9"/>
  <c r="AF29" i="9"/>
  <c r="Y29" i="9"/>
  <c r="BO29" i="9"/>
  <c r="V29" i="9"/>
  <c r="E29" i="9"/>
  <c r="CF29" i="9"/>
  <c r="BJ29" i="9"/>
  <c r="BG29" i="9"/>
  <c r="BZ29" i="9"/>
  <c r="BW29" i="9"/>
  <c r="CE29" i="9"/>
  <c r="L29" i="9"/>
  <c r="AT29" i="9"/>
  <c r="BF29" i="9"/>
  <c r="BC29" i="9"/>
  <c r="AB29" i="9"/>
  <c r="F29" i="9"/>
  <c r="BH29" i="9"/>
  <c r="AD29" i="9"/>
  <c r="BX29" i="9"/>
  <c r="AU29" i="9"/>
  <c r="AQ29" i="9"/>
  <c r="AN29" i="9"/>
  <c r="V38" i="6"/>
  <c r="V39" i="6" s="1"/>
  <c r="V34" i="10"/>
  <c r="V29" i="10" s="1"/>
  <c r="V39" i="10"/>
  <c r="S6" i="11"/>
  <c r="S39" i="10"/>
  <c r="S34" i="10"/>
  <c r="S29" i="10" s="1"/>
  <c r="S38" i="6"/>
  <c r="S39" i="6" s="1"/>
  <c r="AD9" i="11"/>
  <c r="AD40" i="10"/>
  <c r="AD41" i="10" s="1"/>
  <c r="AD41" i="6"/>
  <c r="AD42" i="6"/>
  <c r="AD43" i="6" s="1"/>
  <c r="W6" i="11"/>
  <c r="W39" i="10"/>
  <c r="W34" i="10"/>
  <c r="W38" i="6"/>
  <c r="W39" i="6" s="1"/>
  <c r="AE6" i="11"/>
  <c r="AE39" i="10"/>
  <c r="AE34" i="10"/>
  <c r="AE29" i="10" s="1"/>
  <c r="AE38" i="6"/>
  <c r="AE39" i="6" s="1"/>
  <c r="AR6" i="11"/>
  <c r="AR39" i="10"/>
  <c r="AR34" i="10"/>
  <c r="AR38" i="6"/>
  <c r="AR39" i="6" s="1"/>
  <c r="AU6" i="11"/>
  <c r="AU39" i="10"/>
  <c r="AU34" i="10"/>
  <c r="AU38" i="6"/>
  <c r="BH6" i="11"/>
  <c r="BH39" i="10"/>
  <c r="BH34" i="10"/>
  <c r="BH38" i="6"/>
  <c r="CJ6" i="11"/>
  <c r="CJ34" i="10"/>
  <c r="CJ39" i="10"/>
  <c r="CJ38" i="6"/>
  <c r="BZ9" i="11"/>
  <c r="BZ40" i="10"/>
  <c r="BZ41" i="10" s="1"/>
  <c r="BZ42" i="6"/>
  <c r="BZ41" i="6"/>
  <c r="BZ33" i="10"/>
  <c r="BZ31" i="10"/>
  <c r="AN6" i="11"/>
  <c r="AN34" i="10"/>
  <c r="AN39" i="10"/>
  <c r="AN38" i="6"/>
  <c r="AN39" i="6" s="1"/>
  <c r="AD31" i="10"/>
  <c r="AD33" i="10"/>
  <c r="CF6" i="11"/>
  <c r="CF34" i="10"/>
  <c r="CF39" i="10"/>
  <c r="CF38" i="6"/>
  <c r="N9" i="11"/>
  <c r="N40" i="10"/>
  <c r="N41" i="10" s="1"/>
  <c r="N41" i="6"/>
  <c r="N42" i="6"/>
  <c r="N43" i="6" s="1"/>
  <c r="CC6" i="11"/>
  <c r="CC34" i="10"/>
  <c r="CC39" i="10"/>
  <c r="CC38" i="6"/>
  <c r="AU29" i="10"/>
  <c r="AO6" i="11"/>
  <c r="AO39" i="10"/>
  <c r="AO34" i="10"/>
  <c r="AO29" i="10" s="1"/>
  <c r="AO38" i="6"/>
  <c r="AO39" i="6" s="1"/>
  <c r="AW6" i="11"/>
  <c r="AW39" i="10"/>
  <c r="AW34" i="10"/>
  <c r="AW38" i="6"/>
  <c r="C38" i="6"/>
  <c r="C32" i="6"/>
  <c r="CJ29" i="10"/>
  <c r="F9" i="11"/>
  <c r="F40" i="10"/>
  <c r="F41" i="10" s="1"/>
  <c r="F41" i="6"/>
  <c r="F42" i="6"/>
  <c r="F43" i="6" s="1"/>
  <c r="D38" i="6"/>
  <c r="D32" i="6"/>
  <c r="M6" i="11"/>
  <c r="M39" i="10"/>
  <c r="M34" i="10"/>
  <c r="M38" i="6"/>
  <c r="M39" i="6" s="1"/>
  <c r="G6" i="11"/>
  <c r="G39" i="10"/>
  <c r="G34" i="10"/>
  <c r="G29" i="10" s="1"/>
  <c r="G38" i="6"/>
  <c r="G39" i="6" s="1"/>
  <c r="BZ42" i="10"/>
  <c r="CG6" i="11"/>
  <c r="CG39" i="10"/>
  <c r="CG34" i="10"/>
  <c r="CG38" i="6"/>
  <c r="AN29" i="10"/>
  <c r="N33" i="10"/>
  <c r="N31" i="10"/>
  <c r="CC29" i="10"/>
  <c r="BB9" i="11"/>
  <c r="BB40" i="10"/>
  <c r="BB41" i="10" s="1"/>
  <c r="BB42" i="6"/>
  <c r="BB41" i="6"/>
  <c r="AK6" i="11"/>
  <c r="AK39" i="10"/>
  <c r="AK34" i="10"/>
  <c r="AK29" i="10" s="1"/>
  <c r="AK38" i="6"/>
  <c r="AK39" i="6" s="1"/>
  <c r="Y6" i="11"/>
  <c r="Y39" i="10"/>
  <c r="Y34" i="10"/>
  <c r="Y38" i="6"/>
  <c r="Y39" i="6" s="1"/>
  <c r="AG6" i="11"/>
  <c r="AG39" i="10"/>
  <c r="AG34" i="10"/>
  <c r="AG29" i="10" s="1"/>
  <c r="AG38" i="6"/>
  <c r="AG39" i="6" s="1"/>
  <c r="AR29" i="10"/>
  <c r="V9" i="11"/>
  <c r="V40" i="10"/>
  <c r="V41" i="6"/>
  <c r="V42" i="6"/>
  <c r="V43" i="6" s="1"/>
  <c r="H6" i="11"/>
  <c r="H34" i="10"/>
  <c r="H29" i="10" s="1"/>
  <c r="H39" i="10"/>
  <c r="H38" i="6"/>
  <c r="H39" i="6" s="1"/>
  <c r="BG6" i="11"/>
  <c r="BG39" i="10"/>
  <c r="BG34" i="10"/>
  <c r="BG38" i="6"/>
  <c r="BI6" i="11"/>
  <c r="BI39" i="10"/>
  <c r="BI34" i="10"/>
  <c r="BI38" i="6"/>
  <c r="BC6" i="11"/>
  <c r="BC39" i="10"/>
  <c r="BC34" i="10"/>
  <c r="BC38" i="6"/>
  <c r="AW29" i="10"/>
  <c r="CD6" i="11"/>
  <c r="CD34" i="10"/>
  <c r="CD39" i="10"/>
  <c r="CD38" i="6"/>
  <c r="BH29" i="10"/>
  <c r="Z6" i="11"/>
  <c r="Z39" i="10"/>
  <c r="Z34" i="10"/>
  <c r="Z29" i="10" s="1"/>
  <c r="Z38" i="6"/>
  <c r="Z39" i="6" s="1"/>
  <c r="F33" i="10"/>
  <c r="F31" i="10"/>
  <c r="M29" i="10"/>
  <c r="L6" i="11"/>
  <c r="L39" i="10"/>
  <c r="L34" i="10"/>
  <c r="L38" i="6"/>
  <c r="L39" i="6" s="1"/>
  <c r="CG29" i="10"/>
  <c r="CA6" i="11"/>
  <c r="CA39" i="10"/>
  <c r="CA34" i="10"/>
  <c r="CA38" i="6"/>
  <c r="CF29" i="10"/>
  <c r="N42" i="10"/>
  <c r="BB31" i="10"/>
  <c r="BB33" i="10"/>
  <c r="AS6" i="11"/>
  <c r="AS39" i="10"/>
  <c r="AS34" i="10"/>
  <c r="AS38" i="6"/>
  <c r="AS39" i="6" s="1"/>
  <c r="AY6" i="11"/>
  <c r="AY39" i="10"/>
  <c r="AY34" i="10"/>
  <c r="AY38" i="6"/>
  <c r="V31" i="10"/>
  <c r="V33" i="10"/>
  <c r="AL9" i="11"/>
  <c r="AL40" i="10"/>
  <c r="AL41" i="10" s="1"/>
  <c r="AL41" i="6"/>
  <c r="AL42" i="6"/>
  <c r="AL43" i="6" s="1"/>
  <c r="BV6" i="11"/>
  <c r="BV39" i="10"/>
  <c r="BV34" i="10"/>
  <c r="BV38" i="6"/>
  <c r="BI29" i="10"/>
  <c r="BC29" i="10"/>
  <c r="BO6" i="11"/>
  <c r="BO39" i="10"/>
  <c r="BO34" i="10"/>
  <c r="BO38" i="6"/>
  <c r="BQ6" i="11"/>
  <c r="BQ39" i="10"/>
  <c r="BQ34" i="10"/>
  <c r="BQ38" i="6"/>
  <c r="X6" i="11"/>
  <c r="X34" i="10"/>
  <c r="X39" i="10"/>
  <c r="X38" i="6"/>
  <c r="X39" i="6" s="1"/>
  <c r="BZ29" i="10"/>
  <c r="BW6" i="11"/>
  <c r="BW39" i="10"/>
  <c r="BW34" i="10"/>
  <c r="BW38" i="6"/>
  <c r="BP6" i="11"/>
  <c r="BP39" i="10"/>
  <c r="BP34" i="10"/>
  <c r="BP38" i="6"/>
  <c r="AT9" i="11"/>
  <c r="AT40" i="10"/>
  <c r="AT41" i="10" s="1"/>
  <c r="AT41" i="6"/>
  <c r="AT42" i="6"/>
  <c r="AF6" i="11"/>
  <c r="AF34" i="10"/>
  <c r="AF29" i="10" s="1"/>
  <c r="AF39" i="10"/>
  <c r="AF38" i="6"/>
  <c r="AF39" i="6" s="1"/>
  <c r="AH6" i="11"/>
  <c r="AH39" i="10"/>
  <c r="AH34" i="10"/>
  <c r="AH29" i="10" s="1"/>
  <c r="AH38" i="6"/>
  <c r="AH39" i="6" s="1"/>
  <c r="L29" i="10"/>
  <c r="CA29" i="10"/>
  <c r="BU6" i="11"/>
  <c r="BU39" i="10"/>
  <c r="BU34" i="10"/>
  <c r="BU38" i="6"/>
  <c r="T6" i="11"/>
  <c r="T39" i="10"/>
  <c r="T34" i="10"/>
  <c r="T38" i="6"/>
  <c r="T39" i="6" s="1"/>
  <c r="Q6" i="11"/>
  <c r="Q39" i="10"/>
  <c r="Q34" i="10"/>
  <c r="Q29" i="10" s="1"/>
  <c r="Q38" i="6"/>
  <c r="Q39" i="6" s="1"/>
  <c r="AX6" i="11"/>
  <c r="AX39" i="10"/>
  <c r="AX34" i="10"/>
  <c r="AX38" i="6"/>
  <c r="BB42" i="10"/>
  <c r="AB6" i="11"/>
  <c r="AB39" i="10"/>
  <c r="AB34" i="10"/>
  <c r="AB38" i="6"/>
  <c r="AB39" i="6" s="1"/>
  <c r="AS29" i="10"/>
  <c r="BL6" i="11"/>
  <c r="BL34" i="10"/>
  <c r="BL39" i="10"/>
  <c r="BL38" i="6"/>
  <c r="B32" i="6"/>
  <c r="B38" i="6"/>
  <c r="BR9" i="11"/>
  <c r="BR40" i="10"/>
  <c r="BR41" i="10" s="1"/>
  <c r="BR42" i="6"/>
  <c r="BR41" i="6"/>
  <c r="AL31" i="10"/>
  <c r="AL33" i="10"/>
  <c r="BG29" i="10"/>
  <c r="BJ9" i="11"/>
  <c r="BJ40" i="10"/>
  <c r="BJ41" i="10" s="1"/>
  <c r="BJ42" i="6"/>
  <c r="BJ41" i="6"/>
  <c r="CB6" i="11"/>
  <c r="CB34" i="10"/>
  <c r="CB39" i="10"/>
  <c r="CB38" i="6"/>
  <c r="CD29" i="10"/>
  <c r="BQ29" i="10"/>
  <c r="AT31" i="10"/>
  <c r="AT33" i="10"/>
  <c r="CE6" i="11"/>
  <c r="CE39" i="10"/>
  <c r="CE34" i="10"/>
  <c r="CE38" i="6"/>
  <c r="U6" i="11"/>
  <c r="U39" i="10"/>
  <c r="U34" i="10"/>
  <c r="U29" i="10" s="1"/>
  <c r="U38" i="6"/>
  <c r="U39" i="6" s="1"/>
  <c r="BU29" i="10"/>
  <c r="CI6" i="11"/>
  <c r="CI39" i="10"/>
  <c r="CI34" i="10"/>
  <c r="CI38" i="6"/>
  <c r="BD6" i="11"/>
  <c r="BD34" i="10"/>
  <c r="BD39" i="10"/>
  <c r="BD38" i="6"/>
  <c r="AJ6" i="11"/>
  <c r="AJ39" i="10"/>
  <c r="AJ34" i="10"/>
  <c r="AJ29" i="10" s="1"/>
  <c r="AJ38" i="6"/>
  <c r="AJ39" i="6" s="1"/>
  <c r="BL29" i="10"/>
  <c r="AY29" i="10"/>
  <c r="BR33" i="10"/>
  <c r="BR31" i="10"/>
  <c r="BJ33" i="10"/>
  <c r="BJ31" i="10"/>
  <c r="CB29" i="10"/>
  <c r="BO29" i="10"/>
  <c r="BP29" i="10"/>
  <c r="AT42" i="10"/>
  <c r="BM6" i="11"/>
  <c r="BM39" i="10"/>
  <c r="BM34" i="10"/>
  <c r="BM38" i="6"/>
  <c r="O6" i="11"/>
  <c r="O39" i="10"/>
  <c r="O34" i="10"/>
  <c r="O29" i="10" s="1"/>
  <c r="O38" i="6"/>
  <c r="O39" i="6" s="1"/>
  <c r="AP6" i="11"/>
  <c r="AP39" i="10"/>
  <c r="AP34" i="10"/>
  <c r="AP29" i="10" s="1"/>
  <c r="AP38" i="6"/>
  <c r="AP39" i="6" s="1"/>
  <c r="AA39" i="10"/>
  <c r="AA6" i="11"/>
  <c r="AA34" i="10"/>
  <c r="AA38" i="6"/>
  <c r="AA39" i="6" s="1"/>
  <c r="CI29" i="10"/>
  <c r="BD29" i="10"/>
  <c r="AM6" i="11"/>
  <c r="AM39" i="10"/>
  <c r="AM34" i="10"/>
  <c r="AM29" i="10" s="1"/>
  <c r="AM38" i="6"/>
  <c r="AM39" i="6" s="1"/>
  <c r="CH9" i="11"/>
  <c r="CH40" i="10"/>
  <c r="CH41" i="10" s="1"/>
  <c r="CH42" i="6"/>
  <c r="CH41" i="6"/>
  <c r="BN6" i="11"/>
  <c r="BN39" i="10"/>
  <c r="BN34" i="10"/>
  <c r="BN38" i="6"/>
  <c r="BR42" i="10"/>
  <c r="J6" i="11"/>
  <c r="J39" i="10"/>
  <c r="J34" i="10"/>
  <c r="J29" i="10" s="1"/>
  <c r="J38" i="6"/>
  <c r="J39" i="6" s="1"/>
  <c r="BJ42" i="10"/>
  <c r="R6" i="11"/>
  <c r="R39" i="10"/>
  <c r="R34" i="10"/>
  <c r="R29" i="10" s="1"/>
  <c r="R38" i="6"/>
  <c r="R39" i="6" s="1"/>
  <c r="E6" i="11"/>
  <c r="E39" i="10"/>
  <c r="E34" i="10"/>
  <c r="E29" i="10" s="1"/>
  <c r="E38" i="6"/>
  <c r="E39" i="6" s="1"/>
  <c r="BK6" i="11"/>
  <c r="BK39" i="10"/>
  <c r="BK34" i="10"/>
  <c r="BK38" i="6"/>
  <c r="BE6" i="11"/>
  <c r="BE39" i="10"/>
  <c r="BE34" i="10"/>
  <c r="BE38" i="6"/>
  <c r="BY6" i="11"/>
  <c r="BY39" i="10"/>
  <c r="BY34" i="10"/>
  <c r="BY38" i="6"/>
  <c r="BS6" i="11"/>
  <c r="BS39" i="10"/>
  <c r="BS34" i="10"/>
  <c r="BS38" i="6"/>
  <c r="CE29" i="10"/>
  <c r="BX6" i="11"/>
  <c r="BX34" i="10"/>
  <c r="BX39" i="10"/>
  <c r="BX38" i="6"/>
  <c r="I6" i="11"/>
  <c r="I39" i="10"/>
  <c r="I34" i="10"/>
  <c r="I29" i="10" s="1"/>
  <c r="I38" i="6"/>
  <c r="I39" i="6" s="1"/>
  <c r="AC6" i="11"/>
  <c r="AC39" i="10"/>
  <c r="AC34" i="10"/>
  <c r="AC29" i="10" s="1"/>
  <c r="AC38" i="6"/>
  <c r="AC39" i="6" s="1"/>
  <c r="AV6" i="11"/>
  <c r="AV34" i="10"/>
  <c r="AV39" i="10"/>
  <c r="AV38" i="6"/>
  <c r="AX29" i="10"/>
  <c r="AI39" i="10"/>
  <c r="AI6" i="11"/>
  <c r="AI34" i="10"/>
  <c r="AI38" i="6"/>
  <c r="AI39" i="6" s="1"/>
  <c r="BF6" i="11"/>
  <c r="BF39" i="10"/>
  <c r="BF34" i="10"/>
  <c r="BF29" i="10" s="1"/>
  <c r="BF38" i="6"/>
  <c r="AQ39" i="10"/>
  <c r="AQ6" i="11"/>
  <c r="AQ34" i="10"/>
  <c r="AQ29" i="10" s="1"/>
  <c r="AQ38" i="6"/>
  <c r="AQ39" i="6" s="1"/>
  <c r="CH31" i="10"/>
  <c r="CH33" i="10"/>
  <c r="BA6" i="11"/>
  <c r="BA39" i="10"/>
  <c r="BA34" i="10"/>
  <c r="BA29" i="10" s="1"/>
  <c r="BA38" i="6"/>
  <c r="BT6" i="11"/>
  <c r="BT34" i="10"/>
  <c r="BT29" i="10" s="1"/>
  <c r="BT39" i="10"/>
  <c r="BT38" i="6"/>
  <c r="AZ6" i="11"/>
  <c r="AZ39" i="10"/>
  <c r="AZ34" i="10"/>
  <c r="AZ38" i="6"/>
  <c r="P6" i="11"/>
  <c r="P34" i="10"/>
  <c r="P39" i="10"/>
  <c r="P38" i="6"/>
  <c r="P39" i="6" s="1"/>
  <c r="BK29" i="10"/>
  <c r="BE29" i="10"/>
  <c r="K6" i="11"/>
  <c r="K39" i="10"/>
  <c r="K34" i="10"/>
  <c r="K38" i="6"/>
  <c r="K39" i="6" s="1"/>
  <c r="BY29" i="10"/>
  <c r="AY8" i="9"/>
  <c r="AY70" i="5"/>
  <c r="CK37" i="9"/>
  <c r="CK35" i="9"/>
  <c r="BG8" i="9"/>
  <c r="BG70" i="5"/>
  <c r="BR8" i="9"/>
  <c r="BR70" i="5"/>
  <c r="CF37" i="9"/>
  <c r="CF35" i="9"/>
  <c r="CA8" i="9"/>
  <c r="CA70" i="5"/>
  <c r="U37" i="9"/>
  <c r="U35" i="9"/>
  <c r="BC35" i="9"/>
  <c r="BC37" i="9"/>
  <c r="K8" i="9"/>
  <c r="K70" i="5"/>
  <c r="BH8" i="9"/>
  <c r="BH70" i="5"/>
  <c r="BN37" i="9"/>
  <c r="BN35" i="9"/>
  <c r="BT8" i="9"/>
  <c r="BT70" i="5"/>
  <c r="BK37" i="9"/>
  <c r="BK35" i="9"/>
  <c r="S8" i="9"/>
  <c r="S70" i="5"/>
  <c r="AK35" i="9"/>
  <c r="AK37" i="9"/>
  <c r="CJ8" i="9"/>
  <c r="CJ70" i="5"/>
  <c r="BU8" i="9"/>
  <c r="BU70" i="5"/>
  <c r="AU8" i="9"/>
  <c r="AU70" i="5"/>
  <c r="AB8" i="9"/>
  <c r="AB70" i="5"/>
  <c r="AX37" i="9"/>
  <c r="AX35" i="9"/>
  <c r="BC8" i="9"/>
  <c r="BC70" i="5"/>
  <c r="AJ8" i="9"/>
  <c r="AJ70" i="5"/>
  <c r="AV8" i="9"/>
  <c r="AV70" i="5"/>
  <c r="P37" i="9"/>
  <c r="P35" i="9"/>
  <c r="V37" i="9"/>
  <c r="V35" i="9"/>
  <c r="G8" i="9"/>
  <c r="G70" i="5"/>
  <c r="BD8" i="9"/>
  <c r="BD70" i="5"/>
  <c r="CJ37" i="9"/>
  <c r="CJ35" i="9"/>
  <c r="BY37" i="9"/>
  <c r="BY35" i="9"/>
  <c r="R8" i="9"/>
  <c r="R70" i="5"/>
  <c r="AJ37" i="9"/>
  <c r="AJ35" i="9"/>
  <c r="Z8" i="9"/>
  <c r="Z70" i="5"/>
  <c r="V8" i="9"/>
  <c r="V70" i="5"/>
  <c r="BE8" i="9"/>
  <c r="BE70" i="5"/>
  <c r="AN37" i="9"/>
  <c r="AN35" i="9"/>
  <c r="AH8" i="9"/>
  <c r="AH70" i="5"/>
  <c r="P8" i="9"/>
  <c r="P70" i="5"/>
  <c r="BS37" i="9"/>
  <c r="BS35" i="9"/>
  <c r="AA8" i="9"/>
  <c r="AA70" i="5"/>
  <c r="BV11" i="8"/>
  <c r="BV7" i="8"/>
  <c r="BD37" i="9"/>
  <c r="BD35" i="9"/>
  <c r="BW37" i="9"/>
  <c r="BW35" i="9"/>
  <c r="CC8" i="9"/>
  <c r="CC70" i="5"/>
  <c r="BU35" i="9"/>
  <c r="BU37" i="9"/>
  <c r="BA35" i="9"/>
  <c r="BA37" i="9"/>
  <c r="AQ8" i="9"/>
  <c r="AQ70" i="5"/>
  <c r="BB8" i="9"/>
  <c r="BB70" i="5"/>
  <c r="H35" i="9"/>
  <c r="H37" i="9"/>
  <c r="CC35" i="9"/>
  <c r="CC37" i="9"/>
  <c r="BN8" i="9"/>
  <c r="BN70" i="5"/>
  <c r="T37" i="9"/>
  <c r="T35" i="9"/>
  <c r="BV8" i="9"/>
  <c r="BV70" i="5"/>
  <c r="AZ8" i="9"/>
  <c r="AZ70" i="5"/>
  <c r="BP35" i="9"/>
  <c r="BP37" i="9"/>
  <c r="BZ8" i="9"/>
  <c r="BZ70" i="5"/>
  <c r="AW8" i="9"/>
  <c r="AW70" i="5"/>
  <c r="AO37" i="9"/>
  <c r="AO35" i="9"/>
  <c r="CG35" i="9"/>
  <c r="CG37" i="9"/>
  <c r="BA8" i="9"/>
  <c r="BA70" i="5"/>
  <c r="W8" i="9"/>
  <c r="W70" i="5"/>
  <c r="AC35" i="9"/>
  <c r="AC37" i="9"/>
  <c r="BP8" i="9"/>
  <c r="BP70" i="5"/>
  <c r="BE37" i="9"/>
  <c r="BE35" i="9"/>
  <c r="AP8" i="9"/>
  <c r="AP70" i="5"/>
  <c r="BV37" i="9"/>
  <c r="BV35" i="9"/>
  <c r="O37" i="9"/>
  <c r="O35" i="9"/>
  <c r="CF8" i="9"/>
  <c r="CF70" i="5"/>
  <c r="BY8" i="9"/>
  <c r="BY70" i="5"/>
  <c r="W37" i="9"/>
  <c r="W35" i="9"/>
  <c r="CD37" i="9"/>
  <c r="CD35" i="9"/>
  <c r="CK8" i="9"/>
  <c r="CK70" i="5"/>
  <c r="CK9" i="9" s="1"/>
  <c r="N37" i="9"/>
  <c r="N35" i="9"/>
  <c r="AC8" i="9"/>
  <c r="AC70" i="5"/>
  <c r="CB37" i="9"/>
  <c r="CB35" i="9"/>
  <c r="AI35" i="9"/>
  <c r="AI37" i="9"/>
  <c r="CH37" i="9"/>
  <c r="CH35" i="9"/>
  <c r="Z37" i="9"/>
  <c r="Z35" i="9"/>
  <c r="BO8" i="9"/>
  <c r="BO70" i="5"/>
  <c r="BW8" i="9"/>
  <c r="BW70" i="5"/>
  <c r="CE8" i="9"/>
  <c r="CE70" i="5"/>
  <c r="BI8" i="9"/>
  <c r="BI70" i="5"/>
  <c r="AD8" i="9"/>
  <c r="AD70" i="5"/>
  <c r="BB37" i="9"/>
  <c r="BB35" i="9"/>
  <c r="AF8" i="9"/>
  <c r="AF70" i="5"/>
  <c r="AG8" i="9"/>
  <c r="AG70" i="5"/>
  <c r="BS8" i="9"/>
  <c r="BS70" i="5"/>
  <c r="AG35" i="9"/>
  <c r="AG37" i="9"/>
  <c r="AD35" i="9"/>
  <c r="AD37" i="9"/>
  <c r="CD8" i="9"/>
  <c r="CD70" i="5"/>
  <c r="AS8" i="9"/>
  <c r="AS70" i="5"/>
  <c r="BL8" i="9"/>
  <c r="BL70" i="5"/>
  <c r="CH8" i="9"/>
  <c r="CH70" i="5"/>
  <c r="AW37" i="9"/>
  <c r="AW35" i="9"/>
  <c r="CB8" i="9"/>
  <c r="CB70" i="5"/>
  <c r="AR37" i="9"/>
  <c r="AR35" i="9"/>
  <c r="L8" i="9"/>
  <c r="L70" i="5"/>
  <c r="J37" i="9"/>
  <c r="J35" i="9"/>
  <c r="E8" i="9"/>
  <c r="E70" i="5"/>
  <c r="AM8" i="9"/>
  <c r="AM70" i="5"/>
  <c r="AB37" i="9"/>
  <c r="AB35" i="9"/>
  <c r="BM35" i="9"/>
  <c r="BM37" i="9"/>
  <c r="AS35" i="9"/>
  <c r="AS37" i="9"/>
  <c r="CA37" i="9"/>
  <c r="CA35" i="9"/>
  <c r="S37" i="9"/>
  <c r="S35" i="9"/>
  <c r="F37" i="9"/>
  <c r="F35" i="9"/>
  <c r="CI37" i="9"/>
  <c r="CI35" i="9"/>
  <c r="U8" i="9"/>
  <c r="U70" i="5"/>
  <c r="BT37" i="9"/>
  <c r="BT35" i="9"/>
  <c r="AA37" i="9"/>
  <c r="AA35" i="9"/>
  <c r="BZ37" i="9"/>
  <c r="BZ35" i="9"/>
  <c r="BJ8" i="9"/>
  <c r="BJ70" i="5"/>
  <c r="BK8" i="9"/>
  <c r="BK70" i="5"/>
  <c r="BH37" i="9"/>
  <c r="BH35" i="9"/>
  <c r="F8" i="9"/>
  <c r="F70" i="5"/>
  <c r="O8" i="9"/>
  <c r="O70" i="5"/>
  <c r="AY37" i="9"/>
  <c r="AY35" i="9"/>
  <c r="AL35" i="9"/>
  <c r="AL37" i="9"/>
  <c r="AH37" i="9"/>
  <c r="AH35" i="9"/>
  <c r="CI8" i="9"/>
  <c r="CI70" i="5"/>
  <c r="H8" i="9"/>
  <c r="H70" i="5"/>
  <c r="AT37" i="9"/>
  <c r="AT35" i="9"/>
  <c r="BO35" i="9"/>
  <c r="BO37" i="9"/>
  <c r="X8" i="9"/>
  <c r="X70" i="5"/>
  <c r="I8" i="9"/>
  <c r="I70" i="5"/>
  <c r="AX8" i="9"/>
  <c r="AX70" i="5"/>
  <c r="AT8" i="9"/>
  <c r="AT70" i="5"/>
  <c r="BF8" i="9"/>
  <c r="BF70" i="5"/>
  <c r="R37" i="9"/>
  <c r="R35" i="9"/>
  <c r="Y35" i="9"/>
  <c r="Y37" i="9"/>
  <c r="BQ35" i="9"/>
  <c r="BQ37" i="9"/>
  <c r="AM37" i="9"/>
  <c r="AM35" i="9"/>
  <c r="AR8" i="9"/>
  <c r="AR70" i="5"/>
  <c r="BF37" i="9"/>
  <c r="BF35" i="9"/>
  <c r="AZ37" i="9"/>
  <c r="AZ35" i="9"/>
  <c r="AE8" i="9"/>
  <c r="AE70" i="5"/>
  <c r="G37" i="9"/>
  <c r="G35" i="9"/>
  <c r="AL8" i="9"/>
  <c r="AL70" i="5"/>
  <c r="AI8" i="9"/>
  <c r="AI70" i="5"/>
  <c r="Q8" i="9"/>
  <c r="Q70" i="5"/>
  <c r="BL37" i="9"/>
  <c r="BL35" i="9"/>
  <c r="CE37" i="9"/>
  <c r="CE35" i="9"/>
  <c r="L37" i="9"/>
  <c r="L35" i="9"/>
  <c r="AN8" i="9"/>
  <c r="AN70" i="5"/>
  <c r="BX37" i="9"/>
  <c r="BX35" i="9"/>
  <c r="J8" i="9"/>
  <c r="J70" i="5"/>
  <c r="AK8" i="9"/>
  <c r="AK70" i="5"/>
  <c r="AO8" i="9"/>
  <c r="AO70" i="5"/>
  <c r="X35" i="9"/>
  <c r="X37" i="9"/>
  <c r="AQ35" i="9"/>
  <c r="AQ37" i="9"/>
  <c r="AU37" i="9"/>
  <c r="AU35" i="9"/>
  <c r="N8" i="9"/>
  <c r="N70" i="5"/>
  <c r="AF37" i="9"/>
  <c r="AF35" i="9"/>
  <c r="BG37" i="9"/>
  <c r="BG35" i="9"/>
  <c r="BM8" i="9"/>
  <c r="BM70" i="5"/>
  <c r="AV37" i="9"/>
  <c r="AV35" i="9"/>
  <c r="BX8" i="9"/>
  <c r="BX70" i="5"/>
  <c r="AP37" i="9"/>
  <c r="AP35" i="9"/>
  <c r="BQ8" i="9"/>
  <c r="BQ70" i="5"/>
  <c r="K37" i="9"/>
  <c r="K35" i="9"/>
  <c r="BJ37" i="9"/>
  <c r="BJ35" i="9"/>
  <c r="T8" i="9"/>
  <c r="T70" i="5"/>
  <c r="M8" i="9"/>
  <c r="M70" i="5"/>
  <c r="BR37" i="9"/>
  <c r="BR35" i="9"/>
  <c r="CG8" i="9"/>
  <c r="CG70" i="5"/>
  <c r="Y8" i="9"/>
  <c r="Y70" i="5"/>
  <c r="Q35" i="9"/>
  <c r="Q37" i="9"/>
  <c r="BI35" i="9"/>
  <c r="BI37" i="9"/>
  <c r="AE37" i="9"/>
  <c r="AE35" i="9"/>
  <c r="C39" i="13"/>
  <c r="C19" i="13"/>
  <c r="D19" i="13" s="1"/>
  <c r="B5" i="13"/>
  <c r="B9" i="13" s="1"/>
  <c r="B11" i="13" s="1"/>
  <c r="B13" i="13" s="1"/>
  <c r="V41" i="10" l="1"/>
  <c r="AL42" i="10"/>
  <c r="F42" i="10"/>
  <c r="P31" i="10"/>
  <c r="P33" i="10"/>
  <c r="BX9" i="11"/>
  <c r="BX40" i="10"/>
  <c r="BX41" i="10" s="1"/>
  <c r="BX42" i="6"/>
  <c r="BX41" i="6"/>
  <c r="BS31" i="10"/>
  <c r="BS33" i="10"/>
  <c r="CH28" i="6"/>
  <c r="CH29" i="6" s="1"/>
  <c r="CH32" i="11" s="1"/>
  <c r="CH44" i="11" s="1"/>
  <c r="CH36" i="6"/>
  <c r="CH37" i="6" s="1"/>
  <c r="CH16" i="6"/>
  <c r="CH17" i="6" s="1"/>
  <c r="AA33" i="10"/>
  <c r="AA31" i="10"/>
  <c r="BM31" i="10"/>
  <c r="BM33" i="10"/>
  <c r="AJ9" i="11"/>
  <c r="AJ40" i="10"/>
  <c r="AJ41" i="10" s="1"/>
  <c r="AJ41" i="6"/>
  <c r="AJ42" i="6"/>
  <c r="AJ43" i="6" s="1"/>
  <c r="BR6" i="8"/>
  <c r="BR28" i="6"/>
  <c r="BR29" i="6" s="1"/>
  <c r="BR32" i="11" s="1"/>
  <c r="BR44" i="11" s="1"/>
  <c r="BR36" i="6"/>
  <c r="BR37" i="6" s="1"/>
  <c r="BR16" i="6"/>
  <c r="BR17" i="6" s="1"/>
  <c r="BL9" i="11"/>
  <c r="BL40" i="10"/>
  <c r="BL41" i="10" s="1"/>
  <c r="BL42" i="6"/>
  <c r="BL41" i="6"/>
  <c r="AB31" i="10"/>
  <c r="AB33" i="10"/>
  <c r="T31" i="10"/>
  <c r="T33" i="10"/>
  <c r="BW33" i="10"/>
  <c r="BW31" i="10"/>
  <c r="X31" i="10"/>
  <c r="X33" i="10"/>
  <c r="BO9" i="11"/>
  <c r="BO40" i="10"/>
  <c r="BO41" i="10" s="1"/>
  <c r="BO42" i="6"/>
  <c r="BO41" i="6"/>
  <c r="BV33" i="10"/>
  <c r="BV31" i="10"/>
  <c r="BS29" i="10"/>
  <c r="H9" i="11"/>
  <c r="H40" i="10"/>
  <c r="H41" i="10" s="1"/>
  <c r="H41" i="6"/>
  <c r="H42" i="6"/>
  <c r="H43" i="6" s="1"/>
  <c r="Y9" i="11"/>
  <c r="Y40" i="10"/>
  <c r="Y41" i="10" s="1"/>
  <c r="Y41" i="6"/>
  <c r="Y42" i="6"/>
  <c r="Y43" i="6" s="1"/>
  <c r="F6" i="8"/>
  <c r="F28" i="6"/>
  <c r="F29" i="6" s="1"/>
  <c r="F32" i="11" s="1"/>
  <c r="F44" i="11" s="1"/>
  <c r="F36" i="6"/>
  <c r="F37" i="6" s="1"/>
  <c r="F16" i="6"/>
  <c r="F17" i="6" s="1"/>
  <c r="F18" i="6" s="1"/>
  <c r="W31" i="10"/>
  <c r="W33" i="10"/>
  <c r="AI9" i="11"/>
  <c r="AI40" i="10"/>
  <c r="AI41" i="10" s="1"/>
  <c r="AI42" i="6"/>
  <c r="AI43" i="6" s="1"/>
  <c r="AI41" i="6"/>
  <c r="AV31" i="10"/>
  <c r="AV33" i="10"/>
  <c r="I9" i="11"/>
  <c r="I40" i="10"/>
  <c r="I41" i="10" s="1"/>
  <c r="I41" i="6"/>
  <c r="I42" i="6"/>
  <c r="BX42" i="10"/>
  <c r="R33" i="10"/>
  <c r="R31" i="10"/>
  <c r="O40" i="10"/>
  <c r="O41" i="10" s="1"/>
  <c r="O9" i="11"/>
  <c r="O41" i="6"/>
  <c r="O42" i="6"/>
  <c r="O43" i="6" s="1"/>
  <c r="AJ31" i="10"/>
  <c r="AJ33" i="10"/>
  <c r="U9" i="11"/>
  <c r="U40" i="10"/>
  <c r="U41" i="10" s="1"/>
  <c r="U41" i="6"/>
  <c r="U42" i="6"/>
  <c r="U43" i="6" s="1"/>
  <c r="BJ17" i="12"/>
  <c r="BJ18" i="12" s="1"/>
  <c r="BJ2" i="11"/>
  <c r="BJ47" i="10"/>
  <c r="BJ48" i="10"/>
  <c r="BJ47" i="6"/>
  <c r="Q9" i="11"/>
  <c r="Q40" i="10"/>
  <c r="Q41" i="10" s="1"/>
  <c r="Q41" i="6"/>
  <c r="Q42" i="6"/>
  <c r="Q43" i="6" s="1"/>
  <c r="BO33" i="10"/>
  <c r="BO31" i="10"/>
  <c r="BC9" i="11"/>
  <c r="BC40" i="10"/>
  <c r="BC41" i="10" s="1"/>
  <c r="BC42" i="6"/>
  <c r="BC41" i="6"/>
  <c r="M9" i="11"/>
  <c r="M40" i="10"/>
  <c r="M41" i="10" s="1"/>
  <c r="M41" i="6"/>
  <c r="M42" i="6"/>
  <c r="AW31" i="10"/>
  <c r="AW33" i="10"/>
  <c r="W29" i="10"/>
  <c r="AN9" i="11"/>
  <c r="AN40" i="10"/>
  <c r="AN41" i="10" s="1"/>
  <c r="AN41" i="6"/>
  <c r="AN42" i="6"/>
  <c r="AN43" i="6" s="1"/>
  <c r="BZ28" i="6"/>
  <c r="BZ29" i="6" s="1"/>
  <c r="BZ32" i="11" s="1"/>
  <c r="BZ44" i="11" s="1"/>
  <c r="BZ36" i="6"/>
  <c r="BZ37" i="6" s="1"/>
  <c r="BZ16" i="6"/>
  <c r="BZ17" i="6" s="1"/>
  <c r="P29" i="10"/>
  <c r="AE9" i="11"/>
  <c r="AE40" i="10"/>
  <c r="AE41" i="10" s="1"/>
  <c r="AE41" i="6"/>
  <c r="AE42" i="6"/>
  <c r="AE43" i="6" s="1"/>
  <c r="BE9" i="11"/>
  <c r="BE40" i="10"/>
  <c r="BE41" i="10" s="1"/>
  <c r="BE42" i="6"/>
  <c r="BE41" i="6"/>
  <c r="AI33" i="10"/>
  <c r="AI31" i="10"/>
  <c r="BX31" i="10"/>
  <c r="BX33" i="10"/>
  <c r="BE31" i="10"/>
  <c r="BE33" i="10"/>
  <c r="CH17" i="12"/>
  <c r="CH18" i="12" s="1"/>
  <c r="CH2" i="11"/>
  <c r="CH47" i="10"/>
  <c r="CH49" i="10" s="1"/>
  <c r="CH48" i="10"/>
  <c r="CH47" i="6"/>
  <c r="O31" i="10"/>
  <c r="O33" i="10"/>
  <c r="U33" i="10"/>
  <c r="U31" i="10"/>
  <c r="CB9" i="11"/>
  <c r="CB40" i="10"/>
  <c r="CB41" i="10" s="1"/>
  <c r="CB42" i="6"/>
  <c r="CB41" i="6"/>
  <c r="BR17" i="12"/>
  <c r="BR18" i="12" s="1"/>
  <c r="BR2" i="11"/>
  <c r="BR47" i="10"/>
  <c r="BR48" i="10"/>
  <c r="BR47" i="6"/>
  <c r="BL42" i="10"/>
  <c r="AH9" i="11"/>
  <c r="AH40" i="10"/>
  <c r="AH41" i="10" s="1"/>
  <c r="AH41" i="6"/>
  <c r="AH42" i="6"/>
  <c r="AH43" i="6" s="1"/>
  <c r="AF31" i="10"/>
  <c r="AF33" i="10"/>
  <c r="BP9" i="11"/>
  <c r="BP40" i="10"/>
  <c r="BP41" i="10" s="1"/>
  <c r="BP42" i="6"/>
  <c r="BP41" i="6"/>
  <c r="BO42" i="10"/>
  <c r="AS9" i="11"/>
  <c r="AS40" i="10"/>
  <c r="AS41" i="10" s="1"/>
  <c r="AS41" i="6"/>
  <c r="AS42" i="6"/>
  <c r="AS43" i="6" s="1"/>
  <c r="CD9" i="11"/>
  <c r="CD40" i="10"/>
  <c r="CD41" i="10" s="1"/>
  <c r="CD42" i="6"/>
  <c r="CD41" i="6"/>
  <c r="BC31" i="10"/>
  <c r="BC33" i="10"/>
  <c r="Y31" i="10"/>
  <c r="Y33" i="10"/>
  <c r="BB6" i="8"/>
  <c r="BB7" i="8" s="1"/>
  <c r="BB28" i="6"/>
  <c r="BB29" i="6" s="1"/>
  <c r="BB32" i="11" s="1"/>
  <c r="BB44" i="11" s="1"/>
  <c r="BB36" i="6"/>
  <c r="BB37" i="6" s="1"/>
  <c r="BB16" i="6"/>
  <c r="BB17" i="6" s="1"/>
  <c r="AD42" i="10"/>
  <c r="M33" i="10"/>
  <c r="M31" i="10"/>
  <c r="CC31" i="10"/>
  <c r="CC33" i="10"/>
  <c r="CJ31" i="10"/>
  <c r="CJ33" i="10"/>
  <c r="AR9" i="11"/>
  <c r="AR40" i="10"/>
  <c r="AR41" i="10" s="1"/>
  <c r="AR42" i="6"/>
  <c r="AR43" i="6" s="1"/>
  <c r="AR41" i="6"/>
  <c r="AE31" i="10"/>
  <c r="AE33" i="10"/>
  <c r="F7" i="8"/>
  <c r="AZ9" i="11"/>
  <c r="AZ40" i="10"/>
  <c r="AZ41" i="10" s="1"/>
  <c r="AZ42" i="6"/>
  <c r="AZ41" i="6"/>
  <c r="BT31" i="10"/>
  <c r="BT33" i="10"/>
  <c r="BF9" i="11"/>
  <c r="BF40" i="10"/>
  <c r="BF41" i="10" s="1"/>
  <c r="BF42" i="6"/>
  <c r="BF41" i="6"/>
  <c r="I31" i="10"/>
  <c r="I33" i="10"/>
  <c r="E9" i="11"/>
  <c r="E40" i="10"/>
  <c r="E41" i="10" s="1"/>
  <c r="E41" i="6"/>
  <c r="E6" i="8" s="1"/>
  <c r="E42" i="6"/>
  <c r="BN9" i="11"/>
  <c r="BN40" i="10"/>
  <c r="BN41" i="10" s="1"/>
  <c r="BN42" i="6"/>
  <c r="BN41" i="6"/>
  <c r="AB29" i="10"/>
  <c r="AP9" i="11"/>
  <c r="AP40" i="10"/>
  <c r="AP41" i="10" s="1"/>
  <c r="AP41" i="6"/>
  <c r="AP42" i="6"/>
  <c r="AP43" i="6" s="1"/>
  <c r="CI40" i="10"/>
  <c r="CI41" i="10" s="1"/>
  <c r="CI9" i="11"/>
  <c r="CI42" i="6"/>
  <c r="CI41" i="6"/>
  <c r="BL31" i="10"/>
  <c r="BL33" i="10"/>
  <c r="Q31" i="10"/>
  <c r="Q33" i="10"/>
  <c r="BU9" i="11"/>
  <c r="BU40" i="10"/>
  <c r="BU41" i="10" s="1"/>
  <c r="BU41" i="6"/>
  <c r="BU42" i="6"/>
  <c r="BP31" i="10"/>
  <c r="BP33" i="10"/>
  <c r="BQ9" i="11"/>
  <c r="BQ40" i="10"/>
  <c r="BQ41" i="10" s="1"/>
  <c r="BQ42" i="6"/>
  <c r="BQ41" i="6"/>
  <c r="AL17" i="12"/>
  <c r="AL18" i="12" s="1"/>
  <c r="AL2" i="11"/>
  <c r="AL47" i="10"/>
  <c r="AL48" i="10"/>
  <c r="AL47" i="6"/>
  <c r="AS31" i="10"/>
  <c r="AS33" i="10"/>
  <c r="L9" i="11"/>
  <c r="L40" i="10"/>
  <c r="L41" i="10" s="1"/>
  <c r="L41" i="6"/>
  <c r="L42" i="6"/>
  <c r="L43" i="6" s="1"/>
  <c r="BC42" i="10"/>
  <c r="BG9" i="11"/>
  <c r="BG40" i="10"/>
  <c r="BG41" i="10" s="1"/>
  <c r="BG42" i="6"/>
  <c r="BG41" i="6"/>
  <c r="H31" i="10"/>
  <c r="H33" i="10"/>
  <c r="AG9" i="11"/>
  <c r="AG40" i="10"/>
  <c r="AG41" i="10" s="1"/>
  <c r="AG41" i="6"/>
  <c r="AG42" i="6"/>
  <c r="AG43" i="6" s="1"/>
  <c r="CF9" i="11"/>
  <c r="CF40" i="10"/>
  <c r="CF41" i="10" s="1"/>
  <c r="CF42" i="6"/>
  <c r="CF41" i="6"/>
  <c r="AN42" i="10"/>
  <c r="BZ17" i="12"/>
  <c r="BZ18" i="12" s="1"/>
  <c r="BZ2" i="11"/>
  <c r="BZ47" i="10"/>
  <c r="BZ48" i="10"/>
  <c r="BZ47" i="6"/>
  <c r="AR31" i="10"/>
  <c r="AR33" i="10"/>
  <c r="AQ33" i="10"/>
  <c r="AQ31" i="10"/>
  <c r="AZ31" i="10"/>
  <c r="AZ33" i="10"/>
  <c r="AC9" i="11"/>
  <c r="AC40" i="10"/>
  <c r="AC41" i="10" s="1"/>
  <c r="AC41" i="6"/>
  <c r="AC42" i="6"/>
  <c r="AC43" i="6" s="1"/>
  <c r="BY9" i="11"/>
  <c r="BY40" i="10"/>
  <c r="BY41" i="10" s="1"/>
  <c r="BY42" i="6"/>
  <c r="BY41" i="6"/>
  <c r="E33" i="10"/>
  <c r="E31" i="10"/>
  <c r="BD9" i="11"/>
  <c r="BD40" i="10"/>
  <c r="BD41" i="10" s="1"/>
  <c r="BD42" i="6"/>
  <c r="BD41" i="6"/>
  <c r="CI31" i="10"/>
  <c r="CI33" i="10"/>
  <c r="CB42" i="10"/>
  <c r="AX9" i="11"/>
  <c r="AX40" i="10"/>
  <c r="AX41" i="10" s="1"/>
  <c r="AX41" i="6"/>
  <c r="AX42" i="6"/>
  <c r="AH31" i="10"/>
  <c r="AH33" i="10"/>
  <c r="AT17" i="12"/>
  <c r="AT18" i="12" s="1"/>
  <c r="AT2" i="11"/>
  <c r="AT47" i="10"/>
  <c r="AT48" i="10"/>
  <c r="AT47" i="6"/>
  <c r="BP42" i="10"/>
  <c r="BQ33" i="10"/>
  <c r="BQ31" i="10"/>
  <c r="AL6" i="8"/>
  <c r="AL7" i="8" s="1"/>
  <c r="AL28" i="6"/>
  <c r="AL29" i="6" s="1"/>
  <c r="AL32" i="11" s="1"/>
  <c r="AL44" i="11" s="1"/>
  <c r="AL36" i="6"/>
  <c r="AL37" i="6" s="1"/>
  <c r="AL16" i="6"/>
  <c r="AL17" i="6" s="1"/>
  <c r="AL18" i="6" s="1"/>
  <c r="AY9" i="11"/>
  <c r="AY40" i="10"/>
  <c r="AY41" i="10" s="1"/>
  <c r="AY42" i="6"/>
  <c r="AY41" i="6"/>
  <c r="L31" i="10"/>
  <c r="L33" i="10"/>
  <c r="Z9" i="11"/>
  <c r="Z40" i="10"/>
  <c r="Z41" i="10" s="1"/>
  <c r="Z41" i="6"/>
  <c r="Z42" i="6"/>
  <c r="Z43" i="6" s="1"/>
  <c r="CD42" i="10"/>
  <c r="BG33" i="10"/>
  <c r="BG31" i="10"/>
  <c r="BB17" i="12"/>
  <c r="BB18" i="12" s="1"/>
  <c r="BB2" i="11"/>
  <c r="BB47" i="10"/>
  <c r="BB48" i="10"/>
  <c r="BB47" i="6"/>
  <c r="G40" i="10"/>
  <c r="G41" i="10" s="1"/>
  <c r="G9" i="11"/>
  <c r="G41" i="6"/>
  <c r="G42" i="6"/>
  <c r="G43" i="6" s="1"/>
  <c r="AZ29" i="10"/>
  <c r="N17" i="12"/>
  <c r="N18" i="12" s="1"/>
  <c r="N2" i="11"/>
  <c r="N47" i="10"/>
  <c r="N48" i="10"/>
  <c r="N47" i="6"/>
  <c r="CF42" i="10"/>
  <c r="AN31" i="10"/>
  <c r="AN33" i="10"/>
  <c r="AU9" i="11"/>
  <c r="AU40" i="10"/>
  <c r="AU41" i="10" s="1"/>
  <c r="AU42" i="6"/>
  <c r="AU41" i="6"/>
  <c r="AR42" i="10"/>
  <c r="AA29" i="10"/>
  <c r="S9" i="11"/>
  <c r="S40" i="10"/>
  <c r="S41" i="10" s="1"/>
  <c r="S42" i="6"/>
  <c r="S43" i="6" s="1"/>
  <c r="S41" i="6"/>
  <c r="BT9" i="11"/>
  <c r="BT40" i="10"/>
  <c r="BT41" i="10" s="1"/>
  <c r="BT42" i="6"/>
  <c r="BT41" i="6"/>
  <c r="K9" i="11"/>
  <c r="K40" i="10"/>
  <c r="K41" i="10" s="1"/>
  <c r="K42" i="6"/>
  <c r="K43" i="6" s="1"/>
  <c r="K41" i="6"/>
  <c r="P9" i="11"/>
  <c r="P40" i="10"/>
  <c r="P41" i="10" s="1"/>
  <c r="P41" i="6"/>
  <c r="P42" i="6"/>
  <c r="P43" i="6" s="1"/>
  <c r="AZ42" i="10"/>
  <c r="BF33" i="10"/>
  <c r="BF31" i="10"/>
  <c r="AC33" i="10"/>
  <c r="AC31" i="10"/>
  <c r="BM29" i="10"/>
  <c r="BY33" i="10"/>
  <c r="BY31" i="10"/>
  <c r="J9" i="11"/>
  <c r="J40" i="10"/>
  <c r="J41" i="10" s="1"/>
  <c r="J41" i="6"/>
  <c r="J42" i="6"/>
  <c r="J43" i="6" s="1"/>
  <c r="BN33" i="10"/>
  <c r="BN31" i="10"/>
  <c r="T29" i="10"/>
  <c r="AP33" i="10"/>
  <c r="AP31" i="10"/>
  <c r="BW29" i="10"/>
  <c r="CI42" i="10"/>
  <c r="CB31" i="10"/>
  <c r="CB33" i="10"/>
  <c r="BV29" i="10"/>
  <c r="V42" i="10"/>
  <c r="BU31" i="10"/>
  <c r="BU33" i="10"/>
  <c r="AT6" i="8"/>
  <c r="AT28" i="6"/>
  <c r="AT29" i="6" s="1"/>
  <c r="AT32" i="11" s="1"/>
  <c r="AT44" i="11" s="1"/>
  <c r="AT36" i="6"/>
  <c r="AT37" i="6" s="1"/>
  <c r="AT16" i="6"/>
  <c r="AT17" i="6" s="1"/>
  <c r="X9" i="11"/>
  <c r="X40" i="10"/>
  <c r="X41" i="10" s="1"/>
  <c r="X41" i="6"/>
  <c r="X42" i="6"/>
  <c r="X43" i="6" s="1"/>
  <c r="BQ42" i="10"/>
  <c r="AY33" i="10"/>
  <c r="AY31" i="10"/>
  <c r="CA40" i="10"/>
  <c r="CA41" i="10" s="1"/>
  <c r="CA9" i="11"/>
  <c r="CA42" i="6"/>
  <c r="CA41" i="6"/>
  <c r="CD33" i="10"/>
  <c r="CD31" i="10"/>
  <c r="BG42" i="10"/>
  <c r="V17" i="12"/>
  <c r="V18" i="12" s="1"/>
  <c r="V2" i="11"/>
  <c r="V47" i="10"/>
  <c r="V48" i="10"/>
  <c r="V47" i="6"/>
  <c r="AG31" i="10"/>
  <c r="AG33" i="10"/>
  <c r="CG9" i="11"/>
  <c r="CG40" i="10"/>
  <c r="CG41" i="10" s="1"/>
  <c r="CG42" i="6"/>
  <c r="CG41" i="6"/>
  <c r="G31" i="10"/>
  <c r="G33" i="10"/>
  <c r="AO9" i="11"/>
  <c r="AO40" i="10"/>
  <c r="AO41" i="10" s="1"/>
  <c r="AO41" i="6"/>
  <c r="AO42" i="6"/>
  <c r="AO43" i="6" s="1"/>
  <c r="N6" i="8"/>
  <c r="N7" i="8" s="1"/>
  <c r="N28" i="6"/>
  <c r="N29" i="6" s="1"/>
  <c r="N32" i="11" s="1"/>
  <c r="N44" i="11" s="1"/>
  <c r="N36" i="6"/>
  <c r="N37" i="6" s="1"/>
  <c r="N16" i="6"/>
  <c r="N17" i="6" s="1"/>
  <c r="N18" i="6" s="1"/>
  <c r="CF31" i="10"/>
  <c r="CF33" i="10"/>
  <c r="BH9" i="11"/>
  <c r="BH40" i="10"/>
  <c r="BH41" i="10" s="1"/>
  <c r="BH42" i="6"/>
  <c r="BH41" i="6"/>
  <c r="AU31" i="10"/>
  <c r="AU33" i="10"/>
  <c r="AV29" i="10"/>
  <c r="AD17" i="12"/>
  <c r="AD18" i="12" s="1"/>
  <c r="AD2" i="11"/>
  <c r="AD47" i="10"/>
  <c r="AD48" i="10"/>
  <c r="AD47" i="6"/>
  <c r="S33" i="10"/>
  <c r="S31" i="10"/>
  <c r="AV42" i="10"/>
  <c r="K33" i="10"/>
  <c r="K31" i="10"/>
  <c r="BA9" i="11"/>
  <c r="BA40" i="10"/>
  <c r="BA41" i="10" s="1"/>
  <c r="BA42" i="6"/>
  <c r="BA41" i="6"/>
  <c r="BF42" i="10"/>
  <c r="AV9" i="11"/>
  <c r="AV40" i="10"/>
  <c r="AV41" i="10" s="1"/>
  <c r="AV41" i="6"/>
  <c r="AV42" i="6"/>
  <c r="BY42" i="10"/>
  <c r="BK9" i="11"/>
  <c r="BK40" i="10"/>
  <c r="BK41" i="10" s="1"/>
  <c r="BK42" i="6"/>
  <c r="BK41" i="6"/>
  <c r="BN42" i="10"/>
  <c r="AM9" i="11"/>
  <c r="AM40" i="10"/>
  <c r="AM41" i="10" s="1"/>
  <c r="AM41" i="6"/>
  <c r="AM42" i="6"/>
  <c r="AM43" i="6" s="1"/>
  <c r="AP42" i="10"/>
  <c r="BM9" i="11"/>
  <c r="BM40" i="10"/>
  <c r="BM41" i="10" s="1"/>
  <c r="BM41" i="6"/>
  <c r="BM42" i="6"/>
  <c r="BD42" i="10"/>
  <c r="CE9" i="11"/>
  <c r="CE40" i="10"/>
  <c r="CE41" i="10" s="1"/>
  <c r="CE42" i="6"/>
  <c r="CE41" i="6"/>
  <c r="B41" i="6"/>
  <c r="B42" i="6"/>
  <c r="B39" i="6"/>
  <c r="AX33" i="10"/>
  <c r="AX31" i="10"/>
  <c r="BU42" i="10"/>
  <c r="BV9" i="11"/>
  <c r="BV40" i="10"/>
  <c r="BV41" i="10" s="1"/>
  <c r="BV42" i="6"/>
  <c r="BV41" i="6"/>
  <c r="AY42" i="10"/>
  <c r="Y29" i="10"/>
  <c r="CA31" i="10"/>
  <c r="CA33" i="10"/>
  <c r="Z33" i="10"/>
  <c r="Z31" i="10"/>
  <c r="BI9" i="11"/>
  <c r="BI40" i="10"/>
  <c r="BI41" i="10" s="1"/>
  <c r="BI42" i="6"/>
  <c r="BI41" i="6"/>
  <c r="V6" i="8"/>
  <c r="V7" i="8" s="1"/>
  <c r="V28" i="6"/>
  <c r="V29" i="6" s="1"/>
  <c r="V32" i="11" s="1"/>
  <c r="V44" i="11" s="1"/>
  <c r="V36" i="6"/>
  <c r="V37" i="6" s="1"/>
  <c r="V16" i="6"/>
  <c r="V17" i="6" s="1"/>
  <c r="V18" i="6" s="1"/>
  <c r="AK9" i="11"/>
  <c r="AK40" i="10"/>
  <c r="AK41" i="10" s="1"/>
  <c r="AK41" i="6"/>
  <c r="AK42" i="6"/>
  <c r="AK43" i="6" s="1"/>
  <c r="CG33" i="10"/>
  <c r="CG31" i="10"/>
  <c r="D39" i="6"/>
  <c r="D41" i="6"/>
  <c r="D42" i="6"/>
  <c r="C42" i="6"/>
  <c r="C39" i="6"/>
  <c r="C41" i="6"/>
  <c r="AI29" i="10"/>
  <c r="BX29" i="10"/>
  <c r="K29" i="10"/>
  <c r="BH33" i="10"/>
  <c r="BH31" i="10"/>
  <c r="BN29" i="10"/>
  <c r="AD6" i="8"/>
  <c r="AD7" i="8" s="1"/>
  <c r="AD28" i="6"/>
  <c r="AD29" i="6" s="1"/>
  <c r="AD32" i="11" s="1"/>
  <c r="AD44" i="11" s="1"/>
  <c r="AD36" i="6"/>
  <c r="AD37" i="6" s="1"/>
  <c r="AD16" i="6"/>
  <c r="AD17" i="6" s="1"/>
  <c r="AD18" i="6" s="1"/>
  <c r="S42" i="10"/>
  <c r="BA42" i="10"/>
  <c r="BR7" i="8"/>
  <c r="AT7" i="8"/>
  <c r="BA31" i="10"/>
  <c r="BA33" i="10"/>
  <c r="AQ9" i="11"/>
  <c r="AQ40" i="10"/>
  <c r="AQ41" i="10" s="1"/>
  <c r="AQ42" i="6"/>
  <c r="AQ43" i="6" s="1"/>
  <c r="AQ41" i="6"/>
  <c r="BS40" i="10"/>
  <c r="BS41" i="10" s="1"/>
  <c r="BS9" i="11"/>
  <c r="BS42" i="6"/>
  <c r="BS41" i="6"/>
  <c r="BK31" i="10"/>
  <c r="BK33" i="10"/>
  <c r="R9" i="11"/>
  <c r="R40" i="10"/>
  <c r="R41" i="10" s="1"/>
  <c r="R41" i="6"/>
  <c r="R42" i="6"/>
  <c r="R43" i="6" s="1"/>
  <c r="J33" i="10"/>
  <c r="J31" i="10"/>
  <c r="AM31" i="10"/>
  <c r="AM33" i="10"/>
  <c r="AA9" i="11"/>
  <c r="AA40" i="10"/>
  <c r="AA41" i="10" s="1"/>
  <c r="AA42" i="6"/>
  <c r="AA43" i="6" s="1"/>
  <c r="AA41" i="6"/>
  <c r="BD31" i="10"/>
  <c r="BD33" i="10"/>
  <c r="CE33" i="10"/>
  <c r="CE31" i="10"/>
  <c r="X29" i="10"/>
  <c r="BJ6" i="8"/>
  <c r="BJ7" i="8" s="1"/>
  <c r="BJ28" i="6"/>
  <c r="BJ29" i="6" s="1"/>
  <c r="BJ32" i="11" s="1"/>
  <c r="BJ44" i="11" s="1"/>
  <c r="BJ36" i="6"/>
  <c r="BJ37" i="6" s="1"/>
  <c r="BJ16" i="6"/>
  <c r="BJ17" i="6" s="1"/>
  <c r="AB9" i="11"/>
  <c r="AB40" i="10"/>
  <c r="AB41" i="10" s="1"/>
  <c r="AB41" i="6"/>
  <c r="AB42" i="6"/>
  <c r="AB43" i="6" s="1"/>
  <c r="AX42" i="10"/>
  <c r="T9" i="11"/>
  <c r="T40" i="10"/>
  <c r="T41" i="10" s="1"/>
  <c r="T41" i="6"/>
  <c r="T42" i="6"/>
  <c r="T43" i="6" s="1"/>
  <c r="AF9" i="11"/>
  <c r="AF40" i="10"/>
  <c r="AF41" i="10" s="1"/>
  <c r="AF41" i="6"/>
  <c r="AF42" i="6"/>
  <c r="AF43" i="6" s="1"/>
  <c r="BW9" i="11"/>
  <c r="BW40" i="10"/>
  <c r="BW41" i="10" s="1"/>
  <c r="BW42" i="6"/>
  <c r="BW41" i="6"/>
  <c r="X42" i="10"/>
  <c r="CA42" i="10"/>
  <c r="Z42" i="10"/>
  <c r="BI31" i="10"/>
  <c r="BI33" i="10"/>
  <c r="AK33" i="10"/>
  <c r="AK31" i="10"/>
  <c r="CG42" i="10"/>
  <c r="F17" i="12"/>
  <c r="F18" i="12" s="1"/>
  <c r="F2" i="11"/>
  <c r="F47" i="10"/>
  <c r="F48" i="10"/>
  <c r="F47" i="6"/>
  <c r="AW9" i="11"/>
  <c r="AW40" i="10"/>
  <c r="AW41" i="10" s="1"/>
  <c r="AW41" i="6"/>
  <c r="AW42" i="6"/>
  <c r="AO31" i="10"/>
  <c r="AO33" i="10"/>
  <c r="CC9" i="11"/>
  <c r="CC40" i="10"/>
  <c r="CC41" i="10" s="1"/>
  <c r="CC41" i="6"/>
  <c r="CC42" i="6"/>
  <c r="CJ9" i="11"/>
  <c r="CJ40" i="10"/>
  <c r="CJ41" i="10" s="1"/>
  <c r="CJ42" i="6"/>
  <c r="CJ41" i="6"/>
  <c r="BH42" i="10"/>
  <c r="CH42" i="10"/>
  <c r="W40" i="10"/>
  <c r="W41" i="10" s="1"/>
  <c r="W9" i="11"/>
  <c r="W41" i="6"/>
  <c r="W42" i="6"/>
  <c r="W43" i="6" s="1"/>
  <c r="BJ7" i="11"/>
  <c r="BJ10" i="11"/>
  <c r="BJ11" i="11" s="1"/>
  <c r="BJ8" i="11"/>
  <c r="BJ9" i="9"/>
  <c r="BJ10" i="8"/>
  <c r="U7" i="11"/>
  <c r="U10" i="11"/>
  <c r="U8" i="11"/>
  <c r="U9" i="9"/>
  <c r="U10" i="8"/>
  <c r="CB10" i="11"/>
  <c r="CB11" i="11" s="1"/>
  <c r="CB8" i="11"/>
  <c r="CB7" i="11"/>
  <c r="CB9" i="9"/>
  <c r="AF10" i="11"/>
  <c r="AF8" i="11"/>
  <c r="AF7" i="11"/>
  <c r="AF9" i="9"/>
  <c r="AF10" i="8"/>
  <c r="AQ10" i="11"/>
  <c r="AQ8" i="11"/>
  <c r="AQ7" i="11"/>
  <c r="AQ9" i="9"/>
  <c r="AQ10" i="8"/>
  <c r="BE10" i="11"/>
  <c r="BE11" i="11" s="1"/>
  <c r="BE8" i="11"/>
  <c r="BE7" i="11"/>
  <c r="BE9" i="9"/>
  <c r="BE10" i="8"/>
  <c r="S10" i="11"/>
  <c r="S8" i="11"/>
  <c r="S9" i="9"/>
  <c r="S7" i="11"/>
  <c r="S10" i="8"/>
  <c r="M7" i="11"/>
  <c r="M10" i="11"/>
  <c r="M11" i="11" s="1"/>
  <c r="M9" i="9"/>
  <c r="M8" i="11"/>
  <c r="M10" i="8"/>
  <c r="CG7" i="11"/>
  <c r="CG10" i="11"/>
  <c r="CG11" i="11" s="1"/>
  <c r="CG8" i="11"/>
  <c r="CG9" i="9"/>
  <c r="BX7" i="11"/>
  <c r="BX10" i="11"/>
  <c r="BX11" i="11" s="1"/>
  <c r="BX8" i="11"/>
  <c r="BX9" i="9"/>
  <c r="N10" i="11"/>
  <c r="N11" i="11" s="1"/>
  <c r="N8" i="11"/>
  <c r="N7" i="11"/>
  <c r="N9" i="9"/>
  <c r="N10" i="8"/>
  <c r="AO10" i="11"/>
  <c r="AO8" i="11"/>
  <c r="AO7" i="11"/>
  <c r="AO9" i="9"/>
  <c r="AO10" i="8"/>
  <c r="F10" i="11"/>
  <c r="F11" i="11" s="1"/>
  <c r="F8" i="11"/>
  <c r="F9" i="9"/>
  <c r="F7" i="11"/>
  <c r="F10" i="8"/>
  <c r="F13" i="8" s="1"/>
  <c r="L7" i="11"/>
  <c r="L10" i="11"/>
  <c r="L11" i="11" s="1"/>
  <c r="L8" i="11"/>
  <c r="L9" i="9"/>
  <c r="L10" i="8"/>
  <c r="CD10" i="11"/>
  <c r="CD11" i="11" s="1"/>
  <c r="CD8" i="11"/>
  <c r="CD7" i="11"/>
  <c r="CD9" i="9"/>
  <c r="BO10" i="11"/>
  <c r="BO11" i="11" s="1"/>
  <c r="BO8" i="11"/>
  <c r="BO7" i="11"/>
  <c r="BO9" i="9"/>
  <c r="BO10" i="8"/>
  <c r="AC7" i="11"/>
  <c r="AC10" i="11"/>
  <c r="AC8" i="11"/>
  <c r="AC9" i="9"/>
  <c r="AC10" i="8"/>
  <c r="AZ7" i="11"/>
  <c r="AZ10" i="11"/>
  <c r="AZ11" i="11" s="1"/>
  <c r="AZ8" i="11"/>
  <c r="AZ9" i="9"/>
  <c r="AZ10" i="8"/>
  <c r="CC10" i="11"/>
  <c r="CC11" i="11" s="1"/>
  <c r="CC8" i="11"/>
  <c r="CC7" i="11"/>
  <c r="CC9" i="9"/>
  <c r="AH10" i="11"/>
  <c r="AH11" i="11" s="1"/>
  <c r="AH8" i="11"/>
  <c r="AH7" i="11"/>
  <c r="AH9" i="9"/>
  <c r="AH10" i="8"/>
  <c r="AJ7" i="11"/>
  <c r="AJ10" i="11"/>
  <c r="AJ8" i="11"/>
  <c r="AJ9" i="9"/>
  <c r="AJ10" i="8"/>
  <c r="CJ10" i="11"/>
  <c r="CJ11" i="11" s="1"/>
  <c r="CJ8" i="11"/>
  <c r="CJ7" i="11"/>
  <c r="CJ9" i="9"/>
  <c r="AN10" i="11"/>
  <c r="AN11" i="11" s="1"/>
  <c r="AN8" i="11"/>
  <c r="AN7" i="11"/>
  <c r="AN9" i="9"/>
  <c r="AN10" i="8"/>
  <c r="I10" i="11"/>
  <c r="I8" i="11"/>
  <c r="I7" i="11"/>
  <c r="I9" i="9"/>
  <c r="I10" i="8"/>
  <c r="BS10" i="11"/>
  <c r="BS11" i="11" s="1"/>
  <c r="BS7" i="11"/>
  <c r="BS9" i="9"/>
  <c r="BS8" i="11"/>
  <c r="BS10" i="8"/>
  <c r="AG10" i="11"/>
  <c r="AG8" i="11"/>
  <c r="AG7" i="11"/>
  <c r="AG9" i="9"/>
  <c r="AG10" i="8"/>
  <c r="V7" i="11"/>
  <c r="V10" i="11"/>
  <c r="V11" i="11" s="1"/>
  <c r="V8" i="11"/>
  <c r="V9" i="9"/>
  <c r="V10" i="8"/>
  <c r="AB7" i="11"/>
  <c r="AB10" i="11"/>
  <c r="AB8" i="11"/>
  <c r="AB9" i="9"/>
  <c r="AB10" i="8"/>
  <c r="AU10" i="11"/>
  <c r="AU11" i="11" s="1"/>
  <c r="AU7" i="11"/>
  <c r="AU9" i="9"/>
  <c r="AU8" i="11"/>
  <c r="AU10" i="8"/>
  <c r="BR7" i="11"/>
  <c r="BR10" i="11"/>
  <c r="BR11" i="11" s="1"/>
  <c r="BR8" i="11"/>
  <c r="BR9" i="9"/>
  <c r="BR10" i="8"/>
  <c r="AK7" i="11"/>
  <c r="AK10" i="11"/>
  <c r="AK9" i="9"/>
  <c r="AK8" i="11"/>
  <c r="AK10" i="8"/>
  <c r="AR7" i="11"/>
  <c r="AR10" i="11"/>
  <c r="AR8" i="11"/>
  <c r="AR9" i="9"/>
  <c r="AR10" i="8"/>
  <c r="BF10" i="11"/>
  <c r="BF11" i="11" s="1"/>
  <c r="BF8" i="11"/>
  <c r="BF7" i="11"/>
  <c r="BF9" i="9"/>
  <c r="BF10" i="8"/>
  <c r="AT7" i="11"/>
  <c r="AT10" i="11"/>
  <c r="AT11" i="11" s="1"/>
  <c r="AT8" i="11"/>
  <c r="AT9" i="9"/>
  <c r="AT10" i="8"/>
  <c r="AM10" i="11"/>
  <c r="AM11" i="11" s="1"/>
  <c r="AM7" i="11"/>
  <c r="AM9" i="9"/>
  <c r="AM8" i="11"/>
  <c r="AM10" i="8"/>
  <c r="AD7" i="11"/>
  <c r="AD10" i="11"/>
  <c r="AD11" i="11" s="1"/>
  <c r="AD8" i="11"/>
  <c r="AD9" i="9"/>
  <c r="AD10" i="8"/>
  <c r="AD13" i="8" s="1"/>
  <c r="BY7" i="11"/>
  <c r="BY10" i="11"/>
  <c r="BY11" i="11" s="1"/>
  <c r="BY9" i="9"/>
  <c r="BY8" i="11"/>
  <c r="AP10" i="11"/>
  <c r="AP8" i="11"/>
  <c r="AP7" i="11"/>
  <c r="AP9" i="9"/>
  <c r="AP10" i="8"/>
  <c r="W7" i="11"/>
  <c r="W9" i="9"/>
  <c r="W8" i="11"/>
  <c r="W10" i="11"/>
  <c r="W10" i="8"/>
  <c r="AW10" i="11"/>
  <c r="AW11" i="11" s="1"/>
  <c r="AW8" i="11"/>
  <c r="AW7" i="11"/>
  <c r="AW9" i="9"/>
  <c r="AW10" i="8"/>
  <c r="BH7" i="11"/>
  <c r="BH10" i="11"/>
  <c r="BH11" i="11" s="1"/>
  <c r="BH8" i="11"/>
  <c r="BH9" i="9"/>
  <c r="BH10" i="8"/>
  <c r="AL7" i="11"/>
  <c r="AL10" i="11"/>
  <c r="AL11" i="11" s="1"/>
  <c r="AL8" i="11"/>
  <c r="AL9" i="9"/>
  <c r="AL10" i="8"/>
  <c r="AL13" i="8" s="1"/>
  <c r="X10" i="11"/>
  <c r="X8" i="11"/>
  <c r="X7" i="11"/>
  <c r="X9" i="9"/>
  <c r="X10" i="8"/>
  <c r="Z10" i="11"/>
  <c r="Z8" i="11"/>
  <c r="Z7" i="11"/>
  <c r="Z9" i="9"/>
  <c r="Z10" i="8"/>
  <c r="BD10" i="11"/>
  <c r="BD11" i="11" s="1"/>
  <c r="BD8" i="11"/>
  <c r="BD7" i="11"/>
  <c r="BD9" i="9"/>
  <c r="BD10" i="8"/>
  <c r="AV10" i="11"/>
  <c r="AV11" i="11" s="1"/>
  <c r="AV8" i="11"/>
  <c r="AV7" i="11"/>
  <c r="AV9" i="9"/>
  <c r="AV10" i="8"/>
  <c r="BG10" i="11"/>
  <c r="BG11" i="11" s="1"/>
  <c r="BG8" i="11"/>
  <c r="BG9" i="9"/>
  <c r="BG7" i="11"/>
  <c r="BG10" i="8"/>
  <c r="J10" i="11"/>
  <c r="J11" i="11" s="1"/>
  <c r="J8" i="11"/>
  <c r="J7" i="11"/>
  <c r="J9" i="9"/>
  <c r="J10" i="8"/>
  <c r="Q10" i="11"/>
  <c r="Q8" i="11"/>
  <c r="Q7" i="11"/>
  <c r="Q9" i="9"/>
  <c r="Q10" i="8"/>
  <c r="AX10" i="11"/>
  <c r="AX11" i="11" s="1"/>
  <c r="AX8" i="11"/>
  <c r="AX7" i="11"/>
  <c r="AX9" i="9"/>
  <c r="AX10" i="8"/>
  <c r="H10" i="11"/>
  <c r="H11" i="11" s="1"/>
  <c r="H8" i="11"/>
  <c r="H7" i="11"/>
  <c r="H9" i="9"/>
  <c r="H10" i="8"/>
  <c r="E7" i="11"/>
  <c r="E10" i="11"/>
  <c r="E9" i="9"/>
  <c r="E8" i="11"/>
  <c r="E10" i="8"/>
  <c r="BL10" i="11"/>
  <c r="BL11" i="11" s="1"/>
  <c r="BL8" i="11"/>
  <c r="BL7" i="11"/>
  <c r="BL9" i="9"/>
  <c r="BL10" i="8"/>
  <c r="BI7" i="11"/>
  <c r="BI10" i="11"/>
  <c r="BI11" i="11" s="1"/>
  <c r="BI8" i="11"/>
  <c r="BI9" i="9"/>
  <c r="BI10" i="8"/>
  <c r="CK13" i="9"/>
  <c r="CK26" i="9"/>
  <c r="CK28" i="9"/>
  <c r="CK14" i="9"/>
  <c r="CK33" i="9"/>
  <c r="CF7" i="11"/>
  <c r="CF10" i="11"/>
  <c r="CF11" i="11" s="1"/>
  <c r="CF8" i="11"/>
  <c r="CF9" i="9"/>
  <c r="BA7" i="11"/>
  <c r="BA10" i="11"/>
  <c r="BA11" i="11" s="1"/>
  <c r="BA8" i="11"/>
  <c r="BA9" i="9"/>
  <c r="BA10" i="8"/>
  <c r="BZ7" i="11"/>
  <c r="BZ10" i="11"/>
  <c r="BZ11" i="11" s="1"/>
  <c r="BZ8" i="11"/>
  <c r="BZ9" i="9"/>
  <c r="BN10" i="11"/>
  <c r="BN11" i="11" s="1"/>
  <c r="BN8" i="11"/>
  <c r="BN7" i="11"/>
  <c r="BN9" i="9"/>
  <c r="BN10" i="8"/>
  <c r="AA10" i="11"/>
  <c r="AA11" i="11" s="1"/>
  <c r="AA8" i="11"/>
  <c r="AA9" i="9"/>
  <c r="AA7" i="11"/>
  <c r="AA10" i="8"/>
  <c r="K10" i="11"/>
  <c r="K8" i="11"/>
  <c r="K7" i="11"/>
  <c r="K9" i="9"/>
  <c r="K10" i="8"/>
  <c r="BQ7" i="11"/>
  <c r="BQ10" i="11"/>
  <c r="BQ11" i="11" s="1"/>
  <c r="BQ9" i="9"/>
  <c r="BQ8" i="11"/>
  <c r="BQ10" i="8"/>
  <c r="Y10" i="11"/>
  <c r="Y8" i="11"/>
  <c r="Y7" i="11"/>
  <c r="Y9" i="9"/>
  <c r="Y10" i="8"/>
  <c r="T7" i="11"/>
  <c r="T10" i="11"/>
  <c r="T8" i="11"/>
  <c r="T9" i="9"/>
  <c r="T10" i="8"/>
  <c r="AE7" i="11"/>
  <c r="AE9" i="9"/>
  <c r="AE10" i="11"/>
  <c r="AE8" i="11"/>
  <c r="AE10" i="8"/>
  <c r="BK10" i="11"/>
  <c r="BK11" i="11" s="1"/>
  <c r="BK7" i="11"/>
  <c r="BK9" i="9"/>
  <c r="BK8" i="11"/>
  <c r="BK10" i="8"/>
  <c r="BV10" i="11"/>
  <c r="BV11" i="11" s="1"/>
  <c r="BV8" i="11"/>
  <c r="BV7" i="11"/>
  <c r="BV9" i="9"/>
  <c r="BB7" i="11"/>
  <c r="BB10" i="11"/>
  <c r="BB11" i="11" s="1"/>
  <c r="BB8" i="11"/>
  <c r="BB9" i="9"/>
  <c r="BB10" i="8"/>
  <c r="R10" i="11"/>
  <c r="R8" i="11"/>
  <c r="R7" i="11"/>
  <c r="R9" i="9"/>
  <c r="R10" i="8"/>
  <c r="G9" i="9"/>
  <c r="G10" i="11"/>
  <c r="G11" i="11" s="1"/>
  <c r="G7" i="11"/>
  <c r="G8" i="11"/>
  <c r="G10" i="8"/>
  <c r="BC10" i="11"/>
  <c r="BC11" i="11" s="1"/>
  <c r="BC7" i="11"/>
  <c r="BC9" i="9"/>
  <c r="BC8" i="11"/>
  <c r="BC10" i="8"/>
  <c r="CA10" i="11"/>
  <c r="CA11" i="11" s="1"/>
  <c r="CA7" i="11"/>
  <c r="CA9" i="9"/>
  <c r="CA8" i="11"/>
  <c r="AY10" i="11"/>
  <c r="AY11" i="11" s="1"/>
  <c r="AY8" i="11"/>
  <c r="AY9" i="9"/>
  <c r="AY7" i="11"/>
  <c r="AY10" i="8"/>
  <c r="BM10" i="11"/>
  <c r="BM11" i="11" s="1"/>
  <c r="BM8" i="11"/>
  <c r="BM7" i="11"/>
  <c r="BM9" i="9"/>
  <c r="BM10" i="8"/>
  <c r="AI10" i="11"/>
  <c r="AI11" i="11" s="1"/>
  <c r="AI8" i="11"/>
  <c r="AI7" i="11"/>
  <c r="AI9" i="9"/>
  <c r="AI10" i="8"/>
  <c r="CI10" i="11"/>
  <c r="CI11" i="11" s="1"/>
  <c r="CI7" i="11"/>
  <c r="CI9" i="9"/>
  <c r="CI8" i="11"/>
  <c r="O7" i="11"/>
  <c r="O9" i="9"/>
  <c r="O10" i="11"/>
  <c r="O11" i="11" s="1"/>
  <c r="O8" i="11"/>
  <c r="O10" i="8"/>
  <c r="CH7" i="11"/>
  <c r="CH10" i="11"/>
  <c r="CH11" i="11" s="1"/>
  <c r="CH8" i="11"/>
  <c r="CH9" i="9"/>
  <c r="AS7" i="11"/>
  <c r="AS10" i="11"/>
  <c r="AS9" i="9"/>
  <c r="AS8" i="11"/>
  <c r="AS10" i="8"/>
  <c r="CE10" i="11"/>
  <c r="CE11" i="11" s="1"/>
  <c r="CE8" i="11"/>
  <c r="CE9" i="9"/>
  <c r="CE7" i="11"/>
  <c r="BW10" i="11"/>
  <c r="BW11" i="11" s="1"/>
  <c r="BW8" i="11"/>
  <c r="BW7" i="11"/>
  <c r="BW9" i="9"/>
  <c r="BP7" i="11"/>
  <c r="BP10" i="11"/>
  <c r="BP11" i="11" s="1"/>
  <c r="BP8" i="11"/>
  <c r="BP9" i="9"/>
  <c r="BP10" i="8"/>
  <c r="P10" i="11"/>
  <c r="P8" i="11"/>
  <c r="P7" i="11"/>
  <c r="P9" i="9"/>
  <c r="P10" i="8"/>
  <c r="BU10" i="11"/>
  <c r="BU11" i="11" s="1"/>
  <c r="BU8" i="11"/>
  <c r="BU7" i="11"/>
  <c r="BU9" i="9"/>
  <c r="BU10" i="8"/>
  <c r="BT10" i="11"/>
  <c r="BT11" i="11" s="1"/>
  <c r="BT8" i="11"/>
  <c r="BT7" i="11"/>
  <c r="BT9" i="9"/>
  <c r="BT10" i="8"/>
  <c r="E19" i="13"/>
  <c r="D21" i="13"/>
  <c r="D39" i="13"/>
  <c r="D41" i="13" s="1"/>
  <c r="H39" i="13"/>
  <c r="G39" i="13"/>
  <c r="G41" i="13" s="1"/>
  <c r="F39" i="13"/>
  <c r="F41" i="13" s="1"/>
  <c r="E39" i="13"/>
  <c r="E41" i="13" s="1"/>
  <c r="AJ11" i="11" l="1"/>
  <c r="AO11" i="11"/>
  <c r="AQ11" i="11"/>
  <c r="Q11" i="11"/>
  <c r="E64" i="13"/>
  <c r="M43" i="6"/>
  <c r="E65" i="13"/>
  <c r="I43" i="6"/>
  <c r="E66" i="13"/>
  <c r="E43" i="6"/>
  <c r="N13" i="8"/>
  <c r="V13" i="8"/>
  <c r="I20" i="9"/>
  <c r="M20" i="9"/>
  <c r="K11" i="11"/>
  <c r="X11" i="11"/>
  <c r="Y11" i="11"/>
  <c r="T11" i="11"/>
  <c r="M42" i="10"/>
  <c r="AE11" i="11"/>
  <c r="R11" i="11"/>
  <c r="L42" i="10"/>
  <c r="AH42" i="10"/>
  <c r="AJ42" i="10"/>
  <c r="E11" i="11"/>
  <c r="U11" i="11"/>
  <c r="AC42" i="10"/>
  <c r="Y42" i="10"/>
  <c r="I11" i="11"/>
  <c r="AS11" i="11"/>
  <c r="E42" i="10"/>
  <c r="AE42" i="10"/>
  <c r="S11" i="11"/>
  <c r="P42" i="10"/>
  <c r="U42" i="10"/>
  <c r="P11" i="11"/>
  <c r="AK11" i="11"/>
  <c r="AG11" i="11"/>
  <c r="AR11" i="11"/>
  <c r="AF11" i="11"/>
  <c r="AS42" i="10"/>
  <c r="I42" i="10"/>
  <c r="AP11" i="11"/>
  <c r="Z11" i="11"/>
  <c r="AC11" i="11"/>
  <c r="AG42" i="10"/>
  <c r="AB11" i="11"/>
  <c r="G42" i="10"/>
  <c r="Q42" i="10"/>
  <c r="H42" i="10"/>
  <c r="K42" i="10"/>
  <c r="AI42" i="10"/>
  <c r="F13" i="11"/>
  <c r="F12" i="11"/>
  <c r="F4" i="11"/>
  <c r="AF6" i="8"/>
  <c r="AF7" i="8" s="1"/>
  <c r="AF13" i="8" s="1"/>
  <c r="AF28" i="6"/>
  <c r="AF29" i="6" s="1"/>
  <c r="AF32" i="11" s="1"/>
  <c r="AF44" i="11" s="1"/>
  <c r="AF36" i="6"/>
  <c r="AF37" i="6" s="1"/>
  <c r="AF16" i="6"/>
  <c r="AF17" i="6" s="1"/>
  <c r="AF18" i="6" s="1"/>
  <c r="AA6" i="8"/>
  <c r="AA7" i="8" s="1"/>
  <c r="AA13" i="8" s="1"/>
  <c r="AA36" i="6"/>
  <c r="AA37" i="6" s="1"/>
  <c r="AA28" i="6"/>
  <c r="AA29" i="6" s="1"/>
  <c r="AA32" i="11" s="1"/>
  <c r="AA44" i="11" s="1"/>
  <c r="AA16" i="6"/>
  <c r="AA17" i="6" s="1"/>
  <c r="AA18" i="6" s="1"/>
  <c r="BS6" i="8"/>
  <c r="BS7" i="8" s="1"/>
  <c r="BS28" i="6"/>
  <c r="BS29" i="6" s="1"/>
  <c r="BS32" i="11" s="1"/>
  <c r="BS44" i="11" s="1"/>
  <c r="BS36" i="6"/>
  <c r="BS37" i="6" s="1"/>
  <c r="BS16" i="6"/>
  <c r="BS17" i="6" s="1"/>
  <c r="AK17" i="12"/>
  <c r="AK18" i="12" s="1"/>
  <c r="AK2" i="11"/>
  <c r="AK47" i="10"/>
  <c r="AK48" i="10"/>
  <c r="AK47" i="6"/>
  <c r="CE36" i="6"/>
  <c r="CE37" i="6" s="1"/>
  <c r="CE28" i="6"/>
  <c r="CE29" i="6" s="1"/>
  <c r="CE32" i="11" s="1"/>
  <c r="CE44" i="11" s="1"/>
  <c r="CE16" i="6"/>
  <c r="CE17" i="6" s="1"/>
  <c r="BM6" i="8"/>
  <c r="BM7" i="8" s="1"/>
  <c r="BM36" i="6"/>
  <c r="BM37" i="6" s="1"/>
  <c r="BM28" i="6"/>
  <c r="BM29" i="6" s="1"/>
  <c r="BM32" i="11" s="1"/>
  <c r="BM44" i="11" s="1"/>
  <c r="BM16" i="6"/>
  <c r="BM17" i="6" s="1"/>
  <c r="AO17" i="12"/>
  <c r="AO18" i="12" s="1"/>
  <c r="AO2" i="11"/>
  <c r="AO47" i="10"/>
  <c r="AO47" i="6"/>
  <c r="AO48" i="10"/>
  <c r="CG17" i="12"/>
  <c r="CG18" i="12" s="1"/>
  <c r="CG2" i="11"/>
  <c r="CG47" i="10"/>
  <c r="CG49" i="10" s="1"/>
  <c r="CG48" i="10"/>
  <c r="CG47" i="6"/>
  <c r="V13" i="11"/>
  <c r="V12" i="11"/>
  <c r="V14" i="11" s="1"/>
  <c r="V4" i="11"/>
  <c r="CA17" i="12"/>
  <c r="CA18" i="12" s="1"/>
  <c r="CA2" i="11"/>
  <c r="CA47" i="10"/>
  <c r="CA48" i="10"/>
  <c r="CA47" i="6"/>
  <c r="K36" i="6"/>
  <c r="K37" i="6" s="1"/>
  <c r="K6" i="8"/>
  <c r="K7" i="8" s="1"/>
  <c r="K13" i="8" s="1"/>
  <c r="K28" i="6"/>
  <c r="K29" i="6" s="1"/>
  <c r="K32" i="11" s="1"/>
  <c r="K44" i="11" s="1"/>
  <c r="K16" i="6"/>
  <c r="K17" i="6" s="1"/>
  <c r="K18" i="6" s="1"/>
  <c r="S17" i="12"/>
  <c r="S18" i="12" s="1"/>
  <c r="S2" i="11"/>
  <c r="S47" i="10"/>
  <c r="S47" i="6"/>
  <c r="S48" i="10"/>
  <c r="N13" i="11"/>
  <c r="N12" i="11"/>
  <c r="N14" i="11" s="1"/>
  <c r="N4" i="11"/>
  <c r="BB5" i="11"/>
  <c r="BB50" i="10"/>
  <c r="AY36" i="6"/>
  <c r="AY37" i="6" s="1"/>
  <c r="AY28" i="6"/>
  <c r="AY29" i="6" s="1"/>
  <c r="AY32" i="11" s="1"/>
  <c r="AY44" i="11" s="1"/>
  <c r="AY6" i="8"/>
  <c r="AY7" i="8" s="1"/>
  <c r="AY16" i="6"/>
  <c r="AY17" i="6" s="1"/>
  <c r="CF36" i="6"/>
  <c r="CF37" i="6" s="1"/>
  <c r="CF28" i="6"/>
  <c r="CF29" i="6" s="1"/>
  <c r="CF32" i="11" s="1"/>
  <c r="CF44" i="11" s="1"/>
  <c r="CF16" i="6"/>
  <c r="CF17" i="6" s="1"/>
  <c r="AG17" i="12"/>
  <c r="AG18" i="12" s="1"/>
  <c r="AG2" i="11"/>
  <c r="AG47" i="10"/>
  <c r="AG47" i="6"/>
  <c r="AG48" i="10"/>
  <c r="BG17" i="12"/>
  <c r="BG18" i="12" s="1"/>
  <c r="BG2" i="11"/>
  <c r="BG47" i="10"/>
  <c r="BG48" i="10"/>
  <c r="BG47" i="6"/>
  <c r="BQ6" i="8"/>
  <c r="BQ7" i="8" s="1"/>
  <c r="BQ36" i="6"/>
  <c r="BQ37" i="6" s="1"/>
  <c r="BQ28" i="6"/>
  <c r="BQ29" i="6" s="1"/>
  <c r="BQ32" i="11" s="1"/>
  <c r="BQ44" i="11" s="1"/>
  <c r="BQ16" i="6"/>
  <c r="BQ17" i="6" s="1"/>
  <c r="BU17" i="12"/>
  <c r="BU18" i="12" s="1"/>
  <c r="BU2" i="11"/>
  <c r="BU47" i="10"/>
  <c r="BU47" i="6"/>
  <c r="BU48" i="10"/>
  <c r="AP17" i="12"/>
  <c r="AP18" i="12" s="1"/>
  <c r="AP2" i="11"/>
  <c r="AP47" i="10"/>
  <c r="AP49" i="10" s="1"/>
  <c r="AP47" i="6"/>
  <c r="AP48" i="10"/>
  <c r="CD36" i="6"/>
  <c r="CD37" i="6" s="1"/>
  <c r="CD28" i="6"/>
  <c r="CD29" i="6" s="1"/>
  <c r="CD32" i="11" s="1"/>
  <c r="CD44" i="11" s="1"/>
  <c r="CD16" i="6"/>
  <c r="CD17" i="6" s="1"/>
  <c r="BE17" i="12"/>
  <c r="BE18" i="12" s="1"/>
  <c r="BE2" i="11"/>
  <c r="BE47" i="10"/>
  <c r="BE47" i="6"/>
  <c r="BE48" i="10"/>
  <c r="AN17" i="12"/>
  <c r="AN18" i="12" s="1"/>
  <c r="AN2" i="11"/>
  <c r="AN47" i="10"/>
  <c r="AN48" i="10"/>
  <c r="AN47" i="6"/>
  <c r="BC17" i="12"/>
  <c r="BC18" i="12" s="1"/>
  <c r="BC2" i="11"/>
  <c r="BC47" i="10"/>
  <c r="BC49" i="10" s="1"/>
  <c r="BC48" i="10"/>
  <c r="BC47" i="6"/>
  <c r="T42" i="10"/>
  <c r="J42" i="10"/>
  <c r="H17" i="12"/>
  <c r="H18" i="12" s="1"/>
  <c r="H2" i="11"/>
  <c r="H47" i="10"/>
  <c r="H48" i="10"/>
  <c r="H47" i="6"/>
  <c r="BL17" i="12"/>
  <c r="BL18" i="12" s="1"/>
  <c r="BL47" i="10"/>
  <c r="BL2" i="11"/>
  <c r="BL48" i="10"/>
  <c r="BL47" i="6"/>
  <c r="AJ17" i="12"/>
  <c r="AJ18" i="12" s="1"/>
  <c r="AJ2" i="11"/>
  <c r="AJ47" i="10"/>
  <c r="AJ48" i="10"/>
  <c r="AJ47" i="6"/>
  <c r="AW17" i="12"/>
  <c r="AW18" i="12" s="1"/>
  <c r="AW2" i="11"/>
  <c r="AW47" i="10"/>
  <c r="AW47" i="6"/>
  <c r="AW48" i="10"/>
  <c r="AU42" i="10"/>
  <c r="C43" i="6"/>
  <c r="C47" i="6"/>
  <c r="AK6" i="8"/>
  <c r="AK7" i="8" s="1"/>
  <c r="AK13" i="8" s="1"/>
  <c r="AK36" i="6"/>
  <c r="AK37" i="6" s="1"/>
  <c r="AK28" i="6"/>
  <c r="AK29" i="6" s="1"/>
  <c r="AK32" i="11" s="1"/>
  <c r="AK44" i="11" s="1"/>
  <c r="AK16" i="6"/>
  <c r="AK17" i="6" s="1"/>
  <c r="AK18" i="6" s="1"/>
  <c r="AV17" i="12"/>
  <c r="AV18" i="12" s="1"/>
  <c r="AV2" i="11"/>
  <c r="AV47" i="10"/>
  <c r="AV48" i="10"/>
  <c r="AV47" i="6"/>
  <c r="BA17" i="12"/>
  <c r="BA18" i="12" s="1"/>
  <c r="BA2" i="11"/>
  <c r="BA47" i="10"/>
  <c r="BA49" i="10" s="1"/>
  <c r="BA48" i="10"/>
  <c r="BA47" i="6"/>
  <c r="AO6" i="8"/>
  <c r="AO7" i="8" s="1"/>
  <c r="AO13" i="8" s="1"/>
  <c r="AO36" i="6"/>
  <c r="AO37" i="6" s="1"/>
  <c r="AO28" i="6"/>
  <c r="AO29" i="6" s="1"/>
  <c r="AO32" i="11" s="1"/>
  <c r="AO44" i="11" s="1"/>
  <c r="AO16" i="6"/>
  <c r="AO17" i="6" s="1"/>
  <c r="AO18" i="6" s="1"/>
  <c r="BT6" i="8"/>
  <c r="BT7" i="8" s="1"/>
  <c r="BT28" i="6"/>
  <c r="BT29" i="6" s="1"/>
  <c r="BT32" i="11" s="1"/>
  <c r="BT44" i="11" s="1"/>
  <c r="BT36" i="6"/>
  <c r="BT37" i="6" s="1"/>
  <c r="BT16" i="6"/>
  <c r="BT17" i="6" s="1"/>
  <c r="Z17" i="12"/>
  <c r="Z18" i="12" s="1"/>
  <c r="Z2" i="11"/>
  <c r="Z47" i="10"/>
  <c r="Z49" i="10" s="1"/>
  <c r="Z47" i="6"/>
  <c r="Z48" i="10"/>
  <c r="AC17" i="12"/>
  <c r="AC18" i="12" s="1"/>
  <c r="AC2" i="11"/>
  <c r="AC47" i="10"/>
  <c r="AC48" i="10"/>
  <c r="AC47" i="6"/>
  <c r="AG6" i="8"/>
  <c r="AG7" i="8" s="1"/>
  <c r="AG13" i="8" s="1"/>
  <c r="AG36" i="6"/>
  <c r="AG37" i="6" s="1"/>
  <c r="AG28" i="6"/>
  <c r="AG29" i="6" s="1"/>
  <c r="AG32" i="11" s="1"/>
  <c r="AG44" i="11" s="1"/>
  <c r="AG16" i="6"/>
  <c r="AG17" i="6" s="1"/>
  <c r="AG18" i="6" s="1"/>
  <c r="BU6" i="8"/>
  <c r="BU7" i="8" s="1"/>
  <c r="BU36" i="6"/>
  <c r="BU37" i="6" s="1"/>
  <c r="BU28" i="6"/>
  <c r="BU29" i="6" s="1"/>
  <c r="BU32" i="11" s="1"/>
  <c r="BU44" i="11" s="1"/>
  <c r="BU16" i="6"/>
  <c r="BU17" i="6" s="1"/>
  <c r="CI28" i="6"/>
  <c r="CI29" i="6" s="1"/>
  <c r="CI32" i="11" s="1"/>
  <c r="CI44" i="11" s="1"/>
  <c r="CI36" i="6"/>
  <c r="CI37" i="6" s="1"/>
  <c r="CI16" i="6"/>
  <c r="CI17" i="6" s="1"/>
  <c r="AP6" i="8"/>
  <c r="AP7" i="8" s="1"/>
  <c r="AP13" i="8" s="1"/>
  <c r="AP36" i="6"/>
  <c r="AP37" i="6" s="1"/>
  <c r="AP28" i="6"/>
  <c r="AP29" i="6" s="1"/>
  <c r="AP32" i="11" s="1"/>
  <c r="AP44" i="11" s="1"/>
  <c r="AP16" i="6"/>
  <c r="AP17" i="6" s="1"/>
  <c r="AP18" i="6" s="1"/>
  <c r="AZ6" i="8"/>
  <c r="AZ7" i="8" s="1"/>
  <c r="AZ36" i="6"/>
  <c r="AZ37" i="6" s="1"/>
  <c r="AZ28" i="6"/>
  <c r="AZ29" i="6" s="1"/>
  <c r="AZ32" i="11" s="1"/>
  <c r="AZ44" i="11" s="1"/>
  <c r="AZ16" i="6"/>
  <c r="AZ17" i="6" s="1"/>
  <c r="AR6" i="8"/>
  <c r="AR7" i="8" s="1"/>
  <c r="AR13" i="8" s="1"/>
  <c r="AR36" i="6"/>
  <c r="AR37" i="6" s="1"/>
  <c r="AR28" i="6"/>
  <c r="AR29" i="6" s="1"/>
  <c r="AR32" i="11" s="1"/>
  <c r="AR44" i="11" s="1"/>
  <c r="AR16" i="6"/>
  <c r="AR17" i="6" s="1"/>
  <c r="AR18" i="6" s="1"/>
  <c r="CD17" i="12"/>
  <c r="CD18" i="12" s="1"/>
  <c r="CD2" i="11"/>
  <c r="CD47" i="10"/>
  <c r="CD49" i="10" s="1"/>
  <c r="CD47" i="6"/>
  <c r="CD48" i="10"/>
  <c r="AN6" i="8"/>
  <c r="AN7" i="8" s="1"/>
  <c r="AN13" i="8" s="1"/>
  <c r="AN28" i="6"/>
  <c r="AN29" i="6" s="1"/>
  <c r="AN32" i="11" s="1"/>
  <c r="AN44" i="11" s="1"/>
  <c r="AN36" i="6"/>
  <c r="AN37" i="6" s="1"/>
  <c r="AN16" i="6"/>
  <c r="AN17" i="6" s="1"/>
  <c r="AN18" i="6" s="1"/>
  <c r="M17" i="12"/>
  <c r="M18" i="12" s="1"/>
  <c r="M2" i="11"/>
  <c r="M47" i="10"/>
  <c r="M48" i="10"/>
  <c r="M47" i="6"/>
  <c r="H6" i="8"/>
  <c r="H7" i="8" s="1"/>
  <c r="H13" i="8" s="1"/>
  <c r="H28" i="6"/>
  <c r="H29" i="6" s="1"/>
  <c r="H32" i="11" s="1"/>
  <c r="H44" i="11" s="1"/>
  <c r="H36" i="6"/>
  <c r="H37" i="6" s="1"/>
  <c r="H16" i="6"/>
  <c r="H17" i="6" s="1"/>
  <c r="H18" i="6" s="1"/>
  <c r="BO36" i="6"/>
  <c r="BO37" i="6" s="1"/>
  <c r="BO6" i="8"/>
  <c r="BO7" i="8" s="1"/>
  <c r="BO28" i="6"/>
  <c r="BO29" i="6" s="1"/>
  <c r="BO32" i="11" s="1"/>
  <c r="BO44" i="11" s="1"/>
  <c r="BO16" i="6"/>
  <c r="BO17" i="6" s="1"/>
  <c r="AJ6" i="8"/>
  <c r="AJ7" i="8" s="1"/>
  <c r="AJ13" i="8" s="1"/>
  <c r="AJ36" i="6"/>
  <c r="AJ37" i="6" s="1"/>
  <c r="AJ28" i="6"/>
  <c r="AJ29" i="6" s="1"/>
  <c r="AJ32" i="11" s="1"/>
  <c r="AJ44" i="11" s="1"/>
  <c r="AJ16" i="6"/>
  <c r="AJ17" i="6" s="1"/>
  <c r="AJ18" i="6" s="1"/>
  <c r="AM42" i="10"/>
  <c r="BX17" i="12"/>
  <c r="BX18" i="12" s="1"/>
  <c r="BX2" i="11"/>
  <c r="BX47" i="10"/>
  <c r="BX48" i="10"/>
  <c r="BX47" i="6"/>
  <c r="W11" i="11"/>
  <c r="CC17" i="12"/>
  <c r="CC18" i="12" s="1"/>
  <c r="CC2" i="11"/>
  <c r="CC47" i="10"/>
  <c r="CC49" i="10" s="1"/>
  <c r="CC47" i="6"/>
  <c r="CC48" i="10"/>
  <c r="AW6" i="8"/>
  <c r="AW7" i="8" s="1"/>
  <c r="AW36" i="6"/>
  <c r="AW37" i="6" s="1"/>
  <c r="AW28" i="6"/>
  <c r="AW29" i="6" s="1"/>
  <c r="AW32" i="11" s="1"/>
  <c r="AW44" i="11" s="1"/>
  <c r="AW16" i="6"/>
  <c r="AW17" i="6" s="1"/>
  <c r="BW36" i="6"/>
  <c r="BW37" i="6" s="1"/>
  <c r="BW28" i="6"/>
  <c r="BW29" i="6" s="1"/>
  <c r="BW32" i="11" s="1"/>
  <c r="BW44" i="11" s="1"/>
  <c r="BW16" i="6"/>
  <c r="BW17" i="6" s="1"/>
  <c r="AB17" i="12"/>
  <c r="AB18" i="12" s="1"/>
  <c r="AB2" i="11"/>
  <c r="AB47" i="10"/>
  <c r="AB48" i="10"/>
  <c r="AB47" i="6"/>
  <c r="AA17" i="12"/>
  <c r="AA18" i="12" s="1"/>
  <c r="AA2" i="11"/>
  <c r="AA47" i="10"/>
  <c r="AA48" i="10"/>
  <c r="AA47" i="6"/>
  <c r="R17" i="12"/>
  <c r="R18" i="12" s="1"/>
  <c r="R2" i="11"/>
  <c r="R47" i="10"/>
  <c r="R49" i="10" s="1"/>
  <c r="R47" i="6"/>
  <c r="R48" i="10"/>
  <c r="BS17" i="12"/>
  <c r="BS18" i="12" s="1"/>
  <c r="BS2" i="11"/>
  <c r="BS47" i="10"/>
  <c r="BS48" i="10"/>
  <c r="BS47" i="6"/>
  <c r="D43" i="6"/>
  <c r="D47" i="6"/>
  <c r="BI6" i="8"/>
  <c r="BI7" i="8" s="1"/>
  <c r="BI36" i="6"/>
  <c r="BI37" i="6" s="1"/>
  <c r="BI28" i="6"/>
  <c r="BI29" i="6" s="1"/>
  <c r="BI32" i="11" s="1"/>
  <c r="BI44" i="11" s="1"/>
  <c r="BI16" i="6"/>
  <c r="BI17" i="6" s="1"/>
  <c r="CE17" i="12"/>
  <c r="CE18" i="12" s="1"/>
  <c r="CE2" i="11"/>
  <c r="CE47" i="10"/>
  <c r="CE47" i="6"/>
  <c r="CE48" i="10"/>
  <c r="BK6" i="8"/>
  <c r="BK7" i="8" s="1"/>
  <c r="BK28" i="6"/>
  <c r="BK29" i="6" s="1"/>
  <c r="BK32" i="11" s="1"/>
  <c r="BK44" i="11" s="1"/>
  <c r="BK36" i="6"/>
  <c r="BK37" i="6" s="1"/>
  <c r="BK16" i="6"/>
  <c r="BK17" i="6" s="1"/>
  <c r="AV6" i="8"/>
  <c r="AV7" i="8" s="1"/>
  <c r="AV28" i="6"/>
  <c r="AV29" i="6" s="1"/>
  <c r="AV32" i="11" s="1"/>
  <c r="AV44" i="11" s="1"/>
  <c r="AV36" i="6"/>
  <c r="AV37" i="6" s="1"/>
  <c r="AV16" i="6"/>
  <c r="AV17" i="6" s="1"/>
  <c r="K17" i="12"/>
  <c r="K18" i="12" s="1"/>
  <c r="K2" i="11"/>
  <c r="K47" i="10"/>
  <c r="K47" i="6"/>
  <c r="K48" i="10"/>
  <c r="Z6" i="8"/>
  <c r="Z7" i="8" s="1"/>
  <c r="Z13" i="8" s="1"/>
  <c r="Z36" i="6"/>
  <c r="Z37" i="6" s="1"/>
  <c r="Z28" i="6"/>
  <c r="Z29" i="6" s="1"/>
  <c r="Z32" i="11" s="1"/>
  <c r="Z44" i="11" s="1"/>
  <c r="Z16" i="6"/>
  <c r="Z17" i="6" s="1"/>
  <c r="Z18" i="6" s="1"/>
  <c r="AY17" i="12"/>
  <c r="AY18" i="12" s="1"/>
  <c r="AY2" i="11"/>
  <c r="AY47" i="10"/>
  <c r="AY49" i="10" s="1"/>
  <c r="AY47" i="6"/>
  <c r="AY48" i="10"/>
  <c r="AC6" i="8"/>
  <c r="AC7" i="8" s="1"/>
  <c r="AC13" i="8" s="1"/>
  <c r="AC36" i="6"/>
  <c r="AC37" i="6" s="1"/>
  <c r="AC28" i="6"/>
  <c r="AC29" i="6" s="1"/>
  <c r="AC32" i="11" s="1"/>
  <c r="AC44" i="11" s="1"/>
  <c r="AC16" i="6"/>
  <c r="AC17" i="6" s="1"/>
  <c r="AC18" i="6" s="1"/>
  <c r="BZ5" i="11"/>
  <c r="BZ50" i="10"/>
  <c r="CF17" i="12"/>
  <c r="CF18" i="12" s="1"/>
  <c r="CF2" i="11"/>
  <c r="CF47" i="10"/>
  <c r="CF48" i="10"/>
  <c r="CF47" i="6"/>
  <c r="BQ17" i="12"/>
  <c r="BQ18" i="12" s="1"/>
  <c r="BQ2" i="11"/>
  <c r="BQ47" i="10"/>
  <c r="BQ49" i="10" s="1"/>
  <c r="BQ48" i="10"/>
  <c r="BQ47" i="6"/>
  <c r="E17" i="12"/>
  <c r="E18" i="12" s="1"/>
  <c r="E2" i="11"/>
  <c r="E47" i="10"/>
  <c r="E48" i="10"/>
  <c r="E47" i="6"/>
  <c r="AW42" i="10"/>
  <c r="BP6" i="8"/>
  <c r="BP7" i="8" s="1"/>
  <c r="BP36" i="6"/>
  <c r="BP37" i="6" s="1"/>
  <c r="BP28" i="6"/>
  <c r="BP29" i="6" s="1"/>
  <c r="BP32" i="11" s="1"/>
  <c r="BP44" i="11" s="1"/>
  <c r="BP16" i="6"/>
  <c r="BP17" i="6" s="1"/>
  <c r="AH17" i="12"/>
  <c r="AH18" i="12" s="1"/>
  <c r="AH2" i="11"/>
  <c r="AH47" i="10"/>
  <c r="AH49" i="10" s="1"/>
  <c r="AH47" i="6"/>
  <c r="AH48" i="10"/>
  <c r="BR13" i="11"/>
  <c r="BR12" i="11"/>
  <c r="BR4" i="11"/>
  <c r="CH13" i="11"/>
  <c r="CH12" i="11"/>
  <c r="CH4" i="11"/>
  <c r="M6" i="8"/>
  <c r="M7" i="8" s="1"/>
  <c r="M13" i="8" s="1"/>
  <c r="M36" i="6"/>
  <c r="M37" i="6" s="1"/>
  <c r="M28" i="6"/>
  <c r="M29" i="6" s="1"/>
  <c r="M32" i="11" s="1"/>
  <c r="M44" i="11" s="1"/>
  <c r="M16" i="6"/>
  <c r="M17" i="6" s="1"/>
  <c r="M18" i="6" s="1"/>
  <c r="Q17" i="12"/>
  <c r="Q18" i="12" s="1"/>
  <c r="Q2" i="11"/>
  <c r="Q47" i="10"/>
  <c r="Q47" i="6"/>
  <c r="Q48" i="10"/>
  <c r="BJ13" i="11"/>
  <c r="BJ12" i="11"/>
  <c r="BJ4" i="11"/>
  <c r="AK42" i="10"/>
  <c r="BO17" i="12"/>
  <c r="BO18" i="12" s="1"/>
  <c r="BO2" i="11"/>
  <c r="BO47" i="10"/>
  <c r="BO49" i="10" s="1"/>
  <c r="BO48" i="10"/>
  <c r="BO47" i="6"/>
  <c r="CH15" i="12"/>
  <c r="CH16" i="12" s="1"/>
  <c r="CH23" i="10"/>
  <c r="CH24" i="10" s="1"/>
  <c r="CH33" i="6"/>
  <c r="F14" i="11"/>
  <c r="CC36" i="6"/>
  <c r="CC37" i="6" s="1"/>
  <c r="CC28" i="6"/>
  <c r="CC29" i="6" s="1"/>
  <c r="CC32" i="11" s="1"/>
  <c r="CC44" i="11" s="1"/>
  <c r="CC16" i="6"/>
  <c r="CC17" i="6" s="1"/>
  <c r="AB6" i="8"/>
  <c r="AB7" i="8" s="1"/>
  <c r="AB13" i="8" s="1"/>
  <c r="AB36" i="6"/>
  <c r="AB37" i="6" s="1"/>
  <c r="AB28" i="6"/>
  <c r="AB29" i="6" s="1"/>
  <c r="AB32" i="11" s="1"/>
  <c r="AB44" i="11" s="1"/>
  <c r="AB16" i="6"/>
  <c r="AB17" i="6" s="1"/>
  <c r="AB18" i="6" s="1"/>
  <c r="R6" i="8"/>
  <c r="R7" i="8" s="1"/>
  <c r="R13" i="8" s="1"/>
  <c r="R36" i="6"/>
  <c r="R37" i="6" s="1"/>
  <c r="R28" i="6"/>
  <c r="R29" i="6" s="1"/>
  <c r="R32" i="11" s="1"/>
  <c r="R44" i="11" s="1"/>
  <c r="R16" i="6"/>
  <c r="R17" i="6" s="1"/>
  <c r="R18" i="6" s="1"/>
  <c r="D36" i="6"/>
  <c r="D37" i="6" s="1"/>
  <c r="D28" i="6"/>
  <c r="D29" i="6" s="1"/>
  <c r="D16" i="6"/>
  <c r="D17" i="6" s="1"/>
  <c r="N15" i="12"/>
  <c r="N16" i="12" s="1"/>
  <c r="N23" i="10"/>
  <c r="N24" i="10" s="1"/>
  <c r="N33" i="6"/>
  <c r="N34" i="6" s="1"/>
  <c r="AT15" i="12"/>
  <c r="AT16" i="12" s="1"/>
  <c r="AT23" i="10"/>
  <c r="AT24" i="10" s="1"/>
  <c r="AT33" i="6"/>
  <c r="P17" i="12"/>
  <c r="P18" i="12" s="1"/>
  <c r="P2" i="11"/>
  <c r="P47" i="10"/>
  <c r="P48" i="10"/>
  <c r="P47" i="6"/>
  <c r="BT17" i="12"/>
  <c r="BT18" i="12" s="1"/>
  <c r="BT2" i="11"/>
  <c r="BT47" i="10"/>
  <c r="BT49" i="10" s="1"/>
  <c r="BT48" i="10"/>
  <c r="BT47" i="6"/>
  <c r="G17" i="12"/>
  <c r="G18" i="12" s="1"/>
  <c r="G2" i="11"/>
  <c r="G47" i="10"/>
  <c r="G48" i="10"/>
  <c r="G47" i="6"/>
  <c r="BB13" i="11"/>
  <c r="BB12" i="11"/>
  <c r="BB4" i="11"/>
  <c r="BY36" i="6"/>
  <c r="BY37" i="6" s="1"/>
  <c r="BY28" i="6"/>
  <c r="BY29" i="6" s="1"/>
  <c r="BY32" i="11" s="1"/>
  <c r="BY44" i="11" s="1"/>
  <c r="BY16" i="6"/>
  <c r="BY17" i="6" s="1"/>
  <c r="AL5" i="11"/>
  <c r="AL50" i="10"/>
  <c r="CI17" i="12"/>
  <c r="CI18" i="12" s="1"/>
  <c r="CI2" i="11"/>
  <c r="CI47" i="10"/>
  <c r="CI49" i="10" s="1"/>
  <c r="CI48" i="10"/>
  <c r="CI47" i="6"/>
  <c r="E7" i="8"/>
  <c r="E13" i="8" s="1"/>
  <c r="E36" i="6"/>
  <c r="E37" i="6" s="1"/>
  <c r="E28" i="6"/>
  <c r="E29" i="6" s="1"/>
  <c r="E32" i="11" s="1"/>
  <c r="E44" i="11" s="1"/>
  <c r="E16" i="6"/>
  <c r="E17" i="6" s="1"/>
  <c r="E18" i="6" s="1"/>
  <c r="BF6" i="8"/>
  <c r="BF7" i="8" s="1"/>
  <c r="BF36" i="6"/>
  <c r="BF37" i="6" s="1"/>
  <c r="BF28" i="6"/>
  <c r="BF29" i="6" s="1"/>
  <c r="BF32" i="11" s="1"/>
  <c r="BF44" i="11" s="1"/>
  <c r="BF16" i="6"/>
  <c r="BF17" i="6" s="1"/>
  <c r="AZ17" i="12"/>
  <c r="AZ18" i="12" s="1"/>
  <c r="AZ2" i="11"/>
  <c r="AZ47" i="10"/>
  <c r="AZ48" i="10"/>
  <c r="AZ47" i="6"/>
  <c r="AR17" i="12"/>
  <c r="AR18" i="12" s="1"/>
  <c r="AR2" i="11"/>
  <c r="AR47" i="10"/>
  <c r="AR49" i="10" s="1"/>
  <c r="AR48" i="10"/>
  <c r="AR47" i="6"/>
  <c r="AH6" i="8"/>
  <c r="AH7" i="8" s="1"/>
  <c r="AH13" i="8" s="1"/>
  <c r="AH36" i="6"/>
  <c r="AH37" i="6" s="1"/>
  <c r="AH28" i="6"/>
  <c r="AH29" i="6" s="1"/>
  <c r="AH32" i="11" s="1"/>
  <c r="AH44" i="11" s="1"/>
  <c r="AH16" i="6"/>
  <c r="AH17" i="6" s="1"/>
  <c r="AH18" i="6" s="1"/>
  <c r="AQ42" i="10"/>
  <c r="BV42" i="10"/>
  <c r="Q6" i="8"/>
  <c r="Q7" i="8" s="1"/>
  <c r="Q13" i="8" s="1"/>
  <c r="Q36" i="6"/>
  <c r="Q37" i="6" s="1"/>
  <c r="Q28" i="6"/>
  <c r="Q29" i="6" s="1"/>
  <c r="Q32" i="11" s="1"/>
  <c r="Q44" i="11" s="1"/>
  <c r="Q16" i="6"/>
  <c r="Q17" i="6" s="1"/>
  <c r="Q18" i="6" s="1"/>
  <c r="BM42" i="10"/>
  <c r="BS42" i="10"/>
  <c r="BR15" i="12"/>
  <c r="BR16" i="12" s="1"/>
  <c r="BR23" i="10"/>
  <c r="BR24" i="10" s="1"/>
  <c r="BR33" i="6"/>
  <c r="CJ28" i="6"/>
  <c r="CJ29" i="6" s="1"/>
  <c r="CJ32" i="11" s="1"/>
  <c r="CJ44" i="11" s="1"/>
  <c r="CJ36" i="6"/>
  <c r="CJ37" i="6" s="1"/>
  <c r="CJ16" i="6"/>
  <c r="CJ17" i="6" s="1"/>
  <c r="BW17" i="12"/>
  <c r="BW18" i="12" s="1"/>
  <c r="BW2" i="11"/>
  <c r="BW47" i="10"/>
  <c r="BW49" i="10" s="1"/>
  <c r="BW47" i="6"/>
  <c r="BW48" i="10"/>
  <c r="T17" i="12"/>
  <c r="T18" i="12" s="1"/>
  <c r="T2" i="11"/>
  <c r="T47" i="10"/>
  <c r="T48" i="10"/>
  <c r="T47" i="6"/>
  <c r="AD15" i="12"/>
  <c r="AD16" i="12" s="1"/>
  <c r="AD23" i="10"/>
  <c r="AD24" i="10" s="1"/>
  <c r="AD33" i="6"/>
  <c r="AD34" i="6" s="1"/>
  <c r="BI17" i="12"/>
  <c r="BI18" i="12" s="1"/>
  <c r="BI2" i="11"/>
  <c r="BI47" i="10"/>
  <c r="BI48" i="10"/>
  <c r="BI47" i="6"/>
  <c r="AM17" i="12"/>
  <c r="AM18" i="12" s="1"/>
  <c r="AM2" i="11"/>
  <c r="AM47" i="10"/>
  <c r="AM48" i="10"/>
  <c r="AM47" i="6"/>
  <c r="BK17" i="12"/>
  <c r="BK18" i="12" s="1"/>
  <c r="BK2" i="11"/>
  <c r="BK47" i="10"/>
  <c r="BK49" i="10" s="1"/>
  <c r="BK48" i="10"/>
  <c r="BK47" i="6"/>
  <c r="AD5" i="11"/>
  <c r="AD50" i="10"/>
  <c r="BH6" i="8"/>
  <c r="BH7" i="8" s="1"/>
  <c r="BH36" i="6"/>
  <c r="BH37" i="6" s="1"/>
  <c r="BH28" i="6"/>
  <c r="BH29" i="6" s="1"/>
  <c r="BH32" i="11" s="1"/>
  <c r="BH44" i="11" s="1"/>
  <c r="BH16" i="6"/>
  <c r="BH17" i="6" s="1"/>
  <c r="P6" i="8"/>
  <c r="P7" i="8" s="1"/>
  <c r="P13" i="8" s="1"/>
  <c r="P28" i="6"/>
  <c r="P29" i="6" s="1"/>
  <c r="P32" i="11" s="1"/>
  <c r="P44" i="11" s="1"/>
  <c r="P36" i="6"/>
  <c r="P37" i="6" s="1"/>
  <c r="P16" i="6"/>
  <c r="P17" i="6" s="1"/>
  <c r="P18" i="6" s="1"/>
  <c r="G6" i="8"/>
  <c r="G7" i="8" s="1"/>
  <c r="G13" i="8" s="1"/>
  <c r="G28" i="6"/>
  <c r="G29" i="6" s="1"/>
  <c r="G32" i="11" s="1"/>
  <c r="G44" i="11" s="1"/>
  <c r="G36" i="6"/>
  <c r="G37" i="6" s="1"/>
  <c r="G16" i="6"/>
  <c r="G17" i="6" s="1"/>
  <c r="G18" i="6" s="1"/>
  <c r="AT5" i="11"/>
  <c r="AT50" i="10"/>
  <c r="BD6" i="8"/>
  <c r="BD7" i="8" s="1"/>
  <c r="BD28" i="6"/>
  <c r="BD29" i="6" s="1"/>
  <c r="BD32" i="11" s="1"/>
  <c r="BD44" i="11" s="1"/>
  <c r="BD36" i="6"/>
  <c r="BD37" i="6" s="1"/>
  <c r="BD16" i="6"/>
  <c r="BD17" i="6" s="1"/>
  <c r="BZ49" i="10"/>
  <c r="L17" i="12"/>
  <c r="L18" i="12" s="1"/>
  <c r="L2" i="11"/>
  <c r="L47" i="10"/>
  <c r="L48" i="10"/>
  <c r="L47" i="6"/>
  <c r="BF17" i="12"/>
  <c r="BF18" i="12" s="1"/>
  <c r="BF2" i="11"/>
  <c r="BF47" i="10"/>
  <c r="BF49" i="10" s="1"/>
  <c r="BF47" i="6"/>
  <c r="BF48" i="10"/>
  <c r="AS17" i="12"/>
  <c r="AS18" i="12" s="1"/>
  <c r="AS2" i="11"/>
  <c r="AS47" i="10"/>
  <c r="AS49" i="10" s="1"/>
  <c r="AS48" i="10"/>
  <c r="AS47" i="6"/>
  <c r="BP17" i="12"/>
  <c r="BP18" i="12" s="1"/>
  <c r="BP2" i="11"/>
  <c r="BP47" i="10"/>
  <c r="BP49" i="10" s="1"/>
  <c r="BP48" i="10"/>
  <c r="BP47" i="6"/>
  <c r="CB28" i="6"/>
  <c r="CB29" i="6" s="1"/>
  <c r="CB32" i="11" s="1"/>
  <c r="CB44" i="11" s="1"/>
  <c r="CB36" i="6"/>
  <c r="CB37" i="6" s="1"/>
  <c r="CB16" i="6"/>
  <c r="CB17" i="6" s="1"/>
  <c r="R42" i="10"/>
  <c r="BT42" i="10"/>
  <c r="CJ42" i="10"/>
  <c r="U17" i="12"/>
  <c r="U18" i="12" s="1"/>
  <c r="U2" i="11"/>
  <c r="U47" i="10"/>
  <c r="U48" i="10"/>
  <c r="U47" i="6"/>
  <c r="O17" i="12"/>
  <c r="O18" i="12" s="1"/>
  <c r="O2" i="11"/>
  <c r="O47" i="10"/>
  <c r="O48" i="10"/>
  <c r="O47" i="6"/>
  <c r="AI6" i="8"/>
  <c r="AI7" i="8" s="1"/>
  <c r="AI13" i="8" s="1"/>
  <c r="AI36" i="6"/>
  <c r="AI37" i="6" s="1"/>
  <c r="AI28" i="6"/>
  <c r="AI29" i="6" s="1"/>
  <c r="AI32" i="11" s="1"/>
  <c r="AI44" i="11" s="1"/>
  <c r="AI16" i="6"/>
  <c r="AI17" i="6" s="1"/>
  <c r="AI18" i="6" s="1"/>
  <c r="Y17" i="12"/>
  <c r="Y18" i="12" s="1"/>
  <c r="Y2" i="11"/>
  <c r="Y47" i="10"/>
  <c r="Y47" i="6"/>
  <c r="Y48" i="10"/>
  <c r="W17" i="12"/>
  <c r="W18" i="12" s="1"/>
  <c r="W2" i="11"/>
  <c r="W47" i="10"/>
  <c r="W48" i="10"/>
  <c r="W47" i="6"/>
  <c r="F5" i="11"/>
  <c r="F50" i="10"/>
  <c r="T6" i="8"/>
  <c r="T7" i="8" s="1"/>
  <c r="T13" i="8" s="1"/>
  <c r="T36" i="6"/>
  <c r="T37" i="6" s="1"/>
  <c r="T28" i="6"/>
  <c r="T29" i="6" s="1"/>
  <c r="T32" i="11" s="1"/>
  <c r="T44" i="11" s="1"/>
  <c r="T16" i="6"/>
  <c r="T17" i="6" s="1"/>
  <c r="T18" i="6" s="1"/>
  <c r="AQ36" i="6"/>
  <c r="AQ37" i="6" s="1"/>
  <c r="AQ28" i="6"/>
  <c r="AQ29" i="6" s="1"/>
  <c r="AQ32" i="11" s="1"/>
  <c r="AQ44" i="11" s="1"/>
  <c r="AQ6" i="8"/>
  <c r="AQ7" i="8" s="1"/>
  <c r="AQ13" i="8" s="1"/>
  <c r="AQ16" i="6"/>
  <c r="AQ17" i="6" s="1"/>
  <c r="AQ18" i="6" s="1"/>
  <c r="AM6" i="8"/>
  <c r="AM7" i="8" s="1"/>
  <c r="AM13" i="8" s="1"/>
  <c r="AM28" i="6"/>
  <c r="AM29" i="6" s="1"/>
  <c r="AM32" i="11" s="1"/>
  <c r="AM44" i="11" s="1"/>
  <c r="AM36" i="6"/>
  <c r="AM37" i="6" s="1"/>
  <c r="AM16" i="6"/>
  <c r="AM17" i="6" s="1"/>
  <c r="AM18" i="6" s="1"/>
  <c r="V5" i="11"/>
  <c r="V50" i="10"/>
  <c r="AU6" i="8"/>
  <c r="AU7" i="8" s="1"/>
  <c r="AU28" i="6"/>
  <c r="AU29" i="6" s="1"/>
  <c r="AU32" i="11" s="1"/>
  <c r="AU44" i="11" s="1"/>
  <c r="AU36" i="6"/>
  <c r="AU37" i="6" s="1"/>
  <c r="AU16" i="6"/>
  <c r="AU17" i="6" s="1"/>
  <c r="N5" i="11"/>
  <c r="N50" i="10"/>
  <c r="AL15" i="12"/>
  <c r="AL16" i="12" s="1"/>
  <c r="AL23" i="10"/>
  <c r="AL24" i="10" s="1"/>
  <c r="AL33" i="6"/>
  <c r="AL34" i="6" s="1"/>
  <c r="AX17" i="12"/>
  <c r="AX18" i="12" s="1"/>
  <c r="AX2" i="11"/>
  <c r="AX47" i="10"/>
  <c r="AX49" i="10" s="1"/>
  <c r="AX47" i="6"/>
  <c r="AX48" i="10"/>
  <c r="BY17" i="12"/>
  <c r="BY18" i="12" s="1"/>
  <c r="BY2" i="11"/>
  <c r="BY47" i="10"/>
  <c r="BY49" i="10" s="1"/>
  <c r="BY48" i="10"/>
  <c r="BY47" i="6"/>
  <c r="BZ13" i="11"/>
  <c r="BZ12" i="11"/>
  <c r="BZ4" i="11"/>
  <c r="L6" i="8"/>
  <c r="L7" i="8" s="1"/>
  <c r="L13" i="8" s="1"/>
  <c r="L36" i="6"/>
  <c r="L37" i="6" s="1"/>
  <c r="L28" i="6"/>
  <c r="L29" i="6" s="1"/>
  <c r="L32" i="11" s="1"/>
  <c r="L44" i="11" s="1"/>
  <c r="L16" i="6"/>
  <c r="L17" i="6" s="1"/>
  <c r="L18" i="6" s="1"/>
  <c r="BK42" i="10"/>
  <c r="AS6" i="8"/>
  <c r="AS7" i="8" s="1"/>
  <c r="AS13" i="8" s="1"/>
  <c r="AS36" i="6"/>
  <c r="AS37" i="6" s="1"/>
  <c r="AS28" i="6"/>
  <c r="AS29" i="6" s="1"/>
  <c r="AS32" i="11" s="1"/>
  <c r="AS44" i="11" s="1"/>
  <c r="AS16" i="6"/>
  <c r="AS17" i="6" s="1"/>
  <c r="AS18" i="6" s="1"/>
  <c r="W42" i="10"/>
  <c r="BZ15" i="12"/>
  <c r="BZ16" i="12" s="1"/>
  <c r="BZ23" i="10"/>
  <c r="BZ24" i="10" s="1"/>
  <c r="BZ33" i="6"/>
  <c r="U6" i="8"/>
  <c r="U7" i="8" s="1"/>
  <c r="U13" i="8" s="1"/>
  <c r="U36" i="6"/>
  <c r="U37" i="6" s="1"/>
  <c r="U28" i="6"/>
  <c r="U29" i="6" s="1"/>
  <c r="U32" i="11" s="1"/>
  <c r="U44" i="11" s="1"/>
  <c r="U16" i="6"/>
  <c r="U17" i="6" s="1"/>
  <c r="U18" i="6" s="1"/>
  <c r="O6" i="8"/>
  <c r="O7" i="8" s="1"/>
  <c r="O13" i="8" s="1"/>
  <c r="O28" i="6"/>
  <c r="O29" i="6" s="1"/>
  <c r="O32" i="11" s="1"/>
  <c r="O44" i="11" s="1"/>
  <c r="O36" i="6"/>
  <c r="O37" i="6" s="1"/>
  <c r="O16" i="6"/>
  <c r="O17" i="6" s="1"/>
  <c r="O18" i="6" s="1"/>
  <c r="AO42" i="10"/>
  <c r="Y6" i="8"/>
  <c r="Y7" i="8" s="1"/>
  <c r="Y13" i="8" s="1"/>
  <c r="Y36" i="6"/>
  <c r="Y37" i="6" s="1"/>
  <c r="Y28" i="6"/>
  <c r="Y29" i="6" s="1"/>
  <c r="Y32" i="11" s="1"/>
  <c r="Y44" i="11" s="1"/>
  <c r="Y16" i="6"/>
  <c r="Y17" i="6" s="1"/>
  <c r="Y18" i="6" s="1"/>
  <c r="BI42" i="10"/>
  <c r="W6" i="8"/>
  <c r="W7" i="8" s="1"/>
  <c r="W13" i="8" s="1"/>
  <c r="W28" i="6"/>
  <c r="W29" i="6" s="1"/>
  <c r="W32" i="11" s="1"/>
  <c r="W44" i="11" s="1"/>
  <c r="W36" i="6"/>
  <c r="W37" i="6" s="1"/>
  <c r="W16" i="6"/>
  <c r="W17" i="6" s="1"/>
  <c r="W18" i="6" s="1"/>
  <c r="CJ17" i="12"/>
  <c r="CJ18" i="12" s="1"/>
  <c r="CJ2" i="11"/>
  <c r="CJ47" i="10"/>
  <c r="CJ49" i="10" s="1"/>
  <c r="CJ48" i="10"/>
  <c r="CJ47" i="6"/>
  <c r="V15" i="12"/>
  <c r="V16" i="12" s="1"/>
  <c r="V23" i="10"/>
  <c r="V24" i="10" s="1"/>
  <c r="V33" i="6"/>
  <c r="V34" i="6" s="1"/>
  <c r="BV36" i="6"/>
  <c r="BV37" i="6" s="1"/>
  <c r="BV28" i="6"/>
  <c r="BV29" i="6" s="1"/>
  <c r="BV32" i="11" s="1"/>
  <c r="BV44" i="11" s="1"/>
  <c r="BV16" i="6"/>
  <c r="BV17" i="6" s="1"/>
  <c r="B47" i="6"/>
  <c r="B43" i="6"/>
  <c r="BM17" i="12"/>
  <c r="BM18" i="12" s="1"/>
  <c r="BM2" i="11"/>
  <c r="BM47" i="10"/>
  <c r="BM49" i="10" s="1"/>
  <c r="BM47" i="6"/>
  <c r="BM48" i="10"/>
  <c r="BH17" i="12"/>
  <c r="BH18" i="12" s="1"/>
  <c r="BH2" i="11"/>
  <c r="BH47" i="10"/>
  <c r="BH49" i="10" s="1"/>
  <c r="BH48" i="10"/>
  <c r="BH47" i="6"/>
  <c r="CG36" i="6"/>
  <c r="CG37" i="6" s="1"/>
  <c r="CG28" i="6"/>
  <c r="CG29" i="6" s="1"/>
  <c r="CG32" i="11" s="1"/>
  <c r="CG44" i="11" s="1"/>
  <c r="CG16" i="6"/>
  <c r="CG17" i="6" s="1"/>
  <c r="CA28" i="6"/>
  <c r="CA29" i="6" s="1"/>
  <c r="CA32" i="11" s="1"/>
  <c r="CA44" i="11" s="1"/>
  <c r="CA36" i="6"/>
  <c r="CA37" i="6" s="1"/>
  <c r="CA16" i="6"/>
  <c r="CA17" i="6" s="1"/>
  <c r="X17" i="12"/>
  <c r="X18" i="12" s="1"/>
  <c r="X2" i="11"/>
  <c r="X47" i="10"/>
  <c r="X48" i="10"/>
  <c r="X47" i="6"/>
  <c r="J17" i="12"/>
  <c r="J18" i="12" s="1"/>
  <c r="J2" i="11"/>
  <c r="J47" i="10"/>
  <c r="J49" i="10" s="1"/>
  <c r="J47" i="6"/>
  <c r="J48" i="10"/>
  <c r="S6" i="8"/>
  <c r="S7" i="8" s="1"/>
  <c r="S13" i="8" s="1"/>
  <c r="S36" i="6"/>
  <c r="S37" i="6" s="1"/>
  <c r="S28" i="6"/>
  <c r="S29" i="6" s="1"/>
  <c r="S32" i="11" s="1"/>
  <c r="S44" i="11" s="1"/>
  <c r="S16" i="6"/>
  <c r="S17" i="6" s="1"/>
  <c r="S18" i="6" s="1"/>
  <c r="AT49" i="10"/>
  <c r="AX6" i="8"/>
  <c r="AX7" i="8" s="1"/>
  <c r="AX36" i="6"/>
  <c r="AX37" i="6" s="1"/>
  <c r="AX28" i="6"/>
  <c r="AX29" i="6" s="1"/>
  <c r="AX32" i="11" s="1"/>
  <c r="AX44" i="11" s="1"/>
  <c r="AX16" i="6"/>
  <c r="AX17" i="6" s="1"/>
  <c r="BD17" i="12"/>
  <c r="BD18" i="12" s="1"/>
  <c r="BD47" i="10"/>
  <c r="BD2" i="11"/>
  <c r="BD48" i="10"/>
  <c r="BD47" i="6"/>
  <c r="BG36" i="6"/>
  <c r="BG37" i="6" s="1"/>
  <c r="BG6" i="8"/>
  <c r="BG7" i="8" s="1"/>
  <c r="BG28" i="6"/>
  <c r="BG29" i="6" s="1"/>
  <c r="BG32" i="11" s="1"/>
  <c r="BG44" i="11" s="1"/>
  <c r="BG16" i="6"/>
  <c r="BG17" i="6" s="1"/>
  <c r="AL13" i="11"/>
  <c r="AL12" i="11"/>
  <c r="AL14" i="11" s="1"/>
  <c r="AL4" i="11"/>
  <c r="O42" i="10"/>
  <c r="BN6" i="8"/>
  <c r="BN7" i="8" s="1"/>
  <c r="BN36" i="6"/>
  <c r="BN37" i="6" s="1"/>
  <c r="BN28" i="6"/>
  <c r="BN29" i="6" s="1"/>
  <c r="BN32" i="11" s="1"/>
  <c r="BN44" i="11" s="1"/>
  <c r="BN16" i="6"/>
  <c r="BN17" i="6" s="1"/>
  <c r="BB15" i="12"/>
  <c r="BB16" i="12" s="1"/>
  <c r="BB23" i="10"/>
  <c r="BB24" i="10" s="1"/>
  <c r="BB33" i="6"/>
  <c r="CB17" i="12"/>
  <c r="CB18" i="12" s="1"/>
  <c r="CB2" i="11"/>
  <c r="CB47" i="10"/>
  <c r="CB49" i="10" s="1"/>
  <c r="CB48" i="10"/>
  <c r="CB47" i="6"/>
  <c r="AA42" i="10"/>
  <c r="AE17" i="12"/>
  <c r="AE18" i="12" s="1"/>
  <c r="AE2" i="11"/>
  <c r="AE47" i="10"/>
  <c r="AE48" i="10"/>
  <c r="AE47" i="6"/>
  <c r="CC42" i="10"/>
  <c r="BC6" i="8"/>
  <c r="BC7" i="8" s="1"/>
  <c r="BC28" i="6"/>
  <c r="BC29" i="6" s="1"/>
  <c r="BC32" i="11" s="1"/>
  <c r="BC44" i="11" s="1"/>
  <c r="BC36" i="6"/>
  <c r="BC37" i="6" s="1"/>
  <c r="BC16" i="6"/>
  <c r="BC17" i="6" s="1"/>
  <c r="BW42" i="10"/>
  <c r="AB42" i="10"/>
  <c r="I17" i="12"/>
  <c r="I18" i="12" s="1"/>
  <c r="I2" i="11"/>
  <c r="I47" i="10"/>
  <c r="I47" i="6"/>
  <c r="I48" i="10"/>
  <c r="AI17" i="12"/>
  <c r="AI18" i="12" s="1"/>
  <c r="AI2" i="11"/>
  <c r="AI47" i="10"/>
  <c r="AI48" i="10"/>
  <c r="AI47" i="6"/>
  <c r="F15" i="12"/>
  <c r="F16" i="12" s="1"/>
  <c r="F23" i="10"/>
  <c r="F24" i="10" s="1"/>
  <c r="F33" i="6"/>
  <c r="F34" i="6" s="1"/>
  <c r="BL6" i="8"/>
  <c r="BL7" i="8" s="1"/>
  <c r="BL28" i="6"/>
  <c r="BL29" i="6" s="1"/>
  <c r="BL32" i="11" s="1"/>
  <c r="BL44" i="11" s="1"/>
  <c r="BL36" i="6"/>
  <c r="BL37" i="6" s="1"/>
  <c r="BL16" i="6"/>
  <c r="BL17" i="6" s="1"/>
  <c r="CH14" i="11"/>
  <c r="AF17" i="12"/>
  <c r="AF18" i="12" s="1"/>
  <c r="AF2" i="11"/>
  <c r="AF47" i="10"/>
  <c r="AF48" i="10"/>
  <c r="AF47" i="6"/>
  <c r="BJ15" i="12"/>
  <c r="BJ16" i="12" s="1"/>
  <c r="BJ23" i="10"/>
  <c r="BJ24" i="10" s="1"/>
  <c r="BJ33" i="6"/>
  <c r="AQ17" i="12"/>
  <c r="AQ18" i="12" s="1"/>
  <c r="AQ2" i="11"/>
  <c r="AQ47" i="10"/>
  <c r="AQ47" i="6"/>
  <c r="AQ48" i="10"/>
  <c r="C36" i="6"/>
  <c r="C37" i="6" s="1"/>
  <c r="C28" i="6"/>
  <c r="C29" i="6" s="1"/>
  <c r="C16" i="6"/>
  <c r="C17" i="6" s="1"/>
  <c r="BV17" i="12"/>
  <c r="BV18" i="12" s="1"/>
  <c r="BV2" i="11"/>
  <c r="BV47" i="10"/>
  <c r="BV49" i="10" s="1"/>
  <c r="BV47" i="6"/>
  <c r="BV48" i="10"/>
  <c r="B36" i="6"/>
  <c r="B37" i="6" s="1"/>
  <c r="B28" i="6"/>
  <c r="B29" i="6" s="1"/>
  <c r="B16" i="6"/>
  <c r="B17" i="6" s="1"/>
  <c r="BA6" i="8"/>
  <c r="BA7" i="8" s="1"/>
  <c r="BA36" i="6"/>
  <c r="BA37" i="6" s="1"/>
  <c r="BA28" i="6"/>
  <c r="BA29" i="6" s="1"/>
  <c r="BA32" i="11" s="1"/>
  <c r="BA44" i="11" s="1"/>
  <c r="BA16" i="6"/>
  <c r="BA17" i="6" s="1"/>
  <c r="AD13" i="11"/>
  <c r="AD12" i="11"/>
  <c r="AD14" i="11" s="1"/>
  <c r="AD4" i="11"/>
  <c r="X6" i="8"/>
  <c r="X7" i="8" s="1"/>
  <c r="X13" i="8" s="1"/>
  <c r="X28" i="6"/>
  <c r="X29" i="6" s="1"/>
  <c r="X32" i="11" s="1"/>
  <c r="X44" i="11" s="1"/>
  <c r="X36" i="6"/>
  <c r="X37" i="6" s="1"/>
  <c r="X16" i="6"/>
  <c r="X17" i="6" s="1"/>
  <c r="X18" i="6" s="1"/>
  <c r="J6" i="8"/>
  <c r="J7" i="8" s="1"/>
  <c r="J13" i="8" s="1"/>
  <c r="J36" i="6"/>
  <c r="J37" i="6" s="1"/>
  <c r="J28" i="6"/>
  <c r="J29" i="6" s="1"/>
  <c r="J32" i="11" s="1"/>
  <c r="J44" i="11" s="1"/>
  <c r="J16" i="6"/>
  <c r="J17" i="6" s="1"/>
  <c r="J18" i="6" s="1"/>
  <c r="AU17" i="12"/>
  <c r="AU18" i="12" s="1"/>
  <c r="AU2" i="11"/>
  <c r="AU47" i="10"/>
  <c r="AU49" i="10" s="1"/>
  <c r="AU48" i="10"/>
  <c r="AU47" i="6"/>
  <c r="N49" i="10"/>
  <c r="AT13" i="11"/>
  <c r="AT12" i="11"/>
  <c r="AT14" i="11" s="1"/>
  <c r="AT4" i="11"/>
  <c r="BN17" i="12"/>
  <c r="BN18" i="12" s="1"/>
  <c r="BN2" i="11"/>
  <c r="BN47" i="10"/>
  <c r="BN49" i="10" s="1"/>
  <c r="BN47" i="6"/>
  <c r="BN48" i="10"/>
  <c r="BE42" i="10"/>
  <c r="BR5" i="11"/>
  <c r="BR50" i="10"/>
  <c r="CH5" i="11"/>
  <c r="CH50" i="10"/>
  <c r="BE6" i="8"/>
  <c r="BE7" i="8" s="1"/>
  <c r="BE36" i="6"/>
  <c r="BE37" i="6" s="1"/>
  <c r="BE28" i="6"/>
  <c r="BE29" i="6" s="1"/>
  <c r="BE32" i="11" s="1"/>
  <c r="BE44" i="11" s="1"/>
  <c r="BE16" i="6"/>
  <c r="BE17" i="6" s="1"/>
  <c r="AE6" i="8"/>
  <c r="AE7" i="8" s="1"/>
  <c r="AE13" i="8" s="1"/>
  <c r="AE28" i="6"/>
  <c r="AE29" i="6" s="1"/>
  <c r="AE32" i="11" s="1"/>
  <c r="AE44" i="11" s="1"/>
  <c r="AE36" i="6"/>
  <c r="AE37" i="6" s="1"/>
  <c r="AE16" i="6"/>
  <c r="AE17" i="6" s="1"/>
  <c r="AE18" i="6" s="1"/>
  <c r="AF42" i="10"/>
  <c r="BJ5" i="11"/>
  <c r="BJ50" i="10"/>
  <c r="I6" i="8"/>
  <c r="I7" i="8" s="1"/>
  <c r="I13" i="8" s="1"/>
  <c r="I36" i="6"/>
  <c r="I37" i="6" s="1"/>
  <c r="I28" i="6"/>
  <c r="I29" i="6" s="1"/>
  <c r="I32" i="11" s="1"/>
  <c r="I44" i="11" s="1"/>
  <c r="I16" i="6"/>
  <c r="I17" i="6" s="1"/>
  <c r="I18" i="6" s="1"/>
  <c r="CE42" i="10"/>
  <c r="BX36" i="6"/>
  <c r="BX37" i="6" s="1"/>
  <c r="BX28" i="6"/>
  <c r="BX29" i="6" s="1"/>
  <c r="BX32" i="11" s="1"/>
  <c r="BX44" i="11" s="1"/>
  <c r="BX16" i="6"/>
  <c r="BX17" i="6" s="1"/>
  <c r="P12" i="8"/>
  <c r="P11" i="8"/>
  <c r="AY14" i="9"/>
  <c r="AY28" i="9"/>
  <c r="AY13" i="9"/>
  <c r="AY33" i="9"/>
  <c r="AY26" i="9"/>
  <c r="G13" i="9"/>
  <c r="G28" i="9"/>
  <c r="G26" i="9"/>
  <c r="G14" i="9"/>
  <c r="G33" i="9"/>
  <c r="K12" i="8"/>
  <c r="K11" i="8"/>
  <c r="CF14" i="9"/>
  <c r="CF28" i="9"/>
  <c r="CF13" i="9"/>
  <c r="CF26" i="9"/>
  <c r="CF33" i="9"/>
  <c r="CK15" i="9"/>
  <c r="CK17" i="9"/>
  <c r="H12" i="8"/>
  <c r="H11" i="8"/>
  <c r="J26" i="9"/>
  <c r="J28" i="9"/>
  <c r="J14" i="9"/>
  <c r="J13" i="9"/>
  <c r="J33" i="9"/>
  <c r="X12" i="8"/>
  <c r="X11" i="8"/>
  <c r="AW13" i="9"/>
  <c r="AW14" i="9"/>
  <c r="AW28" i="9"/>
  <c r="AW26" i="9"/>
  <c r="AW33" i="9"/>
  <c r="BR12" i="8"/>
  <c r="BR11" i="8"/>
  <c r="V13" i="9"/>
  <c r="V28" i="9"/>
  <c r="V14" i="9"/>
  <c r="V33" i="9"/>
  <c r="V26" i="9"/>
  <c r="CJ13" i="9"/>
  <c r="CJ26" i="9"/>
  <c r="CJ28" i="9"/>
  <c r="CJ14" i="9"/>
  <c r="CJ33" i="9"/>
  <c r="AC13" i="9"/>
  <c r="AC28" i="9"/>
  <c r="AC14" i="9"/>
  <c r="AC26" i="9"/>
  <c r="AC33" i="9"/>
  <c r="AO13" i="9"/>
  <c r="AO14" i="9"/>
  <c r="AO28" i="9"/>
  <c r="AO26" i="9"/>
  <c r="AO33" i="9"/>
  <c r="S14" i="9"/>
  <c r="S28" i="9"/>
  <c r="S13" i="9"/>
  <c r="S26" i="9"/>
  <c r="S33" i="9"/>
  <c r="AQ12" i="8"/>
  <c r="AQ11" i="8"/>
  <c r="CI13" i="9"/>
  <c r="CI28" i="9"/>
  <c r="CI26" i="9"/>
  <c r="CI14" i="9"/>
  <c r="CI33" i="9"/>
  <c r="BM12" i="8"/>
  <c r="BM11" i="8"/>
  <c r="BC13" i="9"/>
  <c r="BC28" i="9"/>
  <c r="BC26" i="9"/>
  <c r="BC14" i="9"/>
  <c r="BC33" i="9"/>
  <c r="R12" i="8"/>
  <c r="R11" i="8"/>
  <c r="BK13" i="9"/>
  <c r="BK28" i="9"/>
  <c r="BK26" i="9"/>
  <c r="BK14" i="9"/>
  <c r="BK33" i="9"/>
  <c r="T12" i="8"/>
  <c r="T11" i="8"/>
  <c r="K14" i="9"/>
  <c r="K28" i="9"/>
  <c r="K13" i="9"/>
  <c r="K26" i="9"/>
  <c r="K33" i="9"/>
  <c r="BI12" i="8"/>
  <c r="BI11" i="8"/>
  <c r="H13" i="9"/>
  <c r="H26" i="9"/>
  <c r="H14" i="9"/>
  <c r="H28" i="9"/>
  <c r="H33" i="9"/>
  <c r="AV12" i="8"/>
  <c r="AV11" i="8"/>
  <c r="X13" i="9"/>
  <c r="X26" i="9"/>
  <c r="X14" i="9"/>
  <c r="X28" i="9"/>
  <c r="X33" i="9"/>
  <c r="AP12" i="8"/>
  <c r="AP11" i="8"/>
  <c r="AM13" i="9"/>
  <c r="AM28" i="9"/>
  <c r="AM14" i="9"/>
  <c r="AM26" i="9"/>
  <c r="AM33" i="9"/>
  <c r="BF12" i="8"/>
  <c r="BF11" i="8"/>
  <c r="BR13" i="9"/>
  <c r="BR28" i="9"/>
  <c r="BR14" i="9"/>
  <c r="BR26" i="9"/>
  <c r="BR33" i="9"/>
  <c r="BS12" i="8"/>
  <c r="BS11" i="8"/>
  <c r="AH12" i="8"/>
  <c r="AH11" i="8"/>
  <c r="CD28" i="9"/>
  <c r="CD26" i="9"/>
  <c r="CD14" i="9"/>
  <c r="CD13" i="9"/>
  <c r="CD33" i="9"/>
  <c r="BX14" i="9"/>
  <c r="BX28" i="9"/>
  <c r="BX13" i="9"/>
  <c r="BX26" i="9"/>
  <c r="BX33" i="9"/>
  <c r="M12" i="8"/>
  <c r="M11" i="8"/>
  <c r="AQ14" i="9"/>
  <c r="AQ28" i="9"/>
  <c r="AQ13" i="9"/>
  <c r="AQ26" i="9"/>
  <c r="AQ33" i="9"/>
  <c r="BM13" i="9"/>
  <c r="BM28" i="9"/>
  <c r="BM14" i="9"/>
  <c r="BM33" i="9"/>
  <c r="BM26" i="9"/>
  <c r="R28" i="9"/>
  <c r="R26" i="9"/>
  <c r="R14" i="9"/>
  <c r="R13" i="9"/>
  <c r="R33" i="9"/>
  <c r="BB14" i="11"/>
  <c r="T14" i="9"/>
  <c r="T28" i="9"/>
  <c r="T13" i="9"/>
  <c r="T26" i="9"/>
  <c r="T33" i="9"/>
  <c r="BN12" i="8"/>
  <c r="BN11" i="8"/>
  <c r="BZ14" i="11"/>
  <c r="BI13" i="9"/>
  <c r="BI28" i="9"/>
  <c r="BI14" i="9"/>
  <c r="BI33" i="9"/>
  <c r="BI26" i="9"/>
  <c r="Q12" i="8"/>
  <c r="Q11" i="8"/>
  <c r="AV13" i="9"/>
  <c r="AV26" i="9"/>
  <c r="AV28" i="9"/>
  <c r="AV14" i="9"/>
  <c r="AV33" i="9"/>
  <c r="BH12" i="8"/>
  <c r="BH11" i="8"/>
  <c r="AP26" i="9"/>
  <c r="AP28" i="9"/>
  <c r="AP14" i="9"/>
  <c r="AP13" i="9"/>
  <c r="AP33" i="9"/>
  <c r="AD12" i="8"/>
  <c r="AD11" i="8"/>
  <c r="BF28" i="9"/>
  <c r="BF26" i="9"/>
  <c r="BF14" i="9"/>
  <c r="BF13" i="9"/>
  <c r="BF33" i="9"/>
  <c r="AB12" i="8"/>
  <c r="AB11" i="8"/>
  <c r="AH26" i="9"/>
  <c r="AH28" i="9"/>
  <c r="AH14" i="9"/>
  <c r="AH13" i="9"/>
  <c r="AH33" i="9"/>
  <c r="AZ12" i="8"/>
  <c r="AZ11" i="8"/>
  <c r="F12" i="8"/>
  <c r="F11" i="8"/>
  <c r="CB13" i="9"/>
  <c r="CB26" i="9"/>
  <c r="CB14" i="9"/>
  <c r="CB28" i="9"/>
  <c r="CB33" i="9"/>
  <c r="O12" i="8"/>
  <c r="O11" i="8"/>
  <c r="BV26" i="9"/>
  <c r="BV28" i="9"/>
  <c r="BV14" i="9"/>
  <c r="BV13" i="9"/>
  <c r="BV33" i="9"/>
  <c r="BQ12" i="8"/>
  <c r="BQ11" i="8"/>
  <c r="BN26" i="9"/>
  <c r="BN28" i="9"/>
  <c r="BN14" i="9"/>
  <c r="BN13" i="9"/>
  <c r="BN33" i="9"/>
  <c r="BA12" i="8"/>
  <c r="BA11" i="8"/>
  <c r="E12" i="8"/>
  <c r="E11" i="8"/>
  <c r="Q13" i="9"/>
  <c r="Q28" i="9"/>
  <c r="Q14" i="9"/>
  <c r="Q26" i="9"/>
  <c r="Q33" i="9"/>
  <c r="Z12" i="8"/>
  <c r="Z11" i="8"/>
  <c r="BH14" i="9"/>
  <c r="BH28" i="9"/>
  <c r="BH13" i="9"/>
  <c r="BH26" i="9"/>
  <c r="BH33" i="9"/>
  <c r="AD13" i="9"/>
  <c r="AD28" i="9"/>
  <c r="AD14" i="9"/>
  <c r="AD26" i="9"/>
  <c r="AD33" i="9"/>
  <c r="AK12" i="8"/>
  <c r="AK11" i="8"/>
  <c r="AB14" i="9"/>
  <c r="AB28" i="9"/>
  <c r="AB13" i="9"/>
  <c r="AB26" i="9"/>
  <c r="AB33" i="9"/>
  <c r="BS13" i="9"/>
  <c r="BS28" i="9"/>
  <c r="BS14" i="9"/>
  <c r="BS26" i="9"/>
  <c r="BS33" i="9"/>
  <c r="AN12" i="8"/>
  <c r="AN11" i="8"/>
  <c r="AZ14" i="9"/>
  <c r="AZ28" i="9"/>
  <c r="AZ13" i="9"/>
  <c r="AZ26" i="9"/>
  <c r="AZ33" i="9"/>
  <c r="M13" i="9"/>
  <c r="M28" i="9"/>
  <c r="M14" i="9"/>
  <c r="M33" i="9"/>
  <c r="M26" i="9"/>
  <c r="BE12" i="8"/>
  <c r="BE11" i="8"/>
  <c r="BJ12" i="8"/>
  <c r="BJ11" i="8"/>
  <c r="BU12" i="8"/>
  <c r="BU11" i="8"/>
  <c r="BU13" i="9"/>
  <c r="BU28" i="9"/>
  <c r="BU14" i="9"/>
  <c r="BU26" i="9"/>
  <c r="BU33" i="9"/>
  <c r="AS13" i="9"/>
  <c r="AS28" i="9"/>
  <c r="AS14" i="9"/>
  <c r="AS33" i="9"/>
  <c r="AS26" i="9"/>
  <c r="AI12" i="8"/>
  <c r="AI11" i="8"/>
  <c r="CA13" i="9"/>
  <c r="CA28" i="9"/>
  <c r="CA26" i="9"/>
  <c r="CA14" i="9"/>
  <c r="CA33" i="9"/>
  <c r="G12" i="8"/>
  <c r="G11" i="8"/>
  <c r="AE12" i="8"/>
  <c r="AE11" i="8"/>
  <c r="BA13" i="9"/>
  <c r="BA28" i="9"/>
  <c r="BA14" i="9"/>
  <c r="BA33" i="9"/>
  <c r="BA26" i="9"/>
  <c r="BG12" i="8"/>
  <c r="BG11" i="8"/>
  <c r="Z28" i="9"/>
  <c r="Z26" i="9"/>
  <c r="Z14" i="9"/>
  <c r="Z13" i="9"/>
  <c r="Z33" i="9"/>
  <c r="W12" i="8"/>
  <c r="W11" i="8"/>
  <c r="AT12" i="8"/>
  <c r="AT11" i="8"/>
  <c r="BR14" i="11"/>
  <c r="AG12" i="8"/>
  <c r="AG11" i="8"/>
  <c r="AN26" i="9"/>
  <c r="AN28" i="9"/>
  <c r="AN13" i="9"/>
  <c r="AN14" i="9"/>
  <c r="AN33" i="9"/>
  <c r="AJ12" i="8"/>
  <c r="AJ11" i="8"/>
  <c r="BO12" i="8"/>
  <c r="BO11" i="8"/>
  <c r="F13" i="9"/>
  <c r="F28" i="9"/>
  <c r="F14" i="9"/>
  <c r="F33" i="9"/>
  <c r="F26" i="9"/>
  <c r="N12" i="8"/>
  <c r="N11" i="8"/>
  <c r="BE13" i="9"/>
  <c r="BE28" i="9"/>
  <c r="BE14" i="9"/>
  <c r="BE26" i="9"/>
  <c r="BE33" i="9"/>
  <c r="BJ13" i="9"/>
  <c r="BJ28" i="9"/>
  <c r="BJ14" i="9"/>
  <c r="BJ26" i="9"/>
  <c r="BJ33" i="9"/>
  <c r="BP12" i="8"/>
  <c r="BP11" i="8"/>
  <c r="AI14" i="9"/>
  <c r="AI28" i="9"/>
  <c r="AI13" i="9"/>
  <c r="AI26" i="9"/>
  <c r="AI33" i="9"/>
  <c r="BQ13" i="9"/>
  <c r="BQ28" i="9"/>
  <c r="BQ14" i="9"/>
  <c r="BQ33" i="9"/>
  <c r="BQ26" i="9"/>
  <c r="AA12" i="8"/>
  <c r="AA11" i="8"/>
  <c r="E13" i="9"/>
  <c r="E20" i="9"/>
  <c r="E28" i="9"/>
  <c r="E14" i="9"/>
  <c r="E26" i="9"/>
  <c r="E33" i="9"/>
  <c r="AX12" i="8"/>
  <c r="AX11" i="8"/>
  <c r="AL12" i="8"/>
  <c r="AL11" i="8"/>
  <c r="AT13" i="9"/>
  <c r="AT28" i="9"/>
  <c r="AT14" i="9"/>
  <c r="AT33" i="9"/>
  <c r="AT26" i="9"/>
  <c r="AK13" i="9"/>
  <c r="AK28" i="9"/>
  <c r="AK14" i="9"/>
  <c r="AK26" i="9"/>
  <c r="AK33" i="9"/>
  <c r="AU12" i="8"/>
  <c r="AU11" i="8"/>
  <c r="AG13" i="9"/>
  <c r="AG28" i="9"/>
  <c r="AG14" i="9"/>
  <c r="AG33" i="9"/>
  <c r="AG26" i="9"/>
  <c r="AJ14" i="9"/>
  <c r="AJ28" i="9"/>
  <c r="AJ13" i="9"/>
  <c r="AJ33" i="9"/>
  <c r="AJ26" i="9"/>
  <c r="BO14" i="9"/>
  <c r="BO28" i="9"/>
  <c r="BO13" i="9"/>
  <c r="BO26" i="9"/>
  <c r="BO33" i="9"/>
  <c r="L12" i="8"/>
  <c r="L11" i="8"/>
  <c r="N13" i="9"/>
  <c r="N28" i="9"/>
  <c r="N14" i="9"/>
  <c r="N26" i="9"/>
  <c r="N33" i="9"/>
  <c r="CG13" i="9"/>
  <c r="CG28" i="9"/>
  <c r="CG14" i="9"/>
  <c r="CG33" i="9"/>
  <c r="CG26" i="9"/>
  <c r="AF12" i="8"/>
  <c r="AF11" i="8"/>
  <c r="P13" i="9"/>
  <c r="P26" i="9"/>
  <c r="P14" i="9"/>
  <c r="P28" i="9"/>
  <c r="P33" i="9"/>
  <c r="BW14" i="9"/>
  <c r="BW28" i="9"/>
  <c r="BW13" i="9"/>
  <c r="BW26" i="9"/>
  <c r="BW33" i="9"/>
  <c r="O13" i="9"/>
  <c r="O28" i="9"/>
  <c r="O26" i="9"/>
  <c r="O14" i="9"/>
  <c r="O33" i="9"/>
  <c r="AY12" i="8"/>
  <c r="AY11" i="8"/>
  <c r="BB12" i="8"/>
  <c r="BB11" i="8"/>
  <c r="Y12" i="8"/>
  <c r="Y11" i="8"/>
  <c r="BL12" i="8"/>
  <c r="BL11" i="8"/>
  <c r="AX28" i="9"/>
  <c r="AX26" i="9"/>
  <c r="AX14" i="9"/>
  <c r="AX13" i="9"/>
  <c r="AX33" i="9"/>
  <c r="BG14" i="9"/>
  <c r="BG28" i="9"/>
  <c r="BG13" i="9"/>
  <c r="BG26" i="9"/>
  <c r="BG33" i="9"/>
  <c r="BD12" i="8"/>
  <c r="BD11" i="8"/>
  <c r="AL13" i="9"/>
  <c r="AL28" i="9"/>
  <c r="AL14" i="9"/>
  <c r="AL33" i="9"/>
  <c r="AL26" i="9"/>
  <c r="AR12" i="8"/>
  <c r="AR11" i="8"/>
  <c r="I12" i="8"/>
  <c r="I11" i="8"/>
  <c r="CC13" i="9"/>
  <c r="CC28" i="9"/>
  <c r="CC14" i="9"/>
  <c r="CC26" i="9"/>
  <c r="CC33" i="9"/>
  <c r="L14" i="9"/>
  <c r="L28" i="9"/>
  <c r="L13" i="9"/>
  <c r="L26" i="9"/>
  <c r="L33" i="9"/>
  <c r="S12" i="8"/>
  <c r="S11" i="8"/>
  <c r="AF13" i="9"/>
  <c r="AF26" i="9"/>
  <c r="AF28" i="9"/>
  <c r="AF14" i="9"/>
  <c r="AF33" i="9"/>
  <c r="U12" i="8"/>
  <c r="U11" i="8"/>
  <c r="AS12" i="8"/>
  <c r="AS11" i="8"/>
  <c r="BT12" i="8"/>
  <c r="BT11" i="8"/>
  <c r="BP14" i="9"/>
  <c r="BP28" i="9"/>
  <c r="BP13" i="9"/>
  <c r="BP26" i="9"/>
  <c r="BP33" i="9"/>
  <c r="BT13" i="9"/>
  <c r="BT26" i="9"/>
  <c r="BT14" i="9"/>
  <c r="BT28" i="9"/>
  <c r="BT33" i="9"/>
  <c r="CE14" i="9"/>
  <c r="CE28" i="9"/>
  <c r="CE13" i="9"/>
  <c r="CE33" i="9"/>
  <c r="CE26" i="9"/>
  <c r="CH13" i="9"/>
  <c r="CH14" i="9"/>
  <c r="CH28" i="9"/>
  <c r="CH33" i="9"/>
  <c r="CH26" i="9"/>
  <c r="BC12" i="8"/>
  <c r="BC11" i="8"/>
  <c r="BB13" i="9"/>
  <c r="BB28" i="9"/>
  <c r="BB14" i="9"/>
  <c r="BB33" i="9"/>
  <c r="BB26" i="9"/>
  <c r="BK12" i="8"/>
  <c r="BK11" i="8"/>
  <c r="AE13" i="9"/>
  <c r="AE28" i="9"/>
  <c r="AE14" i="9"/>
  <c r="AE26" i="9"/>
  <c r="AE33" i="9"/>
  <c r="Y13" i="9"/>
  <c r="Y28" i="9"/>
  <c r="Y14" i="9"/>
  <c r="Y26" i="9"/>
  <c r="Y33" i="9"/>
  <c r="AA14" i="9"/>
  <c r="AA28" i="9"/>
  <c r="AA13" i="9"/>
  <c r="AA33" i="9"/>
  <c r="AA26" i="9"/>
  <c r="BZ13" i="9"/>
  <c r="BZ28" i="9"/>
  <c r="BZ14" i="9"/>
  <c r="BZ33" i="9"/>
  <c r="BZ26" i="9"/>
  <c r="BL13" i="9"/>
  <c r="BL26" i="9"/>
  <c r="BL28" i="9"/>
  <c r="BL14" i="9"/>
  <c r="BL33" i="9"/>
  <c r="J12" i="8"/>
  <c r="J11" i="8"/>
  <c r="BD13" i="9"/>
  <c r="BD26" i="9"/>
  <c r="BD28" i="9"/>
  <c r="BD14" i="9"/>
  <c r="BD33" i="9"/>
  <c r="AW12" i="8"/>
  <c r="AW11" i="8"/>
  <c r="W13" i="9"/>
  <c r="W28" i="9"/>
  <c r="W26" i="9"/>
  <c r="W14" i="9"/>
  <c r="W33" i="9"/>
  <c r="BY13" i="9"/>
  <c r="BY28" i="9"/>
  <c r="BY14" i="9"/>
  <c r="BY33" i="9"/>
  <c r="BY26" i="9"/>
  <c r="AM12" i="8"/>
  <c r="AM11" i="8"/>
  <c r="AR14" i="9"/>
  <c r="AR28" i="9"/>
  <c r="AR13" i="9"/>
  <c r="AR33" i="9"/>
  <c r="AR26" i="9"/>
  <c r="AU13" i="9"/>
  <c r="AU28" i="9"/>
  <c r="AU26" i="9"/>
  <c r="AU14" i="9"/>
  <c r="AU33" i="9"/>
  <c r="V12" i="8"/>
  <c r="V11" i="8"/>
  <c r="I13" i="9"/>
  <c r="I28" i="9"/>
  <c r="I14" i="9"/>
  <c r="I26" i="9"/>
  <c r="I33" i="9"/>
  <c r="AC12" i="8"/>
  <c r="AC11" i="8"/>
  <c r="AO12" i="8"/>
  <c r="AO11" i="8"/>
  <c r="U13" i="9"/>
  <c r="U28" i="9"/>
  <c r="U14" i="9"/>
  <c r="U26" i="9"/>
  <c r="U33" i="9"/>
  <c r="BJ14" i="11"/>
  <c r="I39" i="13"/>
  <c r="H41" i="13"/>
  <c r="D42" i="13"/>
  <c r="F19" i="13"/>
  <c r="E21" i="13"/>
  <c r="Y49" i="10" l="1"/>
  <c r="AF49" i="10"/>
  <c r="F69" i="13"/>
  <c r="L69" i="13" s="1"/>
  <c r="F66" i="13"/>
  <c r="F70" i="13"/>
  <c r="L70" i="13" s="1"/>
  <c r="K66" i="13"/>
  <c r="L66" i="13" s="1"/>
  <c r="J66" i="13"/>
  <c r="K65" i="13"/>
  <c r="F65" i="13"/>
  <c r="J65" i="13"/>
  <c r="K64" i="13"/>
  <c r="J64" i="13"/>
  <c r="W49" i="10"/>
  <c r="V49" i="10"/>
  <c r="X49" i="10"/>
  <c r="O49" i="10"/>
  <c r="I49" i="10"/>
  <c r="AL49" i="10"/>
  <c r="AD49" i="10"/>
  <c r="L49" i="10"/>
  <c r="G49" i="10"/>
  <c r="AC49" i="10"/>
  <c r="AI49" i="10"/>
  <c r="F49" i="10"/>
  <c r="U49" i="10"/>
  <c r="AG49" i="10"/>
  <c r="I15" i="12"/>
  <c r="I16" i="12" s="1"/>
  <c r="I23" i="10"/>
  <c r="I24" i="10" s="1"/>
  <c r="I33" i="6"/>
  <c r="I34" i="6" s="1"/>
  <c r="BV12" i="11"/>
  <c r="BV14" i="11" s="1"/>
  <c r="BV4" i="11"/>
  <c r="BV13" i="11"/>
  <c r="AE15" i="12"/>
  <c r="AE16" i="12" s="1"/>
  <c r="AE23" i="10"/>
  <c r="AE24" i="10" s="1"/>
  <c r="AE33" i="6"/>
  <c r="AE34" i="6" s="1"/>
  <c r="BN12" i="11"/>
  <c r="BN14" i="11" s="1"/>
  <c r="BN4" i="11"/>
  <c r="BN13" i="11"/>
  <c r="AQ49" i="10"/>
  <c r="BC15" i="12"/>
  <c r="BC16" i="12" s="1"/>
  <c r="BC23" i="10"/>
  <c r="BC24" i="10" s="1"/>
  <c r="BC33" i="6"/>
  <c r="AE12" i="11"/>
  <c r="AE14" i="11" s="1"/>
  <c r="AE13" i="11"/>
  <c r="AE4" i="11"/>
  <c r="BD50" i="10"/>
  <c r="BD5" i="11"/>
  <c r="CA15" i="12"/>
  <c r="CA16" i="12" s="1"/>
  <c r="CA23" i="10"/>
  <c r="CA24" i="10" s="1"/>
  <c r="CA33" i="6"/>
  <c r="W12" i="11"/>
  <c r="W14" i="11" s="1"/>
  <c r="W13" i="11"/>
  <c r="W4" i="11"/>
  <c r="AM5" i="11"/>
  <c r="AM50" i="10"/>
  <c r="BI13" i="11"/>
  <c r="BI12" i="11"/>
  <c r="BI14" i="11" s="1"/>
  <c r="BI4" i="11"/>
  <c r="T49" i="10"/>
  <c r="CJ15" i="12"/>
  <c r="CJ16" i="12" s="1"/>
  <c r="CJ23" i="10"/>
  <c r="CJ24" i="10" s="1"/>
  <c r="CJ33" i="6"/>
  <c r="AR13" i="11"/>
  <c r="AR12" i="11"/>
  <c r="AR14" i="11" s="1"/>
  <c r="AR4" i="11"/>
  <c r="P49" i="10"/>
  <c r="BO50" i="10"/>
  <c r="BO5" i="11"/>
  <c r="AY50" i="10"/>
  <c r="AY5" i="11"/>
  <c r="BB49" i="10"/>
  <c r="CE49" i="10"/>
  <c r="AB5" i="11"/>
  <c r="AB50" i="10"/>
  <c r="AW15" i="12"/>
  <c r="AW16" i="12" s="1"/>
  <c r="AW23" i="10"/>
  <c r="AW24" i="10" s="1"/>
  <c r="AW33" i="6"/>
  <c r="BX5" i="11"/>
  <c r="BX50" i="10"/>
  <c r="AN15" i="12"/>
  <c r="AN16" i="12" s="1"/>
  <c r="AN23" i="10"/>
  <c r="AN24" i="10" s="1"/>
  <c r="AN33" i="6"/>
  <c r="AN34" i="6" s="1"/>
  <c r="CD12" i="11"/>
  <c r="CD14" i="11" s="1"/>
  <c r="CD4" i="11"/>
  <c r="CD13" i="11"/>
  <c r="AV50" i="10"/>
  <c r="AV5" i="11"/>
  <c r="AN50" i="10"/>
  <c r="AN5" i="11"/>
  <c r="BE12" i="11"/>
  <c r="BE14" i="11" s="1"/>
  <c r="BE4" i="11"/>
  <c r="BE13" i="11"/>
  <c r="AP12" i="11"/>
  <c r="AP14" i="11" s="1"/>
  <c r="AP13" i="11"/>
  <c r="AP4" i="11"/>
  <c r="AY15" i="12"/>
  <c r="AY16" i="12" s="1"/>
  <c r="AY23" i="10"/>
  <c r="AY24" i="10" s="1"/>
  <c r="AY33" i="6"/>
  <c r="AO50" i="10"/>
  <c r="AO5" i="11"/>
  <c r="CE15" i="12"/>
  <c r="CE16" i="12" s="1"/>
  <c r="CE23" i="10"/>
  <c r="CE24" i="10" s="1"/>
  <c r="CE33" i="6"/>
  <c r="BS15" i="12"/>
  <c r="BS16" i="12" s="1"/>
  <c r="BS23" i="10"/>
  <c r="BS24" i="10" s="1"/>
  <c r="BS33" i="6"/>
  <c r="AF15" i="12"/>
  <c r="AF16" i="12" s="1"/>
  <c r="AF23" i="10"/>
  <c r="AF24" i="10" s="1"/>
  <c r="AF33" i="6"/>
  <c r="AF34" i="6" s="1"/>
  <c r="J12" i="11"/>
  <c r="J14" i="11" s="1"/>
  <c r="J13" i="11"/>
  <c r="J4" i="11"/>
  <c r="BH13" i="11"/>
  <c r="BH12" i="11"/>
  <c r="BH14" i="11" s="1"/>
  <c r="BH4" i="11"/>
  <c r="BY5" i="11"/>
  <c r="BY50" i="10"/>
  <c r="AX12" i="11"/>
  <c r="AX14" i="11" s="1"/>
  <c r="AX4" i="11"/>
  <c r="AX13" i="11"/>
  <c r="AU15" i="12"/>
  <c r="AU16" i="12" s="1"/>
  <c r="AU23" i="10"/>
  <c r="AU24" i="10" s="1"/>
  <c r="AU33" i="6"/>
  <c r="L5" i="11"/>
  <c r="L50" i="10"/>
  <c r="P15" i="12"/>
  <c r="P16" i="12" s="1"/>
  <c r="P23" i="10"/>
  <c r="P24" i="10" s="1"/>
  <c r="P33" i="6"/>
  <c r="P34" i="6" s="1"/>
  <c r="T13" i="11"/>
  <c r="T12" i="11"/>
  <c r="T14" i="11" s="1"/>
  <c r="T4" i="11"/>
  <c r="AH15" i="12"/>
  <c r="AH16" i="12" s="1"/>
  <c r="AH23" i="10"/>
  <c r="AH24" i="10" s="1"/>
  <c r="AH33" i="6"/>
  <c r="AH34" i="6" s="1"/>
  <c r="BT50" i="10"/>
  <c r="BT5" i="11"/>
  <c r="P12" i="11"/>
  <c r="P14" i="11" s="1"/>
  <c r="P13" i="11"/>
  <c r="P4" i="11"/>
  <c r="AH50" i="10"/>
  <c r="AH5" i="11"/>
  <c r="CE4" i="11"/>
  <c r="CE13" i="11"/>
  <c r="CE12" i="11"/>
  <c r="CE14" i="11" s="1"/>
  <c r="BS5" i="11"/>
  <c r="BS50" i="10"/>
  <c r="R12" i="11"/>
  <c r="R14" i="11" s="1"/>
  <c r="R13" i="11"/>
  <c r="R4" i="11"/>
  <c r="BU15" i="12"/>
  <c r="BU16" i="12" s="1"/>
  <c r="BU23" i="10"/>
  <c r="BU24" i="10" s="1"/>
  <c r="BU33" i="6"/>
  <c r="AC5" i="11"/>
  <c r="AC50" i="10"/>
  <c r="Z12" i="11"/>
  <c r="Z14" i="11" s="1"/>
  <c r="Z13" i="11"/>
  <c r="Z4" i="11"/>
  <c r="BL12" i="11"/>
  <c r="BL14" i="11" s="1"/>
  <c r="BL4" i="11"/>
  <c r="BL13" i="11"/>
  <c r="AG50" i="10"/>
  <c r="AG5" i="11"/>
  <c r="AO49" i="10"/>
  <c r="AQ13" i="11"/>
  <c r="AQ12" i="11"/>
  <c r="AQ14" i="11" s="1"/>
  <c r="AQ4" i="11"/>
  <c r="AF12" i="11"/>
  <c r="AF14" i="11" s="1"/>
  <c r="AF13" i="11"/>
  <c r="AF4" i="11"/>
  <c r="I50" i="10"/>
  <c r="I5" i="11"/>
  <c r="BD12" i="11"/>
  <c r="BD14" i="11" s="1"/>
  <c r="BD4" i="11"/>
  <c r="BD13" i="11"/>
  <c r="S15" i="12"/>
  <c r="S16" i="12" s="1"/>
  <c r="S23" i="10"/>
  <c r="S24" i="10" s="1"/>
  <c r="S33" i="6"/>
  <c r="S34" i="6" s="1"/>
  <c r="CJ50" i="10"/>
  <c r="CJ5" i="11"/>
  <c r="Y15" i="12"/>
  <c r="Y16" i="12" s="1"/>
  <c r="Y23" i="10"/>
  <c r="Y24" i="10" s="1"/>
  <c r="Y33" i="6"/>
  <c r="Y34" i="6" s="1"/>
  <c r="L15" i="12"/>
  <c r="L16" i="12" s="1"/>
  <c r="L23" i="10"/>
  <c r="L24" i="10" s="1"/>
  <c r="L33" i="6"/>
  <c r="L34" i="6" s="1"/>
  <c r="Y50" i="10"/>
  <c r="Y5" i="11"/>
  <c r="O5" i="11"/>
  <c r="O50" i="10"/>
  <c r="U13" i="11"/>
  <c r="U12" i="11"/>
  <c r="U14" i="11" s="1"/>
  <c r="U4" i="11"/>
  <c r="BP5" i="11"/>
  <c r="BP50" i="10"/>
  <c r="AS13" i="11"/>
  <c r="AS12" i="11"/>
  <c r="AS14" i="11" s="1"/>
  <c r="AS4" i="11"/>
  <c r="AM49" i="10"/>
  <c r="AZ5" i="11"/>
  <c r="AZ50" i="10"/>
  <c r="CI12" i="11"/>
  <c r="CI14" i="11" s="1"/>
  <c r="CI4" i="11"/>
  <c r="CI13" i="11"/>
  <c r="AB15" i="12"/>
  <c r="AB16" i="12" s="1"/>
  <c r="AB23" i="10"/>
  <c r="AB24" i="10" s="1"/>
  <c r="AB33" i="6"/>
  <c r="AB34" i="6" s="1"/>
  <c r="Q50" i="10"/>
  <c r="Q5" i="11"/>
  <c r="E5" i="11"/>
  <c r="E50" i="10"/>
  <c r="BQ13" i="11"/>
  <c r="BQ12" i="11"/>
  <c r="BQ14" i="11" s="1"/>
  <c r="BQ4" i="11"/>
  <c r="AY4" i="11"/>
  <c r="AY13" i="11"/>
  <c r="AY12" i="11"/>
  <c r="AY14" i="11" s="1"/>
  <c r="K50" i="10"/>
  <c r="K5" i="11"/>
  <c r="BK15" i="12"/>
  <c r="BK16" i="12" s="1"/>
  <c r="BK23" i="10"/>
  <c r="BK24" i="10" s="1"/>
  <c r="BK33" i="6"/>
  <c r="AB49" i="10"/>
  <c r="BX49" i="10"/>
  <c r="BO15" i="12"/>
  <c r="BO16" i="12" s="1"/>
  <c r="BO23" i="10"/>
  <c r="BO24" i="10" s="1"/>
  <c r="BO33" i="6"/>
  <c r="BJ49" i="10"/>
  <c r="AR15" i="12"/>
  <c r="AR16" i="12" s="1"/>
  <c r="AR23" i="10"/>
  <c r="AR24" i="10" s="1"/>
  <c r="AR33" i="6"/>
  <c r="AR34" i="6" s="1"/>
  <c r="AP15" i="12"/>
  <c r="AP16" i="12" s="1"/>
  <c r="AP23" i="10"/>
  <c r="AP24" i="10" s="1"/>
  <c r="AP33" i="6"/>
  <c r="AP34" i="6" s="1"/>
  <c r="AV49" i="10"/>
  <c r="AJ5" i="11"/>
  <c r="AJ50" i="10"/>
  <c r="BL49" i="10"/>
  <c r="AN49" i="10"/>
  <c r="CD15" i="12"/>
  <c r="CD16" i="12" s="1"/>
  <c r="CD23" i="10"/>
  <c r="CD24" i="10" s="1"/>
  <c r="CD33" i="6"/>
  <c r="S50" i="10"/>
  <c r="S5" i="11"/>
  <c r="CA5" i="11"/>
  <c r="CA50" i="10"/>
  <c r="CG5" i="11"/>
  <c r="CG50" i="10"/>
  <c r="AO12" i="11"/>
  <c r="AO14" i="11" s="1"/>
  <c r="AO13" i="11"/>
  <c r="AO4" i="11"/>
  <c r="J15" i="12"/>
  <c r="J16" i="12" s="1"/>
  <c r="J23" i="10"/>
  <c r="J24" i="10" s="1"/>
  <c r="J33" i="6"/>
  <c r="J34" i="6" s="1"/>
  <c r="B33" i="6"/>
  <c r="B34" i="6" s="1"/>
  <c r="B18" i="6"/>
  <c r="C33" i="6"/>
  <c r="C34" i="6" s="1"/>
  <c r="C18" i="6"/>
  <c r="CB50" i="10"/>
  <c r="CB5" i="11"/>
  <c r="BD49" i="10"/>
  <c r="X50" i="10"/>
  <c r="X5" i="11"/>
  <c r="CG15" i="12"/>
  <c r="CG16" i="12" s="1"/>
  <c r="CG23" i="10"/>
  <c r="CG24" i="10" s="1"/>
  <c r="CG33" i="6"/>
  <c r="BV15" i="12"/>
  <c r="BV16" i="12" s="1"/>
  <c r="BV23" i="10"/>
  <c r="BV24" i="10" s="1"/>
  <c r="BV33" i="6"/>
  <c r="U15" i="12"/>
  <c r="U16" i="12" s="1"/>
  <c r="U23" i="10"/>
  <c r="U24" i="10" s="1"/>
  <c r="U33" i="6"/>
  <c r="U34" i="6" s="1"/>
  <c r="AQ15" i="12"/>
  <c r="AQ16" i="12" s="1"/>
  <c r="AQ23" i="10"/>
  <c r="AQ24" i="10" s="1"/>
  <c r="AQ33" i="6"/>
  <c r="AQ34" i="6" s="1"/>
  <c r="BK5" i="11"/>
  <c r="BK50" i="10"/>
  <c r="AM12" i="11"/>
  <c r="AM14" i="11" s="1"/>
  <c r="AM13" i="11"/>
  <c r="AM4" i="11"/>
  <c r="Q15" i="12"/>
  <c r="Q16" i="12" s="1"/>
  <c r="Q23" i="10"/>
  <c r="Q24" i="10" s="1"/>
  <c r="Q33" i="6"/>
  <c r="Q34" i="6" s="1"/>
  <c r="E15" i="12"/>
  <c r="E16" i="12" s="1"/>
  <c r="E23" i="10"/>
  <c r="E24" i="10" s="1"/>
  <c r="E33" i="6"/>
  <c r="E34" i="6" s="1"/>
  <c r="D18" i="6"/>
  <c r="D33" i="6"/>
  <c r="D34" i="6" s="1"/>
  <c r="BO4" i="11"/>
  <c r="BO13" i="11"/>
  <c r="BO12" i="11"/>
  <c r="BO14" i="11" s="1"/>
  <c r="Q49" i="10"/>
  <c r="AH12" i="11"/>
  <c r="AH14" i="11" s="1"/>
  <c r="AH13" i="11"/>
  <c r="AH4" i="11"/>
  <c r="AC15" i="12"/>
  <c r="AC16" i="12" s="1"/>
  <c r="AC23" i="10"/>
  <c r="AC24" i="10" s="1"/>
  <c r="AC33" i="6"/>
  <c r="AC34" i="6" s="1"/>
  <c r="K49" i="10"/>
  <c r="BI15" i="12"/>
  <c r="BI16" i="12" s="1"/>
  <c r="BI23" i="10"/>
  <c r="BI24" i="10" s="1"/>
  <c r="BI33" i="6"/>
  <c r="BS49" i="10"/>
  <c r="AA50" i="10"/>
  <c r="AA5" i="11"/>
  <c r="AB13" i="11"/>
  <c r="AB12" i="11"/>
  <c r="AB14" i="11" s="1"/>
  <c r="AB4" i="11"/>
  <c r="BX13" i="11"/>
  <c r="BX12" i="11"/>
  <c r="BX14" i="11" s="1"/>
  <c r="BX4" i="11"/>
  <c r="M5" i="11"/>
  <c r="M50" i="10"/>
  <c r="BT15" i="12"/>
  <c r="BT16" i="12" s="1"/>
  <c r="BT23" i="10"/>
  <c r="BT24" i="10" s="1"/>
  <c r="BT33" i="6"/>
  <c r="BA5" i="11"/>
  <c r="BA50" i="10"/>
  <c r="AV12" i="11"/>
  <c r="AV14" i="11" s="1"/>
  <c r="AV4" i="11"/>
  <c r="AV13" i="11"/>
  <c r="BC5" i="11"/>
  <c r="BC50" i="10"/>
  <c r="AN12" i="11"/>
  <c r="AN14" i="11" s="1"/>
  <c r="AN13" i="11"/>
  <c r="AN4" i="11"/>
  <c r="BU50" i="10"/>
  <c r="BU5" i="11"/>
  <c r="BG50" i="10"/>
  <c r="BG5" i="11"/>
  <c r="AG12" i="11"/>
  <c r="AG14" i="11" s="1"/>
  <c r="AG13" i="11"/>
  <c r="AG4" i="11"/>
  <c r="S49" i="10"/>
  <c r="AK5" i="11"/>
  <c r="AK50" i="10"/>
  <c r="BE15" i="12"/>
  <c r="BE16" i="12" s="1"/>
  <c r="BE23" i="10"/>
  <c r="BE24" i="10" s="1"/>
  <c r="BE33" i="6"/>
  <c r="BL15" i="12"/>
  <c r="BL16" i="12" s="1"/>
  <c r="BL23" i="10"/>
  <c r="BL24" i="10" s="1"/>
  <c r="BL33" i="6"/>
  <c r="AI50" i="10"/>
  <c r="AI5" i="11"/>
  <c r="I12" i="11"/>
  <c r="I14" i="11" s="1"/>
  <c r="I13" i="11"/>
  <c r="I4" i="11"/>
  <c r="BN15" i="12"/>
  <c r="BN16" i="12" s="1"/>
  <c r="BN23" i="10"/>
  <c r="BN24" i="10" s="1"/>
  <c r="BN33" i="6"/>
  <c r="BG15" i="12"/>
  <c r="BG16" i="12" s="1"/>
  <c r="BG23" i="10"/>
  <c r="BG24" i="10" s="1"/>
  <c r="BG33" i="6"/>
  <c r="AS15" i="12"/>
  <c r="AS16" i="12" s="1"/>
  <c r="AS23" i="10"/>
  <c r="AS24" i="10" s="1"/>
  <c r="AS33" i="6"/>
  <c r="AS34" i="6" s="1"/>
  <c r="BY13" i="11"/>
  <c r="BY12" i="11"/>
  <c r="BY14" i="11" s="1"/>
  <c r="BY4" i="11"/>
  <c r="Y12" i="11"/>
  <c r="Y14" i="11" s="1"/>
  <c r="Y13" i="11"/>
  <c r="Y4" i="11"/>
  <c r="L13" i="11"/>
  <c r="L12" i="11"/>
  <c r="L14" i="11" s="1"/>
  <c r="L4" i="11"/>
  <c r="BW50" i="10"/>
  <c r="BW5" i="11"/>
  <c r="AZ49" i="10"/>
  <c r="G5" i="11"/>
  <c r="G50" i="10"/>
  <c r="BT12" i="11"/>
  <c r="BT14" i="11" s="1"/>
  <c r="BT4" i="11"/>
  <c r="BT13" i="11"/>
  <c r="Q12" i="11"/>
  <c r="Q14" i="11" s="1"/>
  <c r="Q13" i="11"/>
  <c r="Q4" i="11"/>
  <c r="E49" i="10"/>
  <c r="CF5" i="11"/>
  <c r="CF50" i="10"/>
  <c r="Z15" i="12"/>
  <c r="Z16" i="12" s="1"/>
  <c r="Z23" i="10"/>
  <c r="Z24" i="10" s="1"/>
  <c r="Z33" i="6"/>
  <c r="Z34" i="6" s="1"/>
  <c r="K13" i="11"/>
  <c r="K12" i="11"/>
  <c r="K14" i="11" s="1"/>
  <c r="K4" i="11"/>
  <c r="BS12" i="11"/>
  <c r="BS14" i="11" s="1"/>
  <c r="BS4" i="11"/>
  <c r="BS13" i="11"/>
  <c r="BR49" i="10"/>
  <c r="AC13" i="11"/>
  <c r="AC12" i="11"/>
  <c r="AC14" i="11" s="1"/>
  <c r="AC4" i="11"/>
  <c r="AJ49" i="10"/>
  <c r="H50" i="10"/>
  <c r="H5" i="11"/>
  <c r="BU49" i="10"/>
  <c r="S13" i="11"/>
  <c r="S12" i="11"/>
  <c r="S14" i="11" s="1"/>
  <c r="S4" i="11"/>
  <c r="CA49" i="10"/>
  <c r="BM15" i="12"/>
  <c r="BM16" i="12" s="1"/>
  <c r="BM23" i="10"/>
  <c r="BM24" i="10" s="1"/>
  <c r="BM33" i="6"/>
  <c r="AA15" i="12"/>
  <c r="AA16" i="12" s="1"/>
  <c r="AA23" i="10"/>
  <c r="AA24" i="10" s="1"/>
  <c r="AA33" i="6"/>
  <c r="AA34" i="6" s="1"/>
  <c r="BX15" i="12"/>
  <c r="BX16" i="12" s="1"/>
  <c r="BX23" i="10"/>
  <c r="BX24" i="10" s="1"/>
  <c r="BX33" i="6"/>
  <c r="AE5" i="11"/>
  <c r="AE50" i="10"/>
  <c r="AX15" i="12"/>
  <c r="AX16" i="12" s="1"/>
  <c r="AX23" i="10"/>
  <c r="AX24" i="10" s="1"/>
  <c r="AX33" i="6"/>
  <c r="BM50" i="10"/>
  <c r="BM5" i="11"/>
  <c r="CJ12" i="11"/>
  <c r="CJ14" i="11" s="1"/>
  <c r="CJ4" i="11"/>
  <c r="CJ13" i="11"/>
  <c r="W5" i="11"/>
  <c r="W50" i="10"/>
  <c r="O12" i="11"/>
  <c r="O14" i="11" s="1"/>
  <c r="O13" i="11"/>
  <c r="O4" i="11"/>
  <c r="BP13" i="11"/>
  <c r="BP12" i="11"/>
  <c r="BP14" i="11" s="1"/>
  <c r="BP4" i="11"/>
  <c r="BF50" i="10"/>
  <c r="BF5" i="11"/>
  <c r="G15" i="12"/>
  <c r="G16" i="12" s="1"/>
  <c r="G23" i="10"/>
  <c r="G24" i="10" s="1"/>
  <c r="G33" i="6"/>
  <c r="G34" i="6" s="1"/>
  <c r="BH15" i="12"/>
  <c r="BH16" i="12" s="1"/>
  <c r="BH23" i="10"/>
  <c r="BH24" i="10" s="1"/>
  <c r="BH33" i="6"/>
  <c r="BI5" i="11"/>
  <c r="BI50" i="10"/>
  <c r="AR5" i="11"/>
  <c r="AR50" i="10"/>
  <c r="AZ13" i="11"/>
  <c r="AZ12" i="11"/>
  <c r="AZ14" i="11" s="1"/>
  <c r="AZ4" i="11"/>
  <c r="BP15" i="12"/>
  <c r="BP16" i="12" s="1"/>
  <c r="BP23" i="10"/>
  <c r="BP24" i="10" s="1"/>
  <c r="BP33" i="6"/>
  <c r="E13" i="11"/>
  <c r="E12" i="11"/>
  <c r="E14" i="11" s="1"/>
  <c r="E4" i="11"/>
  <c r="AA49" i="10"/>
  <c r="BW15" i="12"/>
  <c r="BW16" i="12" s="1"/>
  <c r="BW23" i="10"/>
  <c r="BW24" i="10" s="1"/>
  <c r="BW33" i="6"/>
  <c r="CC50" i="10"/>
  <c r="CC5" i="11"/>
  <c r="M49" i="10"/>
  <c r="AG15" i="12"/>
  <c r="AG16" i="12" s="1"/>
  <c r="AG23" i="10"/>
  <c r="AG24" i="10" s="1"/>
  <c r="AG33" i="6"/>
  <c r="AG34" i="6" s="1"/>
  <c r="AK15" i="12"/>
  <c r="AK16" i="12" s="1"/>
  <c r="AK23" i="10"/>
  <c r="AK24" i="10" s="1"/>
  <c r="AK33" i="6"/>
  <c r="AK34" i="6" s="1"/>
  <c r="AW50" i="10"/>
  <c r="AW5" i="11"/>
  <c r="AJ13" i="11"/>
  <c r="AJ12" i="11"/>
  <c r="AJ14" i="11" s="1"/>
  <c r="AJ4" i="11"/>
  <c r="BU12" i="11"/>
  <c r="BU14" i="11" s="1"/>
  <c r="BU4" i="11"/>
  <c r="BU13" i="11"/>
  <c r="BG49" i="10"/>
  <c r="CF15" i="12"/>
  <c r="CF16" i="12" s="1"/>
  <c r="CF23" i="10"/>
  <c r="CF24" i="10" s="1"/>
  <c r="CF33" i="6"/>
  <c r="CA12" i="11"/>
  <c r="CA14" i="11" s="1"/>
  <c r="CA4" i="11"/>
  <c r="CA13" i="11"/>
  <c r="CG13" i="11"/>
  <c r="CG12" i="11"/>
  <c r="CG14" i="11" s="1"/>
  <c r="CG4" i="11"/>
  <c r="AK49" i="10"/>
  <c r="AU12" i="11"/>
  <c r="AU14" i="11" s="1"/>
  <c r="AU4" i="11"/>
  <c r="AU13" i="11"/>
  <c r="BN50" i="10"/>
  <c r="BN5" i="11"/>
  <c r="AU5" i="11"/>
  <c r="AU50" i="10"/>
  <c r="CB12" i="11"/>
  <c r="CB14" i="11" s="1"/>
  <c r="CB4" i="11"/>
  <c r="CB13" i="11"/>
  <c r="X12" i="11"/>
  <c r="X14" i="11" s="1"/>
  <c r="X13" i="11"/>
  <c r="X4" i="11"/>
  <c r="BH5" i="11"/>
  <c r="BH50" i="10"/>
  <c r="AI15" i="12"/>
  <c r="AI16" i="12" s="1"/>
  <c r="AI23" i="10"/>
  <c r="AI24" i="10" s="1"/>
  <c r="AI33" i="6"/>
  <c r="AI34" i="6" s="1"/>
  <c r="BK12" i="11"/>
  <c r="BK14" i="11" s="1"/>
  <c r="BK4" i="11"/>
  <c r="BK13" i="11"/>
  <c r="T5" i="11"/>
  <c r="T50" i="10"/>
  <c r="BW4" i="11"/>
  <c r="BW13" i="11"/>
  <c r="BW12" i="11"/>
  <c r="BW14" i="11" s="1"/>
  <c r="BY15" i="12"/>
  <c r="BY16" i="12" s="1"/>
  <c r="BY23" i="10"/>
  <c r="BY24" i="10" s="1"/>
  <c r="BY33" i="6"/>
  <c r="P50" i="10"/>
  <c r="P5" i="11"/>
  <c r="R15" i="12"/>
  <c r="R16" i="12" s="1"/>
  <c r="R23" i="10"/>
  <c r="R24" i="10" s="1"/>
  <c r="R33" i="6"/>
  <c r="R34" i="6" s="1"/>
  <c r="CC15" i="12"/>
  <c r="CC16" i="12" s="1"/>
  <c r="CC23" i="10"/>
  <c r="CC24" i="10" s="1"/>
  <c r="CC33" i="6"/>
  <c r="M15" i="12"/>
  <c r="M16" i="12" s="1"/>
  <c r="M23" i="10"/>
  <c r="M24" i="10" s="1"/>
  <c r="M33" i="6"/>
  <c r="M34" i="6" s="1"/>
  <c r="CF49" i="10"/>
  <c r="AV15" i="12"/>
  <c r="AV16" i="12" s="1"/>
  <c r="AV23" i="10"/>
  <c r="AV24" i="10" s="1"/>
  <c r="AV33" i="6"/>
  <c r="AA13" i="11"/>
  <c r="AA12" i="11"/>
  <c r="AA14" i="11" s="1"/>
  <c r="AA4" i="11"/>
  <c r="AJ15" i="12"/>
  <c r="AJ16" i="12" s="1"/>
  <c r="AJ23" i="10"/>
  <c r="AJ24" i="10" s="1"/>
  <c r="AJ33" i="6"/>
  <c r="AJ34" i="6" s="1"/>
  <c r="H15" i="12"/>
  <c r="H16" i="12" s="1"/>
  <c r="H23" i="10"/>
  <c r="H24" i="10" s="1"/>
  <c r="H33" i="6"/>
  <c r="H34" i="6" s="1"/>
  <c r="M13" i="11"/>
  <c r="M12" i="11"/>
  <c r="M14" i="11" s="1"/>
  <c r="M4" i="11"/>
  <c r="CD50" i="10"/>
  <c r="CD5" i="11"/>
  <c r="AZ15" i="12"/>
  <c r="AZ16" i="12" s="1"/>
  <c r="AZ23" i="10"/>
  <c r="AZ24" i="10" s="1"/>
  <c r="AZ33" i="6"/>
  <c r="CI15" i="12"/>
  <c r="CI16" i="12" s="1"/>
  <c r="CI23" i="10"/>
  <c r="CI24" i="10" s="1"/>
  <c r="CI33" i="6"/>
  <c r="BA13" i="11"/>
  <c r="BA12" i="11"/>
  <c r="BA14" i="11" s="1"/>
  <c r="BA4" i="11"/>
  <c r="AW49" i="10"/>
  <c r="H49" i="10"/>
  <c r="BC12" i="11"/>
  <c r="BC14" i="11" s="1"/>
  <c r="BC4" i="11"/>
  <c r="BC13" i="11"/>
  <c r="BE50" i="10"/>
  <c r="BE5" i="11"/>
  <c r="AP50" i="10"/>
  <c r="AP5" i="11"/>
  <c r="BG4" i="11"/>
  <c r="BG13" i="11"/>
  <c r="BG12" i="11"/>
  <c r="BG14" i="11" s="1"/>
  <c r="K15" i="12"/>
  <c r="K16" i="12" s="1"/>
  <c r="K23" i="10"/>
  <c r="K24" i="10" s="1"/>
  <c r="K33" i="6"/>
  <c r="K34" i="6" s="1"/>
  <c r="AK13" i="11"/>
  <c r="AK12" i="11"/>
  <c r="AK14" i="11" s="1"/>
  <c r="AK4" i="11"/>
  <c r="X15" i="12"/>
  <c r="X16" i="12" s="1"/>
  <c r="X23" i="10"/>
  <c r="X24" i="10" s="1"/>
  <c r="X33" i="6"/>
  <c r="X34" i="6" s="1"/>
  <c r="BA15" i="12"/>
  <c r="BA16" i="12" s="1"/>
  <c r="BA23" i="10"/>
  <c r="BA24" i="10" s="1"/>
  <c r="BA33" i="6"/>
  <c r="BV50" i="10"/>
  <c r="BV5" i="11"/>
  <c r="AQ50" i="10"/>
  <c r="AQ5" i="11"/>
  <c r="AF50" i="10"/>
  <c r="AF5" i="11"/>
  <c r="AI13" i="11"/>
  <c r="AI12" i="11"/>
  <c r="AI14" i="11" s="1"/>
  <c r="AI4" i="11"/>
  <c r="AE49" i="10"/>
  <c r="J50" i="10"/>
  <c r="J5" i="11"/>
  <c r="BM12" i="11"/>
  <c r="BM14" i="11" s="1"/>
  <c r="BM4" i="11"/>
  <c r="BM13" i="11"/>
  <c r="W15" i="12"/>
  <c r="W16" i="12" s="1"/>
  <c r="W23" i="10"/>
  <c r="W24" i="10" s="1"/>
  <c r="W33" i="6"/>
  <c r="W34" i="6" s="1"/>
  <c r="O15" i="12"/>
  <c r="O16" i="12" s="1"/>
  <c r="O23" i="10"/>
  <c r="O24" i="10" s="1"/>
  <c r="O33" i="6"/>
  <c r="O34" i="6" s="1"/>
  <c r="AX50" i="10"/>
  <c r="AX5" i="11"/>
  <c r="AM15" i="12"/>
  <c r="AM16" i="12" s="1"/>
  <c r="AM23" i="10"/>
  <c r="AM24" i="10" s="1"/>
  <c r="AM33" i="6"/>
  <c r="AM34" i="6" s="1"/>
  <c r="T15" i="12"/>
  <c r="T16" i="12" s="1"/>
  <c r="T23" i="10"/>
  <c r="T24" i="10" s="1"/>
  <c r="T33" i="6"/>
  <c r="T34" i="6" s="1"/>
  <c r="U5" i="11"/>
  <c r="U50" i="10"/>
  <c r="CB15" i="12"/>
  <c r="CB16" i="12" s="1"/>
  <c r="CB23" i="10"/>
  <c r="CB24" i="10" s="1"/>
  <c r="CB33" i="6"/>
  <c r="AS5" i="11"/>
  <c r="AS50" i="10"/>
  <c r="BF12" i="11"/>
  <c r="BF14" i="11" s="1"/>
  <c r="BF4" i="11"/>
  <c r="BF13" i="11"/>
  <c r="BD15" i="12"/>
  <c r="BD16" i="12" s="1"/>
  <c r="BD23" i="10"/>
  <c r="BD24" i="10" s="1"/>
  <c r="BD33" i="6"/>
  <c r="BI49" i="10"/>
  <c r="BF15" i="12"/>
  <c r="BF16" i="12" s="1"/>
  <c r="BF23" i="10"/>
  <c r="BF24" i="10" s="1"/>
  <c r="BF33" i="6"/>
  <c r="CI5" i="11"/>
  <c r="CI50" i="10"/>
  <c r="G12" i="11"/>
  <c r="G14" i="11" s="1"/>
  <c r="G13" i="11"/>
  <c r="G4" i="11"/>
  <c r="BQ5" i="11"/>
  <c r="BQ50" i="10"/>
  <c r="CF13" i="11"/>
  <c r="CF12" i="11"/>
  <c r="CF14" i="11" s="1"/>
  <c r="CF4" i="11"/>
  <c r="CE50" i="10"/>
  <c r="CE5" i="11"/>
  <c r="R50" i="10"/>
  <c r="R5" i="11"/>
  <c r="CC12" i="11"/>
  <c r="CC14" i="11" s="1"/>
  <c r="CC4" i="11"/>
  <c r="CC13" i="11"/>
  <c r="Z50" i="10"/>
  <c r="Z5" i="11"/>
  <c r="AO15" i="12"/>
  <c r="AO16" i="12" s="1"/>
  <c r="AO23" i="10"/>
  <c r="AO24" i="10" s="1"/>
  <c r="AO33" i="6"/>
  <c r="AO34" i="6" s="1"/>
  <c r="AW12" i="11"/>
  <c r="AW14" i="11" s="1"/>
  <c r="AW4" i="11"/>
  <c r="AW13" i="11"/>
  <c r="BL50" i="10"/>
  <c r="BL5" i="11"/>
  <c r="H12" i="11"/>
  <c r="H14" i="11" s="1"/>
  <c r="H13" i="11"/>
  <c r="H4" i="11"/>
  <c r="BE49" i="10"/>
  <c r="BQ15" i="12"/>
  <c r="BQ16" i="12" s="1"/>
  <c r="BQ23" i="10"/>
  <c r="BQ24" i="10" s="1"/>
  <c r="BQ33" i="6"/>
  <c r="W17" i="9"/>
  <c r="W15" i="9"/>
  <c r="BD15" i="9"/>
  <c r="BD17" i="9"/>
  <c r="BZ15" i="9"/>
  <c r="BZ17" i="9"/>
  <c r="AE17" i="9"/>
  <c r="AE15" i="9"/>
  <c r="BB17" i="9"/>
  <c r="BB15" i="9"/>
  <c r="BP17" i="9"/>
  <c r="BP15" i="9"/>
  <c r="AF15" i="9"/>
  <c r="AF17" i="9"/>
  <c r="CC15" i="9"/>
  <c r="CC17" i="9"/>
  <c r="AN17" i="9"/>
  <c r="AN15" i="9"/>
  <c r="CA17" i="9"/>
  <c r="CA15" i="9"/>
  <c r="AS17" i="9"/>
  <c r="AS15" i="9"/>
  <c r="BF15" i="9"/>
  <c r="BF17" i="9"/>
  <c r="AX15" i="9"/>
  <c r="AX17" i="9"/>
  <c r="AG17" i="9"/>
  <c r="AG15" i="9"/>
  <c r="AK17" i="9"/>
  <c r="AK15" i="9"/>
  <c r="BJ17" i="9"/>
  <c r="BJ15" i="9"/>
  <c r="BS15" i="9"/>
  <c r="BS17" i="9"/>
  <c r="BH17" i="9"/>
  <c r="BH15" i="9"/>
  <c r="AP15" i="9"/>
  <c r="AP17" i="9"/>
  <c r="R15" i="9"/>
  <c r="R17" i="9"/>
  <c r="CD15" i="9"/>
  <c r="CD17" i="9"/>
  <c r="AC15" i="9"/>
  <c r="AC17" i="9"/>
  <c r="J15" i="9"/>
  <c r="J17" i="9"/>
  <c r="BL15" i="9"/>
  <c r="BL17" i="9"/>
  <c r="CH17" i="9"/>
  <c r="CH15" i="9"/>
  <c r="P17" i="9"/>
  <c r="P15" i="9"/>
  <c r="CG15" i="9"/>
  <c r="CG17" i="9"/>
  <c r="AJ15" i="9"/>
  <c r="AJ17" i="9"/>
  <c r="BM17" i="9"/>
  <c r="BM15" i="9"/>
  <c r="AY15" i="9"/>
  <c r="AY17" i="9"/>
  <c r="BY15" i="9"/>
  <c r="BY17" i="9"/>
  <c r="AA15" i="9"/>
  <c r="AA17" i="9"/>
  <c r="Y15" i="9"/>
  <c r="Y17" i="9"/>
  <c r="BW15" i="9"/>
  <c r="BW17" i="9"/>
  <c r="BA17" i="9"/>
  <c r="BA15" i="9"/>
  <c r="M15" i="9"/>
  <c r="M17" i="9"/>
  <c r="Q15" i="9"/>
  <c r="Q17" i="9"/>
  <c r="BN15" i="9"/>
  <c r="BN17" i="9"/>
  <c r="BV15" i="9"/>
  <c r="BV17" i="9"/>
  <c r="T17" i="9"/>
  <c r="T15" i="9"/>
  <c r="V17" i="9"/>
  <c r="V15" i="9"/>
  <c r="AR15" i="9"/>
  <c r="AR17" i="9"/>
  <c r="BT17" i="9"/>
  <c r="BT15" i="9"/>
  <c r="E15" i="9"/>
  <c r="E17" i="9"/>
  <c r="BQ17" i="9"/>
  <c r="BQ15" i="9"/>
  <c r="AB15" i="9"/>
  <c r="AB17" i="9"/>
  <c r="AV15" i="9"/>
  <c r="AV17" i="9"/>
  <c r="BI17" i="9"/>
  <c r="BI15" i="9"/>
  <c r="AO15" i="9"/>
  <c r="AO17" i="9"/>
  <c r="AW15" i="9"/>
  <c r="AW17" i="9"/>
  <c r="CF15" i="9"/>
  <c r="CF17" i="9"/>
  <c r="I17" i="9"/>
  <c r="I15" i="9"/>
  <c r="AU17" i="9"/>
  <c r="AU15" i="9"/>
  <c r="CE15" i="9"/>
  <c r="CE17" i="9"/>
  <c r="BG15" i="9"/>
  <c r="BG17" i="9"/>
  <c r="BO15" i="9"/>
  <c r="BO17" i="9"/>
  <c r="BU17" i="9"/>
  <c r="BU15" i="9"/>
  <c r="AQ15" i="9"/>
  <c r="AQ17" i="9"/>
  <c r="BX15" i="9"/>
  <c r="BX17" i="9"/>
  <c r="K15" i="9"/>
  <c r="K17" i="9"/>
  <c r="S15" i="9"/>
  <c r="S17" i="9"/>
  <c r="AT15" i="9"/>
  <c r="AT17" i="9"/>
  <c r="BE15" i="9"/>
  <c r="BE17" i="9"/>
  <c r="AD17" i="9"/>
  <c r="AD15" i="9"/>
  <c r="CJ17" i="9"/>
  <c r="CJ15" i="9"/>
  <c r="U15" i="9"/>
  <c r="U17" i="9"/>
  <c r="L15" i="9"/>
  <c r="L17" i="9"/>
  <c r="AL15" i="9"/>
  <c r="AL17" i="9"/>
  <c r="O17" i="9"/>
  <c r="O15" i="9"/>
  <c r="N15" i="9"/>
  <c r="N17" i="9"/>
  <c r="AI15" i="9"/>
  <c r="AI17" i="9"/>
  <c r="F15" i="9"/>
  <c r="F17" i="9"/>
  <c r="Z15" i="9"/>
  <c r="Z17" i="9"/>
  <c r="AZ15" i="9"/>
  <c r="AZ17" i="9"/>
  <c r="CB17" i="9"/>
  <c r="CB15" i="9"/>
  <c r="AH15" i="9"/>
  <c r="AH17" i="9"/>
  <c r="BR15" i="9"/>
  <c r="BR17" i="9"/>
  <c r="AM17" i="9"/>
  <c r="AM15" i="9"/>
  <c r="X17" i="9"/>
  <c r="X15" i="9"/>
  <c r="H17" i="9"/>
  <c r="H15" i="9"/>
  <c r="BK17" i="9"/>
  <c r="BK15" i="9"/>
  <c r="BC17" i="9"/>
  <c r="BC15" i="9"/>
  <c r="CI17" i="9"/>
  <c r="CI15" i="9"/>
  <c r="G15" i="9"/>
  <c r="G17" i="9"/>
  <c r="F21" i="13"/>
  <c r="G19" i="13"/>
  <c r="J39" i="13"/>
  <c r="I41" i="13"/>
  <c r="L65" i="13" l="1"/>
  <c r="K39" i="13"/>
  <c r="J41" i="13"/>
  <c r="G21" i="13"/>
  <c r="H19" i="13"/>
  <c r="H21" i="13" l="1"/>
  <c r="I19" i="13"/>
  <c r="I21" i="13" s="1"/>
  <c r="I22" i="13" s="1"/>
  <c r="D22" i="13"/>
  <c r="L39" i="13"/>
  <c r="K41" i="13"/>
  <c r="L41" i="13" l="1"/>
  <c r="M39" i="13"/>
  <c r="B23" i="13"/>
  <c r="B24" i="13" s="1"/>
  <c r="B28" i="13" s="1"/>
  <c r="B30" i="13" s="1"/>
  <c r="B32" i="13" s="1"/>
  <c r="E31" i="13" l="1"/>
  <c r="D31" i="13"/>
  <c r="C31" i="13"/>
  <c r="N39" i="13"/>
  <c r="M41" i="13"/>
  <c r="O39" i="13" l="1"/>
  <c r="N41" i="13"/>
  <c r="P39" i="13" l="1"/>
  <c r="O41" i="13"/>
  <c r="Q39" i="13" l="1"/>
  <c r="P41" i="13"/>
  <c r="R39" i="13" l="1"/>
  <c r="Q41" i="13"/>
  <c r="S39" i="13" l="1"/>
  <c r="S41" i="13" s="1"/>
  <c r="S42" i="13" s="1"/>
  <c r="R41" i="13"/>
  <c r="I42" i="13" s="1"/>
  <c r="B43" i="13" s="1"/>
  <c r="B44" i="13" s="1"/>
  <c r="B48" i="13" s="1"/>
  <c r="B50" i="13" s="1"/>
  <c r="B52" i="13" s="1"/>
  <c r="C52" i="13" l="1"/>
  <c r="E52" i="13"/>
  <c r="D52" i="13"/>
</calcChain>
</file>

<file path=xl/sharedStrings.xml><?xml version="1.0" encoding="utf-8"?>
<sst xmlns="http://schemas.openxmlformats.org/spreadsheetml/2006/main" count="821" uniqueCount="660">
  <si>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</si>
  <si>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</si>
  <si>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</si>
  <si>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</si>
  <si>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</si>
  <si>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</si>
  <si>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</si>
  <si>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</si>
  <si>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</si>
  <si>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</si>
  <si>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</si>
  <si>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</si>
  <si>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</si>
  <si>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</si>
  <si>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</si>
  <si>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</si>
  <si>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</si>
  <si>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</si>
  <si>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</si>
  <si>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</si>
  <si>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</si>
  <si>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</si>
  <si>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</si>
  <si>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</si>
  <si>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</si>
  <si>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</si>
  <si>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</si>
  <si>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</si>
  <si>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</si>
  <si>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</si>
  <si>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</si>
  <si>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</si>
  <si>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</si>
  <si>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</si>
  <si>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</si>
  <si>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</si>
  <si>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</si>
  <si>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</si>
  <si>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</si>
  <si>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</si>
  <si>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</si>
  <si>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</si>
  <si>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</si>
  <si>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</si>
  <si>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</si>
  <si>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</si>
  <si>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</si>
  <si>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</si>
  <si>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</si>
  <si>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</si>
  <si>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</si>
  <si>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</si>
  <si>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</si>
  <si>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</si>
  <si>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</si>
  <si>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</si>
  <si>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</si>
  <si>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</si>
  <si>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</si>
  <si>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</si>
  <si>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</si>
  <si>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</si>
  <si>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</si>
  <si>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</si>
  <si>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</si>
  <si>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</si>
  <si>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</si>
  <si>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</si>
  <si>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</si>
  <si>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</si>
  <si>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</si>
  <si>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</si>
  <si>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</si>
  <si>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</si>
  <si>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</si>
  <si>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</si>
  <si>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</si>
  <si>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</si>
  <si>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</si>
  <si>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</si>
  <si>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</si>
  <si>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</si>
  <si>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</si>
  <si>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</si>
  <si>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</si>
  <si>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</si>
  <si>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>股权投资活动收益</t>
    <phoneticPr fontId="1" type="noConversion"/>
  </si>
  <si>
    <t>金融资产收益</t>
    <phoneticPr fontId="1" type="noConversion"/>
  </si>
  <si>
    <t>总资产收益</t>
    <phoneticPr fontId="1" type="noConversion"/>
  </si>
  <si>
    <t>股权价值损益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</si>
  <si>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</si>
  <si>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</si>
  <si>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</si>
  <si>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</si>
  <si>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</si>
  <si>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</si>
  <si>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</si>
  <si>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</si>
  <si>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</si>
  <si>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</si>
  <si>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</si>
  <si>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</si>
  <si>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</si>
  <si>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</si>
  <si>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</si>
  <si>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</si>
  <si>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</si>
  <si>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</si>
  <si>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</si>
  <si>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</si>
  <si>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</si>
  <si>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</si>
  <si>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</si>
  <si>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</si>
  <si>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</si>
  <si>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</si>
  <si>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</si>
  <si>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</si>
  <si>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</si>
  <si>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</si>
  <si>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</si>
  <si>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</si>
  <si>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</si>
  <si>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</si>
  <si>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</si>
  <si>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</si>
  <si>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</si>
  <si>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</si>
  <si>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</si>
  <si>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</si>
  <si>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</si>
  <si>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</si>
  <si>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</si>
  <si>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</si>
  <si>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</si>
  <si>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</si>
  <si>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</si>
  <si>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</si>
  <si>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</si>
  <si>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</si>
  <si>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</si>
  <si>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</si>
  <si>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</si>
  <si>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</si>
  <si>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</si>
  <si>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</si>
  <si>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</si>
  <si>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</si>
  <si>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</si>
  <si>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</si>
  <si>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</si>
  <si>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</si>
  <si>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</si>
  <si>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</si>
  <si>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</si>
  <si>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</si>
  <si>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</si>
  <si>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</si>
  <si>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</si>
  <si>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</si>
  <si>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</si>
  <si>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</si>
  <si>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</si>
  <si>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</si>
  <si>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</si>
  <si>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</si>
  <si>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</si>
  <si>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</si>
  <si>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</si>
  <si>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</si>
  <si>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</si>
  <si>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</si>
  <si>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</si>
  <si>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</si>
  <si>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</si>
  <si>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</si>
  <si>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</si>
  <si>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</si>
  <si>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</si>
  <si>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</si>
  <si>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</si>
  <si>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</si>
  <si>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</si>
  <si>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</si>
  <si>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</si>
  <si>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</si>
  <si>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</si>
  <si>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</si>
  <si>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</si>
  <si>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</si>
  <si>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</si>
  <si>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</si>
  <si>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</si>
  <si>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</si>
  <si>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</si>
  <si>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</si>
  <si>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</si>
  <si>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</si>
  <si>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</si>
  <si>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</si>
  <si>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</si>
  <si>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</si>
  <si>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</si>
  <si>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</si>
  <si>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</si>
  <si>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</si>
  <si>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</si>
  <si>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</si>
  <si>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</si>
  <si>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</si>
  <si>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</si>
  <si>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</si>
  <si>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</si>
  <si>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</si>
  <si>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</si>
  <si>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</si>
  <si>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</si>
  <si>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</si>
  <si>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</si>
  <si>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</si>
  <si>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</si>
  <si>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</si>
  <si>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</si>
  <si>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</si>
  <si>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</si>
  <si>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</si>
  <si>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</si>
  <si>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</si>
  <si>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</si>
  <si>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</si>
  <si>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</si>
  <si>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</si>
  <si>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</si>
  <si>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</si>
  <si>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</si>
  <si>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</si>
  <si>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</si>
  <si>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</si>
  <si>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</si>
  <si>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</si>
  <si>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</si>
  <si>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</si>
  <si>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</si>
  <si>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</si>
  <si>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</si>
  <si>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</si>
  <si>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</si>
  <si>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</si>
  <si>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</si>
  <si>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</si>
  <si>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</si>
  <si>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</si>
  <si>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</si>
  <si>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</si>
  <si>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</si>
  <si>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</si>
  <si>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</si>
  <si>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</si>
  <si>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</si>
  <si>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</si>
  <si>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</si>
  <si>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</si>
  <si>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</si>
  <si>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</si>
  <si>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</si>
  <si>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</si>
  <si>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</si>
  <si>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</si>
  <si>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</si>
  <si>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</si>
  <si>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</si>
  <si>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</si>
  <si>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</si>
  <si>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</si>
  <si>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</si>
  <si>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</si>
  <si>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</si>
  <si>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</si>
  <si>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</si>
  <si>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</si>
  <si>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</si>
  <si>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</si>
  <si>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</si>
  <si>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</si>
  <si>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</si>
  <si>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</si>
  <si>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</si>
  <si>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</si>
  <si>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</si>
  <si>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</si>
  <si>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</si>
  <si>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</si>
  <si>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</si>
  <si>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</si>
  <si>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</si>
  <si>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</si>
  <si>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</si>
  <si>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</si>
  <si>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</si>
  <si>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</si>
  <si>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</si>
  <si>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</si>
  <si>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</si>
  <si>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</si>
  <si>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</si>
  <si>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</si>
  <si>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</si>
  <si>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</si>
  <si>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</si>
  <si>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</si>
  <si>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</si>
  <si>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</si>
  <si>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</si>
  <si>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</si>
  <si>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</si>
  <si>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</si>
  <si>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</si>
  <si>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</si>
  <si>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</si>
  <si>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</si>
  <si>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</si>
  <si>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</si>
  <si>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</si>
  <si>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</si>
  <si>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(1)吸收投资收到的现金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</si>
  <si>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</si>
  <si>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</si>
  <si>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</si>
  <si>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</si>
  <si>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</si>
  <si>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</si>
  <si>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</si>
  <si>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</si>
  <si>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</si>
  <si>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</si>
  <si>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</si>
  <si>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</si>
  <si>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</si>
  <si>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</si>
  <si>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</si>
  <si>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</si>
  <si>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</si>
  <si>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</si>
  <si>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</si>
  <si>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</si>
  <si>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</si>
  <si>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</si>
  <si>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</si>
  <si>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</si>
  <si>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</si>
  <si>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</si>
  <si>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</si>
  <si>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</si>
  <si>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</si>
  <si>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(11)长期资产扩张性资本支出比例%=9/10*100%</t>
    <phoneticPr fontId="1" type="noConversion"/>
  </si>
  <si>
    <t>营业收入</t>
    <phoneticPr fontId="1" type="noConversion"/>
  </si>
  <si>
    <t>营业成本</t>
    <phoneticPr fontId="1" type="noConversion"/>
  </si>
  <si>
    <t>营业成本率</t>
    <phoneticPr fontId="1" type="noConversion"/>
  </si>
  <si>
    <t>营业成本增长率</t>
    <phoneticPr fontId="1" type="noConversion"/>
  </si>
  <si>
    <t>毛利</t>
    <phoneticPr fontId="1" type="noConversion"/>
  </si>
  <si>
    <t>毛利率</t>
    <phoneticPr fontId="1" type="noConversion"/>
  </si>
  <si>
    <t>毛利增长率</t>
    <phoneticPr fontId="1" type="noConversion"/>
  </si>
  <si>
    <t>税金及附加</t>
    <phoneticPr fontId="1" type="noConversion"/>
  </si>
  <si>
    <t>税金及附加率</t>
    <phoneticPr fontId="1" type="noConversion"/>
  </si>
  <si>
    <t>销售费用</t>
    <phoneticPr fontId="1" type="noConversion"/>
  </si>
  <si>
    <t>销售费用率</t>
    <phoneticPr fontId="1" type="noConversion"/>
  </si>
  <si>
    <t>管理费用</t>
    <phoneticPr fontId="1" type="noConversion"/>
  </si>
  <si>
    <t>管理费用率</t>
    <phoneticPr fontId="1" type="noConversion"/>
  </si>
  <si>
    <t>资产减值损失</t>
    <phoneticPr fontId="1" type="noConversion"/>
  </si>
  <si>
    <t>资产减值损失率</t>
    <phoneticPr fontId="1" type="noConversion"/>
  </si>
  <si>
    <t>财务费用中其他（财务手续费)</t>
    <phoneticPr fontId="1" type="noConversion"/>
  </si>
  <si>
    <t>财务手续费率</t>
    <phoneticPr fontId="1" type="noConversion"/>
  </si>
  <si>
    <t>营业外收支净额</t>
    <phoneticPr fontId="1" type="noConversion"/>
  </si>
  <si>
    <t>营业外收支净额率</t>
    <phoneticPr fontId="1" type="noConversion"/>
  </si>
  <si>
    <t>总费用率</t>
    <phoneticPr fontId="1" type="noConversion"/>
  </si>
  <si>
    <t>息前税后经营利润</t>
    <phoneticPr fontId="1" type="noConversion"/>
  </si>
  <si>
    <t>息前税后经营利润率</t>
    <phoneticPr fontId="1" type="noConversion"/>
  </si>
  <si>
    <t>营业收入增长率%</t>
    <phoneticPr fontId="1" type="noConversion"/>
  </si>
  <si>
    <t>息税前经营利润</t>
    <phoneticPr fontId="1" type="noConversion"/>
  </si>
  <si>
    <t>对联营企业和合营企业的股权投资收益</t>
    <phoneticPr fontId="1" type="noConversion"/>
  </si>
  <si>
    <t>息税前金融资产收益</t>
    <phoneticPr fontId="1" type="noConversion"/>
  </si>
  <si>
    <t>息税前利润</t>
    <phoneticPr fontId="1" type="noConversion"/>
  </si>
  <si>
    <t>息税前利润结构分析</t>
    <phoneticPr fontId="1" type="noConversion"/>
  </si>
  <si>
    <t>息税前经营利润占比</t>
    <phoneticPr fontId="1" type="noConversion"/>
  </si>
  <si>
    <t>对联营企业和合营企业的股权投资收益占比</t>
    <phoneticPr fontId="1" type="noConversion"/>
  </si>
  <si>
    <t>息税前金融资产收益占比</t>
    <phoneticPr fontId="1" type="noConversion"/>
  </si>
  <si>
    <t>财务成本负担率</t>
    <phoneticPr fontId="1" type="noConversion"/>
  </si>
  <si>
    <t>税前利润</t>
    <phoneticPr fontId="1" type="noConversion"/>
  </si>
  <si>
    <t>财务成本负担率=1-税前利润/息税前利润</t>
    <phoneticPr fontId="1" type="noConversion"/>
  </si>
  <si>
    <t>(1) 营业收入</t>
    <phoneticPr fontId="1" type="noConversion"/>
  </si>
  <si>
    <t>(2) 减：营业成本</t>
    <phoneticPr fontId="1" type="noConversion"/>
  </si>
  <si>
    <t>(3)毛利额=1-2</t>
    <phoneticPr fontId="1" type="noConversion"/>
  </si>
  <si>
    <t xml:space="preserve">   毛利率</t>
    <phoneticPr fontId="1" type="noConversion"/>
  </si>
  <si>
    <t>(4) 减：（营业）税金及附加</t>
    <phoneticPr fontId="1" type="noConversion"/>
  </si>
  <si>
    <t>(5) 销售费用</t>
    <phoneticPr fontId="1" type="noConversion"/>
  </si>
  <si>
    <t>(6) 管理费用</t>
    <phoneticPr fontId="1" type="noConversion"/>
  </si>
  <si>
    <t>(7) 资产减值损失</t>
    <phoneticPr fontId="1" type="noConversion"/>
  </si>
  <si>
    <t>(8) 财务费用中其他（与经营活动有关的财务手续费）</t>
    <phoneticPr fontId="1" type="noConversion"/>
  </si>
  <si>
    <t>(9) 加：营业外收入</t>
    <phoneticPr fontId="1" type="noConversion"/>
  </si>
  <si>
    <t>(10) 减：营业外支出</t>
    <phoneticPr fontId="1" type="noConversion"/>
  </si>
  <si>
    <t>(12) 经营利润所得税=11*实际所得税税率</t>
    <phoneticPr fontId="1" type="noConversion"/>
  </si>
  <si>
    <t>(13)息前税后经营利润=11-12</t>
    <phoneticPr fontId="1" type="noConversion"/>
  </si>
  <si>
    <t>(11)息税前经营利润=3-（4+5+6+7+8）+9-10</t>
    <phoneticPr fontId="1" type="noConversion"/>
  </si>
  <si>
    <t xml:space="preserve">    息前税后经营利润率=13/1*100%</t>
    <phoneticPr fontId="1" type="noConversion"/>
  </si>
  <si>
    <t>(14) 对联营企业和合营企业的股权投资收益</t>
    <phoneticPr fontId="1" type="noConversion"/>
  </si>
  <si>
    <t>(15) 公允价值变动净收益</t>
    <phoneticPr fontId="1" type="noConversion"/>
  </si>
  <si>
    <t xml:space="preserve">(16) 财务费用中的利息收入 </t>
    <phoneticPr fontId="1" type="noConversion"/>
  </si>
  <si>
    <t>(17) 短期投资净收益=投资收益-股权投资收益</t>
    <phoneticPr fontId="1" type="noConversion"/>
  </si>
  <si>
    <t>(18) 财务费用中的汇兑净收益</t>
    <phoneticPr fontId="1" type="noConversion"/>
  </si>
  <si>
    <t>(19) 其他综合收益</t>
    <phoneticPr fontId="1" type="noConversion"/>
  </si>
  <si>
    <t>(20) 息税前金融资产收益=15+16+17+18+19</t>
    <phoneticPr fontId="1" type="noConversion"/>
  </si>
  <si>
    <t>(21) 金融资产收益所得税=（20-19）*实际所得税税率</t>
    <phoneticPr fontId="1" type="noConversion"/>
  </si>
  <si>
    <t>(22) 息前税后金融资产收益=20-21</t>
    <phoneticPr fontId="1" type="noConversion"/>
  </si>
  <si>
    <t>(23) 息税前利润=11+14+20</t>
    <phoneticPr fontId="1" type="noConversion"/>
  </si>
  <si>
    <t xml:space="preserve">    息税前利润率=23/1*100%</t>
    <phoneticPr fontId="1" type="noConversion"/>
  </si>
  <si>
    <t>(24) 息前税后利润=13+14+22</t>
    <phoneticPr fontId="1" type="noConversion"/>
  </si>
  <si>
    <t xml:space="preserve">    息前税后利润率=24/1*100%</t>
    <phoneticPr fontId="1" type="noConversion"/>
  </si>
  <si>
    <t>(25) 真实财务费用=利润表中财务费用+16</t>
    <phoneticPr fontId="1" type="noConversion"/>
  </si>
  <si>
    <t>(26) 减：利息支出税收抵扣=25*实际所得税税率</t>
    <phoneticPr fontId="1" type="noConversion"/>
  </si>
  <si>
    <t>(27) 税后财务费用=25-26</t>
    <phoneticPr fontId="1" type="noConversion"/>
  </si>
  <si>
    <t>(28)（息后）税前利润=（23-25）或 （24-27）</t>
    <phoneticPr fontId="1" type="noConversion"/>
  </si>
  <si>
    <t xml:space="preserve">    （息后）税前利润率=28/1*100%</t>
    <phoneticPr fontId="1" type="noConversion"/>
  </si>
  <si>
    <t>(29) 减：所得税费用</t>
    <phoneticPr fontId="1" type="noConversion"/>
  </si>
  <si>
    <t xml:space="preserve">    净利润率=30/1*100%</t>
    <phoneticPr fontId="1" type="noConversion"/>
  </si>
  <si>
    <t>(30)净利润=28-29</t>
    <phoneticPr fontId="1" type="noConversion"/>
  </si>
  <si>
    <t>(31) 减：股权资本成本=所有者权益*股权资本成本率</t>
    <phoneticPr fontId="1" type="noConversion"/>
  </si>
  <si>
    <t xml:space="preserve">     假设股权资本成本率为8%</t>
    <phoneticPr fontId="1" type="noConversion"/>
  </si>
  <si>
    <t>(32) 股权价值增加=30-31</t>
    <phoneticPr fontId="1" type="noConversion"/>
  </si>
  <si>
    <t>净利润、股权价值增加值</t>
    <phoneticPr fontId="1" type="noConversion"/>
  </si>
  <si>
    <t>净利润</t>
    <phoneticPr fontId="1" type="noConversion"/>
  </si>
  <si>
    <t>环比增长</t>
    <phoneticPr fontId="1" type="noConversion"/>
  </si>
  <si>
    <t>股权价值增加值</t>
    <phoneticPr fontId="1" type="noConversion"/>
  </si>
  <si>
    <t>净利润率%</t>
    <phoneticPr fontId="1" type="noConversion"/>
  </si>
  <si>
    <t>利息保障倍数=息税前利润/利息费用(利息费用?)</t>
    <phoneticPr fontId="1" type="noConversion"/>
  </si>
  <si>
    <t>股东权益</t>
    <phoneticPr fontId="1" type="noConversion"/>
  </si>
  <si>
    <t>股东权益回报率=净利润/股东权益</t>
    <phoneticPr fontId="1" type="noConversion"/>
  </si>
  <si>
    <t>(2)资产总额周转率=营业收入/资产总额</t>
    <phoneticPr fontId="1" type="noConversion"/>
  </si>
  <si>
    <t>(3)财务成本效应比率=税前利润/息税前利润</t>
    <phoneticPr fontId="1" type="noConversion"/>
  </si>
  <si>
    <t>(4)财务杠杆倍数=资产总额/股东权益</t>
    <phoneticPr fontId="1" type="noConversion"/>
  </si>
  <si>
    <t>(5)企业所得税效应比率=净利润/税前利润</t>
    <phoneticPr fontId="1" type="noConversion"/>
  </si>
  <si>
    <t>实际所得税税率=1-净利润/税前利润</t>
    <phoneticPr fontId="1" type="noConversion"/>
  </si>
  <si>
    <t>股东权益回报率=1*2*3*4*5</t>
    <phoneticPr fontId="1" type="noConversion"/>
  </si>
  <si>
    <t>(1)息税前利润率=息税前利润/营业收入%</t>
    <phoneticPr fontId="1" type="noConversion"/>
  </si>
  <si>
    <t>息税前资产回报率=息税前利润/资产总额</t>
    <phoneticPr fontId="1" type="noConversion"/>
  </si>
  <si>
    <t xml:space="preserve">财务杠杆效应=财务成本效应比率*财务杠杆倍数 </t>
    <phoneticPr fontId="1" type="noConversion"/>
  </si>
  <si>
    <t>营运资产回报率分析</t>
    <phoneticPr fontId="1" type="noConversion"/>
  </si>
  <si>
    <t>长期股权投资的回报率分析</t>
    <phoneticPr fontId="1" type="noConversion"/>
  </si>
  <si>
    <t>长期股权投资收益</t>
    <phoneticPr fontId="1" type="noConversion"/>
  </si>
  <si>
    <t>长期股权投资</t>
    <phoneticPr fontId="1" type="noConversion"/>
  </si>
  <si>
    <t>长期股权投资收益率</t>
    <phoneticPr fontId="1" type="noConversion"/>
  </si>
  <si>
    <t>金融资产回报率分析</t>
    <phoneticPr fontId="1" type="noConversion"/>
  </si>
  <si>
    <t>(1)营业收入</t>
    <phoneticPr fontId="1" type="noConversion"/>
  </si>
  <si>
    <t>(2)息税前经营利润</t>
    <phoneticPr fontId="1" type="noConversion"/>
  </si>
  <si>
    <t>(3)息税前经营利润率=2/1</t>
    <phoneticPr fontId="1" type="noConversion"/>
  </si>
  <si>
    <t>息前税后金融资产收益</t>
    <phoneticPr fontId="1" type="noConversion"/>
  </si>
  <si>
    <t>金融资产：</t>
    <phoneticPr fontId="1" type="noConversion"/>
  </si>
  <si>
    <t>货币资金</t>
    <phoneticPr fontId="1" type="noConversion"/>
  </si>
  <si>
    <t>以公允价值计量且其变动计入当期损益的金融资产</t>
    <phoneticPr fontId="1" type="noConversion"/>
  </si>
  <si>
    <t>应收利息</t>
    <phoneticPr fontId="1" type="noConversion"/>
  </si>
  <si>
    <t>应收股利</t>
    <phoneticPr fontId="1" type="noConversion"/>
  </si>
  <si>
    <t>可供出售金融资产</t>
    <phoneticPr fontId="1" type="noConversion"/>
  </si>
  <si>
    <t>持有至到期投资</t>
    <phoneticPr fontId="1" type="noConversion"/>
  </si>
  <si>
    <t>投资性房地产</t>
    <phoneticPr fontId="1" type="noConversion"/>
  </si>
  <si>
    <t>买入返售金融资产</t>
    <phoneticPr fontId="1" type="noConversion"/>
  </si>
  <si>
    <t>划分为持有待售的资产</t>
    <phoneticPr fontId="1" type="noConversion"/>
  </si>
  <si>
    <t>金融资产合计</t>
    <phoneticPr fontId="1" type="noConversion"/>
  </si>
  <si>
    <t>税后金融资产收益率</t>
    <phoneticPr fontId="1" type="noConversion"/>
  </si>
  <si>
    <t>息税前资产周转率分析</t>
    <phoneticPr fontId="1" type="noConversion"/>
  </si>
  <si>
    <t>营业收入</t>
    <phoneticPr fontId="1" type="noConversion"/>
  </si>
  <si>
    <t>营运资产总额</t>
    <phoneticPr fontId="1" type="noConversion"/>
  </si>
  <si>
    <t>营运资产周转率</t>
    <phoneticPr fontId="1" type="noConversion"/>
  </si>
  <si>
    <t>长期经营资产总额</t>
    <phoneticPr fontId="1" type="noConversion"/>
  </si>
  <si>
    <t>长期经营资产周转率</t>
    <phoneticPr fontId="1" type="noConversion"/>
  </si>
  <si>
    <t>金融资产总额</t>
    <phoneticPr fontId="1" type="noConversion"/>
  </si>
  <si>
    <t>金融资产周转率</t>
    <phoneticPr fontId="1" type="noConversion"/>
  </si>
  <si>
    <t>长期股权投资周转率</t>
    <phoneticPr fontId="1" type="noConversion"/>
  </si>
  <si>
    <t>营运资本管理效率分析</t>
    <phoneticPr fontId="1" type="noConversion"/>
  </si>
  <si>
    <t>计算周期(天)</t>
    <phoneticPr fontId="1" type="noConversion"/>
  </si>
  <si>
    <t>应收账款+应收票据-预收账款</t>
    <phoneticPr fontId="1" type="noConversion"/>
  </si>
  <si>
    <t>(2)应收账款周转天数</t>
    <phoneticPr fontId="1" type="noConversion"/>
  </si>
  <si>
    <t>营业成本</t>
    <phoneticPr fontId="1" type="noConversion"/>
  </si>
  <si>
    <t>存货</t>
    <phoneticPr fontId="1" type="noConversion"/>
  </si>
  <si>
    <t>(3)存货平均周转率=营业成本/平均存货额</t>
    <phoneticPr fontId="1" type="noConversion"/>
  </si>
  <si>
    <t>(4)存货周转天数</t>
    <phoneticPr fontId="1" type="noConversion"/>
  </si>
  <si>
    <t>应付账款+应付票据-预付账款</t>
    <phoneticPr fontId="1" type="noConversion"/>
  </si>
  <si>
    <t>(5)应付平均周转率=营业成本/平均应付成本</t>
    <phoneticPr fontId="1" type="noConversion"/>
  </si>
  <si>
    <t>(6)应付账款周转天数</t>
    <phoneticPr fontId="1" type="noConversion"/>
  </si>
  <si>
    <t>(7)营业周期(天) = 2+ 4</t>
    <phoneticPr fontId="1" type="noConversion"/>
  </si>
  <si>
    <t>(8)现金周期(天) = 2+4-6</t>
    <phoneticPr fontId="1" type="noConversion"/>
  </si>
  <si>
    <t>占用上下游资金</t>
    <phoneticPr fontId="1" type="noConversion"/>
  </si>
  <si>
    <t>(1)应收平均周转率=营业收入/平均应付额</t>
    <phoneticPr fontId="1" type="noConversion"/>
  </si>
  <si>
    <t>(1)销售商品、提供劳务收到的现金</t>
    <phoneticPr fontId="1" type="noConversion"/>
  </si>
  <si>
    <t>(2)营业总收入</t>
    <phoneticPr fontId="1" type="noConversion"/>
  </si>
  <si>
    <t>营业收入现金含量= ((1)/(1+(3))/(2)</t>
    <phoneticPr fontId="1" type="noConversion"/>
  </si>
  <si>
    <t>(4)购买商品、接受劳务支出的现金</t>
    <phoneticPr fontId="1" type="noConversion"/>
  </si>
  <si>
    <t>(5)支付给职工以及为职工支付的现金</t>
    <phoneticPr fontId="1" type="noConversion"/>
  </si>
  <si>
    <t xml:space="preserve">(6)营业成本 </t>
    <phoneticPr fontId="1" type="noConversion"/>
  </si>
  <si>
    <t>(7)营业税金及附加</t>
    <phoneticPr fontId="1" type="noConversion"/>
  </si>
  <si>
    <t>(8)销售费用</t>
    <phoneticPr fontId="1" type="noConversion"/>
  </si>
  <si>
    <t>(9)管理费用</t>
    <phoneticPr fontId="1" type="noConversion"/>
  </si>
  <si>
    <t>(10)营业总成本=6+7+8+9</t>
    <phoneticPr fontId="1" type="noConversion"/>
  </si>
  <si>
    <t>成本费用付现率=((4)/(1+(3))+(5))/(10)</t>
    <phoneticPr fontId="1" type="noConversion"/>
  </si>
  <si>
    <t>(11)经营活动产生的现金流量净额</t>
    <phoneticPr fontId="1" type="noConversion"/>
  </si>
  <si>
    <t>(12)息前税后经营利润</t>
    <phoneticPr fontId="1" type="noConversion"/>
  </si>
  <si>
    <t>经营利润现金含量=11/12</t>
    <phoneticPr fontId="1" type="noConversion"/>
  </si>
  <si>
    <t>(13)净利润</t>
    <phoneticPr fontId="1" type="noConversion"/>
  </si>
  <si>
    <t>净利润现金含量=11/13</t>
    <phoneticPr fontId="1" type="noConversion"/>
  </si>
  <si>
    <t>(14)资产减值准备</t>
    <phoneticPr fontId="1" type="noConversion"/>
  </si>
  <si>
    <t>(15)固定资产折旧、油气资产折旧、生产性生物资产折旧</t>
    <phoneticPr fontId="1" type="noConversion"/>
  </si>
  <si>
    <t>(16)无形资产摊销</t>
    <phoneticPr fontId="1" type="noConversion"/>
  </si>
  <si>
    <t>(17)长期待摊费用摊销</t>
    <phoneticPr fontId="1" type="noConversion"/>
  </si>
  <si>
    <t>(18)处置固定资产、无形资产和其他长期资产的损失</t>
    <phoneticPr fontId="1" type="noConversion"/>
  </si>
  <si>
    <t>(19)固定资产报废损失</t>
    <phoneticPr fontId="1" type="noConversion"/>
  </si>
  <si>
    <t>非付现成本费用=14+15+16+17+18+19</t>
    <phoneticPr fontId="1" type="noConversion"/>
  </si>
  <si>
    <t>经营活动产生的现金流量净额-非付现成本费用</t>
    <phoneticPr fontId="1" type="noConversion"/>
  </si>
  <si>
    <t>经营资产自由现金流=经营活动现金流量净额-保全性资本支出</t>
    <phoneticPr fontId="1" type="noConversion"/>
  </si>
  <si>
    <t>自由现金流增长率</t>
    <phoneticPr fontId="1" type="noConversion"/>
  </si>
  <si>
    <t>(3)增值税销项税率</t>
    <phoneticPr fontId="1" type="noConversion"/>
  </si>
  <si>
    <t>增值税销项税率</t>
    <phoneticPr fontId="1" type="noConversion"/>
  </si>
  <si>
    <t xml:space="preserve">不同公司的自由现金流计算是有差异的。并非所有的公司都要 按照这个公式和口径来计算，要看不同的公司做不同的调整。
</t>
    <phoneticPr fontId="1" type="noConversion"/>
  </si>
  <si>
    <t>一阶段：缓慢增长DCF假设</t>
    <phoneticPr fontId="1" type="noConversion"/>
  </si>
  <si>
    <t>(1)最近一年自由现金流为基准</t>
    <phoneticPr fontId="1" type="noConversion"/>
  </si>
  <si>
    <t>(2)缓慢增长率g</t>
    <phoneticPr fontId="1" type="noConversion"/>
  </si>
  <si>
    <t>(3)贴现率(WACC)</t>
    <phoneticPr fontId="1" type="noConversion"/>
  </si>
  <si>
    <t>(4)经营类资产价值=(1) * (1+g)/(WACC-g)</t>
    <phoneticPr fontId="1" type="noConversion"/>
  </si>
  <si>
    <t>(5)加：金融资产</t>
    <phoneticPr fontId="1" type="noConversion"/>
  </si>
  <si>
    <t>(6)加：股权投资</t>
    <phoneticPr fontId="1" type="noConversion"/>
  </si>
  <si>
    <t>(7)减：公司债务</t>
    <phoneticPr fontId="1" type="noConversion"/>
  </si>
  <si>
    <t>(8)公司价值=（4）+（5）+（6）-（7）</t>
    <phoneticPr fontId="1" type="noConversion"/>
  </si>
  <si>
    <t>(9)少数股东比例</t>
    <phoneticPr fontId="1" type="noConversion"/>
  </si>
  <si>
    <t>(11)股本</t>
    <phoneticPr fontId="1" type="noConversion"/>
  </si>
  <si>
    <t>(12)每股内在价值（元）=（10）/（11）</t>
    <phoneticPr fontId="1" type="noConversion"/>
  </si>
  <si>
    <t>DCF两段</t>
    <phoneticPr fontId="1" type="noConversion"/>
  </si>
  <si>
    <t>n年之内增长率</t>
    <phoneticPr fontId="1" type="noConversion"/>
  </si>
  <si>
    <t>贴现率</t>
    <phoneticPr fontId="1" type="noConversion"/>
  </si>
  <si>
    <t>折现后价值</t>
    <phoneticPr fontId="1" type="noConversion"/>
  </si>
  <si>
    <t>两段合计</t>
    <phoneticPr fontId="1" type="noConversion"/>
  </si>
  <si>
    <t>经营性资产价值</t>
    <phoneticPr fontId="1" type="noConversion"/>
  </si>
  <si>
    <t>加：金融资产价值</t>
    <phoneticPr fontId="1" type="noConversion"/>
  </si>
  <si>
    <t>加：长期股权价值</t>
    <phoneticPr fontId="1" type="noConversion"/>
  </si>
  <si>
    <t>减：公司债务</t>
    <phoneticPr fontId="1" type="noConversion"/>
  </si>
  <si>
    <t>公司价值</t>
    <phoneticPr fontId="1" type="noConversion"/>
  </si>
  <si>
    <t>少数股东比例</t>
    <phoneticPr fontId="1" type="noConversion"/>
  </si>
  <si>
    <t>归属上市公司股东的价值</t>
    <phoneticPr fontId="1" type="noConversion"/>
  </si>
  <si>
    <t>每股内在价值（元）</t>
    <phoneticPr fontId="1" type="noConversion"/>
  </si>
  <si>
    <t>总股本（万股）</t>
    <phoneticPr fontId="1" type="noConversion"/>
  </si>
  <si>
    <t>最近一年自由现金流</t>
    <phoneticPr fontId="1" type="noConversion"/>
  </si>
  <si>
    <t>头5年增长率g1</t>
    <phoneticPr fontId="1" type="noConversion"/>
  </si>
  <si>
    <t>5年后增长率g2</t>
    <phoneticPr fontId="1" type="noConversion"/>
  </si>
  <si>
    <t>安全区间</t>
    <phoneticPr fontId="1" type="noConversion"/>
  </si>
  <si>
    <t>DCF三段</t>
    <phoneticPr fontId="1" type="noConversion"/>
  </si>
  <si>
    <t>三段合计</t>
    <phoneticPr fontId="1" type="noConversion"/>
  </si>
  <si>
    <t>后10年增长率g2</t>
    <phoneticPr fontId="1" type="noConversion"/>
  </si>
  <si>
    <t>此后增长率g3</t>
    <phoneticPr fontId="1" type="noConversion"/>
  </si>
  <si>
    <t>合计价值</t>
    <phoneticPr fontId="1" type="noConversion"/>
  </si>
  <si>
    <t>公司自由现金流：free cash flow,FCF</t>
    <phoneticPr fontId="1" type="noConversion"/>
  </si>
  <si>
    <t>(10)归属上市公司股东价值= (8) * (1-(9))</t>
    <phoneticPr fontId="1" type="noConversion"/>
  </si>
  <si>
    <t>股本</t>
    <phoneticPr fontId="1" type="noConversion"/>
  </si>
  <si>
    <t>分配股利、利润或偿付利息所支付的现金</t>
  </si>
  <si>
    <t>(17)现金自给率%=16/15</t>
    <phoneticPr fontId="1" type="noConversion"/>
  </si>
  <si>
    <t>(1)金融资产</t>
    <phoneticPr fontId="1" type="noConversion"/>
  </si>
  <si>
    <t>(2)长期股权投资</t>
    <phoneticPr fontId="1" type="noConversion"/>
  </si>
  <si>
    <t>金融资产变化率</t>
    <phoneticPr fontId="1" type="noConversion"/>
  </si>
  <si>
    <t>长期股权投资变化率</t>
    <phoneticPr fontId="1" type="noConversion"/>
  </si>
  <si>
    <t>营运资产变化率</t>
    <phoneticPr fontId="1" type="noConversion"/>
  </si>
  <si>
    <t>营运负责变化率</t>
    <phoneticPr fontId="1" type="noConversion"/>
  </si>
  <si>
    <t>(3)营运资本(营运资产-营运负债)</t>
    <phoneticPr fontId="1" type="noConversion"/>
  </si>
  <si>
    <t>长期经营资产变化率</t>
    <phoneticPr fontId="1" type="noConversion"/>
  </si>
  <si>
    <t>短期债务变化率</t>
    <phoneticPr fontId="1" type="noConversion"/>
  </si>
  <si>
    <t>长期债务变化率</t>
    <phoneticPr fontId="1" type="noConversion"/>
  </si>
  <si>
    <t>金融资产占比</t>
    <phoneticPr fontId="1" type="noConversion"/>
  </si>
  <si>
    <t>长期股权投资占比</t>
    <phoneticPr fontId="1" type="noConversion"/>
  </si>
  <si>
    <t>短期债务占比</t>
    <phoneticPr fontId="1" type="noConversion"/>
  </si>
  <si>
    <t>长期债务占比</t>
    <phoneticPr fontId="1" type="noConversion"/>
  </si>
  <si>
    <t>长期经营资产占比</t>
    <phoneticPr fontId="1" type="noConversion"/>
  </si>
  <si>
    <t>5年</t>
    <phoneticPr fontId="1" type="noConversion"/>
  </si>
  <si>
    <t>自由现金流增长率</t>
    <phoneticPr fontId="1" type="noConversion"/>
  </si>
  <si>
    <t>7年</t>
    <phoneticPr fontId="1" type="noConversion"/>
  </si>
  <si>
    <t>复合增长率 = POWER(现有价值/基础价值， 1/年数） -1</t>
    <phoneticPr fontId="1" type="noConversion"/>
  </si>
  <si>
    <t>利息收入(此处填为负数）</t>
    <phoneticPr fontId="1" type="noConversion"/>
  </si>
  <si>
    <t>(2)分配股利、利润所支付的现金（公告中,或财报中查找)</t>
    <phoneticPr fontId="1" type="noConversion"/>
  </si>
  <si>
    <t>营运资本变化率</t>
    <phoneticPr fontId="1" type="noConversion"/>
  </si>
  <si>
    <t>营运资本</t>
    <phoneticPr fontId="1" type="noConversion"/>
  </si>
  <si>
    <t>复合增长</t>
  </si>
  <si>
    <t>资产总额</t>
    <phoneticPr fontId="1" type="noConversion"/>
  </si>
  <si>
    <t>营运资产</t>
    <phoneticPr fontId="1" type="noConversion"/>
  </si>
  <si>
    <t>营运负债</t>
    <phoneticPr fontId="1" type="noConversion"/>
  </si>
  <si>
    <t>长期经营资产</t>
    <phoneticPr fontId="1" type="noConversion"/>
  </si>
  <si>
    <t>长期经营资产周转率分析</t>
    <phoneticPr fontId="1" type="noConversion"/>
  </si>
  <si>
    <t>营业收入</t>
    <phoneticPr fontId="1" type="noConversion"/>
  </si>
  <si>
    <t>长期经营资产总额</t>
    <phoneticPr fontId="1" type="noConversion"/>
  </si>
  <si>
    <t>长期经营资产周转率</t>
    <phoneticPr fontId="1" type="noConversion"/>
  </si>
  <si>
    <t>固定资产</t>
    <phoneticPr fontId="1" type="noConversion"/>
  </si>
  <si>
    <t>固定资产周转率</t>
    <phoneticPr fontId="1" type="noConversion"/>
  </si>
  <si>
    <t>在建工程</t>
    <phoneticPr fontId="1" type="noConversion"/>
  </si>
  <si>
    <t>在建工程周转率</t>
    <phoneticPr fontId="1" type="noConversion"/>
  </si>
  <si>
    <t>工程物资</t>
    <phoneticPr fontId="1" type="noConversion"/>
  </si>
  <si>
    <t>固定资产清理</t>
    <phoneticPr fontId="1" type="noConversion"/>
  </si>
  <si>
    <t>生产性生物资产</t>
    <phoneticPr fontId="1" type="noConversion"/>
  </si>
  <si>
    <t>油气资产</t>
    <phoneticPr fontId="1" type="noConversion"/>
  </si>
  <si>
    <t>无形资产</t>
    <phoneticPr fontId="1" type="noConversion"/>
  </si>
  <si>
    <t>无形资产周转率</t>
    <phoneticPr fontId="1" type="noConversion"/>
  </si>
  <si>
    <t>开发支出</t>
    <phoneticPr fontId="1" type="noConversion"/>
  </si>
  <si>
    <t>商誉</t>
    <phoneticPr fontId="1" type="noConversion"/>
  </si>
  <si>
    <t>长期待摊费用</t>
    <phoneticPr fontId="1" type="noConversion"/>
  </si>
  <si>
    <t>递延所得税资产</t>
    <phoneticPr fontId="1" type="noConversion"/>
  </si>
  <si>
    <t>减：递延所得税负债</t>
    <phoneticPr fontId="1" type="noConversion"/>
  </si>
  <si>
    <t>其他非流动资产</t>
    <phoneticPr fontId="1" type="noConversion"/>
  </si>
  <si>
    <t>(8)发行债券收到的现金</t>
    <phoneticPr fontId="1" type="noConversion"/>
  </si>
  <si>
    <t>(9)债务筹资净额=4+8-5-6-7</t>
    <phoneticPr fontId="1" type="noConversion"/>
  </si>
  <si>
    <t>近6年营业收入复合增长</t>
    <phoneticPr fontId="1" type="noConversion"/>
  </si>
  <si>
    <t>6年</t>
    <phoneticPr fontId="1" type="noConversion"/>
  </si>
  <si>
    <t>我把东江环保当作成长股来看来，采用三段式DCF预测，假设后五年为高速成长期，自由现金流以15%的复合增长率高增长，再后来十年进入平稳过渡期，以9%的速度复合增长，之后进入缓慢增长期，以2%的速度增长。测算出来，每股价值为15.43元。20180511日收盘价为15.40。据此，该股目前起码没有被低估。看其以后资本资产结构是否变化，自由现金流增长速度是否能够有大于15%（目前是9%）的速度成长，实现戴维斯双击。
Ps：非公开发行募集23亿的事不知道是会对股价起压制作用呢？还是促进作用？</t>
    <phoneticPr fontId="1" type="noConversion"/>
  </si>
  <si>
    <t>6年</t>
    <phoneticPr fontId="1" type="noConversion"/>
  </si>
  <si>
    <t>复合增长率</t>
    <phoneticPr fontId="1" type="noConversion"/>
  </si>
  <si>
    <t>5年</t>
    <phoneticPr fontId="1" type="noConversion"/>
  </si>
  <si>
    <t>6年</t>
    <phoneticPr fontId="1" type="noConversion"/>
  </si>
  <si>
    <t>7年</t>
    <phoneticPr fontId="1" type="noConversion"/>
  </si>
  <si>
    <t>经营性现金流</t>
    <phoneticPr fontId="1" type="noConversion"/>
  </si>
  <si>
    <t>维斯效应，就是有关市场预期与上市公司价格波动之间的双倍数效应。也就是说当一个公司利润持续增长使得每股收益提高，同时市场给予的估值也提高，股价得到了相乘倍数的上涨，这就叫戴维斯双击；相反，当一个公司业绩下滑时，每股收益减
少或下降，市场给予的估值也下降，股价得到相乘倍数的下跌，这就叫戴维斯双杀。</t>
    <phoneticPr fontId="1" type="noConversion"/>
  </si>
  <si>
    <t xml:space="preserve">    实际所得税税率=29/28</t>
    <phoneticPr fontId="1" type="noConversion"/>
  </si>
  <si>
    <t>(4)运营资产总额</t>
    <phoneticPr fontId="1" type="noConversion"/>
  </si>
  <si>
    <t>(5)运营资产周转率=1/4</t>
    <phoneticPr fontId="1" type="noConversion"/>
  </si>
  <si>
    <t>(6)息税前营运资产回报率=3*5</t>
    <phoneticPr fontId="1" type="noConversion"/>
  </si>
  <si>
    <t>PEG测算</t>
    <phoneticPr fontId="1" type="noConversion"/>
  </si>
  <si>
    <t>最高股份日期</t>
    <phoneticPr fontId="1" type="noConversion"/>
  </si>
  <si>
    <t>最高股价（复权）</t>
    <phoneticPr fontId="1" type="noConversion"/>
  </si>
  <si>
    <t>股本（亿股）</t>
    <phoneticPr fontId="1" type="noConversion"/>
  </si>
  <si>
    <t>净利润增长率%</t>
    <phoneticPr fontId="1" type="noConversion"/>
  </si>
  <si>
    <t>收盘价</t>
    <phoneticPr fontId="1" type="noConversion"/>
  </si>
  <si>
    <t>市值</t>
    <phoneticPr fontId="1" type="noConversion"/>
  </si>
  <si>
    <t>最高市值</t>
    <phoneticPr fontId="1" type="noConversion"/>
  </si>
  <si>
    <t>市盈率</t>
    <phoneticPr fontId="1" type="noConversion"/>
  </si>
  <si>
    <t>最高市盈率</t>
    <phoneticPr fontId="1" type="noConversion"/>
  </si>
  <si>
    <t>最高PEG</t>
    <phoneticPr fontId="1" type="noConversion"/>
  </si>
  <si>
    <t>净利润（预测）</t>
    <phoneticPr fontId="1" type="noConversion"/>
  </si>
  <si>
    <t>2018年预测</t>
    <phoneticPr fontId="1" type="noConversion"/>
  </si>
  <si>
    <t>市盈率P/E</t>
    <phoneticPr fontId="1" type="noConversion"/>
  </si>
  <si>
    <t>市值(亿）</t>
    <phoneticPr fontId="1" type="noConversion"/>
  </si>
  <si>
    <t>最高PEG=市盈率除以公司的盈利增长速度</t>
    <phoneticPr fontId="1" type="noConversion"/>
  </si>
  <si>
    <t>根据2018年中报预报,净利润为中报*2</t>
    <phoneticPr fontId="1" type="noConversion"/>
  </si>
  <si>
    <t>根据券商报告预测净利润</t>
    <phoneticPr fontId="1" type="noConversion"/>
  </si>
  <si>
    <t>净利润亿（财报）</t>
    <phoneticPr fontId="1" type="noConversion"/>
  </si>
  <si>
    <t>所谓PEG，是用公司的市盈率（PE）除以公司未来3或5年的（每股收益复合增长率*100）。（PE）仅仅反映了某股票当前价值，PEG则把股票当前的价值和该股未来的成长联系了起来 。比如一只股票当前的市盈率为20倍，其未来5年的预期每股收益复合增长率为20%，那么这只股票的PEG就是1。当PEG等于1时，表明市场赋予这只股票的估值可以充分反映其未来业绩的成长性。
如果PEG大于1，则这只股票的价值就可能被高估，或市场认为这家公司的业绩成长性会高于市场的预期。
通常，那些成长型股票的PEG都会高于1，甚至在2以上，投资者愿意给予其高估值，表明这家公司未来很有可能会保持业绩的快速增长，这样的股票就容易有超出想象的市盈率估值。
当PEG小于1时，要么是市场低估了这只股票的价值，要么是市场认为其业绩成长性可能比预期的要差。通常价值型股票的PEG都会低于1，以反映低业绩增长的预期。投资者需要注意的是，像其他财务指标一样，PEG也不能单独使用，必须要和其他指标结合起来，这里最关键的还是对公司业绩的预期。
由于PEG需要对未来至少3年的业绩增长情况作出判断，而不能只用未来12个月的盈利预测，因此大大提高了准确判断的难度。事实上，只有当投资者有把握对未来3年以上的业绩表现作出比较准确的预测时，PEG的使用效果才会体现出来，否则反而会起误导作用。此外，投资者不能仅看公司自身的PEG来确认它是高估还是低估，如果某公司股票的PEG为1.2,而其他成长性类似的同行业公司股票的PEG都在1.5以上，则该公司的PEG虽然已经高于1，但价值仍可能被低估</t>
    <phoneticPr fontId="1" type="noConversion"/>
  </si>
  <si>
    <t>002285</t>
    <phoneticPr fontId="1" type="noConversion"/>
  </si>
  <si>
    <t>近年来，对外投资额一直在快速增长，投资现金流出额从0.05亿增长到3亿，年复合增长率59%，近5年复合增长率26.5%。长期资产净投入额在2009到2015年一直都比较稳定机会没有什么增长
还有少许下降，但2016年开展长期公寓租赁之后，由于装修款、固定资产等支出猛增，长期资产净投入额得到翻倍增长。净合并额几乎没有。
由于拓展公寓租赁业务、贷款发放业务，近3年来，现金需求基本已翻倍的速度在增长，好在公司了解自己公司业务运营是付现业务占到95%以上，常年储备大量的金融资产，所以并没有造成
资金缺口</t>
    <phoneticPr fontId="1" type="noConversion"/>
  </si>
  <si>
    <t>(21)收回投资收到的现金</t>
    <phoneticPr fontId="1" type="noConversion"/>
  </si>
  <si>
    <t>(22)投资支付的现金</t>
    <phoneticPr fontId="1" type="noConversion"/>
  </si>
  <si>
    <t>(23)投资现金流出净额</t>
    <phoneticPr fontId="1" type="noConversion"/>
  </si>
  <si>
    <t>投资现金流出净额5年复合增长</t>
    <phoneticPr fontId="1" type="noConversion"/>
  </si>
  <si>
    <t>从上表，股权募集资金方面，在2009年，世联行上市募集资金，2011年吸收少数股东投资，2014年设立私募基金筹集到的资金，2015年向公司高管和合作伙伴非公开发行股票募集资金11.2亿 每股价格5.11元，2016年向公司高管、核心骨干发行限制性股票激励0.8亿，每股价格3.936元，2017年年底向公司高管、核心骨干限制性股票激励 7亿，每股11.95元，承诺公司2017年、2018年、2019年营业收入不低于80亿元、110亿元、143亿元。我猜这7亿资金估计年报结算时间点还未到位，因此未反映在年报数据中？
债权募集资金方面，2012年-2017年每年通过银行贷款吸收现金，2014年开始金融业务，将所持有资产证券化发行借贷业务，吸收贷款资金。吸收资产证券化款项逐年增多，从2014年的4亿增长到2017年的22亿，以51%的年复合增长率在增长，次年偿还资产证券化款也同比增多，年复合增长率为31%。由于银行借款、私募基金和资产证券化都有约定偿还利率，因此其应付利息和利息支出也逐年增长，越来越多。不过资产证券化款项是吃借贷利息差的，占用的资金越多，可赚的利息差就越多。
从债务筹资净额来看，公司现在筹集了30亿的资金，再加上2018年可以到位的7亿股权激励募集到的资金，可以说如果要加大租赁业务、金融业务得运营，手头上不缺现金。</t>
    <phoneticPr fontId="1" type="noConversion"/>
  </si>
  <si>
    <t xml:space="preserve">从上表可知，该公司有息负债逐年增多，主要为固定资产中大约有50%用于银行授信、股本中大约21%的股本用于质押贷款以获得银行贷款。所得税率在29%左右，银行债务资本成本在4%左右，占比32%，假设股东要求回报率为8%，股权占比68%，最后加权平均资金成本7%
</t>
    <phoneticPr fontId="1" type="noConversion"/>
  </si>
  <si>
    <t>从上表可以看出世联行的资产总额从2009年10亿元逐年增加至2017年76亿元，年复合增长率25.5%，近5年复合增长率34%。其中，前六年金融资产稳定在10亿左右，于2014年起，发展金融业务，增加到32亿，占总资产比重却是下降的，一路从103%下降到42%，长期股权投资也是增长的，不过占比较少，仅3亿，占比4%。上市以来，营运资产以69%的复合增长速度，营运负债以45%的速度高速增长，其营运资本正负波动较大，2014年前其营运资本1个亿左右，占用自身资金非常少，2014年开始，因当年吸收可放贷款较多，营运资产大幅增加，其营业资本变大，而细想所吸收的可放贷款其实也是借别人的钱，而非自有资金。所以可以认为世联行实际日常营运过程中，需要动用自有资金比较少。其营运资本占比34%。长期经营资产近9年以33%的复合增长速度在增长，占比稳定在20%左右。世联行的资产总额以金融资产和经营资产增长为主。
2014年后才开始有较多短期债务，从占比16%上升至32%，长期债务占比为0%，有息债务合计32%，债务比重较高，会导致较多的利息支出，债务成本在4%左右。股东权益合计占比68%，股东权益近年来以20%的年复合增长率增长，近5年来增速为24%。长期融资净值常年为正数，说明不存在短期资金用于长期运营，资产资本结构稳健</t>
    <phoneticPr fontId="1" type="noConversion"/>
  </si>
  <si>
    <t>从上表可以看出，近9年来，营业收入稳定增长，以26%的复合增长速度增长，近5年年复合增速高达31%。营业成本也以36%的年复合增长率增长，近5年年复合增长率为30%，
营业成本增速快过营业收入增速。因此，营业成本率逐年上升，从52%上升至73.5%左右，同时毛利率也从48%大幅下降到26.5%，趋势不好，但毛利率都在在25%以上算优秀表现，
是有核心竞争力的表现。
近9年来，管理费用率逐年下降至6%左右，财务费用有所上升，总费用率逐年大幅下降从23%下降到9%，说明在公司扩张，从主营业务拓展到现在四大业务，同时子公司全国布局的
过程中公司对人员的管控能力非常强。
息前税后经营利润在2011年经历过大幅下降后，开始逐步攀升，稳定到13%左右，近年来盈利能力十分稳定</t>
    <phoneticPr fontId="1" type="noConversion"/>
  </si>
  <si>
    <t>从上表可以看出，世联行息税前利润主要由经营利润为主，占比94%以上</t>
    <phoneticPr fontId="1" type="noConversion"/>
  </si>
  <si>
    <t xml:space="preserve">世联行利息成本占息税前利润5.7%左右，不是很大
</t>
    <phoneticPr fontId="1" type="noConversion"/>
  </si>
  <si>
    <t>净利润率逐年下降，2015年后有所回升，近5年基本在13%左右，股权价值增加值一直为正数，且越来越大，表示世联行一直为股东创造出超预期回报，并由增大的趋势</t>
    <phoneticPr fontId="1" type="noConversion"/>
  </si>
  <si>
    <t>世联行的股东权益回报率上下波动厉害，回报率在2011下降到12%左右后回升，最高20%，2015年稍有回落，为15%左右，之后又上升到20%，目前为历史次高位。
连年来回报率都在15%以上，高于股东预期回报（8%）。其企业所得税效应比率基本持平。2014年前，基本上股东权益回报率的变动与息税前资产回报率紧密联动，
2014年至今，股东权益回报率上升主要是由于债务增多，导致财务杠杆倍数加大，由于息税前资产回报率远高于其平均资金成本负担（7%），借的钱越多，所带
来的回报权益越多，从而提高了股东权益回报率</t>
    <phoneticPr fontId="1" type="noConversion"/>
  </si>
  <si>
    <t>应收账款周转率（吃下游）近年来大幅增加，应收账款周转天数从稳定的58天增加至65天，吃下游的能力有所减弱，应付总款为负数，说明预付款远大于应付款，吃下游的能力几乎没有，完全需要先交出预付款才能运营。营业周期和现金周期也在逐年拉长。占用上下游资金为负数，说明这些缺口需要自掏腰包来填补运营需要，数字越来越大，占用时间越来越长。对于这类付现成本极高的公司，几乎从主营业务上下游方面占不了什么现金便宜，于是公司积极开展了金融借贷业务，吸收贷款来补充现金流，从上表最后可见，通过吸收大量贷款，除了弥补日常营运资金外、还能有13亿剩余。当日常营运需要大量资金时，可扩大金融借贷业务来获取现金</t>
    <phoneticPr fontId="1" type="noConversion"/>
  </si>
  <si>
    <t xml:space="preserve">ps：对于经营活动现金流是负数的个股，应该不适用于DCF方法，那么对于这种股票应该怎么去估值呢？还是直接归为“连主营都不能自负盈亏的公司“的股票不值得去关注呢？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</si>
</sst>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);[Red]\(#,##0\)"/>
    <numFmt numFmtId="177" formatCode="#,##0_ "/>
    <numFmt numFmtId="178" formatCode="0.00_ "/>
    <numFmt numFmtId="179" formatCode="#,##0.00_ "/>
  </numFmts>
  <fonts count="2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9C0006"/>
      <name val="宋体"/>
      <family val="3"/>
      <charset val="134"/>
      <scheme val="minor"/>
    </font>
    <font>
      <b/>
      <sz val="11"/>
      <color rgb="FF9C6500"/>
      <name val="宋体"/>
      <family val="3"/>
      <charset val="134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23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7" fillId="0" borderId="0" xfId="0" applyFont="1">
      <alignment vertical="center"/>
    </xf>
    <xf numFmtId="0" fontId="9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8" fillId="39" borderId="0" xfId="0" applyNumberFormat="1" applyFont="1" applyFill="1">
      <alignment vertical="center"/>
    </xf>
    <xf numFmtId="179" fontId="26" fillId="6" borderId="0" xfId="0" applyNumberFormat="1" applyFont="1" applyFill="1">
      <alignment vertical="center"/>
    </xf>
    <xf numFmtId="179" fontId="2" fillId="41" borderId="0" xfId="1" applyNumberForma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  <xf numFmtId="10" fontId="5" fillId="0" borderId="0" xfId="0" applyNumberFormat="1" applyFont="1">
      <alignment vertical="center"/>
    </xf>
    <xf numFmtId="179" fontId="0" fillId="39" borderId="0" xfId="0" applyNumberFormat="1" applyFill="1">
      <alignment vertical="center"/>
    </xf>
    <xf numFmtId="10" fontId="0" fillId="39" borderId="0" xfId="0" applyNumberFormat="1" applyFill="1">
      <alignment vertical="center"/>
    </xf>
    <xf numFmtId="0" fontId="4" fillId="0" borderId="0" xfId="0" applyFont="1">
      <alignment vertical="center"/>
    </xf>
    <xf numFmtId="179" fontId="15" fillId="10" borderId="0" xfId="8" applyNumberFormat="1">
      <alignment vertical="center"/>
    </xf>
    <xf numFmtId="0" fontId="0" fillId="0" borderId="13" xfId="0" applyBorder="1">
      <alignment vertical="center"/>
    </xf>
    <xf numFmtId="10" fontId="0" fillId="0" borderId="0" xfId="0" applyNumberFormat="1">
      <alignment vertical="center"/>
    </xf>
    <xf numFmtId="0" fontId="0" fillId="0" borderId="16" xfId="0" applyBorder="1">
      <alignment vertical="center"/>
    </xf>
    <xf numFmtId="0" fontId="5" fillId="0" borderId="16" xfId="0" applyFont="1" applyBorder="1">
      <alignment vertical="center"/>
    </xf>
    <xf numFmtId="10" fontId="5" fillId="39" borderId="0" xfId="0" applyNumberFormat="1" applyFont="1" applyFill="1">
      <alignment vertical="center"/>
    </xf>
    <xf numFmtId="49" fontId="26" fillId="0" borderId="0" xfId="0" applyNumberFormat="1" applyFont="1" applyAlignment="1">
      <alignment vertical="center" wrapText="1"/>
    </xf>
    <xf numFmtId="49" fontId="5" fillId="0" borderId="15" xfId="0" applyNumberFormat="1" applyFont="1" applyBorder="1">
      <alignment vertical="center"/>
    </xf>
    <xf numFmtId="179" fontId="0" fillId="0" borderId="17" xfId="0" applyNumberFormat="1" applyBorder="1">
      <alignment vertical="center"/>
    </xf>
    <xf numFmtId="49" fontId="0" fillId="0" borderId="11" xfId="0" applyNumberFormat="1" applyBorder="1">
      <alignment vertical="center"/>
    </xf>
    <xf numFmtId="179" fontId="0" fillId="0" borderId="18" xfId="0" applyNumberFormat="1" applyBorder="1">
      <alignment vertical="center"/>
    </xf>
    <xf numFmtId="10" fontId="0" fillId="0" borderId="11" xfId="0" applyNumberFormat="1" applyBorder="1">
      <alignment vertical="center"/>
    </xf>
    <xf numFmtId="10" fontId="0" fillId="0" borderId="18" xfId="0" applyNumberFormat="1" applyBorder="1">
      <alignment vertical="center"/>
    </xf>
    <xf numFmtId="49" fontId="0" fillId="0" borderId="12" xfId="0" applyNumberFormat="1" applyBorder="1">
      <alignment vertical="center"/>
    </xf>
    <xf numFmtId="179" fontId="0" fillId="0" borderId="14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>
      <alignment vertical="center"/>
    </xf>
    <xf numFmtId="10" fontId="0" fillId="0" borderId="0" xfId="0" applyNumberFormat="1" applyBorder="1">
      <alignment vertical="center"/>
    </xf>
    <xf numFmtId="0" fontId="0" fillId="0" borderId="18" xfId="0" applyBorder="1">
      <alignment vertical="center"/>
    </xf>
    <xf numFmtId="0" fontId="5" fillId="0" borderId="0" xfId="0" applyFont="1" applyBorder="1">
      <alignment vertical="center"/>
    </xf>
    <xf numFmtId="0" fontId="5" fillId="0" borderId="18" xfId="0" applyFont="1" applyBorder="1">
      <alignment vertical="center"/>
    </xf>
    <xf numFmtId="49" fontId="5" fillId="0" borderId="11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49" fontId="5" fillId="0" borderId="12" xfId="0" applyNumberFormat="1" applyFont="1" applyBorder="1">
      <alignment vertical="center"/>
    </xf>
    <xf numFmtId="179" fontId="5" fillId="0" borderId="13" xfId="0" applyNumberFormat="1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49" fontId="0" fillId="0" borderId="0" xfId="0" applyNumberFormat="1" applyBorder="1">
      <alignment vertical="center"/>
    </xf>
    <xf numFmtId="0" fontId="0" fillId="0" borderId="14" xfId="0" applyBorder="1">
      <alignment vertical="center"/>
    </xf>
    <xf numFmtId="179" fontId="0" fillId="0" borderId="16" xfId="0" applyNumberFormat="1" applyBorder="1">
      <alignment vertical="center"/>
    </xf>
    <xf numFmtId="10" fontId="0" fillId="0" borderId="16" xfId="0" applyNumberFormat="1" applyBorder="1">
      <alignment vertical="center"/>
    </xf>
    <xf numFmtId="10" fontId="5" fillId="0" borderId="16" xfId="0" applyNumberFormat="1" applyFont="1" applyBorder="1">
      <alignment vertical="center"/>
    </xf>
    <xf numFmtId="49" fontId="0" fillId="0" borderId="11" xfId="0" applyNumberFormat="1" applyBorder="1" applyAlignment="1">
      <alignment horizontal="center" vertical="center"/>
    </xf>
    <xf numFmtId="179" fontId="0" fillId="0" borderId="13" xfId="0" applyNumberFormat="1" applyBorder="1">
      <alignment vertical="center"/>
    </xf>
    <xf numFmtId="0" fontId="0" fillId="0" borderId="19" xfId="0" applyBorder="1">
      <alignment vertical="center"/>
    </xf>
    <xf numFmtId="179" fontId="0" fillId="42" borderId="16" xfId="0" applyNumberFormat="1" applyFill="1" applyBorder="1">
      <alignment vertical="center"/>
    </xf>
    <xf numFmtId="10" fontId="26" fillId="42" borderId="16" xfId="0" applyNumberFormat="1" applyFont="1" applyFill="1" applyBorder="1">
      <alignment vertical="center"/>
    </xf>
    <xf numFmtId="0" fontId="2" fillId="2" borderId="16" xfId="1" applyBorder="1">
      <alignment vertical="center"/>
    </xf>
    <xf numFmtId="0" fontId="15" fillId="10" borderId="16" xfId="8" applyBorder="1">
      <alignment vertical="center"/>
    </xf>
    <xf numFmtId="10" fontId="4" fillId="0" borderId="18" xfId="0" applyNumberFormat="1" applyFont="1" applyBorder="1">
      <alignment vertical="center"/>
    </xf>
    <xf numFmtId="179" fontId="0" fillId="42" borderId="16" xfId="0" applyNumberFormat="1" applyFill="1" applyBorder="1" applyAlignment="1">
      <alignment horizontal="right" vertical="center"/>
    </xf>
    <xf numFmtId="178" fontId="0" fillId="0" borderId="16" xfId="0" applyNumberFormat="1" applyBorder="1">
      <alignment vertical="center"/>
    </xf>
    <xf numFmtId="178" fontId="5" fillId="0" borderId="16" xfId="0" applyNumberFormat="1" applyFont="1" applyBorder="1">
      <alignment vertical="center"/>
    </xf>
    <xf numFmtId="178" fontId="15" fillId="10" borderId="16" xfId="8" applyNumberFormat="1" applyBorder="1">
      <alignment vertical="center"/>
    </xf>
    <xf numFmtId="178" fontId="2" fillId="2" borderId="16" xfId="1" applyNumberFormat="1" applyBorder="1">
      <alignment vertical="center"/>
    </xf>
    <xf numFmtId="178" fontId="3" fillId="3" borderId="16" xfId="2" applyNumberFormat="1" applyBorder="1">
      <alignment vertical="center"/>
    </xf>
    <xf numFmtId="178" fontId="0" fillId="42" borderId="16" xfId="0" applyNumberFormat="1" applyFill="1" applyBorder="1" applyAlignment="1">
      <alignment horizontal="right" vertical="center"/>
    </xf>
    <xf numFmtId="178" fontId="0" fillId="42" borderId="16" xfId="0" applyNumberFormat="1" applyFill="1" applyBorder="1">
      <alignment vertical="center"/>
    </xf>
    <xf numFmtId="179" fontId="26" fillId="0" borderId="0" xfId="0" applyNumberFormat="1" applyFont="1" applyBorder="1">
      <alignment vertical="center"/>
    </xf>
    <xf numFmtId="179" fontId="9" fillId="0" borderId="0" xfId="0" applyNumberFormat="1" applyFont="1" applyBorder="1">
      <alignment vertical="center"/>
    </xf>
    <xf numFmtId="179" fontId="24" fillId="0" borderId="18" xfId="0" applyNumberFormat="1" applyFont="1" applyBorder="1">
      <alignment vertical="center"/>
    </xf>
    <xf numFmtId="49" fontId="26" fillId="0" borderId="11" xfId="0" applyNumberFormat="1" applyFont="1" applyBorder="1">
      <alignment vertical="center"/>
    </xf>
    <xf numFmtId="0" fontId="26" fillId="0" borderId="0" xfId="0" applyFont="1" applyBorder="1">
      <alignment vertical="center"/>
    </xf>
    <xf numFmtId="0" fontId="5" fillId="0" borderId="1" xfId="0" applyFont="1" applyBorder="1">
      <alignment vertical="center"/>
    </xf>
    <xf numFmtId="49" fontId="0" fillId="6" borderId="0" xfId="0" applyNumberFormat="1" applyFill="1">
      <alignment vertical="center"/>
    </xf>
    <xf numFmtId="179" fontId="0" fillId="41" borderId="0" xfId="0" applyNumberFormat="1" applyFill="1">
      <alignment vertical="center"/>
    </xf>
    <xf numFmtId="179" fontId="0" fillId="0" borderId="0" xfId="0" applyNumberFormat="1" applyAlignment="1">
      <alignment vertical="top"/>
    </xf>
    <xf numFmtId="179" fontId="2" fillId="5" borderId="13" xfId="1" applyNumberFormat="1" applyFill="1" applyBorder="1">
      <alignment vertical="center"/>
    </xf>
    <xf numFmtId="10" fontId="2" fillId="2" borderId="23" xfId="1" applyNumberFormat="1" applyBorder="1">
      <alignment vertical="center"/>
    </xf>
    <xf numFmtId="10" fontId="2" fillId="2" borderId="0" xfId="1" applyNumberFormat="1" applyBorder="1">
      <alignment vertical="center"/>
    </xf>
    <xf numFmtId="10" fontId="15" fillId="10" borderId="0" xfId="8" applyNumberFormat="1" applyBorder="1">
      <alignment vertical="center"/>
    </xf>
    <xf numFmtId="10" fontId="2" fillId="2" borderId="26" xfId="1" applyNumberFormat="1" applyBorder="1">
      <alignment vertical="center"/>
    </xf>
    <xf numFmtId="49" fontId="2" fillId="2" borderId="16" xfId="1" applyNumberFormat="1" applyBorder="1">
      <alignment vertical="center"/>
    </xf>
    <xf numFmtId="10" fontId="2" fillId="2" borderId="16" xfId="1" applyNumberFormat="1" applyBorder="1">
      <alignment vertical="center"/>
    </xf>
    <xf numFmtId="0" fontId="0" fillId="0" borderId="1" xfId="0" applyBorder="1">
      <alignment vertical="center"/>
    </xf>
    <xf numFmtId="49" fontId="3" fillId="3" borderId="16" xfId="2" applyNumberFormat="1" applyBorder="1">
      <alignment vertical="center"/>
    </xf>
    <xf numFmtId="0" fontId="3" fillId="3" borderId="16" xfId="2" applyBorder="1">
      <alignment vertical="center"/>
    </xf>
    <xf numFmtId="10" fontId="3" fillId="3" borderId="16" xfId="2" applyNumberFormat="1" applyBorder="1">
      <alignment vertical="center"/>
    </xf>
    <xf numFmtId="179" fontId="0" fillId="0" borderId="23" xfId="0" applyNumberFormat="1" applyBorder="1">
      <alignment vertical="center"/>
    </xf>
    <xf numFmtId="179" fontId="2" fillId="2" borderId="26" xfId="1" applyNumberFormat="1" applyBorder="1">
      <alignment vertical="center"/>
    </xf>
    <xf numFmtId="49" fontId="5" fillId="0" borderId="27" xfId="0" applyNumberFormat="1" applyFont="1" applyBorder="1">
      <alignment vertical="center"/>
    </xf>
    <xf numFmtId="0" fontId="0" fillId="0" borderId="23" xfId="0" applyBorder="1">
      <alignment vertical="center"/>
    </xf>
    <xf numFmtId="179" fontId="0" fillId="39" borderId="26" xfId="0" applyNumberFormat="1" applyFill="1" applyBorder="1">
      <alignment vertical="center"/>
    </xf>
    <xf numFmtId="49" fontId="0" fillId="0" borderId="15" xfId="0" applyNumberFormat="1" applyBorder="1">
      <alignment vertical="center"/>
    </xf>
    <xf numFmtId="49" fontId="0" fillId="5" borderId="0" xfId="0" applyNumberFormat="1" applyFill="1">
      <alignment vertical="center"/>
    </xf>
    <xf numFmtId="49" fontId="5" fillId="0" borderId="0" xfId="0" applyNumberFormat="1" applyFont="1" applyFill="1">
      <alignment vertical="center"/>
    </xf>
    <xf numFmtId="49" fontId="0" fillId="8" borderId="0" xfId="0" applyNumberFormat="1" applyFill="1">
      <alignment vertical="center"/>
    </xf>
    <xf numFmtId="49" fontId="24" fillId="0" borderId="0" xfId="0" applyNumberFormat="1" applyFont="1">
      <alignment vertical="center"/>
    </xf>
    <xf numFmtId="49" fontId="0" fillId="9" borderId="0" xfId="0" applyNumberFormat="1" applyFill="1">
      <alignment vertical="center"/>
    </xf>
    <xf numFmtId="49" fontId="5" fillId="5" borderId="0" xfId="0" applyNumberFormat="1" applyFont="1" applyFill="1">
      <alignment vertical="center"/>
    </xf>
    <xf numFmtId="49" fontId="5" fillId="7" borderId="0" xfId="0" applyNumberFormat="1" applyFont="1" applyFill="1">
      <alignment vertical="center"/>
    </xf>
    <xf numFmtId="49" fontId="6" fillId="0" borderId="0" xfId="0" applyNumberFormat="1" applyFont="1">
      <alignment vertical="center"/>
    </xf>
    <xf numFmtId="49" fontId="6" fillId="5" borderId="0" xfId="0" applyNumberFormat="1" applyFont="1" applyFill="1">
      <alignment vertical="center"/>
    </xf>
    <xf numFmtId="49" fontId="8" fillId="7" borderId="0" xfId="0" applyNumberFormat="1" applyFont="1" applyFill="1">
      <alignment vertical="center"/>
    </xf>
    <xf numFmtId="49" fontId="27" fillId="3" borderId="0" xfId="2" applyNumberFormat="1" applyFont="1" applyBorder="1">
      <alignment vertical="center"/>
    </xf>
    <xf numFmtId="49" fontId="3" fillId="3" borderId="0" xfId="2" applyNumberFormat="1" applyBorder="1">
      <alignment vertical="center"/>
    </xf>
    <xf numFmtId="49" fontId="2" fillId="2" borderId="0" xfId="1" applyNumberFormat="1" applyBorder="1">
      <alignment vertical="center"/>
    </xf>
    <xf numFmtId="49" fontId="5" fillId="0" borderId="0" xfId="0" applyNumberFormat="1" applyFont="1" applyAlignment="1">
      <alignment vertical="center" wrapText="1"/>
    </xf>
    <xf numFmtId="49" fontId="0" fillId="40" borderId="0" xfId="0" applyNumberFormat="1" applyFill="1">
      <alignment vertical="center"/>
    </xf>
    <xf numFmtId="49" fontId="0" fillId="41" borderId="0" xfId="0" applyNumberFormat="1" applyFill="1">
      <alignment vertical="center"/>
    </xf>
    <xf numFmtId="49" fontId="25" fillId="6" borderId="16" xfId="1" applyNumberFormat="1" applyFont="1" applyFill="1" applyBorder="1">
      <alignment vertical="center"/>
    </xf>
    <xf numFmtId="49" fontId="2" fillId="41" borderId="16" xfId="1" applyNumberFormat="1" applyFill="1" applyBorder="1">
      <alignment vertical="center"/>
    </xf>
    <xf numFmtId="49" fontId="2" fillId="2" borderId="12" xfId="1" applyNumberFormat="1" applyBorder="1">
      <alignment vertical="center"/>
    </xf>
    <xf numFmtId="49" fontId="2" fillId="5" borderId="12" xfId="1" applyNumberFormat="1" applyFill="1" applyBorder="1">
      <alignment vertical="center"/>
    </xf>
    <xf numFmtId="49" fontId="26" fillId="6" borderId="0" xfId="0" applyNumberFormat="1" applyFont="1" applyFill="1">
      <alignment vertical="center"/>
    </xf>
    <xf numFmtId="49" fontId="8" fillId="39" borderId="0" xfId="0" applyNumberFormat="1" applyFont="1" applyFill="1">
      <alignment vertical="center"/>
    </xf>
    <xf numFmtId="49" fontId="2" fillId="2" borderId="24" xfId="1" applyNumberFormat="1" applyBorder="1">
      <alignment vertical="center"/>
    </xf>
    <xf numFmtId="49" fontId="15" fillId="10" borderId="24" xfId="8" applyNumberFormat="1" applyBorder="1">
      <alignment vertical="center"/>
    </xf>
    <xf numFmtId="49" fontId="2" fillId="2" borderId="25" xfId="1" applyNumberFormat="1" applyBorder="1">
      <alignment vertical="center"/>
    </xf>
    <xf numFmtId="49" fontId="0" fillId="39" borderId="0" xfId="0" applyNumberFormat="1" applyFill="1">
      <alignment vertical="center"/>
    </xf>
    <xf numFmtId="49" fontId="15" fillId="10" borderId="0" xfId="8" applyNumberFormat="1">
      <alignment vertical="center"/>
    </xf>
    <xf numFmtId="49" fontId="0" fillId="0" borderId="24" xfId="0" applyNumberFormat="1" applyBorder="1">
      <alignment vertical="center"/>
    </xf>
    <xf numFmtId="49" fontId="5" fillId="0" borderId="24" xfId="0" applyNumberFormat="1" applyFont="1" applyBorder="1">
      <alignment vertical="center"/>
    </xf>
    <xf numFmtId="49" fontId="0" fillId="39" borderId="25" xfId="0" applyNumberFormat="1" applyFill="1" applyBorder="1">
      <alignment vertical="center"/>
    </xf>
    <xf numFmtId="49" fontId="2" fillId="2" borderId="11" xfId="1" applyNumberFormat="1" applyBorder="1">
      <alignment vertical="center"/>
    </xf>
    <xf numFmtId="179" fontId="27" fillId="3" borderId="0" xfId="2" applyNumberFormat="1" applyFont="1">
      <alignment vertical="center"/>
    </xf>
    <xf numFmtId="179" fontId="4" fillId="0" borderId="0" xfId="0" applyNumberFormat="1" applyFont="1">
      <alignment vertical="center"/>
    </xf>
    <xf numFmtId="10" fontId="2" fillId="2" borderId="28" xfId="1" applyNumberFormat="1" applyBorder="1">
      <alignment vertical="center"/>
    </xf>
    <xf numFmtId="10" fontId="2" fillId="2" borderId="29" xfId="1" applyNumberFormat="1" applyBorder="1">
      <alignment vertical="center"/>
    </xf>
    <xf numFmtId="10" fontId="2" fillId="2" borderId="30" xfId="1" applyNumberFormat="1" applyBorder="1">
      <alignment vertical="center"/>
    </xf>
    <xf numFmtId="49" fontId="25" fillId="2" borderId="24" xfId="1" applyNumberFormat="1" applyFont="1" applyBorder="1">
      <alignment vertical="center"/>
    </xf>
    <xf numFmtId="179" fontId="25" fillId="2" borderId="0" xfId="1" applyNumberFormat="1" applyFont="1" applyBorder="1">
      <alignment vertical="center"/>
    </xf>
    <xf numFmtId="0" fontId="25" fillId="2" borderId="0" xfId="1" applyFont="1">
      <alignment vertical="center"/>
    </xf>
    <xf numFmtId="179" fontId="2" fillId="2" borderId="0" xfId="1" applyNumberFormat="1">
      <alignment vertical="center"/>
    </xf>
    <xf numFmtId="10" fontId="28" fillId="10" borderId="0" xfId="8" applyNumberFormat="1" applyFont="1">
      <alignment vertical="center"/>
    </xf>
    <xf numFmtId="179" fontId="0" fillId="0" borderId="11" xfId="0" applyNumberFormat="1" applyBorder="1">
      <alignment vertical="center"/>
    </xf>
    <xf numFmtId="10" fontId="5" fillId="0" borderId="0" xfId="0" applyNumberFormat="1" applyFont="1" applyBorder="1">
      <alignment vertical="center"/>
    </xf>
    <xf numFmtId="10" fontId="5" fillId="0" borderId="12" xfId="0" applyNumberFormat="1" applyFont="1" applyBorder="1">
      <alignment vertical="center"/>
    </xf>
    <xf numFmtId="10" fontId="5" fillId="0" borderId="13" xfId="0" applyNumberFormat="1" applyFont="1" applyBorder="1">
      <alignment vertical="center"/>
    </xf>
    <xf numFmtId="179" fontId="5" fillId="0" borderId="11" xfId="0" applyNumberFormat="1" applyFont="1" applyBorder="1">
      <alignment vertical="center"/>
    </xf>
    <xf numFmtId="14" fontId="5" fillId="0" borderId="0" xfId="0" applyNumberFormat="1" applyFont="1" applyBorder="1">
      <alignment vertical="center"/>
    </xf>
    <xf numFmtId="179" fontId="2" fillId="2" borderId="11" xfId="1" applyNumberFormat="1" applyBorder="1">
      <alignment vertical="center"/>
    </xf>
    <xf numFmtId="179" fontId="2" fillId="2" borderId="18" xfId="1" applyNumberFormat="1" applyBorder="1">
      <alignment vertical="center"/>
    </xf>
    <xf numFmtId="179" fontId="15" fillId="10" borderId="0" xfId="8" applyNumberFormat="1" applyBorder="1">
      <alignment vertical="center"/>
    </xf>
    <xf numFmtId="179" fontId="15" fillId="10" borderId="18" xfId="8" applyNumberFormat="1" applyBorder="1">
      <alignment vertical="center"/>
    </xf>
    <xf numFmtId="179" fontId="5" fillId="0" borderId="16" xfId="0" applyNumberFormat="1" applyFont="1" applyBorder="1">
      <alignment vertical="center"/>
    </xf>
    <xf numFmtId="14" fontId="5" fillId="0" borderId="16" xfId="0" applyNumberFormat="1" applyFont="1" applyBorder="1">
      <alignment vertical="center"/>
    </xf>
    <xf numFmtId="179" fontId="15" fillId="10" borderId="16" xfId="8" applyNumberFormat="1" applyBorder="1">
      <alignment vertical="center"/>
    </xf>
    <xf numFmtId="179" fontId="5" fillId="0" borderId="31" xfId="0" applyNumberFormat="1" applyFont="1" applyBorder="1">
      <alignment vertical="center"/>
    </xf>
    <xf numFmtId="14" fontId="5" fillId="0" borderId="32" xfId="0" applyNumberFormat="1" applyFont="1" applyBorder="1">
      <alignment vertical="center"/>
    </xf>
    <xf numFmtId="179" fontId="5" fillId="0" borderId="32" xfId="0" applyNumberFormat="1" applyFont="1" applyBorder="1">
      <alignment vertical="center"/>
    </xf>
    <xf numFmtId="179" fontId="15" fillId="10" borderId="32" xfId="8" applyNumberFormat="1" applyBorder="1">
      <alignment vertical="center"/>
    </xf>
    <xf numFmtId="179" fontId="15" fillId="10" borderId="33" xfId="8" applyNumberFormat="1" applyBorder="1">
      <alignment vertical="center"/>
    </xf>
    <xf numFmtId="179" fontId="5" fillId="0" borderId="34" xfId="0" applyNumberFormat="1" applyFont="1" applyBorder="1">
      <alignment vertical="center"/>
    </xf>
    <xf numFmtId="14" fontId="5" fillId="0" borderId="19" xfId="0" applyNumberFormat="1" applyFont="1" applyBorder="1">
      <alignment vertical="center"/>
    </xf>
    <xf numFmtId="179" fontId="5" fillId="0" borderId="19" xfId="0" applyNumberFormat="1" applyFont="1" applyBorder="1">
      <alignment vertical="center"/>
    </xf>
    <xf numFmtId="179" fontId="15" fillId="10" borderId="19" xfId="8" applyNumberFormat="1" applyBorder="1">
      <alignment vertical="center"/>
    </xf>
    <xf numFmtId="179" fontId="15" fillId="10" borderId="35" xfId="8" applyNumberFormat="1" applyBorder="1">
      <alignment vertical="center"/>
    </xf>
    <xf numFmtId="179" fontId="2" fillId="2" borderId="16" xfId="1" applyNumberFormat="1" applyBorder="1">
      <alignment vertical="center"/>
    </xf>
    <xf numFmtId="49" fontId="25" fillId="2" borderId="16" xfId="1" applyNumberFormat="1" applyFont="1" applyBorder="1" applyAlignment="1">
      <alignment horizontal="left" vertical="center"/>
    </xf>
    <xf numFmtId="14" fontId="15" fillId="10" borderId="16" xfId="8" applyNumberFormat="1" applyBorder="1" applyAlignment="1">
      <alignment horizontal="left" vertical="center"/>
    </xf>
    <xf numFmtId="179" fontId="0" fillId="6" borderId="0" xfId="0" applyNumberFormat="1" applyFill="1" applyAlignment="1">
      <alignment horizontal="left" vertical="top" wrapText="1"/>
    </xf>
    <xf numFmtId="179" fontId="0" fillId="6" borderId="0" xfId="0" applyNumberForma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 wrapText="1"/>
    </xf>
    <xf numFmtId="49" fontId="5" fillId="6" borderId="0" xfId="0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 wrapText="1"/>
    </xf>
    <xf numFmtId="0" fontId="5" fillId="6" borderId="0" xfId="0" applyFont="1" applyFill="1" applyAlignment="1">
      <alignment horizontal="left" vertical="top"/>
    </xf>
    <xf numFmtId="49" fontId="28" fillId="6" borderId="1" xfId="8" applyNumberFormat="1" applyFont="1" applyFill="1" applyBorder="1" applyAlignment="1">
      <alignment horizontal="left" vertical="top" wrapText="1"/>
    </xf>
    <xf numFmtId="49" fontId="28" fillId="6" borderId="1" xfId="8" applyNumberFormat="1" applyFont="1" applyFill="1" applyBorder="1" applyAlignment="1">
      <alignment horizontal="left" vertical="top"/>
    </xf>
    <xf numFmtId="49" fontId="28" fillId="10" borderId="1" xfId="8" applyNumberFormat="1" applyFont="1" applyBorder="1" applyAlignment="1">
      <alignment horizontal="left" vertical="top" wrapText="1"/>
    </xf>
    <xf numFmtId="49" fontId="28" fillId="10" borderId="1" xfId="8" applyNumberFormat="1" applyFont="1" applyBorder="1" applyAlignment="1">
      <alignment horizontal="left" vertical="top"/>
    </xf>
    <xf numFmtId="49" fontId="25" fillId="2" borderId="0" xfId="1" applyNumberFormat="1" applyFont="1" applyAlignment="1">
      <alignment horizontal="left" vertical="top" wrapText="1"/>
    </xf>
    <xf numFmtId="49" fontId="25" fillId="2" borderId="0" xfId="1" applyNumberFormat="1" applyFont="1" applyAlignment="1">
      <alignment horizontal="left" vertical="top"/>
    </xf>
    <xf numFmtId="49" fontId="0" fillId="6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/>
    </xf>
    <xf numFmtId="0" fontId="0" fillId="0" borderId="16" xfId="0" applyBorder="1" applyAlignment="1">
      <alignment horizontal="center" vertical="center"/>
    </xf>
    <xf numFmtId="179" fontId="0" fillId="0" borderId="20" xfId="0" applyNumberFormat="1" applyBorder="1" applyAlignment="1">
      <alignment horizontal="center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2" xfId="0" applyNumberFormat="1" applyBorder="1" applyAlignment="1">
      <alignment horizontal="center" vertical="center"/>
    </xf>
    <xf numFmtId="178" fontId="0" fillId="0" borderId="20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49" fontId="5" fillId="42" borderId="16" xfId="0" applyNumberFormat="1" applyFont="1" applyFill="1" applyBorder="1" applyAlignment="1">
      <alignment horizontal="center" vertical="center"/>
    </xf>
    <xf numFmtId="179" fontId="0" fillId="42" borderId="16" xfId="0" applyNumberFormat="1" applyFill="1" applyBorder="1" applyAlignment="1">
      <alignment horizontal="center" vertical="center"/>
    </xf>
    <xf numFmtId="178" fontId="5" fillId="42" borderId="16" xfId="0" applyNumberFormat="1" applyFont="1" applyFill="1" applyBorder="1" applyAlignment="1">
      <alignment horizontal="center" vertical="center"/>
    </xf>
    <xf numFmtId="178" fontId="0" fillId="42" borderId="16" xfId="0" applyNumberFormat="1" applyFill="1" applyBorder="1" applyAlignment="1">
      <alignment horizontal="center" vertical="center"/>
    </xf>
    <xf numFmtId="49" fontId="5" fillId="6" borderId="1" xfId="0" applyNumberFormat="1" applyFont="1" applyFill="1" applyBorder="1" applyAlignment="1">
      <alignment horizontal="left" vertical="top" wrapText="1"/>
    </xf>
    <xf numFmtId="49" fontId="5" fillId="6" borderId="1" xfId="0" applyNumberFormat="1" applyFont="1" applyFill="1" applyBorder="1" applyAlignment="1">
      <alignment horizontal="left" vertical="top"/>
    </xf>
    <xf numFmtId="14" fontId="5" fillId="0" borderId="0" xfId="0" applyNumberFormat="1" applyFont="1">
      <alignment vertical="center"/>
    </xf>
    <xf numFmtId="49" fontId="3" fillId="3" borderId="0" xfId="2" applyNumberFormat="1">
      <alignment vertical="center"/>
    </xf>
    <xf numFmtId="10" fontId="3" fillId="3" borderId="0" xfId="2" applyNumberFormat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181">
    <dxf>
      <numFmt numFmtId="30" formatCode="@"/>
    </dxf>
    <dxf>
      <numFmt numFmtId="30" formatCode="@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股权价值增加表!$A$7</c:f>
              <c:strCache>
                <c:ptCount val="1"/>
                <c:pt idx="0">
                  <c:v>   毛利率</c:v>
                </c:pt>
              </c:strCache>
            </c:strRef>
          </c:tx>
          <c:val>
            <c:numRef>
              <c:f>股权价值增加表!$B$7:$Y$7</c:f>
              <c:numCache>
                <c:formatCode>0.00%</c:formatCode>
                <c:ptCount val="6"/>
                <c:pt idx="0">
                  <c:v>0.26533148976244192</c:v>
                </c:pt>
                <c:pt idx="1">
                  <c:v>0.27831522183996021</c:v>
                </c:pt>
                <c:pt idx="2">
                  <c:v>0.32538122776737721</c:v>
                </c:pt>
                <c:pt idx="3">
                  <c:v>0.33820941480298777</c:v>
                </c:pt>
                <c:pt idx="4">
                  <c:v>0.35696992894763718</c:v>
                </c:pt>
                <c:pt idx="5">
                  <c:v>0.34868066368664308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996928"/>
        <c:axId val="219798272"/>
      </c:lineChart>
      <c:catAx>
        <c:axId val="191996928"/>
        <c:scaling>
          <c:orientation val="minMax"/>
        </c:scaling>
        <c:delete val="0"/>
        <c:axPos val="b"/>
        <c:majorTickMark val="out"/>
        <c:minorTickMark val="none"/>
        <c:tickLblPos val="nextTo"/>
        <c:crossAx val="219798272"/>
        <c:crosses val="autoZero"/>
        <c:auto val="1"/>
        <c:lblAlgn val="ctr"/>
        <c:lblOffset val="100"/>
        <c:noMultiLvlLbl val="0"/>
      </c:catAx>
      <c:valAx>
        <c:axId val="21979827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199692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股权价值增加表!$A$18</c:f>
              <c:strCache>
                <c:ptCount val="1"/>
                <c:pt idx="0">
                  <c:v>    息前税后经营利润率=13/1*100%</c:v>
                </c:pt>
              </c:strCache>
            </c:strRef>
          </c:tx>
          <c:val>
            <c:numRef>
              <c:f>股权价值增加表!$B$18:$Y$18</c:f>
              <c:numCache>
                <c:formatCode>0.00%</c:formatCode>
                <c:ptCount val="6"/>
                <c:pt idx="0">
                  <c:v>0.12773338929407202</c:v>
                </c:pt>
                <c:pt idx="1">
                  <c:v>0.12294781040875027</c:v>
                </c:pt>
                <c:pt idx="2">
                  <c:v>0.12230348003428995</c:v>
                </c:pt>
                <c:pt idx="3">
                  <c:v>0.12552358558213883</c:v>
                </c:pt>
                <c:pt idx="4">
                  <c:v>0.13106713805870557</c:v>
                </c:pt>
                <c:pt idx="5">
                  <c:v>0.11236945773359426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997440"/>
        <c:axId val="192283200"/>
      </c:lineChart>
      <c:catAx>
        <c:axId val="191997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92283200"/>
        <c:crosses val="autoZero"/>
        <c:auto val="1"/>
        <c:lblAlgn val="ctr"/>
        <c:lblOffset val="100"/>
        <c:noMultiLvlLbl val="0"/>
      </c:catAx>
      <c:valAx>
        <c:axId val="19228320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199744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股权价值增加表!$A$32</c:f>
              <c:strCache>
                <c:ptCount val="1"/>
                <c:pt idx="0">
                  <c:v>    息税前利润率=23/1*100%</c:v>
                </c:pt>
              </c:strCache>
            </c:strRef>
          </c:tx>
          <c:val>
            <c:numRef>
              <c:f>股权价值增加表!$B$32:$Y$32</c:f>
              <c:numCache>
                <c:formatCode>0.00%</c:formatCode>
                <c:ptCount val="6"/>
                <c:pt idx="0">
                  <c:v>0.18882401652105721</c:v>
                </c:pt>
                <c:pt idx="1">
                  <c:v>0.18651780179235022</c:v>
                </c:pt>
                <c:pt idx="2">
                  <c:v>0.17458883649818516</c:v>
                </c:pt>
                <c:pt idx="3">
                  <c:v>0.17350685093471915</c:v>
                </c:pt>
                <c:pt idx="4">
                  <c:v>0.1849263397924589</c:v>
                </c:pt>
                <c:pt idx="5">
                  <c:v>0.16330122662657406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股权价值增加表!$A$34</c:f>
              <c:strCache>
                <c:ptCount val="1"/>
                <c:pt idx="0">
                  <c:v>    息前税后利润率=24/1*100%</c:v>
                </c:pt>
              </c:strCache>
            </c:strRef>
          </c:tx>
          <c:val>
            <c:numRef>
              <c:f>股权价值增加表!$B$34:$Y$34</c:f>
              <c:numCache>
                <c:formatCode>0.00%</c:formatCode>
                <c:ptCount val="6"/>
                <c:pt idx="0">
                  <c:v>0.1325604559719725</c:v>
                </c:pt>
                <c:pt idx="1">
                  <c:v>0.13101521608128136</c:v>
                </c:pt>
                <c:pt idx="2">
                  <c:v>0.12556416307125307</c:v>
                </c:pt>
                <c:pt idx="3">
                  <c:v>0.12896615087820565</c:v>
                </c:pt>
                <c:pt idx="4">
                  <c:v>0.13540926141968976</c:v>
                </c:pt>
                <c:pt idx="5">
                  <c:v>0.12104965907819974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股权价值增加表!$A$39</c:f>
              <c:strCache>
                <c:ptCount val="1"/>
                <c:pt idx="0">
                  <c:v>    （息后）税前利润率=28/1*100%</c:v>
                </c:pt>
              </c:strCache>
            </c:strRef>
          </c:tx>
          <c:val>
            <c:numRef>
              <c:f>股权价值增加表!$B$39:$Y$39</c:f>
              <c:numCache>
                <c:formatCode>0.00%</c:formatCode>
                <c:ptCount val="6"/>
                <c:pt idx="0">
                  <c:v>0.1779887629340631</c:v>
                </c:pt>
                <c:pt idx="1">
                  <c:v>0.17647135444155579</c:v>
                </c:pt>
                <c:pt idx="2">
                  <c:v>0.15919118436464053</c:v>
                </c:pt>
                <c:pt idx="3">
                  <c:v>0.169596141972713</c:v>
                </c:pt>
                <c:pt idx="4">
                  <c:v>0.18455301257293036</c:v>
                </c:pt>
                <c:pt idx="5">
                  <c:v>0.16251353584707418</c:v>
                </c:pt>
              </c:numCache>
            </c:numRef>
          </c:val>
          <c:smooth val="0"/>
        </c:ser>
        <c:ser>
          <c:idx val="11"/>
          <c:order val="3"/>
          <c:tx>
            <c:strRef>
              <c:f>股权价值增加表!$A$43</c:f>
              <c:strCache>
                <c:ptCount val="1"/>
                <c:pt idx="0">
                  <c:v>    净利润率=30/1*100%</c:v>
                </c:pt>
              </c:strCache>
            </c:strRef>
          </c:tx>
          <c:val>
            <c:numRef>
              <c:f>股权价值增加表!$B$43:$Y$43</c:f>
              <c:numCache>
                <c:formatCode>0.00%</c:formatCode>
                <c:ptCount val="6"/>
                <c:pt idx="0">
                  <c:v>0.12498437220180388</c:v>
                </c:pt>
                <c:pt idx="1">
                  <c:v>0.12365441980224215</c:v>
                </c:pt>
                <c:pt idx="2">
                  <c:v>0.11449601948295306</c:v>
                </c:pt>
                <c:pt idx="3">
                  <c:v>0.12605916989502708</c:v>
                </c:pt>
                <c:pt idx="4">
                  <c:v>0.13513578611928542</c:v>
                </c:pt>
                <c:pt idx="5">
                  <c:v>0.12017247208799518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997952"/>
        <c:axId val="192284928"/>
      </c:lineChart>
      <c:catAx>
        <c:axId val="191997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92284928"/>
        <c:crosses val="autoZero"/>
        <c:auto val="1"/>
        <c:lblAlgn val="ctr"/>
        <c:lblOffset val="100"/>
        <c:noMultiLvlLbl val="0"/>
      </c:catAx>
      <c:valAx>
        <c:axId val="19228492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199795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股权价值增加表!$B$61</c:f>
            </c:numRef>
          </c:val>
        </c:ser>
        <c:ser>
          <c:idx val="1"/>
          <c:order val="1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股权价值增加表!$C$61</c:f>
            </c:numRef>
          </c:val>
        </c:ser>
        <c:ser>
          <c:idx val="2"/>
          <c:order val="2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股权价值增加表!$D$61</c:f>
            </c:numRef>
          </c:val>
        </c:ser>
        <c:ser>
          <c:idx val="3"/>
          <c:order val="3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股权价值增加表!$E$61</c:f>
              <c:numCache>
                <c:formatCode>General</c:formatCode>
                <c:ptCount val="1"/>
                <c:pt idx="0">
                  <c:v>1491090975.8800001</c:v>
                </c:pt>
              </c:numCache>
            </c:numRef>
          </c:val>
        </c:ser>
        <c:ser>
          <c:idx val="4"/>
          <c:order val="4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股权价值增加表!$F$61</c:f>
            </c:numRef>
          </c:val>
        </c:ser>
        <c:ser>
          <c:idx val="5"/>
          <c:order val="5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股权价值增加表!$G$61</c:f>
            </c:numRef>
          </c:val>
        </c:ser>
        <c:ser>
          <c:idx val="6"/>
          <c:order val="6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股权价值增加表!$H$61</c:f>
            </c:numRef>
          </c:val>
        </c:ser>
        <c:ser>
          <c:idx val="7"/>
          <c:order val="7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股权价值增加表!$I$61</c:f>
              <c:numCache>
                <c:formatCode>General</c:formatCode>
                <c:ptCount val="1"/>
                <c:pt idx="0">
                  <c:v>1114053261.3199999</c:v>
                </c:pt>
              </c:numCache>
            </c:numRef>
          </c:val>
        </c:ser>
        <c:ser>
          <c:idx val="8"/>
          <c:order val="8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股权价值增加表!$J$61</c:f>
            </c:numRef>
          </c:val>
        </c:ser>
        <c:ser>
          <c:idx val="9"/>
          <c:order val="9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股权价值增加表!$K$61</c:f>
            </c:numRef>
          </c:val>
        </c:ser>
        <c:ser>
          <c:idx val="10"/>
          <c:order val="10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股权价值增加表!$L$61</c:f>
            </c:numRef>
          </c:val>
        </c:ser>
        <c:ser>
          <c:idx val="11"/>
          <c:order val="11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股权价值增加表!$M$61</c:f>
              <c:numCache>
                <c:formatCode>General</c:formatCode>
                <c:ptCount val="1"/>
                <c:pt idx="0">
                  <c:v>754546822.48000002</c:v>
                </c:pt>
              </c:numCache>
            </c:numRef>
          </c:val>
        </c:ser>
        <c:ser>
          <c:idx val="12"/>
          <c:order val="12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股权价值增加表!$N$61</c:f>
            </c:numRef>
          </c:val>
        </c:ser>
        <c:ser>
          <c:idx val="13"/>
          <c:order val="13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股权价值增加表!$O$61</c:f>
            </c:numRef>
          </c:val>
        </c:ser>
        <c:ser>
          <c:idx val="14"/>
          <c:order val="14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股权价值增加表!$P$61</c:f>
            </c:numRef>
          </c:val>
        </c:ser>
        <c:ser>
          <c:idx val="15"/>
          <c:order val="15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股权价值增加表!$Q$61</c:f>
              <c:numCache>
                <c:formatCode>General</c:formatCode>
                <c:ptCount val="1"/>
                <c:pt idx="0">
                  <c:v>562997858.29999995</c:v>
                </c:pt>
              </c:numCache>
            </c:numRef>
          </c:val>
        </c:ser>
        <c:ser>
          <c:idx val="16"/>
          <c:order val="16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股权价值增加表!$R$61</c:f>
            </c:numRef>
          </c:val>
        </c:ser>
        <c:ser>
          <c:idx val="17"/>
          <c:order val="17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股权价值增加表!$S$61</c:f>
            </c:numRef>
          </c:val>
        </c:ser>
        <c:ser>
          <c:idx val="18"/>
          <c:order val="18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股权价值增加表!$T$61</c:f>
            </c:numRef>
          </c:val>
        </c:ser>
        <c:ser>
          <c:idx val="19"/>
          <c:order val="19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股权价值增加表!$U$61</c:f>
              <c:numCache>
                <c:formatCode>General</c:formatCode>
                <c:ptCount val="1"/>
                <c:pt idx="0">
                  <c:v>477203560.26999998</c:v>
                </c:pt>
              </c:numCache>
            </c:numRef>
          </c:val>
        </c:ser>
        <c:ser>
          <c:idx val="20"/>
          <c:order val="20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股权价值增加表!$V$61</c:f>
            </c:numRef>
          </c:val>
        </c:ser>
        <c:ser>
          <c:idx val="21"/>
          <c:order val="21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股权价值增加表!$W$61</c:f>
            </c:numRef>
          </c:val>
        </c:ser>
        <c:ser>
          <c:idx val="22"/>
          <c:order val="22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股权价值增加表!$X$61</c:f>
            </c:numRef>
          </c:val>
        </c:ser>
        <c:ser>
          <c:idx val="23"/>
          <c:order val="23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股权价值增加表!$Y$61</c:f>
              <c:numCache>
                <c:formatCode>General</c:formatCode>
                <c:ptCount val="1"/>
                <c:pt idx="0">
                  <c:v>304508382.49000001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999488"/>
        <c:axId val="192287232"/>
      </c:barChart>
      <c:catAx>
        <c:axId val="191999488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extTo"/>
        <c:crossAx val="192287232"/>
        <c:crosses val="autoZero"/>
        <c:auto val="1"/>
        <c:lblAlgn val="ctr"/>
        <c:lblOffset val="100"/>
        <c:noMultiLvlLbl val="0"/>
      </c:catAx>
      <c:valAx>
        <c:axId val="192287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9994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股权价值增加表!$A$47</c:f>
              <c:strCache>
                <c:ptCount val="1"/>
                <c:pt idx="0">
                  <c:v>(32) 股权价值增加=30-31</c:v>
                </c:pt>
              </c:strCache>
            </c:strRef>
          </c:tx>
          <c:invertIfNegative val="0"/>
          <c:val>
            <c:numRef>
              <c:f>股权价值增加表!$B$47:$Y$47</c:f>
              <c:numCache>
                <c:formatCode>#,##0.00_ </c:formatCode>
                <c:ptCount val="6"/>
                <c:pt idx="0">
                  <c:v>611221874.25160003</c:v>
                </c:pt>
                <c:pt idx="1">
                  <c:v>433871193.68919957</c:v>
                </c:pt>
                <c:pt idx="2">
                  <c:v>247808215.81200045</c:v>
                </c:pt>
                <c:pt idx="3">
                  <c:v>250022420.20039991</c:v>
                </c:pt>
                <c:pt idx="4">
                  <c:v>204508721.74160001</c:v>
                </c:pt>
                <c:pt idx="5">
                  <c:v>104822675.21799992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3696"/>
        <c:axId val="192954368"/>
      </c:barChart>
      <c:catAx>
        <c:axId val="193053696"/>
        <c:scaling>
          <c:orientation val="minMax"/>
        </c:scaling>
        <c:delete val="0"/>
        <c:axPos val="b"/>
        <c:majorTickMark val="out"/>
        <c:minorTickMark val="none"/>
        <c:tickLblPos val="nextTo"/>
        <c:crossAx val="192954368"/>
        <c:crosses val="autoZero"/>
        <c:auto val="1"/>
        <c:lblAlgn val="ctr"/>
        <c:lblOffset val="100"/>
        <c:noMultiLvlLbl val="0"/>
      </c:catAx>
      <c:valAx>
        <c:axId val="192954368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3053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股权价值增加表!$B$70</c:f>
            </c:numRef>
          </c:val>
        </c:ser>
        <c:ser>
          <c:idx val="1"/>
          <c:order val="1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股权价值增加表!$C$70</c:f>
            </c:numRef>
          </c:val>
        </c:ser>
        <c:ser>
          <c:idx val="2"/>
          <c:order val="2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股权价值增加表!$D$70</c:f>
            </c:numRef>
          </c:val>
        </c:ser>
        <c:ser>
          <c:idx val="3"/>
          <c:order val="3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股权价值增加表!$E$70</c:f>
              <c:numCache>
                <c:formatCode>General</c:formatCode>
                <c:ptCount val="1"/>
                <c:pt idx="0">
                  <c:v>5188664589.9799995</c:v>
                </c:pt>
              </c:numCache>
            </c:numRef>
          </c:val>
        </c:ser>
        <c:ser>
          <c:idx val="4"/>
          <c:order val="4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股权价值增加表!$F$70</c:f>
            </c:numRef>
          </c:val>
        </c:ser>
        <c:ser>
          <c:idx val="5"/>
          <c:order val="5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股权价值增加表!$G$70</c:f>
            </c:numRef>
          </c:val>
        </c:ser>
        <c:ser>
          <c:idx val="6"/>
          <c:order val="6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股权价值增加表!$H$70</c:f>
            </c:numRef>
          </c:val>
        </c:ser>
        <c:ser>
          <c:idx val="7"/>
          <c:order val="7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股权价值增加表!$I$70</c:f>
              <c:numCache>
                <c:formatCode>General</c:formatCode>
                <c:ptCount val="1"/>
                <c:pt idx="0">
                  <c:v>4267903546.7600002</c:v>
                </c:pt>
              </c:numCache>
            </c:numRef>
          </c:val>
        </c:ser>
        <c:ser>
          <c:idx val="8"/>
          <c:order val="8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股权价值增加表!$J$70</c:f>
            </c:numRef>
          </c:val>
        </c:ser>
        <c:ser>
          <c:idx val="9"/>
          <c:order val="9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股权价值增加表!$K$70</c:f>
            </c:numRef>
          </c:val>
        </c:ser>
        <c:ser>
          <c:idx val="10"/>
          <c:order val="10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股权价值增加表!$L$70</c:f>
            </c:numRef>
          </c:val>
        </c:ser>
        <c:ser>
          <c:idx val="11"/>
          <c:order val="11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股权价值增加表!$M$70</c:f>
              <c:numCache>
                <c:formatCode>General</c:formatCode>
                <c:ptCount val="1"/>
                <c:pt idx="0">
                  <c:v>3644142206.0999999</c:v>
                </c:pt>
              </c:numCache>
            </c:numRef>
          </c:val>
        </c:ser>
        <c:ser>
          <c:idx val="12"/>
          <c:order val="12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股权价值增加表!$N$70</c:f>
            </c:numRef>
          </c:val>
        </c:ser>
        <c:ser>
          <c:idx val="13"/>
          <c:order val="13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股权价值增加表!$O$70</c:f>
            </c:numRef>
          </c:val>
        </c:ser>
        <c:ser>
          <c:idx val="14"/>
          <c:order val="14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股权价值增加表!$P$70</c:f>
            </c:numRef>
          </c:val>
        </c:ser>
        <c:ser>
          <c:idx val="15"/>
          <c:order val="15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股权价值增加表!$Q$70</c:f>
              <c:numCache>
                <c:formatCode>General</c:formatCode>
                <c:ptCount val="1"/>
                <c:pt idx="0">
                  <c:v>2087535290.8699999</c:v>
                </c:pt>
              </c:numCache>
            </c:numRef>
          </c:val>
        </c:ser>
        <c:ser>
          <c:idx val="16"/>
          <c:order val="16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股权价值增加表!$R$70</c:f>
            </c:numRef>
          </c:val>
        </c:ser>
        <c:ser>
          <c:idx val="17"/>
          <c:order val="17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股权价值增加表!$S$70</c:f>
            </c:numRef>
          </c:val>
        </c:ser>
        <c:ser>
          <c:idx val="18"/>
          <c:order val="18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股权价值增加表!$T$70</c:f>
            </c:numRef>
          </c:val>
        </c:ser>
        <c:ser>
          <c:idx val="19"/>
          <c:order val="19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股权价值增加表!$U$70</c:f>
              <c:numCache>
                <c:formatCode>General</c:formatCode>
                <c:ptCount val="1"/>
                <c:pt idx="0">
                  <c:v>1773100856.98</c:v>
                </c:pt>
              </c:numCache>
            </c:numRef>
          </c:val>
        </c:ser>
        <c:ser>
          <c:idx val="20"/>
          <c:order val="20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股权价值增加表!$V$70</c:f>
            </c:numRef>
          </c:val>
        </c:ser>
        <c:ser>
          <c:idx val="21"/>
          <c:order val="21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股权价值增加表!$W$70</c:f>
            </c:numRef>
          </c:val>
        </c:ser>
        <c:ser>
          <c:idx val="22"/>
          <c:order val="22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股权价值增加表!$X$70</c:f>
            </c:numRef>
          </c:val>
        </c:ser>
        <c:ser>
          <c:idx val="23"/>
          <c:order val="23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股权价值增加表!$Y$70</c:f>
              <c:numCache>
                <c:formatCode>General</c:formatCode>
                <c:ptCount val="1"/>
                <c:pt idx="0">
                  <c:v>1510812972.4000001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4208"/>
        <c:axId val="192956096"/>
      </c:barChart>
      <c:catAx>
        <c:axId val="193054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92956096"/>
        <c:crosses val="autoZero"/>
        <c:auto val="1"/>
        <c:lblAlgn val="ctr"/>
        <c:lblOffset val="100"/>
        <c:noMultiLvlLbl val="0"/>
      </c:catAx>
      <c:valAx>
        <c:axId val="19295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054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740419013459616E-2"/>
          <c:y val="0.3901798201012201"/>
          <c:w val="0.53964207321059954"/>
          <c:h val="0.43463425236576925"/>
        </c:manualLayout>
      </c:layout>
      <c:lineChart>
        <c:grouping val="stacked"/>
        <c:varyColors val="0"/>
        <c:ser>
          <c:idx val="0"/>
          <c:order val="0"/>
          <c:tx>
            <c:strRef>
              <c:f>投资和筹资活动现金流表!$A$13</c:f>
              <c:strCache>
                <c:ptCount val="1"/>
                <c:pt idx="0">
                  <c:v>(11)长期资产扩张性资本支出比例%=9/10*100%</c:v>
                </c:pt>
              </c:strCache>
            </c:strRef>
          </c:tx>
          <c:val>
            <c:numRef>
              <c:f>投资和筹资活动现金流表!$B$13:$U$13</c:f>
              <c:numCache>
                <c:formatCode>0.00%</c:formatCode>
                <c:ptCount val="5"/>
                <c:pt idx="0">
                  <c:v>0.3427133652928222</c:v>
                </c:pt>
                <c:pt idx="1">
                  <c:v>0.14989084724768184</c:v>
                </c:pt>
                <c:pt idx="2">
                  <c:v>-1.8804279074545027E-2</c:v>
                </c:pt>
                <c:pt idx="3">
                  <c:v>-9.1188964636324185E-3</c:v>
                </c:pt>
                <c:pt idx="4">
                  <c:v>3.8541996562060461E-3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591552"/>
        <c:axId val="192961280"/>
      </c:lineChart>
      <c:catAx>
        <c:axId val="189591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92961280"/>
        <c:crosses val="autoZero"/>
        <c:auto val="1"/>
        <c:lblAlgn val="ctr"/>
        <c:lblOffset val="100"/>
        <c:noMultiLvlLbl val="0"/>
      </c:catAx>
      <c:valAx>
        <c:axId val="1929612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8959155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投资和筹资活动现金流表!$A$21</c:f>
              <c:strCache>
                <c:ptCount val="1"/>
                <c:pt idx="0">
                  <c:v>(17)现金自给率%=16/15</c:v>
                </c:pt>
              </c:strCache>
            </c:strRef>
          </c:tx>
          <c:val>
            <c:numRef>
              <c:f>投资和筹资活动现金流表!$B$21:$Y$21</c:f>
              <c:numCache>
                <c:formatCode>0.00%</c:formatCode>
                <c:ptCount val="6"/>
                <c:pt idx="0">
                  <c:v>-7.7168220173328601</c:v>
                </c:pt>
                <c:pt idx="1">
                  <c:v>16.548380805239809</c:v>
                </c:pt>
                <c:pt idx="2">
                  <c:v>8.9221565438054284</c:v>
                </c:pt>
                <c:pt idx="3">
                  <c:v>-30.300699746028361</c:v>
                </c:pt>
                <c:pt idx="4">
                  <c:v>6.7725029144672977</c:v>
                </c:pt>
                <c:pt idx="5">
                  <c:v>5.9807233047243704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593600"/>
        <c:axId val="192959552"/>
      </c:lineChart>
      <c:catAx>
        <c:axId val="189593600"/>
        <c:scaling>
          <c:orientation val="minMax"/>
        </c:scaling>
        <c:delete val="0"/>
        <c:axPos val="b"/>
        <c:majorTickMark val="out"/>
        <c:minorTickMark val="none"/>
        <c:tickLblPos val="nextTo"/>
        <c:crossAx val="192959552"/>
        <c:crosses val="autoZero"/>
        <c:auto val="1"/>
        <c:lblAlgn val="ctr"/>
        <c:lblOffset val="100"/>
        <c:noMultiLvlLbl val="0"/>
      </c:catAx>
      <c:valAx>
        <c:axId val="1929595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8959360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投资和筹资活动现金流表!$A$5</c:f>
              <c:strCache>
                <c:ptCount val="1"/>
                <c:pt idx="0">
                  <c:v>(3)长期资产净投资额=2-1</c:v>
                </c:pt>
              </c:strCache>
            </c:strRef>
          </c:tx>
          <c:invertIfNegative val="0"/>
          <c:val>
            <c:numRef>
              <c:f>投资和筹资活动现金流表!$B$5:$Y$5</c:f>
              <c:numCache>
                <c:formatCode>#,##0.00_ </c:formatCode>
                <c:ptCount val="6"/>
                <c:pt idx="0">
                  <c:v>392113680.56999999</c:v>
                </c:pt>
                <c:pt idx="1">
                  <c:v>138642624.41999999</c:v>
                </c:pt>
                <c:pt idx="2">
                  <c:v>29868341.979999997</c:v>
                </c:pt>
                <c:pt idx="3">
                  <c:v>30423641.060000002</c:v>
                </c:pt>
                <c:pt idx="4">
                  <c:v>30765207.790000003</c:v>
                </c:pt>
                <c:pt idx="5">
                  <c:v>36238097.609999999</c:v>
                </c:pt>
              </c:numCache>
            </c:numRef>
          </c:val>
        </c:ser>
        <c:ser>
          <c:idx val="12"/>
          <c:order val="1"/>
          <c:tx>
            <c:strRef>
              <c:f>投资和筹资活动现金流表!$A$17</c:f>
              <c:strCache>
                <c:ptCount val="1"/>
                <c:pt idx="0">
                  <c:v>(14)净合并额=13-12</c:v>
                </c:pt>
              </c:strCache>
            </c:strRef>
          </c:tx>
          <c:invertIfNegative val="0"/>
          <c:val>
            <c:numRef>
              <c:f>投资和筹资活动现金流表!$B$17:$Y$17</c:f>
              <c:numCache>
                <c:formatCode>#,##0.00_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20634927.43</c:v>
                </c:pt>
                <c:pt idx="3">
                  <c:v>0</c:v>
                </c:pt>
                <c:pt idx="4">
                  <c:v>37639454.07</c:v>
                </c:pt>
                <c:pt idx="5">
                  <c:v>1438835.06</c:v>
                </c:pt>
              </c:numCache>
            </c:numRef>
          </c:val>
        </c:ser>
        <c:ser>
          <c:idx val="15"/>
          <c:order val="2"/>
          <c:tx>
            <c:strRef>
              <c:f>投资和筹资活动现金流表!$A$20</c:f>
              <c:strCache>
                <c:ptCount val="1"/>
                <c:pt idx="0">
                  <c:v>(16)经营活动产生的现金流量净额</c:v>
                </c:pt>
              </c:strCache>
            </c:strRef>
          </c:tx>
          <c:invertIfNegative val="0"/>
          <c:val>
            <c:numRef>
              <c:f>投资和筹资活动现金流表!$B$20:$Y$20</c:f>
              <c:numCache>
                <c:formatCode>General</c:formatCode>
                <c:ptCount val="6"/>
                <c:pt idx="0">
                  <c:v>-3025871483.52</c:v>
                </c:pt>
                <c:pt idx="1">
                  <c:v>2294310944.7399998</c:v>
                </c:pt>
                <c:pt idx="2">
                  <c:v>450598075.64999998</c:v>
                </c:pt>
                <c:pt idx="3">
                  <c:v>-921857612.94000006</c:v>
                </c:pt>
                <c:pt idx="4">
                  <c:v>463270771.81</c:v>
                </c:pt>
                <c:pt idx="5">
                  <c:v>225335309.27000001</c:v>
                </c:pt>
              </c:numCache>
            </c:numRef>
          </c:val>
        </c:ser>
        <c:ser>
          <c:idx val="19"/>
          <c:order val="3"/>
          <c:tx>
            <c:strRef>
              <c:f>投资和筹资活动现金流表!$A$24</c:f>
              <c:strCache>
                <c:ptCount val="1"/>
                <c:pt idx="0">
                  <c:v>(20)筹资活动产生的现金流量净额</c:v>
                </c:pt>
              </c:strCache>
            </c:strRef>
          </c:tx>
          <c:invertIfNegative val="0"/>
          <c:val>
            <c:numRef>
              <c:f>投资和筹资活动现金流表!$B$24:$Y$24</c:f>
              <c:numCache>
                <c:formatCode>General</c:formatCode>
                <c:ptCount val="6"/>
                <c:pt idx="0">
                  <c:v>2873556117.6799998</c:v>
                </c:pt>
                <c:pt idx="1">
                  <c:v>-1468761567.1700001</c:v>
                </c:pt>
                <c:pt idx="2">
                  <c:v>1836525625.6400001</c:v>
                </c:pt>
                <c:pt idx="3">
                  <c:v>849860483.28999996</c:v>
                </c:pt>
                <c:pt idx="4">
                  <c:v>-355956736.97000003</c:v>
                </c:pt>
                <c:pt idx="5">
                  <c:v>-45159798.07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216"/>
        <c:axId val="191251008"/>
      </c:barChart>
      <c:catAx>
        <c:axId val="1911772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91251008"/>
        <c:crosses val="autoZero"/>
        <c:auto val="1"/>
        <c:lblAlgn val="ctr"/>
        <c:lblOffset val="100"/>
        <c:noMultiLvlLbl val="0"/>
      </c:catAx>
      <c:valAx>
        <c:axId val="191251008"/>
        <c:scaling>
          <c:orientation val="minMax"/>
        </c:scaling>
        <c:delete val="0"/>
        <c:axPos val="l"/>
        <c:majorGridlines/>
        <c:numFmt formatCode="#,##0.00_ " sourceLinked="1"/>
        <c:majorTickMark val="none"/>
        <c:minorTickMark val="none"/>
        <c:tickLblPos val="nextTo"/>
        <c:crossAx val="191177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投资和筹资活动现金流表!$A$42</c:f>
              <c:strCache>
                <c:ptCount val="1"/>
                <c:pt idx="0">
                  <c:v>(3)股东筹资净额=1-2</c:v>
                </c:pt>
              </c:strCache>
            </c:strRef>
          </c:tx>
          <c:invertIfNegative val="0"/>
          <c:val>
            <c:numRef>
              <c:f>投资和筹资活动现金流表!$B$42:$Y$42</c:f>
              <c:numCache>
                <c:formatCode>#,##0.00_ </c:formatCode>
                <c:ptCount val="6"/>
                <c:pt idx="0">
                  <c:v>-148965602.50999999</c:v>
                </c:pt>
                <c:pt idx="1">
                  <c:v>-64547330.909999996</c:v>
                </c:pt>
                <c:pt idx="2">
                  <c:v>1065139806.8399999</c:v>
                </c:pt>
                <c:pt idx="3">
                  <c:v>-39711317.399999999</c:v>
                </c:pt>
                <c:pt idx="4">
                  <c:v>-42432000</c:v>
                </c:pt>
                <c:pt idx="5">
                  <c:v>-97920000</c:v>
                </c:pt>
              </c:numCache>
            </c:numRef>
          </c:val>
        </c:ser>
        <c:ser>
          <c:idx val="7"/>
          <c:order val="1"/>
          <c:tx>
            <c:strRef>
              <c:f>投资和筹资活动现金流表!$A$49</c:f>
              <c:strCache>
                <c:ptCount val="1"/>
                <c:pt idx="0">
                  <c:v>(9)债务筹资净额=4+8-5-6-7</c:v>
                </c:pt>
              </c:strCache>
            </c:strRef>
          </c:tx>
          <c:invertIfNegative val="0"/>
          <c:val>
            <c:numRef>
              <c:f>投资和筹资活动现金流表!$B$49:$Y$49</c:f>
              <c:numCache>
                <c:formatCode>#,##0.00_ </c:formatCode>
                <c:ptCount val="6"/>
                <c:pt idx="0">
                  <c:v>1862355178.6199999</c:v>
                </c:pt>
                <c:pt idx="1">
                  <c:v>-772244643.53000009</c:v>
                </c:pt>
                <c:pt idx="2">
                  <c:v>569954296.27999997</c:v>
                </c:pt>
                <c:pt idx="3">
                  <c:v>505256906.27000004</c:v>
                </c:pt>
                <c:pt idx="4">
                  <c:v>-241520588.88</c:v>
                </c:pt>
                <c:pt idx="5">
                  <c:v>49707774.130000003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8240"/>
        <c:axId val="191253312"/>
      </c:barChart>
      <c:catAx>
        <c:axId val="191178240"/>
        <c:scaling>
          <c:orientation val="minMax"/>
        </c:scaling>
        <c:delete val="0"/>
        <c:axPos val="b"/>
        <c:majorTickMark val="out"/>
        <c:minorTickMark val="none"/>
        <c:tickLblPos val="nextTo"/>
        <c:crossAx val="191253312"/>
        <c:crosses val="autoZero"/>
        <c:auto val="1"/>
        <c:lblAlgn val="ctr"/>
        <c:lblOffset val="100"/>
        <c:noMultiLvlLbl val="0"/>
      </c:catAx>
      <c:valAx>
        <c:axId val="191253312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1178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投资和筹资活动现金流表!$A$44</c:f>
              <c:strCache>
                <c:ptCount val="1"/>
                <c:pt idx="0">
                  <c:v>(4)取得借款收到的现金</c:v>
                </c:pt>
              </c:strCache>
            </c:strRef>
          </c:tx>
          <c:invertIfNegative val="0"/>
          <c:val>
            <c:numRef>
              <c:f>投资和筹资活动现金流表!$B$44:$Y$44</c:f>
              <c:numCache>
                <c:formatCode>#,##0.00_ </c:formatCode>
                <c:ptCount val="6"/>
                <c:pt idx="0">
                  <c:v>2597007666.6700001</c:v>
                </c:pt>
                <c:pt idx="1">
                  <c:v>1094941257.26</c:v>
                </c:pt>
                <c:pt idx="2">
                  <c:v>1303163925.6099999</c:v>
                </c:pt>
                <c:pt idx="3">
                  <c:v>541029004</c:v>
                </c:pt>
                <c:pt idx="4">
                  <c:v>2000000</c:v>
                </c:pt>
                <c:pt idx="5">
                  <c:v>51500000</c:v>
                </c:pt>
              </c:numCache>
            </c:numRef>
          </c:val>
        </c:ser>
        <c:ser>
          <c:idx val="4"/>
          <c:order val="1"/>
          <c:tx>
            <c:strRef>
              <c:f>投资和筹资活动现金流表!$A$48</c:f>
              <c:strCache>
                <c:ptCount val="1"/>
                <c:pt idx="0">
                  <c:v>(8)发行债券收到的现金</c:v>
                </c:pt>
              </c:strCache>
            </c:strRef>
          </c:tx>
          <c:invertIfNegative val="0"/>
          <c:val>
            <c:numRef>
              <c:f>投资和筹资活动现金流表!$B$48:$Y$48</c:f>
              <c:numCache>
                <c:formatCode>#,##0.00_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8752"/>
        <c:axId val="191255040"/>
      </c:barChart>
      <c:catAx>
        <c:axId val="191178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91255040"/>
        <c:crosses val="autoZero"/>
        <c:auto val="1"/>
        <c:lblAlgn val="ctr"/>
        <c:lblOffset val="100"/>
        <c:noMultiLvlLbl val="0"/>
      </c:catAx>
      <c:valAx>
        <c:axId val="191255040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1178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投资和筹资活动现金流表!$A$28</c:f>
              <c:strCache>
                <c:ptCount val="1"/>
                <c:pt idx="0">
                  <c:v>(23)投资现金流出净额</c:v>
                </c:pt>
              </c:strCache>
            </c:strRef>
          </c:tx>
          <c:invertIfNegative val="0"/>
          <c:val>
            <c:numRef>
              <c:f>投资和筹资活动现金流表!$B$28:$Y$28</c:f>
              <c:numCache>
                <c:formatCode>#,##0.00_ </c:formatCode>
                <c:ptCount val="6"/>
                <c:pt idx="0">
                  <c:v>313523098.59000003</c:v>
                </c:pt>
                <c:pt idx="1">
                  <c:v>304243159.56</c:v>
                </c:pt>
                <c:pt idx="2">
                  <c:v>158381752.50999999</c:v>
                </c:pt>
                <c:pt idx="3">
                  <c:v>68900500</c:v>
                </c:pt>
                <c:pt idx="4">
                  <c:v>96685000</c:v>
                </c:pt>
                <c:pt idx="5">
                  <c:v>27908287.07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439104"/>
        <c:axId val="282605760"/>
      </c:barChart>
      <c:catAx>
        <c:axId val="219439104"/>
        <c:scaling>
          <c:orientation val="minMax"/>
        </c:scaling>
        <c:delete val="0"/>
        <c:axPos val="b"/>
        <c:majorTickMark val="out"/>
        <c:minorTickMark val="none"/>
        <c:tickLblPos val="nextTo"/>
        <c:crossAx val="282605760"/>
        <c:crosses val="autoZero"/>
        <c:auto val="1"/>
        <c:lblAlgn val="ctr"/>
        <c:lblOffset val="100"/>
        <c:noMultiLvlLbl val="0"/>
      </c:catAx>
      <c:valAx>
        <c:axId val="282605760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194391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1"/>
          <c:order val="0"/>
          <c:tx>
            <c:strRef>
              <c:f>平均资本成本表!$A$6</c:f>
              <c:strCache>
                <c:ptCount val="1"/>
                <c:pt idx="0">
                  <c:v>企业实际所得税税率%</c:v>
                </c:pt>
              </c:strCache>
            </c:strRef>
          </c:tx>
          <c:val>
            <c:numRef>
              <c:f>平均资本成本表!$B$6:$Y$6</c:f>
              <c:numCache>
                <c:formatCode>0.00%</c:formatCode>
                <c:ptCount val="6"/>
                <c:pt idx="0">
                  <c:v>0.2977962757789096</c:v>
                </c:pt>
                <c:pt idx="1">
                  <c:v>0.29929466346792089</c:v>
                </c:pt>
                <c:pt idx="2">
                  <c:v>0.280764070322572</c:v>
                </c:pt>
                <c:pt idx="3">
                  <c:v>0.25670968437885061</c:v>
                </c:pt>
                <c:pt idx="4">
                  <c:v>0.26776710802331982</c:v>
                </c:pt>
                <c:pt idx="5">
                  <c:v>0.26053869013669162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平均资本成本表!$A$7</c:f>
              <c:strCache>
                <c:ptCount val="1"/>
                <c:pt idx="0">
                  <c:v>(4)税后债务资金成本=3*（100%-企业实际所得税税率)</c:v>
                </c:pt>
              </c:strCache>
            </c:strRef>
          </c:tx>
          <c:val>
            <c:numRef>
              <c:f>平均资本成本表!$B$7:$Y$7</c:f>
              <c:numCache>
                <c:formatCode>0.00%</c:formatCode>
                <c:ptCount val="6"/>
                <c:pt idx="0">
                  <c:v>3.6768638272899758E-2</c:v>
                </c:pt>
                <c:pt idx="1">
                  <c:v>4.4330117059962759E-2</c:v>
                </c:pt>
                <c:pt idx="2">
                  <c:v>5.7045831149725494E-2</c:v>
                </c:pt>
                <c:pt idx="3">
                  <c:v>3.4282535183890593E-2</c:v>
                </c:pt>
                <c:pt idx="4">
                  <c:v>1.1378003882989308E-3</c:v>
                </c:pt>
                <c:pt idx="5">
                  <c:v>4.5946696434337179E-2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平均资本成本表!$A$9</c:f>
              <c:strCache>
                <c:ptCount val="1"/>
                <c:pt idx="0">
                  <c:v>(6)股权资金成本%，假设为8%</c:v>
                </c:pt>
              </c:strCache>
            </c:strRef>
          </c:tx>
          <c:val>
            <c:numRef>
              <c:f>平均资本成本表!$B$9:$Y$9</c:f>
              <c:numCache>
                <c:formatCode>0.00%</c:formatCode>
                <c:ptCount val="6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平均资本成本表!$A$11</c:f>
              <c:strCache>
                <c:ptCount val="1"/>
                <c:pt idx="0">
                  <c:v>(8)债务资金比例%=2/7</c:v>
                </c:pt>
              </c:strCache>
            </c:strRef>
          </c:tx>
          <c:val>
            <c:numRef>
              <c:f>平均资本成本表!$B$11:$Y$11</c:f>
              <c:numCache>
                <c:formatCode>0.00%</c:formatCode>
                <c:ptCount val="6"/>
                <c:pt idx="0">
                  <c:v>0.32204403288635436</c:v>
                </c:pt>
                <c:pt idx="1">
                  <c:v>0.10651417390960821</c:v>
                </c:pt>
                <c:pt idx="2">
                  <c:v>0.25230950133591601</c:v>
                </c:pt>
                <c:pt idx="3">
                  <c:v>0.18597588594720682</c:v>
                </c:pt>
                <c:pt idx="4">
                  <c:v>5.6362164140151484E-4</c:v>
                </c:pt>
                <c:pt idx="5">
                  <c:v>1.8130864733036395E-2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平均资本成本表!$A$12</c:f>
              <c:strCache>
                <c:ptCount val="1"/>
                <c:pt idx="0">
                  <c:v>(9)股权资金比例%=5/7</c:v>
                </c:pt>
              </c:strCache>
            </c:strRef>
          </c:tx>
          <c:val>
            <c:numRef>
              <c:f>平均资本成本表!$B$12:$Y$12</c:f>
              <c:numCache>
                <c:formatCode>0.00%</c:formatCode>
                <c:ptCount val="6"/>
                <c:pt idx="0">
                  <c:v>0.67732222614925985</c:v>
                </c:pt>
                <c:pt idx="1">
                  <c:v>0.89085870681233936</c:v>
                </c:pt>
                <c:pt idx="2">
                  <c:v>0.74608537213862192</c:v>
                </c:pt>
                <c:pt idx="3">
                  <c:v>0.80615626996272471</c:v>
                </c:pt>
                <c:pt idx="4">
                  <c:v>0.99935801538150026</c:v>
                </c:pt>
                <c:pt idx="5">
                  <c:v>1.0742096329216095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平均资本成本表!$A$13</c:f>
              <c:strCache>
                <c:ptCount val="1"/>
                <c:pt idx="0">
                  <c:v>(10)加权平均资金成本(WACC)%</c:v>
                </c:pt>
              </c:strCache>
            </c:strRef>
          </c:tx>
          <c:val>
            <c:numRef>
              <c:f>平均资本成本表!$B$13:$Y$13</c:f>
              <c:numCache>
                <c:formatCode>0.00%</c:formatCode>
                <c:ptCount val="6"/>
                <c:pt idx="0">
                  <c:v>6.6026898645084986E-2</c:v>
                </c:pt>
                <c:pt idx="1">
                  <c:v>7.5990482342945309E-2</c:v>
                </c:pt>
                <c:pt idx="2">
                  <c:v>7.4080034981769849E-2</c:v>
                </c:pt>
                <c:pt idx="3">
                  <c:v>7.0868226450358326E-2</c:v>
                </c:pt>
                <c:pt idx="4">
                  <c:v>7.9949282519442458E-2</c:v>
                </c:pt>
                <c:pt idx="5">
                  <c:v>8.6769823971709611E-2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771008"/>
        <c:axId val="191256768"/>
      </c:lineChart>
      <c:catAx>
        <c:axId val="193771008"/>
        <c:scaling>
          <c:orientation val="minMax"/>
        </c:scaling>
        <c:delete val="0"/>
        <c:axPos val="b"/>
        <c:majorTickMark val="out"/>
        <c:minorTickMark val="none"/>
        <c:tickLblPos val="nextTo"/>
        <c:crossAx val="191256768"/>
        <c:crosses val="autoZero"/>
        <c:auto val="1"/>
        <c:lblAlgn val="ctr"/>
        <c:lblOffset val="100"/>
        <c:noMultiLvlLbl val="0"/>
      </c:catAx>
      <c:valAx>
        <c:axId val="19125676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377100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平均资本成本表!$A$3</c:f>
              <c:strCache>
                <c:ptCount val="1"/>
                <c:pt idx="0">
                  <c:v>(1)利息支出</c:v>
                </c:pt>
              </c:strCache>
            </c:strRef>
          </c:tx>
          <c:invertIfNegative val="0"/>
          <c:val>
            <c:numRef>
              <c:f>平均资本成本表!$B$3:$Y$3</c:f>
              <c:numCache>
                <c:formatCode>#,##0.00_ </c:formatCode>
                <c:ptCount val="6"/>
                <c:pt idx="0">
                  <c:v>77948933.75</c:v>
                </c:pt>
                <c:pt idx="1">
                  <c:v>55124475.689999998</c:v>
                </c:pt>
                <c:pt idx="2">
                  <c:v>67970576.549999997</c:v>
                </c:pt>
                <c:pt idx="3">
                  <c:v>11129010.640000001</c:v>
                </c:pt>
                <c:pt idx="4">
                  <c:v>20588.88</c:v>
                </c:pt>
                <c:pt idx="5">
                  <c:v>792225.87</c:v>
                </c:pt>
              </c:numCache>
            </c:numRef>
          </c:val>
        </c:ser>
        <c:ser>
          <c:idx val="1"/>
          <c:order val="1"/>
          <c:tx>
            <c:strRef>
              <c:f>平均资本成本表!$A$4</c:f>
              <c:strCache>
                <c:ptCount val="1"/>
                <c:pt idx="0">
                  <c:v>(2)有息债务</c:v>
                </c:pt>
              </c:strCache>
            </c:strRef>
          </c:tx>
          <c:invertIfNegative val="0"/>
          <c:val>
            <c:numRef>
              <c:f>平均资本成本表!$B$4:$Y$4</c:f>
              <c:numCache>
                <c:formatCode>#,##0.00_ </c:formatCode>
                <c:ptCount val="6"/>
                <c:pt idx="0">
                  <c:v>2467036227.8700004</c:v>
                </c:pt>
                <c:pt idx="1">
                  <c:v>510285432.62</c:v>
                </c:pt>
                <c:pt idx="2">
                  <c:v>1232367952.99</c:v>
                </c:pt>
                <c:pt idx="3">
                  <c:v>481583087.08999997</c:v>
                </c:pt>
                <c:pt idx="4">
                  <c:v>1000000</c:v>
                </c:pt>
                <c:pt idx="5">
                  <c:v>25500000</c:v>
                </c:pt>
              </c:numCache>
            </c:numRef>
          </c:val>
        </c:ser>
        <c:ser>
          <c:idx val="5"/>
          <c:order val="2"/>
          <c:tx>
            <c:strRef>
              <c:f>平均资本成本表!$A$8</c:f>
              <c:strCache>
                <c:ptCount val="1"/>
                <c:pt idx="0">
                  <c:v>(5)股东权益</c:v>
                </c:pt>
              </c:strCache>
            </c:strRef>
          </c:tx>
          <c:invertIfNegative val="0"/>
          <c:val>
            <c:numRef>
              <c:f>平均资本成本表!$B$8:$Y$8</c:f>
              <c:numCache>
                <c:formatCode>#,##0.00_ </c:formatCode>
                <c:ptCount val="6"/>
                <c:pt idx="0">
                  <c:v>5188664589.9799995</c:v>
                </c:pt>
                <c:pt idx="1">
                  <c:v>4267903546.7599998</c:v>
                </c:pt>
                <c:pt idx="2">
                  <c:v>3644142206.0999999</c:v>
                </c:pt>
                <c:pt idx="3">
                  <c:v>2087535290.8700001</c:v>
                </c:pt>
                <c:pt idx="4">
                  <c:v>1773100856.98</c:v>
                </c:pt>
                <c:pt idx="5">
                  <c:v>1510812972.3999999</c:v>
                </c:pt>
              </c:numCache>
            </c:numRef>
          </c:val>
        </c:ser>
        <c:ser>
          <c:idx val="7"/>
          <c:order val="3"/>
          <c:tx>
            <c:strRef>
              <c:f>平均资本成本表!$A$10</c:f>
              <c:strCache>
                <c:ptCount val="1"/>
                <c:pt idx="0">
                  <c:v>(7)资本总额</c:v>
                </c:pt>
              </c:strCache>
            </c:strRef>
          </c:tx>
          <c:invertIfNegative val="0"/>
          <c:val>
            <c:numRef>
              <c:f>平均资本成本表!$B$10:$Y$10</c:f>
              <c:numCache>
                <c:formatCode>#,##0.00_ </c:formatCode>
                <c:ptCount val="6"/>
                <c:pt idx="0">
                  <c:v>7660555625.7600002</c:v>
                </c:pt>
                <c:pt idx="1">
                  <c:v>4790774916.5199995</c:v>
                </c:pt>
                <c:pt idx="2">
                  <c:v>4884350159.0900002</c:v>
                </c:pt>
                <c:pt idx="3">
                  <c:v>2589492098.0600004</c:v>
                </c:pt>
                <c:pt idx="4">
                  <c:v>1774239891.7</c:v>
                </c:pt>
                <c:pt idx="5">
                  <c:v>1406441467.3800001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772544"/>
        <c:axId val="193462848"/>
      </c:barChart>
      <c:catAx>
        <c:axId val="193772544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62848"/>
        <c:crosses val="autoZero"/>
        <c:auto val="1"/>
        <c:lblAlgn val="ctr"/>
        <c:lblOffset val="100"/>
        <c:noMultiLvlLbl val="0"/>
      </c:catAx>
      <c:valAx>
        <c:axId val="193462848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3772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93197725284337"/>
          <c:y val="0.23824547973170021"/>
          <c:w val="0.15849790740855424"/>
          <c:h val="0.2775314824628135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688038676558807E-2"/>
          <c:y val="0.10645091477089169"/>
          <c:w val="0.77804489816852762"/>
          <c:h val="0.86341846939106237"/>
        </c:manualLayout>
      </c:layout>
      <c:lineChart>
        <c:grouping val="stacked"/>
        <c:varyColors val="0"/>
        <c:ser>
          <c:idx val="0"/>
          <c:order val="0"/>
          <c:tx>
            <c:strRef>
              <c:f>资产资本结构分析表!$A$25</c:f>
              <c:strCache>
                <c:ptCount val="1"/>
                <c:pt idx="0">
                  <c:v>金融资产变化率</c:v>
                </c:pt>
              </c:strCache>
            </c:strRef>
          </c:tx>
          <c:val>
            <c:numRef>
              <c:f>资产资本结构分析表!$B$25:$Y$25</c:f>
              <c:numCache>
                <c:formatCode>0.00%</c:formatCode>
                <c:ptCount val="6"/>
                <c:pt idx="0">
                  <c:v>0.58235329870946806</c:v>
                </c:pt>
                <c:pt idx="1">
                  <c:v>-4.9738630725662307E-2</c:v>
                </c:pt>
                <c:pt idx="2">
                  <c:v>1.0344580872212357</c:v>
                </c:pt>
                <c:pt idx="3">
                  <c:v>1.1334103165861473</c:v>
                </c:pt>
                <c:pt idx="4">
                  <c:v>0.15993148234481505</c:v>
                </c:pt>
                <c:pt idx="5">
                  <c:v>0.15901907472316701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资产资本结构分析表!$A$27</c:f>
              <c:strCache>
                <c:ptCount val="1"/>
                <c:pt idx="0">
                  <c:v>长期股权投资变化率</c:v>
                </c:pt>
              </c:strCache>
            </c:strRef>
          </c:tx>
          <c:val>
            <c:numRef>
              <c:f>资产资本结构分析表!$B$27:$Y$27</c:f>
              <c:numCache>
                <c:formatCode>0.00%</c:formatCode>
                <c:ptCount val="6"/>
                <c:pt idx="0">
                  <c:v>-0.14118893349980355</c:v>
                </c:pt>
                <c:pt idx="1">
                  <c:v>0.72990861728742884</c:v>
                </c:pt>
                <c:pt idx="2">
                  <c:v>0</c:v>
                </c:pt>
                <c:pt idx="3">
                  <c:v>-1</c:v>
                </c:pt>
                <c:pt idx="4">
                  <c:v>3.6089478044739023</c:v>
                </c:pt>
                <c:pt idx="5">
                  <c:v>-0.82596875160911765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资产资本结构分析表!$A$29</c:f>
              <c:strCache>
                <c:ptCount val="1"/>
                <c:pt idx="0">
                  <c:v>营运资本变化率</c:v>
                </c:pt>
              </c:strCache>
            </c:strRef>
          </c:tx>
          <c:val>
            <c:numRef>
              <c:f>资产资本结构分析表!$B$29:$Y$29</c:f>
              <c:numCache>
                <c:formatCode>0.00%</c:formatCode>
                <c:ptCount val="6"/>
                <c:pt idx="0">
                  <c:v>0.7584264417569252</c:v>
                </c:pt>
                <c:pt idx="1">
                  <c:v>-1.9321101576808372E-2</c:v>
                </c:pt>
                <c:pt idx="2">
                  <c:v>0.90201829992635796</c:v>
                </c:pt>
                <c:pt idx="3">
                  <c:v>9.338000458448338</c:v>
                </c:pt>
                <c:pt idx="4">
                  <c:v>-0.29508953412416367</c:v>
                </c:pt>
                <c:pt idx="5">
                  <c:v>-2.0210246196250599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资产资本结构分析表!$A$30</c:f>
              <c:strCache>
                <c:ptCount val="1"/>
                <c:pt idx="0">
                  <c:v>营运资产变化率</c:v>
                </c:pt>
              </c:strCache>
            </c:strRef>
          </c:tx>
          <c:val>
            <c:numRef>
              <c:f>资产资本结构分析表!$B$30:$Y$30</c:f>
              <c:numCache>
                <c:formatCode>0.00%</c:formatCode>
                <c:ptCount val="6"/>
                <c:pt idx="0">
                  <c:v>1.1692953163474329</c:v>
                </c:pt>
                <c:pt idx="1">
                  <c:v>0.41308671488600984</c:v>
                </c:pt>
                <c:pt idx="2">
                  <c:v>0.44204888362582351</c:v>
                </c:pt>
                <c:pt idx="3">
                  <c:v>0.28811638712065468</c:v>
                </c:pt>
                <c:pt idx="4">
                  <c:v>-5.6054538392666144E-2</c:v>
                </c:pt>
                <c:pt idx="5">
                  <c:v>0.53543811006913145</c:v>
                </c:pt>
              </c:numCache>
            </c:numRef>
          </c:val>
          <c:smooth val="0"/>
        </c:ser>
        <c:ser>
          <c:idx val="6"/>
          <c:order val="4"/>
          <c:tx>
            <c:strRef>
              <c:f>资产资本结构分析表!$A$31</c:f>
              <c:strCache>
                <c:ptCount val="1"/>
                <c:pt idx="0">
                  <c:v>营运负责变化率</c:v>
                </c:pt>
              </c:strCache>
            </c:strRef>
          </c:tx>
          <c:val>
            <c:numRef>
              <c:f>资产资本结构分析表!$B$31:$Y$31</c:f>
              <c:numCache>
                <c:formatCode>0.00%</c:formatCode>
                <c:ptCount val="6"/>
                <c:pt idx="0">
                  <c:v>0.99538538545593824</c:v>
                </c:pt>
                <c:pt idx="1">
                  <c:v>0.19083745159402268</c:v>
                </c:pt>
                <c:pt idx="2">
                  <c:v>0.64673305672532999</c:v>
                </c:pt>
                <c:pt idx="3">
                  <c:v>1.1101051267483599</c:v>
                </c:pt>
                <c:pt idx="4">
                  <c:v>-8.4259329311825698E-2</c:v>
                </c:pt>
                <c:pt idx="5">
                  <c:v>1.1792767418957986</c:v>
                </c:pt>
              </c:numCache>
            </c:numRef>
          </c:val>
          <c:smooth val="0"/>
        </c:ser>
        <c:ser>
          <c:idx val="7"/>
          <c:order val="5"/>
          <c:tx>
            <c:strRef>
              <c:f>资产资本结构分析表!$A$32</c:f>
              <c:strCache>
                <c:ptCount val="1"/>
                <c:pt idx="0">
                  <c:v>长期经营资产变化率</c:v>
                </c:pt>
              </c:strCache>
            </c:strRef>
          </c:tx>
          <c:val>
            <c:numRef>
              <c:f>资产资本结构分析表!$B$32:$Y$32</c:f>
              <c:numCache>
                <c:formatCode>0.00%</c:formatCode>
                <c:ptCount val="6"/>
                <c:pt idx="0">
                  <c:v>0.92693726794332476</c:v>
                </c:pt>
                <c:pt idx="1">
                  <c:v>0.1644348010269468</c:v>
                </c:pt>
                <c:pt idx="2">
                  <c:v>0.26707017001390793</c:v>
                </c:pt>
                <c:pt idx="3">
                  <c:v>0.1605693214577581</c:v>
                </c:pt>
                <c:pt idx="4">
                  <c:v>0.29801424912331442</c:v>
                </c:pt>
                <c:pt idx="5">
                  <c:v>0.34313136309664349</c:v>
                </c:pt>
              </c:numCache>
            </c:numRef>
          </c:val>
          <c:smooth val="0"/>
        </c:ser>
        <c:ser>
          <c:idx val="9"/>
          <c:order val="6"/>
          <c:tx>
            <c:strRef>
              <c:f>资产资本结构分析表!$A$34</c:f>
              <c:strCache>
                <c:ptCount val="1"/>
                <c:pt idx="0">
                  <c:v>短期债务变化率</c:v>
                </c:pt>
              </c:strCache>
            </c:strRef>
          </c:tx>
          <c:val>
            <c:numRef>
              <c:f>资产资本结构分析表!$B$34:$Y$34</c:f>
              <c:numCache>
                <c:formatCode>0.00%</c:formatCode>
                <c:ptCount val="6"/>
                <c:pt idx="0">
                  <c:v>3.8346201364269712</c:v>
                </c:pt>
                <c:pt idx="1">
                  <c:v>-0.57029606643348041</c:v>
                </c:pt>
                <c:pt idx="2">
                  <c:v>1.7190538055277456</c:v>
                </c:pt>
                <c:pt idx="3">
                  <c:v>435.74308708999996</c:v>
                </c:pt>
                <c:pt idx="4">
                  <c:v>-0.96078431372549022</c:v>
                </c:pt>
                <c:pt idx="5">
                  <c:v>0</c:v>
                </c:pt>
              </c:numCache>
            </c:numRef>
          </c:val>
          <c:smooth val="0"/>
        </c:ser>
        <c:ser>
          <c:idx val="11"/>
          <c:order val="7"/>
          <c:tx>
            <c:strRef>
              <c:f>资产资本结构分析表!$A$36</c:f>
              <c:strCache>
                <c:ptCount val="1"/>
                <c:pt idx="0">
                  <c:v>长期债务变化率</c:v>
                </c:pt>
              </c:strCache>
            </c:strRef>
          </c:tx>
          <c:val>
            <c:numRef>
              <c:f>资产资本结构分析表!$B$36:$Y$36</c:f>
              <c:numCache>
                <c:formatCode>0.00%</c:formatCode>
                <c:ptCount val="6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26144"/>
        <c:axId val="193465152"/>
      </c:lineChart>
      <c:catAx>
        <c:axId val="193926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65152"/>
        <c:crosses val="autoZero"/>
        <c:auto val="1"/>
        <c:lblAlgn val="ctr"/>
        <c:lblOffset val="100"/>
        <c:noMultiLvlLbl val="0"/>
      </c:catAx>
      <c:valAx>
        <c:axId val="1934651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3926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77306959577955"/>
          <c:y val="0.52592443591609872"/>
          <c:w val="0.23871218092464119"/>
          <c:h val="0.32014001499264483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38407203348873"/>
          <c:y val="5.826329223413465E-2"/>
          <c:w val="0.6642098845293064"/>
          <c:h val="0.86918437601763898"/>
        </c:manualLayout>
      </c:layout>
      <c:lineChart>
        <c:grouping val="stacked"/>
        <c:varyColors val="0"/>
        <c:ser>
          <c:idx val="1"/>
          <c:order val="0"/>
          <c:tx>
            <c:strRef>
              <c:f>资产资本结构分析表!$A$26</c:f>
              <c:strCache>
                <c:ptCount val="1"/>
                <c:pt idx="0">
                  <c:v>金融资产占比</c:v>
                </c:pt>
              </c:strCache>
            </c:strRef>
          </c:tx>
          <c:val>
            <c:numRef>
              <c:f>资产资本结构分析表!$B$26:$Y$26</c:f>
              <c:numCache>
                <c:formatCode>0.00%</c:formatCode>
                <c:ptCount val="6"/>
                <c:pt idx="0">
                  <c:v>1.0490633353050958</c:v>
                </c:pt>
                <c:pt idx="1">
                  <c:v>1.0601144529055018</c:v>
                </c:pt>
                <c:pt idx="2">
                  <c:v>1.094230099947574</c:v>
                </c:pt>
                <c:pt idx="3">
                  <c:v>1.0145001388566237</c:v>
                </c:pt>
                <c:pt idx="4">
                  <c:v>0.69403275954986243</c:v>
                </c:pt>
                <c:pt idx="5">
                  <c:v>0.75481115778504826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资产资本结构分析表!$A$28</c:f>
              <c:strCache>
                <c:ptCount val="1"/>
                <c:pt idx="0">
                  <c:v>长期股权投资占比</c:v>
                </c:pt>
              </c:strCache>
            </c:strRef>
          </c:tx>
          <c:val>
            <c:numRef>
              <c:f>资产资本结构分析表!$B$28:$Y$28</c:f>
              <c:numCache>
                <c:formatCode>0.00%</c:formatCode>
                <c:ptCount val="6"/>
                <c:pt idx="0">
                  <c:v>3.6116555536733854E-3</c:v>
                </c:pt>
                <c:pt idx="1">
                  <c:v>6.7245495188910766E-3</c:v>
                </c:pt>
                <c:pt idx="2">
                  <c:v>3.8127559723256216E-3</c:v>
                </c:pt>
                <c:pt idx="3">
                  <c:v>0</c:v>
                </c:pt>
                <c:pt idx="4">
                  <c:v>3.135427191116627E-2</c:v>
                </c:pt>
                <c:pt idx="5">
                  <c:v>8.5819426403038936E-3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资产资本结构分析表!$A$33</c:f>
              <c:strCache>
                <c:ptCount val="1"/>
                <c:pt idx="0">
                  <c:v>长期经营资产占比</c:v>
                </c:pt>
              </c:strCache>
            </c:strRef>
          </c:tx>
          <c:val>
            <c:numRef>
              <c:f>资产资本结构分析表!$B$33:$Y$33</c:f>
              <c:numCache>
                <c:formatCode>0.00%</c:formatCode>
                <c:ptCount val="6"/>
                <c:pt idx="0">
                  <c:v>0.23815980106782381</c:v>
                </c:pt>
                <c:pt idx="1">
                  <c:v>0.19763114466203235</c:v>
                </c:pt>
                <c:pt idx="2">
                  <c:v>0.16647122890376245</c:v>
                </c:pt>
                <c:pt idx="3">
                  <c:v>0.24781678574372346</c:v>
                </c:pt>
                <c:pt idx="4">
                  <c:v>0.31164623460821939</c:v>
                </c:pt>
                <c:pt idx="5">
                  <c:v>0.3028817465710465</c:v>
                </c:pt>
              </c:numCache>
            </c:numRef>
          </c:val>
          <c:smooth val="0"/>
        </c:ser>
        <c:ser>
          <c:idx val="10"/>
          <c:order val="3"/>
          <c:tx>
            <c:strRef>
              <c:f>资产资本结构分析表!$A$35</c:f>
              <c:strCache>
                <c:ptCount val="1"/>
                <c:pt idx="0">
                  <c:v>短期债务占比</c:v>
                </c:pt>
              </c:strCache>
            </c:strRef>
          </c:tx>
          <c:val>
            <c:numRef>
              <c:f>资产资本结构分析表!$B$35:$Y$35</c:f>
              <c:numCache>
                <c:formatCode>0.00%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0.96361476303306315</c:v>
                </c:pt>
                <c:pt idx="3">
                  <c:v>0.9068904178696372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</c:ser>
        <c:ser>
          <c:idx val="12"/>
          <c:order val="4"/>
          <c:tx>
            <c:strRef>
              <c:f>资产资本结构分析表!$A$37</c:f>
              <c:strCache>
                <c:ptCount val="1"/>
                <c:pt idx="0">
                  <c:v>长期债务占比</c:v>
                </c:pt>
              </c:strCache>
            </c:strRef>
          </c:tx>
          <c:val>
            <c:numRef>
              <c:f>资产资本结构分析表!$B$37:$Y$37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3.6385236966936817E-2</c:v>
                </c:pt>
                <c:pt idx="3">
                  <c:v>9.3109582130362772E-2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27168"/>
        <c:axId val="193467456"/>
      </c:lineChart>
      <c:catAx>
        <c:axId val="193927168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67456"/>
        <c:crosses val="autoZero"/>
        <c:auto val="1"/>
        <c:lblAlgn val="ctr"/>
        <c:lblOffset val="100"/>
        <c:noMultiLvlLbl val="0"/>
      </c:catAx>
      <c:valAx>
        <c:axId val="19346745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392716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资产资本结构分析表!$A$17</c:f>
              <c:strCache>
                <c:ptCount val="1"/>
                <c:pt idx="0">
                  <c:v>运营资本长期化率%=（8+10-4-2）/3</c:v>
                </c:pt>
              </c:strCache>
            </c:strRef>
          </c:tx>
          <c:val>
            <c:numRef>
              <c:f>资产资本结构分析表!$B$17:$Y$17</c:f>
              <c:numCache>
                <c:formatCode>0.00%</c:formatCode>
                <c:ptCount val="6"/>
                <c:pt idx="0">
                  <c:v>-1.4997672995129208</c:v>
                </c:pt>
                <c:pt idx="1">
                  <c:v>-2.6057010195720527</c:v>
                </c:pt>
                <c:pt idx="2">
                  <c:v>-2.2176015888687362</c:v>
                </c:pt>
                <c:pt idx="3">
                  <c:v>-2.2244979664387459</c:v>
                </c:pt>
                <c:pt idx="4">
                  <c:v>-17.725573288938403</c:v>
                </c:pt>
                <c:pt idx="5">
                  <c:v>-10.115533666822989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28704"/>
        <c:axId val="193469760"/>
      </c:lineChart>
      <c:catAx>
        <c:axId val="193928704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69760"/>
        <c:crosses val="autoZero"/>
        <c:auto val="1"/>
        <c:lblAlgn val="ctr"/>
        <c:lblOffset val="100"/>
        <c:noMultiLvlLbl val="0"/>
      </c:catAx>
      <c:valAx>
        <c:axId val="19346976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392870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资产资本结构分析表!$A$2</c:f>
              <c:strCache>
                <c:ptCount val="1"/>
                <c:pt idx="0">
                  <c:v>(1)金融资产</c:v>
                </c:pt>
              </c:strCache>
            </c:strRef>
          </c:tx>
          <c:invertIfNegative val="0"/>
          <c:val>
            <c:numRef>
              <c:f>资产资本结构分析表!$B$2:$Y$2</c:f>
              <c:numCache>
                <c:formatCode>#,##0.00_ </c:formatCode>
                <c:ptCount val="6"/>
                <c:pt idx="0">
                  <c:v>8036408035.0500002</c:v>
                </c:pt>
                <c:pt idx="1">
                  <c:v>5078769729.6199999</c:v>
                </c:pt>
                <c:pt idx="2">
                  <c:v>5344602962.7600002</c:v>
                </c:pt>
                <c:pt idx="3">
                  <c:v>2627040093.0500002</c:v>
                </c:pt>
                <c:pt idx="4">
                  <c:v>1231380608.1400001</c:v>
                </c:pt>
                <c:pt idx="5">
                  <c:v>1061597712.35</c:v>
                </c:pt>
              </c:numCache>
            </c:numRef>
          </c:val>
        </c:ser>
        <c:ser>
          <c:idx val="1"/>
          <c:order val="1"/>
          <c:tx>
            <c:strRef>
              <c:f>资产资本结构分析表!$A$3</c:f>
              <c:strCache>
                <c:ptCount val="1"/>
                <c:pt idx="0">
                  <c:v>(2)长期股权投资</c:v>
                </c:pt>
              </c:strCache>
            </c:strRef>
          </c:tx>
          <c:invertIfNegative val="0"/>
          <c:val>
            <c:numRef>
              <c:f>资产资本结构分析表!$B$3:$Y$3</c:f>
              <c:numCache>
                <c:formatCode>#,##0.00_ </c:formatCode>
                <c:ptCount val="6"/>
                <c:pt idx="0">
                  <c:v>27667288.27</c:v>
                </c:pt>
                <c:pt idx="1">
                  <c:v>32215803.16</c:v>
                </c:pt>
                <c:pt idx="2">
                  <c:v>18622835.239999998</c:v>
                </c:pt>
                <c:pt idx="3">
                  <c:v>0</c:v>
                </c:pt>
                <c:pt idx="4">
                  <c:v>55630000</c:v>
                </c:pt>
                <c:pt idx="5">
                  <c:v>12070000</c:v>
                </c:pt>
              </c:numCache>
            </c:numRef>
          </c:val>
        </c:ser>
        <c:ser>
          <c:idx val="5"/>
          <c:order val="2"/>
          <c:tx>
            <c:strRef>
              <c:f>资产资本结构分析表!$A$7</c:f>
              <c:strCache>
                <c:ptCount val="1"/>
                <c:pt idx="0">
                  <c:v>(4)长期经营资产</c:v>
                </c:pt>
              </c:strCache>
            </c:strRef>
          </c:tx>
          <c:invertIfNegative val="0"/>
          <c:val>
            <c:numRef>
              <c:f>资产资本结构分析表!$B$7:$Y$7</c:f>
              <c:numCache>
                <c:formatCode>#,##0.00_ </c:formatCode>
                <c:ptCount val="6"/>
                <c:pt idx="0">
                  <c:v>1824436403.9000001</c:v>
                </c:pt>
                <c:pt idx="1">
                  <c:v>946806330.56999993</c:v>
                </c:pt>
                <c:pt idx="2">
                  <c:v>813103773.38</c:v>
                </c:pt>
                <c:pt idx="3">
                  <c:v>641719608.45000005</c:v>
                </c:pt>
                <c:pt idx="4">
                  <c:v>552935181.53999996</c:v>
                </c:pt>
                <c:pt idx="5">
                  <c:v>425985448.08999997</c:v>
                </c:pt>
              </c:numCache>
            </c:numRef>
          </c:val>
        </c:ser>
        <c:ser>
          <c:idx val="7"/>
          <c:order val="3"/>
          <c:tx>
            <c:strRef>
              <c:f>资产资本结构分析表!$A$9</c:f>
              <c:strCache>
                <c:ptCount val="1"/>
                <c:pt idx="0">
                  <c:v>(6)资产总额合计</c:v>
                </c:pt>
              </c:strCache>
            </c:strRef>
          </c:tx>
          <c:invertIfNegative val="0"/>
          <c:val>
            <c:numRef>
              <c:f>资产资本结构分析表!$B$9:$Y$9</c:f>
              <c:numCache>
                <c:formatCode>#,##0.00_ </c:formatCode>
                <c:ptCount val="6"/>
                <c:pt idx="0">
                  <c:v>7660555625.7600002</c:v>
                </c:pt>
                <c:pt idx="1">
                  <c:v>4790774916.5199995</c:v>
                </c:pt>
                <c:pt idx="2">
                  <c:v>4884350159.0900002</c:v>
                </c:pt>
                <c:pt idx="3">
                  <c:v>2589492098.0600004</c:v>
                </c:pt>
                <c:pt idx="4">
                  <c:v>1774239891.7</c:v>
                </c:pt>
                <c:pt idx="5">
                  <c:v>1406441467.3800001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564096"/>
        <c:axId val="194487424"/>
      </c:barChart>
      <c:catAx>
        <c:axId val="194564096"/>
        <c:scaling>
          <c:orientation val="minMax"/>
        </c:scaling>
        <c:delete val="0"/>
        <c:axPos val="b"/>
        <c:majorTickMark val="out"/>
        <c:minorTickMark val="none"/>
        <c:tickLblPos val="nextTo"/>
        <c:crossAx val="194487424"/>
        <c:crosses val="autoZero"/>
        <c:auto val="1"/>
        <c:lblAlgn val="ctr"/>
        <c:lblOffset val="100"/>
        <c:noMultiLvlLbl val="0"/>
      </c:catAx>
      <c:valAx>
        <c:axId val="19448742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4564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资产资本结构分析表!$A$10</c:f>
              <c:strCache>
                <c:ptCount val="1"/>
                <c:pt idx="0">
                  <c:v>(7)短期债务</c:v>
                </c:pt>
              </c:strCache>
            </c:strRef>
          </c:tx>
          <c:invertIfNegative val="0"/>
          <c:val>
            <c:numRef>
              <c:f>资产资本结构分析表!$B$10:$Y$10</c:f>
              <c:numCache>
                <c:formatCode>#,##0.00_ </c:formatCode>
                <c:ptCount val="6"/>
                <c:pt idx="0">
                  <c:v>2467036227.8700004</c:v>
                </c:pt>
                <c:pt idx="1">
                  <c:v>510285432.62</c:v>
                </c:pt>
                <c:pt idx="2">
                  <c:v>1187527952.99</c:v>
                </c:pt>
                <c:pt idx="3">
                  <c:v>436743087.08999997</c:v>
                </c:pt>
                <c:pt idx="4">
                  <c:v>1000000</c:v>
                </c:pt>
                <c:pt idx="5">
                  <c:v>25500000</c:v>
                </c:pt>
              </c:numCache>
            </c:numRef>
          </c:val>
        </c:ser>
        <c:ser>
          <c:idx val="1"/>
          <c:order val="1"/>
          <c:tx>
            <c:strRef>
              <c:f>资产资本结构分析表!$A$11</c:f>
              <c:strCache>
                <c:ptCount val="1"/>
                <c:pt idx="0">
                  <c:v>(8)长期债务</c:v>
                </c:pt>
              </c:strCache>
            </c:strRef>
          </c:tx>
          <c:invertIfNegative val="0"/>
          <c:val>
            <c:numRef>
              <c:f>资产资本结构分析表!$B$11:$Y$11</c:f>
              <c:numCache>
                <c:formatCode>#,##0.00_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44840000</c:v>
                </c:pt>
                <c:pt idx="3">
                  <c:v>44840000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565120"/>
        <c:axId val="194489728"/>
      </c:barChart>
      <c:catAx>
        <c:axId val="194565120"/>
        <c:scaling>
          <c:orientation val="minMax"/>
        </c:scaling>
        <c:delete val="0"/>
        <c:axPos val="b"/>
        <c:majorTickMark val="out"/>
        <c:minorTickMark val="none"/>
        <c:tickLblPos val="nextTo"/>
        <c:crossAx val="194489728"/>
        <c:crosses val="autoZero"/>
        <c:auto val="1"/>
        <c:lblAlgn val="ctr"/>
        <c:lblOffset val="100"/>
        <c:noMultiLvlLbl val="0"/>
      </c:catAx>
      <c:valAx>
        <c:axId val="194489728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4565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资产资本结构分析表!$A$15</c:f>
              <c:strCache>
                <c:ptCount val="1"/>
                <c:pt idx="0">
                  <c:v>长期融资净值=8+10-2-3-4</c:v>
                </c:pt>
              </c:strCache>
            </c:strRef>
          </c:tx>
          <c:invertIfNegative val="0"/>
          <c:val>
            <c:numRef>
              <c:f>资产资本结构分析表!$B$15:$Y$15</c:f>
              <c:numCache>
                <c:formatCode>#,##0.00_ </c:formatCode>
                <c:ptCount val="6"/>
                <c:pt idx="0">
                  <c:v>5569371807.1799984</c:v>
                </c:pt>
                <c:pt idx="1">
                  <c:v>4568484297</c:v>
                </c:pt>
                <c:pt idx="2">
                  <c:v>4157075009.7700005</c:v>
                </c:pt>
                <c:pt idx="3">
                  <c:v>2190297005.96</c:v>
                </c:pt>
                <c:pt idx="4">
                  <c:v>1230380608.1400001</c:v>
                </c:pt>
                <c:pt idx="5">
                  <c:v>1036097712.3500001</c:v>
                </c:pt>
              </c:numCache>
            </c:numRef>
          </c:val>
        </c:ser>
        <c:ser>
          <c:idx val="1"/>
          <c:order val="1"/>
          <c:tx>
            <c:strRef>
              <c:f>资产资本结构分析表!$A$16</c:f>
              <c:strCache>
                <c:ptCount val="1"/>
                <c:pt idx="0">
                  <c:v>短期融资净值=7-1</c:v>
                </c:pt>
              </c:strCache>
            </c:strRef>
          </c:tx>
          <c:invertIfNegative val="0"/>
          <c:val>
            <c:numRef>
              <c:f>资产资本结构分析表!$B$16:$Y$16</c:f>
              <c:numCache>
                <c:formatCode>#,##0.00_ </c:formatCode>
                <c:ptCount val="6"/>
                <c:pt idx="0">
                  <c:v>-5569371807.1800003</c:v>
                </c:pt>
                <c:pt idx="1">
                  <c:v>-4568484297</c:v>
                </c:pt>
                <c:pt idx="2">
                  <c:v>-4157075009.7700005</c:v>
                </c:pt>
                <c:pt idx="3">
                  <c:v>-2190297005.96</c:v>
                </c:pt>
                <c:pt idx="4">
                  <c:v>-1230380608.1400001</c:v>
                </c:pt>
                <c:pt idx="5">
                  <c:v>-1036097712.35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565632"/>
        <c:axId val="194491456"/>
      </c:barChart>
      <c:catAx>
        <c:axId val="19456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4491456"/>
        <c:crosses val="autoZero"/>
        <c:auto val="1"/>
        <c:lblAlgn val="ctr"/>
        <c:lblOffset val="100"/>
        <c:noMultiLvlLbl val="0"/>
      </c:catAx>
      <c:valAx>
        <c:axId val="194491456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4565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935008583971405E-2"/>
          <c:y val="4.7870595016058309E-2"/>
          <c:w val="0.68699859750674575"/>
          <c:h val="0.89251828901179875"/>
        </c:manualLayout>
      </c:layout>
      <c:lineChart>
        <c:grouping val="stacked"/>
        <c:varyColors val="0"/>
        <c:ser>
          <c:idx val="3"/>
          <c:order val="0"/>
          <c:tx>
            <c:strRef>
              <c:f>股权价值增加分析表!$A$5</c:f>
              <c:strCache>
                <c:ptCount val="1"/>
                <c:pt idx="0">
                  <c:v>营业成本率</c:v>
                </c:pt>
              </c:strCache>
            </c:strRef>
          </c:tx>
          <c:val>
            <c:numRef>
              <c:f>股权价值增加分析表!$B$5:$Y$5</c:f>
              <c:numCache>
                <c:formatCode>0.00%</c:formatCode>
                <c:ptCount val="6"/>
                <c:pt idx="0">
                  <c:v>0.73466851023755808</c:v>
                </c:pt>
                <c:pt idx="1">
                  <c:v>0.72168477816003984</c:v>
                </c:pt>
                <c:pt idx="2">
                  <c:v>0.67461877223262279</c:v>
                </c:pt>
                <c:pt idx="3">
                  <c:v>0.66179058519701217</c:v>
                </c:pt>
                <c:pt idx="4">
                  <c:v>0.64303007105236276</c:v>
                </c:pt>
                <c:pt idx="5">
                  <c:v>0.65131933631335692</c:v>
                </c:pt>
              </c:numCache>
            </c:numRef>
          </c:val>
          <c:smooth val="0"/>
        </c:ser>
        <c:ser>
          <c:idx val="6"/>
          <c:order val="1"/>
          <c:tx>
            <c:strRef>
              <c:f>股权价值增加分析表!$A$8</c:f>
              <c:strCache>
                <c:ptCount val="1"/>
                <c:pt idx="0">
                  <c:v>毛利率</c:v>
                </c:pt>
              </c:strCache>
            </c:strRef>
          </c:tx>
          <c:val>
            <c:numRef>
              <c:f>股权价值增加分析表!$B$8:$Y$8</c:f>
              <c:numCache>
                <c:formatCode>0.00%</c:formatCode>
                <c:ptCount val="6"/>
                <c:pt idx="0">
                  <c:v>0.26533148976244192</c:v>
                </c:pt>
                <c:pt idx="1">
                  <c:v>0.27831522183996021</c:v>
                </c:pt>
                <c:pt idx="2">
                  <c:v>0.32538122776737721</c:v>
                </c:pt>
                <c:pt idx="3">
                  <c:v>0.33820941480298777</c:v>
                </c:pt>
                <c:pt idx="4">
                  <c:v>0.35696992894763718</c:v>
                </c:pt>
                <c:pt idx="5">
                  <c:v>0.34868066368664308</c:v>
                </c:pt>
              </c:numCache>
            </c:numRef>
          </c:val>
          <c:smooth val="0"/>
        </c:ser>
        <c:ser>
          <c:idx val="9"/>
          <c:order val="2"/>
          <c:tx>
            <c:strRef>
              <c:f>股权价值增加分析表!$A$11</c:f>
              <c:strCache>
                <c:ptCount val="1"/>
                <c:pt idx="0">
                  <c:v>税金及附加率</c:v>
                </c:pt>
              </c:strCache>
            </c:strRef>
          </c:tx>
          <c:val>
            <c:numRef>
              <c:f>股权价值增加分析表!$B$11:$Y$11</c:f>
              <c:numCache>
                <c:formatCode>0.00%</c:formatCode>
                <c:ptCount val="6"/>
                <c:pt idx="0">
                  <c:v>7.3577665466949844E-3</c:v>
                </c:pt>
                <c:pt idx="1">
                  <c:v>1.8192054801401906E-2</c:v>
                </c:pt>
                <c:pt idx="2">
                  <c:v>5.6849253961509381E-2</c:v>
                </c:pt>
                <c:pt idx="3">
                  <c:v>5.5843169682083922E-2</c:v>
                </c:pt>
                <c:pt idx="4">
                  <c:v>5.5929524513665251E-2</c:v>
                </c:pt>
                <c:pt idx="5">
                  <c:v>5.6862970606457938E-2</c:v>
                </c:pt>
              </c:numCache>
            </c:numRef>
          </c:val>
          <c:smooth val="0"/>
        </c:ser>
        <c:ser>
          <c:idx val="11"/>
          <c:order val="3"/>
          <c:tx>
            <c:strRef>
              <c:f>股权价值增加分析表!$A$13</c:f>
              <c:strCache>
                <c:ptCount val="1"/>
                <c:pt idx="0">
                  <c:v>销售费用率</c:v>
                </c:pt>
              </c:strCache>
            </c:strRef>
          </c:tx>
          <c:val>
            <c:numRef>
              <c:f>股权价值增加分析表!$B$13:$Y$13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3"/>
          <c:order val="4"/>
          <c:tx>
            <c:strRef>
              <c:f>股权价值增加分析表!$A$15</c:f>
              <c:strCache>
                <c:ptCount val="1"/>
                <c:pt idx="0">
                  <c:v>管理费用率</c:v>
                </c:pt>
              </c:strCache>
            </c:strRef>
          </c:tx>
          <c:val>
            <c:numRef>
              <c:f>股权价值增加分析表!$B$15:$Y$15</c:f>
              <c:numCache>
                <c:formatCode>0.00%</c:formatCode>
                <c:ptCount val="6"/>
                <c:pt idx="0">
                  <c:v>6.0188038359927684E-2</c:v>
                </c:pt>
                <c:pt idx="1">
                  <c:v>7.8397994054994799E-2</c:v>
                </c:pt>
                <c:pt idx="2">
                  <c:v>7.3210698806012636E-2</c:v>
                </c:pt>
                <c:pt idx="3">
                  <c:v>9.6200543638352204E-2</c:v>
                </c:pt>
                <c:pt idx="4">
                  <c:v>0.10507762608200327</c:v>
                </c:pt>
                <c:pt idx="5">
                  <c:v>0.1232586004879104</c:v>
                </c:pt>
              </c:numCache>
            </c:numRef>
          </c:val>
          <c:smooth val="0"/>
        </c:ser>
        <c:ser>
          <c:idx val="15"/>
          <c:order val="5"/>
          <c:tx>
            <c:strRef>
              <c:f>股权价值增加分析表!$A$17</c:f>
              <c:strCache>
                <c:ptCount val="1"/>
                <c:pt idx="0">
                  <c:v>资产减值损失率</c:v>
                </c:pt>
              </c:strCache>
            </c:strRef>
          </c:tx>
          <c:val>
            <c:numRef>
              <c:f>股权价值增加分析表!$B$17:$Y$17</c:f>
              <c:numCache>
                <c:formatCode>0.00%</c:formatCode>
                <c:ptCount val="6"/>
                <c:pt idx="0">
                  <c:v>1.6974640013571733E-2</c:v>
                </c:pt>
                <c:pt idx="1">
                  <c:v>7.2435820164425653E-3</c:v>
                </c:pt>
                <c:pt idx="2">
                  <c:v>2.5805343350881502E-2</c:v>
                </c:pt>
                <c:pt idx="3">
                  <c:v>1.7919016115770261E-2</c:v>
                </c:pt>
                <c:pt idx="4">
                  <c:v>1.9433431482734749E-2</c:v>
                </c:pt>
                <c:pt idx="5">
                  <c:v>1.8661126055918541E-2</c:v>
                </c:pt>
              </c:numCache>
            </c:numRef>
          </c:val>
          <c:smooth val="0"/>
        </c:ser>
        <c:ser>
          <c:idx val="17"/>
          <c:order val="6"/>
          <c:tx>
            <c:strRef>
              <c:f>股权价值增加分析表!$A$19</c:f>
              <c:strCache>
                <c:ptCount val="1"/>
                <c:pt idx="0">
                  <c:v>财务手续费率</c:v>
                </c:pt>
              </c:strCache>
            </c:strRef>
          </c:tx>
          <c:val>
            <c:numRef>
              <c:f>股权价值增加分析表!$B$19:$Y$19</c:f>
              <c:numCache>
                <c:formatCode>0.00%</c:formatCode>
                <c:ptCount val="6"/>
                <c:pt idx="0">
                  <c:v>1.3449098063280564E-3</c:v>
                </c:pt>
                <c:pt idx="1">
                  <c:v>1.2527013651161486E-3</c:v>
                </c:pt>
                <c:pt idx="2">
                  <c:v>9.5443783945634378E-4</c:v>
                </c:pt>
                <c:pt idx="3">
                  <c:v>5.4661082886223178E-4</c:v>
                </c:pt>
                <c:pt idx="4">
                  <c:v>3.6386614421724634E-4</c:v>
                </c:pt>
                <c:pt idx="5">
                  <c:v>3.6648207645703922E-4</c:v>
                </c:pt>
              </c:numCache>
            </c:numRef>
          </c:val>
          <c:smooth val="0"/>
        </c:ser>
        <c:ser>
          <c:idx val="19"/>
          <c:order val="7"/>
          <c:tx>
            <c:strRef>
              <c:f>股权价值增加分析表!$A$21</c:f>
              <c:strCache>
                <c:ptCount val="1"/>
                <c:pt idx="0">
                  <c:v>营业外收支净额率</c:v>
                </c:pt>
              </c:strCache>
            </c:strRef>
          </c:tx>
          <c:val>
            <c:numRef>
              <c:f>股权价值增加分析表!$B$21:$Y$21</c:f>
              <c:numCache>
                <c:formatCode>0.00%</c:formatCode>
                <c:ptCount val="6"/>
                <c:pt idx="0">
                  <c:v>2.4374705534107228E-3</c:v>
                </c:pt>
                <c:pt idx="1">
                  <c:v>2.2340389625781819E-3</c:v>
                </c:pt>
                <c:pt idx="2">
                  <c:v>1.4849054146456313E-3</c:v>
                </c:pt>
                <c:pt idx="3">
                  <c:v>1.1755087222258323E-3</c:v>
                </c:pt>
                <c:pt idx="4">
                  <c:v>2.8310373156940107E-3</c:v>
                </c:pt>
                <c:pt idx="5">
                  <c:v>2.4297557493635244E-3</c:v>
                </c:pt>
              </c:numCache>
            </c:numRef>
          </c:val>
          <c:smooth val="0"/>
        </c:ser>
        <c:ser>
          <c:idx val="20"/>
          <c:order val="8"/>
          <c:tx>
            <c:strRef>
              <c:f>股权价值增加分析表!$A$22</c:f>
              <c:strCache>
                <c:ptCount val="1"/>
                <c:pt idx="0">
                  <c:v>总费用率</c:v>
                </c:pt>
              </c:strCache>
            </c:strRef>
          </c:tx>
          <c:val>
            <c:numRef>
              <c:f>股权价值增加分析表!$B$22:$Y$22</c:f>
              <c:numCache>
                <c:formatCode>0.00%</c:formatCode>
                <c:ptCount val="6"/>
                <c:pt idx="0">
                  <c:v>8.8302825279933161E-2</c:v>
                </c:pt>
                <c:pt idx="1">
                  <c:v>0.1073203712005336</c:v>
                </c:pt>
                <c:pt idx="2">
                  <c:v>0.1583046393725055</c:v>
                </c:pt>
                <c:pt idx="3">
                  <c:v>0.17168484898729444</c:v>
                </c:pt>
                <c:pt idx="4">
                  <c:v>0.18363548553831452</c:v>
                </c:pt>
                <c:pt idx="5">
                  <c:v>0.20157893497610743</c:v>
                </c:pt>
              </c:numCache>
            </c:numRef>
          </c:val>
          <c:smooth val="0"/>
        </c:ser>
        <c:ser>
          <c:idx val="22"/>
          <c:order val="9"/>
          <c:tx>
            <c:strRef>
              <c:f>股权价值增加分析表!$A$24</c:f>
              <c:strCache>
                <c:ptCount val="1"/>
                <c:pt idx="0">
                  <c:v>息前税后经营利润率</c:v>
                </c:pt>
              </c:strCache>
            </c:strRef>
          </c:tx>
          <c:val>
            <c:numRef>
              <c:f>股权价值增加分析表!$B$24:$Y$24</c:f>
              <c:numCache>
                <c:formatCode>0.00%</c:formatCode>
                <c:ptCount val="6"/>
                <c:pt idx="0">
                  <c:v>0.12773338929407202</c:v>
                </c:pt>
                <c:pt idx="1">
                  <c:v>0.12294781040875027</c:v>
                </c:pt>
                <c:pt idx="2">
                  <c:v>0.12230348003428995</c:v>
                </c:pt>
                <c:pt idx="3">
                  <c:v>0.12552358558213883</c:v>
                </c:pt>
                <c:pt idx="4">
                  <c:v>0.13106713805870557</c:v>
                </c:pt>
                <c:pt idx="5">
                  <c:v>0.11236945773359426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28192"/>
        <c:axId val="194493184"/>
      </c:lineChart>
      <c:catAx>
        <c:axId val="193928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4493184"/>
        <c:crosses val="autoZero"/>
        <c:auto val="1"/>
        <c:lblAlgn val="ctr"/>
        <c:lblOffset val="100"/>
        <c:noMultiLvlLbl val="0"/>
      </c:catAx>
      <c:valAx>
        <c:axId val="194493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3928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215388376967444"/>
          <c:y val="7.0258151426999163E-2"/>
          <c:w val="0.20784611623032548"/>
          <c:h val="0.90045588014849187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709445064421219E-2"/>
          <c:y val="4.6309449148692401E-2"/>
          <c:w val="0.55930247247173037"/>
          <c:h val="0.80809401502946276"/>
        </c:manualLayout>
      </c:layout>
      <c:lineChart>
        <c:grouping val="stacked"/>
        <c:varyColors val="0"/>
        <c:ser>
          <c:idx val="1"/>
          <c:order val="0"/>
          <c:tx>
            <c:strRef>
              <c:f>股权价值增加分析表!$A$29</c:f>
              <c:strCache>
                <c:ptCount val="1"/>
                <c:pt idx="0">
                  <c:v>息税前经营利润占比</c:v>
                </c:pt>
              </c:strCache>
            </c:strRef>
          </c:tx>
          <c:val>
            <c:numRef>
              <c:f>股权价值增加分析表!$B$29:$Y$29</c:f>
              <c:numCache>
                <c:formatCode>0.00%</c:formatCode>
                <c:ptCount val="6"/>
                <c:pt idx="0">
                  <c:v>0.96334994319456557</c:v>
                </c:pt>
                <c:pt idx="1">
                  <c:v>0.94073019775305622</c:v>
                </c:pt>
                <c:pt idx="2">
                  <c:v>0.97398208633992833</c:v>
                </c:pt>
                <c:pt idx="3">
                  <c:v>0.97330786853876639</c:v>
                </c:pt>
                <c:pt idx="4">
                  <c:v>0.96793414200268491</c:v>
                </c:pt>
                <c:pt idx="5">
                  <c:v>0.93055786137330843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股权价值增加分析表!$A$31</c:f>
              <c:strCache>
                <c:ptCount val="1"/>
                <c:pt idx="0">
                  <c:v>对联营企业和合营企业的股权投资收益占比</c:v>
                </c:pt>
              </c:strCache>
            </c:strRef>
          </c:tx>
          <c:val>
            <c:numRef>
              <c:f>股权价值增加分析表!$B$31:$Y$31</c:f>
              <c:numCache>
                <c:formatCode>0.00%</c:formatCode>
                <c:ptCount val="6"/>
                <c:pt idx="0">
                  <c:v>-2.5911862006966697E-4</c:v>
                </c:pt>
                <c:pt idx="1">
                  <c:v>5.5193005669725119E-3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6.9270470040577381E-3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股权价值增加分析表!$A$33</c:f>
              <c:strCache>
                <c:ptCount val="1"/>
                <c:pt idx="0">
                  <c:v>息税前金融资产收益占比</c:v>
                </c:pt>
              </c:strCache>
            </c:strRef>
          </c:tx>
          <c:val>
            <c:numRef>
              <c:f>股权价值增加分析表!$B$33:$Y$33</c:f>
              <c:numCache>
                <c:formatCode>0.00%</c:formatCode>
                <c:ptCount val="6"/>
                <c:pt idx="0">
                  <c:v>3.6909175425503961E-2</c:v>
                </c:pt>
                <c:pt idx="1">
                  <c:v>5.3750501679971335E-2</c:v>
                </c:pt>
                <c:pt idx="2">
                  <c:v>2.6017913660071688E-2</c:v>
                </c:pt>
                <c:pt idx="3">
                  <c:v>2.6692131461233549E-2</c:v>
                </c:pt>
                <c:pt idx="4">
                  <c:v>3.2065857997315032E-2</c:v>
                </c:pt>
                <c:pt idx="5">
                  <c:v>6.2515091622633828E-2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268608"/>
        <c:axId val="195183744"/>
      </c:lineChart>
      <c:catAx>
        <c:axId val="195268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95183744"/>
        <c:crosses val="autoZero"/>
        <c:auto val="1"/>
        <c:lblAlgn val="ctr"/>
        <c:lblOffset val="100"/>
        <c:noMultiLvlLbl val="0"/>
      </c:catAx>
      <c:valAx>
        <c:axId val="19518374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526860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股权价值增加分析表!$A$48</c:f>
              <c:strCache>
                <c:ptCount val="1"/>
                <c:pt idx="0">
                  <c:v>净利润率%</c:v>
                </c:pt>
              </c:strCache>
            </c:strRef>
          </c:tx>
          <c:val>
            <c:numRef>
              <c:f>股权价值增加分析表!$B$48:$AC$48</c:f>
              <c:numCache>
                <c:formatCode>0.00%</c:formatCode>
                <c:ptCount val="7"/>
                <c:pt idx="0">
                  <c:v>0.12498437220180388</c:v>
                </c:pt>
                <c:pt idx="1">
                  <c:v>0.12365441980224215</c:v>
                </c:pt>
                <c:pt idx="2">
                  <c:v>0.11449601948295306</c:v>
                </c:pt>
                <c:pt idx="3">
                  <c:v>0.12605916989502708</c:v>
                </c:pt>
                <c:pt idx="4">
                  <c:v>0.13513578611928542</c:v>
                </c:pt>
                <c:pt idx="5">
                  <c:v>0.12017247208799518</c:v>
                </c:pt>
                <c:pt idx="6">
                  <c:v>0.10152693128277245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269120"/>
        <c:axId val="195186048"/>
      </c:lineChart>
      <c:catAx>
        <c:axId val="195269120"/>
        <c:scaling>
          <c:orientation val="minMax"/>
        </c:scaling>
        <c:delete val="0"/>
        <c:axPos val="b"/>
        <c:majorTickMark val="out"/>
        <c:minorTickMark val="none"/>
        <c:tickLblPos val="nextTo"/>
        <c:crossAx val="195186048"/>
        <c:crosses val="autoZero"/>
        <c:auto val="1"/>
        <c:lblAlgn val="ctr"/>
        <c:lblOffset val="100"/>
        <c:noMultiLvlLbl val="0"/>
      </c:catAx>
      <c:valAx>
        <c:axId val="19518604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526912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股权价值增加分析表!$A$49</c:f>
              <c:strCache>
                <c:ptCount val="1"/>
                <c:pt idx="0">
                  <c:v>环比增长</c:v>
                </c:pt>
              </c:strCache>
            </c:strRef>
          </c:tx>
          <c:val>
            <c:numRef>
              <c:f>股权价值增加分析表!$B$49:$Y$49</c:f>
              <c:numCache>
                <c:formatCode>0.00%</c:formatCode>
                <c:ptCount val="6"/>
                <c:pt idx="0">
                  <c:v>0.32375911024165854</c:v>
                </c:pt>
                <c:pt idx="1">
                  <c:v>0.43750521656260571</c:v>
                </c:pt>
                <c:pt idx="2">
                  <c:v>0.29330202606499911</c:v>
                </c:pt>
                <c:pt idx="3">
                  <c:v>0.20403368765714044</c:v>
                </c:pt>
                <c:pt idx="4">
                  <c:v>0.53467278160886578</c:v>
                </c:pt>
                <c:pt idx="5">
                  <c:v>0.34206505605895754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270144"/>
        <c:axId val="195187776"/>
      </c:lineChart>
      <c:catAx>
        <c:axId val="195270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95187776"/>
        <c:crosses val="autoZero"/>
        <c:auto val="1"/>
        <c:lblAlgn val="ctr"/>
        <c:lblOffset val="100"/>
        <c:noMultiLvlLbl val="0"/>
      </c:catAx>
      <c:valAx>
        <c:axId val="19518777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527014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股权价值增加分析表!$A$29</c:f>
              <c:strCache>
                <c:ptCount val="1"/>
                <c:pt idx="0">
                  <c:v>息税前经营利润占比</c:v>
                </c:pt>
              </c:strCache>
            </c:strRef>
          </c:tx>
          <c:val>
            <c:numRef>
              <c:f>股权价值增加分析表!$B$29:$Y$29</c:f>
              <c:numCache>
                <c:formatCode>0.00%</c:formatCode>
                <c:ptCount val="6"/>
                <c:pt idx="0">
                  <c:v>0.96334994319456557</c:v>
                </c:pt>
                <c:pt idx="1">
                  <c:v>0.94073019775305622</c:v>
                </c:pt>
                <c:pt idx="2">
                  <c:v>0.97398208633992833</c:v>
                </c:pt>
                <c:pt idx="3">
                  <c:v>0.97330786853876639</c:v>
                </c:pt>
                <c:pt idx="4">
                  <c:v>0.96793414200268491</c:v>
                </c:pt>
                <c:pt idx="5">
                  <c:v>0.93055786137330843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股权价值增加分析表!$A$31</c:f>
              <c:strCache>
                <c:ptCount val="1"/>
                <c:pt idx="0">
                  <c:v>对联营企业和合营企业的股权投资收益占比</c:v>
                </c:pt>
              </c:strCache>
            </c:strRef>
          </c:tx>
          <c:val>
            <c:numRef>
              <c:f>股权价值增加分析表!$B$31:$Y$31</c:f>
              <c:numCache>
                <c:formatCode>0.00%</c:formatCode>
                <c:ptCount val="6"/>
                <c:pt idx="0">
                  <c:v>-2.5911862006966697E-4</c:v>
                </c:pt>
                <c:pt idx="1">
                  <c:v>5.5193005669725119E-3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6.9270470040577381E-3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股权价值增加分析表!$A$33</c:f>
              <c:strCache>
                <c:ptCount val="1"/>
                <c:pt idx="0">
                  <c:v>息税前金融资产收益占比</c:v>
                </c:pt>
              </c:strCache>
            </c:strRef>
          </c:tx>
          <c:val>
            <c:numRef>
              <c:f>股权价值增加分析表!$B$33:$Y$33</c:f>
              <c:numCache>
                <c:formatCode>0.00%</c:formatCode>
                <c:ptCount val="6"/>
                <c:pt idx="0">
                  <c:v>3.6909175425503961E-2</c:v>
                </c:pt>
                <c:pt idx="1">
                  <c:v>5.3750501679971335E-2</c:v>
                </c:pt>
                <c:pt idx="2">
                  <c:v>2.6017913660071688E-2</c:v>
                </c:pt>
                <c:pt idx="3">
                  <c:v>2.6692131461233549E-2</c:v>
                </c:pt>
                <c:pt idx="4">
                  <c:v>3.2065857997315032E-2</c:v>
                </c:pt>
                <c:pt idx="5">
                  <c:v>6.2515091622633828E-2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271168"/>
        <c:axId val="195388544"/>
      </c:lineChart>
      <c:catAx>
        <c:axId val="195271168"/>
        <c:scaling>
          <c:orientation val="minMax"/>
        </c:scaling>
        <c:delete val="0"/>
        <c:axPos val="b"/>
        <c:majorTickMark val="out"/>
        <c:minorTickMark val="none"/>
        <c:tickLblPos val="nextTo"/>
        <c:crossAx val="195388544"/>
        <c:crosses val="autoZero"/>
        <c:auto val="1"/>
        <c:lblAlgn val="ctr"/>
        <c:lblOffset val="100"/>
        <c:noMultiLvlLbl val="0"/>
      </c:catAx>
      <c:valAx>
        <c:axId val="19538854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527116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股权价值增加分析表!$A$41</c:f>
              <c:strCache>
                <c:ptCount val="1"/>
                <c:pt idx="0">
                  <c:v>财务成本负担率=1-税前利润/息税前利润</c:v>
                </c:pt>
              </c:strCache>
            </c:strRef>
          </c:tx>
          <c:val>
            <c:numRef>
              <c:f>股权价值增加分析表!$B$41:$Y$41</c:f>
              <c:numCache>
                <c:formatCode>0.00%</c:formatCode>
                <c:ptCount val="6"/>
                <c:pt idx="0">
                  <c:v>5.7382814890953315E-2</c:v>
                </c:pt>
                <c:pt idx="1">
                  <c:v>5.3863209057005368E-2</c:v>
                </c:pt>
                <c:pt idx="2">
                  <c:v>8.8193795447538137E-2</c:v>
                </c:pt>
                <c:pt idx="3">
                  <c:v>2.2539219292715629E-2</c:v>
                </c:pt>
                <c:pt idx="4">
                  <c:v>2.0187887779941072E-3</c:v>
                </c:pt>
                <c:pt idx="5">
                  <c:v>4.8235447814553023E-3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272192"/>
        <c:axId val="195390848"/>
      </c:lineChart>
      <c:catAx>
        <c:axId val="195272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5390848"/>
        <c:crosses val="autoZero"/>
        <c:auto val="1"/>
        <c:lblAlgn val="ctr"/>
        <c:lblOffset val="100"/>
        <c:noMultiLvlLbl val="0"/>
      </c:catAx>
      <c:valAx>
        <c:axId val="19539084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527219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股权价值增加分析表!$A$2</c:f>
              <c:strCache>
                <c:ptCount val="1"/>
                <c:pt idx="0">
                  <c:v>营业收入</c:v>
                </c:pt>
              </c:strCache>
            </c:strRef>
          </c:tx>
          <c:invertIfNegative val="0"/>
          <c:val>
            <c:numRef>
              <c:f>股权价值增加分析表!$B$2:$Y$2</c:f>
              <c:numCache>
                <c:formatCode>#,##0.00_ </c:formatCode>
                <c:ptCount val="6"/>
                <c:pt idx="0">
                  <c:v>8211546958.79</c:v>
                </c:pt>
                <c:pt idx="1">
                  <c:v>6269921274.71</c:v>
                </c:pt>
                <c:pt idx="2">
                  <c:v>4710553211.6800003</c:v>
                </c:pt>
                <c:pt idx="3">
                  <c:v>3308170629.8499999</c:v>
                </c:pt>
                <c:pt idx="4">
                  <c:v>2563027901.3899999</c:v>
                </c:pt>
                <c:pt idx="5">
                  <c:v>1878031708</c:v>
                </c:pt>
              </c:numCache>
            </c:numRef>
          </c:val>
        </c:ser>
        <c:ser>
          <c:idx val="2"/>
          <c:order val="1"/>
          <c:tx>
            <c:strRef>
              <c:f>股权价值增加分析表!$A$4</c:f>
              <c:strCache>
                <c:ptCount val="1"/>
                <c:pt idx="0">
                  <c:v>营业成本</c:v>
                </c:pt>
              </c:strCache>
            </c:strRef>
          </c:tx>
          <c:invertIfNegative val="0"/>
          <c:val>
            <c:numRef>
              <c:f>股权价值增加分析表!$B$4:$Y$4</c:f>
              <c:numCache>
                <c:formatCode>#,##0.00_ </c:formatCode>
                <c:ptCount val="6"/>
                <c:pt idx="0">
                  <c:v>6032764970.96</c:v>
                </c:pt>
                <c:pt idx="1">
                  <c:v>4524906744.2200003</c:v>
                </c:pt>
                <c:pt idx="2">
                  <c:v>3177827624.1999998</c:v>
                </c:pt>
                <c:pt idx="3">
                  <c:v>2189316177.0599999</c:v>
                </c:pt>
                <c:pt idx="4">
                  <c:v>1648104013.54</c:v>
                </c:pt>
                <c:pt idx="5">
                  <c:v>1223198365.6300001</c:v>
                </c:pt>
              </c:numCache>
            </c:numRef>
          </c:val>
        </c:ser>
        <c:ser>
          <c:idx val="5"/>
          <c:order val="2"/>
          <c:tx>
            <c:strRef>
              <c:f>股权价值增加分析表!$A$7</c:f>
              <c:strCache>
                <c:ptCount val="1"/>
                <c:pt idx="0">
                  <c:v>毛利</c:v>
                </c:pt>
              </c:strCache>
            </c:strRef>
          </c:tx>
          <c:invertIfNegative val="0"/>
          <c:val>
            <c:numRef>
              <c:f>股权价值增加分析表!$B$7:$Y$7</c:f>
              <c:numCache>
                <c:formatCode>#,##0.00_ </c:formatCode>
                <c:ptCount val="6"/>
                <c:pt idx="0">
                  <c:v>2178781987.8299999</c:v>
                </c:pt>
                <c:pt idx="1">
                  <c:v>1745014530.4899998</c:v>
                </c:pt>
                <c:pt idx="2">
                  <c:v>1532725587.4800005</c:v>
                </c:pt>
                <c:pt idx="3">
                  <c:v>1118854452.79</c:v>
                </c:pt>
                <c:pt idx="4">
                  <c:v>914923887.8499999</c:v>
                </c:pt>
                <c:pt idx="5">
                  <c:v>654833342.36999989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63520"/>
        <c:axId val="195392576"/>
      </c:barChart>
      <c:catAx>
        <c:axId val="195563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95392576"/>
        <c:crosses val="autoZero"/>
        <c:auto val="1"/>
        <c:lblAlgn val="ctr"/>
        <c:lblOffset val="100"/>
        <c:noMultiLvlLbl val="0"/>
      </c:catAx>
      <c:valAx>
        <c:axId val="195392576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5563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1"/>
          <c:order val="0"/>
          <c:tx>
            <c:strRef>
              <c:f>股权价值增加分析表!$A$3</c:f>
              <c:strCache>
                <c:ptCount val="1"/>
                <c:pt idx="0">
                  <c:v>营业收入增长率%</c:v>
                </c:pt>
              </c:strCache>
            </c:strRef>
          </c:tx>
          <c:val>
            <c:numRef>
              <c:f>股权价值增加分析表!$B$3:$Y$3</c:f>
              <c:numCache>
                <c:formatCode>0.00%</c:formatCode>
                <c:ptCount val="6"/>
                <c:pt idx="0">
                  <c:v>0.30967305632873438</c:v>
                </c:pt>
                <c:pt idx="1">
                  <c:v>0.33103714000374435</c:v>
                </c:pt>
                <c:pt idx="2">
                  <c:v>0.42391482748082665</c:v>
                </c:pt>
                <c:pt idx="3">
                  <c:v>0.29072751336647129</c:v>
                </c:pt>
                <c:pt idx="4">
                  <c:v>0.36474154854365209</c:v>
                </c:pt>
                <c:pt idx="5">
                  <c:v>0.1338349320444695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股权价值增加分析表!$A$6</c:f>
              <c:strCache>
                <c:ptCount val="1"/>
                <c:pt idx="0">
                  <c:v>营业成本增长率</c:v>
                </c:pt>
              </c:strCache>
            </c:strRef>
          </c:tx>
          <c:val>
            <c:numRef>
              <c:f>股权价值增加分析表!$B$6:$Y$6</c:f>
              <c:numCache>
                <c:formatCode>0.00%</c:formatCode>
                <c:ptCount val="6"/>
                <c:pt idx="0">
                  <c:v>0.33323520504949616</c:v>
                </c:pt>
                <c:pt idx="1">
                  <c:v>0.42389936753071056</c:v>
                </c:pt>
                <c:pt idx="2">
                  <c:v>0.45151607497253188</c:v>
                </c:pt>
                <c:pt idx="3">
                  <c:v>0.32838471302397843</c:v>
                </c:pt>
                <c:pt idx="4">
                  <c:v>0.34737264195996131</c:v>
                </c:pt>
                <c:pt idx="5">
                  <c:v>0.21835173294006902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股权价值增加分析表!$A$9</c:f>
              <c:strCache>
                <c:ptCount val="1"/>
                <c:pt idx="0">
                  <c:v>毛利增长率</c:v>
                </c:pt>
              </c:strCache>
            </c:strRef>
          </c:tx>
          <c:val>
            <c:numRef>
              <c:f>股权价值增加分析表!$B$9:$Y$9</c:f>
              <c:numCache>
                <c:formatCode>0.00%</c:formatCode>
                <c:ptCount val="6"/>
                <c:pt idx="0">
                  <c:v>0.24857526958139331</c:v>
                </c:pt>
                <c:pt idx="1">
                  <c:v>0.13850420763121063</c:v>
                </c:pt>
                <c:pt idx="2">
                  <c:v>0.3699061425353069</c:v>
                </c:pt>
                <c:pt idx="3">
                  <c:v>0.2228934752367446</c:v>
                </c:pt>
                <c:pt idx="4">
                  <c:v>0.39718586188459737</c:v>
                </c:pt>
                <c:pt idx="5">
                  <c:v>3.7672252421275332E-3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270656"/>
        <c:axId val="195189504"/>
      </c:lineChart>
      <c:catAx>
        <c:axId val="195270656"/>
        <c:scaling>
          <c:orientation val="minMax"/>
        </c:scaling>
        <c:delete val="0"/>
        <c:axPos val="b"/>
        <c:majorTickMark val="out"/>
        <c:minorTickMark val="none"/>
        <c:tickLblPos val="nextTo"/>
        <c:crossAx val="195189504"/>
        <c:crosses val="autoZero"/>
        <c:auto val="1"/>
        <c:lblAlgn val="ctr"/>
        <c:lblOffset val="100"/>
        <c:noMultiLvlLbl val="0"/>
      </c:catAx>
      <c:valAx>
        <c:axId val="19518950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5270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902919212491511"/>
          <c:y val="0.30236458864977628"/>
          <c:w val="0.2583484026522001"/>
          <c:h val="0.47901757313448401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股东权益回报率分析表!$A$28</c:f>
              <c:strCache>
                <c:ptCount val="1"/>
                <c:pt idx="0">
                  <c:v>长期股权投资收益率</c:v>
                </c:pt>
              </c:strCache>
            </c:strRef>
          </c:tx>
          <c:val>
            <c:numRef>
              <c:f>股东权益回报率分析表!$B$28:$Y$28</c:f>
              <c:numCache>
                <c:formatCode>0.00%</c:formatCode>
                <c:ptCount val="6"/>
                <c:pt idx="0">
                  <c:v>-1.4521592289029923E-2</c:v>
                </c:pt>
                <c:pt idx="1">
                  <c:v>0.20035374216633373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0.17600833388566692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565056"/>
        <c:axId val="195394880"/>
      </c:lineChart>
      <c:catAx>
        <c:axId val="195565056"/>
        <c:scaling>
          <c:orientation val="minMax"/>
        </c:scaling>
        <c:delete val="0"/>
        <c:axPos val="b"/>
        <c:majorTickMark val="out"/>
        <c:minorTickMark val="none"/>
        <c:tickLblPos val="nextTo"/>
        <c:crossAx val="195394880"/>
        <c:crosses val="autoZero"/>
        <c:auto val="1"/>
        <c:lblAlgn val="ctr"/>
        <c:lblOffset val="100"/>
        <c:noMultiLvlLbl val="0"/>
      </c:catAx>
      <c:valAx>
        <c:axId val="1953948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556505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股东权益回报率分析表!$A$44</c:f>
              <c:strCache>
                <c:ptCount val="1"/>
                <c:pt idx="0">
                  <c:v>税后金融资产收益率</c:v>
                </c:pt>
              </c:strCache>
            </c:strRef>
          </c:tx>
          <c:val>
            <c:numRef>
              <c:f>股东权益回报率分析表!$B$44:$Y$44</c:f>
              <c:numCache>
                <c:formatCode>0.00%</c:formatCode>
                <c:ptCount val="6"/>
                <c:pt idx="0">
                  <c:v>1.2568001919546622E-2</c:v>
                </c:pt>
                <c:pt idx="1">
                  <c:v>1.1227505895943162E-2</c:v>
                </c:pt>
                <c:pt idx="2">
                  <c:v>4.6870864483554379E-3</c:v>
                </c:pt>
                <c:pt idx="3">
                  <c:v>1.1470740597773164E-2</c:v>
                </c:pt>
                <c:pt idx="4">
                  <c:v>1.1018102195680514E-2</c:v>
                </c:pt>
                <c:pt idx="5">
                  <c:v>1.3354656478686158E-2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566080"/>
        <c:axId val="195552384"/>
      </c:lineChart>
      <c:catAx>
        <c:axId val="19556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95552384"/>
        <c:crosses val="autoZero"/>
        <c:auto val="1"/>
        <c:lblAlgn val="ctr"/>
        <c:lblOffset val="100"/>
        <c:noMultiLvlLbl val="0"/>
      </c:catAx>
      <c:valAx>
        <c:axId val="1955523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556608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股东权益回报率分析表!$A$51</c:f>
              <c:strCache>
                <c:ptCount val="1"/>
                <c:pt idx="0">
                  <c:v>营运资产周转率</c:v>
                </c:pt>
              </c:strCache>
            </c:strRef>
          </c:tx>
          <c:val>
            <c:numRef>
              <c:f>股东权益回报率分析表!$B$51:$Y$51</c:f>
              <c:numCache>
                <c:formatCode>#,##0.00_ </c:formatCode>
                <c:ptCount val="6"/>
                <c:pt idx="0">
                  <c:v>-3.6856861557590377</c:v>
                </c:pt>
                <c:pt idx="1">
                  <c:v>-4.9485693860661968</c:v>
                </c:pt>
                <c:pt idx="2">
                  <c:v>-3.6459971164174094</c:v>
                </c:pt>
                <c:pt idx="3">
                  <c:v>-4.8702022783016652</c:v>
                </c:pt>
                <c:pt idx="4">
                  <c:v>-39.007577404545188</c:v>
                </c:pt>
                <c:pt idx="5">
                  <c:v>-20.148026994758261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股东权益回报率分析表!$A$53</c:f>
              <c:strCache>
                <c:ptCount val="1"/>
                <c:pt idx="0">
                  <c:v>长期经营资产周转率</c:v>
                </c:pt>
              </c:strCache>
            </c:strRef>
          </c:tx>
          <c:val>
            <c:numRef>
              <c:f>股东权益回报率分析表!$B$53:$Y$53</c:f>
              <c:numCache>
                <c:formatCode>#,##0.00_ </c:formatCode>
                <c:ptCount val="6"/>
                <c:pt idx="0">
                  <c:v>4.5008677426281425</c:v>
                </c:pt>
                <c:pt idx="1">
                  <c:v>6.6221792908116264</c:v>
                </c:pt>
                <c:pt idx="2">
                  <c:v>5.7932989193970288</c:v>
                </c:pt>
                <c:pt idx="3">
                  <c:v>5.155165256427968</c:v>
                </c:pt>
                <c:pt idx="4">
                  <c:v>4.6353134815035952</c:v>
                </c:pt>
                <c:pt idx="5">
                  <c:v>4.4086757339260547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股东权益回报率分析表!$A$55</c:f>
              <c:strCache>
                <c:ptCount val="1"/>
                <c:pt idx="0">
                  <c:v>金融资产周转率</c:v>
                </c:pt>
              </c:strCache>
            </c:strRef>
          </c:tx>
          <c:val>
            <c:numRef>
              <c:f>股东权益回报率分析表!$B$55:$Y$55</c:f>
              <c:numCache>
                <c:formatCode>#,##0.00_ </c:formatCode>
                <c:ptCount val="6"/>
                <c:pt idx="0">
                  <c:v>1.0217931845889543</c:v>
                </c:pt>
                <c:pt idx="1">
                  <c:v>1.2345354502180046</c:v>
                </c:pt>
                <c:pt idx="2">
                  <c:v>0.88136635115874518</c:v>
                </c:pt>
                <c:pt idx="3">
                  <c:v>1.2592767954329944</c:v>
                </c:pt>
                <c:pt idx="4">
                  <c:v>2.0814262336496046</c:v>
                </c:pt>
                <c:pt idx="5">
                  <c:v>1.7690615627295441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股东权益回报率分析表!$A$57</c:f>
              <c:strCache>
                <c:ptCount val="1"/>
                <c:pt idx="0">
                  <c:v>长期股权投资周转率</c:v>
                </c:pt>
              </c:strCache>
            </c:strRef>
          </c:tx>
          <c:val>
            <c:numRef>
              <c:f>股东权益回报率分析表!$B$57:$Y$57</c:f>
              <c:numCache>
                <c:formatCode>#,##0.00_ </c:formatCode>
                <c:ptCount val="6"/>
                <c:pt idx="0">
                  <c:v>296.79623382873729</c:v>
                </c:pt>
                <c:pt idx="1">
                  <c:v>194.62253489600724</c:v>
                </c:pt>
                <c:pt idx="2">
                  <c:v>252.94500815655613</c:v>
                </c:pt>
                <c:pt idx="3">
                  <c:v>0</c:v>
                </c:pt>
                <c:pt idx="4">
                  <c:v>46.072764720294799</c:v>
                </c:pt>
                <c:pt idx="5">
                  <c:v>155.59500480530241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567104"/>
        <c:axId val="195554112"/>
      </c:lineChart>
      <c:catAx>
        <c:axId val="19556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95554112"/>
        <c:crosses val="autoZero"/>
        <c:auto val="1"/>
        <c:lblAlgn val="ctr"/>
        <c:lblOffset val="100"/>
        <c:noMultiLvlLbl val="0"/>
      </c:catAx>
      <c:valAx>
        <c:axId val="195554112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556710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股东权益回报率分析表!$A$83</c:f>
              <c:strCache>
                <c:ptCount val="1"/>
                <c:pt idx="0">
                  <c:v>长期经营资产周转率</c:v>
                </c:pt>
              </c:strCache>
            </c:strRef>
          </c:tx>
          <c:val>
            <c:numRef>
              <c:f>股东权益回报率分析表!$B$83:$Y$83</c:f>
              <c:numCache>
                <c:formatCode>#,##0.00_ </c:formatCode>
                <c:ptCount val="6"/>
                <c:pt idx="0">
                  <c:v>4.86296588828744</c:v>
                </c:pt>
                <c:pt idx="1">
                  <c:v>7.6879523163568146</c:v>
                </c:pt>
                <c:pt idx="2">
                  <c:v>7.4817477901125971</c:v>
                </c:pt>
                <c:pt idx="3">
                  <c:v>6.0534588333714785</c:v>
                </c:pt>
                <c:pt idx="4">
                  <c:v>5.2262265518899023</c:v>
                </c:pt>
                <c:pt idx="5">
                  <c:v>4.9628850697621001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股东权益回报率分析表!$A$85</c:f>
              <c:strCache>
                <c:ptCount val="1"/>
                <c:pt idx="0">
                  <c:v>固定资产周转率</c:v>
                </c:pt>
              </c:strCache>
            </c:strRef>
          </c:tx>
          <c:val>
            <c:numRef>
              <c:f>股东权益回报率分析表!$B$85:$Y$85</c:f>
              <c:numCache>
                <c:formatCode>#,##0.00_ </c:formatCode>
                <c:ptCount val="6"/>
                <c:pt idx="0">
                  <c:v>46.137086989204747</c:v>
                </c:pt>
                <c:pt idx="1">
                  <c:v>37.861274571520752</c:v>
                </c:pt>
                <c:pt idx="2">
                  <c:v>25.883931445348711</c:v>
                </c:pt>
                <c:pt idx="3">
                  <c:v>15.587633762030842</c:v>
                </c:pt>
                <c:pt idx="4">
                  <c:v>10.631720553059166</c:v>
                </c:pt>
                <c:pt idx="5">
                  <c:v>8.3913336772917493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股东权益回报率分析表!$A$87</c:f>
              <c:strCache>
                <c:ptCount val="1"/>
                <c:pt idx="0">
                  <c:v>在建工程周转率</c:v>
                </c:pt>
              </c:strCache>
            </c:strRef>
          </c:tx>
          <c:val>
            <c:numRef>
              <c:f>股东权益回报率分析表!$B$87:$Y$87</c:f>
              <c:numCache>
                <c:formatCode>#,##0.00_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0"/>
          <c:order val="3"/>
          <c:tx>
            <c:strRef>
              <c:f>股东权益回报率分析表!$A$93</c:f>
              <c:strCache>
                <c:ptCount val="1"/>
                <c:pt idx="0">
                  <c:v>无形资产周转率</c:v>
                </c:pt>
              </c:strCache>
            </c:strRef>
          </c:tx>
          <c:val>
            <c:numRef>
              <c:f>股东权益回报率分析表!$B$93:$Y$93</c:f>
              <c:numCache>
                <c:formatCode>#,##0.00_ </c:formatCode>
                <c:ptCount val="6"/>
                <c:pt idx="0">
                  <c:v>1869.9873873163408</c:v>
                </c:pt>
                <c:pt idx="1">
                  <c:v>1328.2071114626867</c:v>
                </c:pt>
                <c:pt idx="2">
                  <c:v>91.265669708208605</c:v>
                </c:pt>
                <c:pt idx="3">
                  <c:v>70.452771193272767</c:v>
                </c:pt>
                <c:pt idx="4">
                  <c:v>3466.6547173069207</c:v>
                </c:pt>
                <c:pt idx="5">
                  <c:v>10068.749461521325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805696"/>
        <c:axId val="195556416"/>
      </c:lineChart>
      <c:catAx>
        <c:axId val="195805696"/>
        <c:scaling>
          <c:orientation val="minMax"/>
        </c:scaling>
        <c:delete val="0"/>
        <c:axPos val="b"/>
        <c:majorTickMark val="out"/>
        <c:minorTickMark val="none"/>
        <c:tickLblPos val="nextTo"/>
        <c:crossAx val="195556416"/>
        <c:crosses val="autoZero"/>
        <c:auto val="1"/>
        <c:lblAlgn val="ctr"/>
        <c:lblOffset val="100"/>
        <c:noMultiLvlLbl val="0"/>
      </c:catAx>
      <c:valAx>
        <c:axId val="195556416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580569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股东权益回报率分析表!$A$4</c:f>
              <c:strCache>
                <c:ptCount val="1"/>
                <c:pt idx="0">
                  <c:v>股东权益回报率=净利润/股东权益</c:v>
                </c:pt>
              </c:strCache>
            </c:strRef>
          </c:tx>
          <c:val>
            <c:numRef>
              <c:f>股东权益回报率分析表!$B$4:$Y$4</c:f>
              <c:numCache>
                <c:formatCode>0.00%</c:formatCode>
                <c:ptCount val="6"/>
                <c:pt idx="0">
                  <c:v>0.19779945757757222</c:v>
                </c:pt>
                <c:pt idx="1">
                  <c:v>0.18165909068366248</c:v>
                </c:pt>
                <c:pt idx="2">
                  <c:v>0.14800179625185578</c:v>
                </c:pt>
                <c:pt idx="3">
                  <c:v>0.19976919446291166</c:v>
                </c:pt>
                <c:pt idx="4">
                  <c:v>0.19533958767011458</c:v>
                </c:pt>
                <c:pt idx="5">
                  <c:v>0.14938163567094875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股东权益回报率分析表!$A$6</c:f>
              <c:strCache>
                <c:ptCount val="1"/>
                <c:pt idx="0">
                  <c:v>(1)息税前利润率=息税前利润/营业收入%</c:v>
                </c:pt>
              </c:strCache>
            </c:strRef>
          </c:tx>
          <c:val>
            <c:numRef>
              <c:f>股东权益回报率分析表!$B$6:$Y$6</c:f>
              <c:numCache>
                <c:formatCode>0.00%</c:formatCode>
                <c:ptCount val="6"/>
                <c:pt idx="0">
                  <c:v>0.18882401652105721</c:v>
                </c:pt>
                <c:pt idx="1">
                  <c:v>0.18651780179235022</c:v>
                </c:pt>
                <c:pt idx="2">
                  <c:v>0.17458883649818516</c:v>
                </c:pt>
                <c:pt idx="3">
                  <c:v>0.17350685093471915</c:v>
                </c:pt>
                <c:pt idx="4">
                  <c:v>0.1849263397924589</c:v>
                </c:pt>
                <c:pt idx="5">
                  <c:v>0.16330122662657406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股东权益回报率分析表!$A$7</c:f>
              <c:strCache>
                <c:ptCount val="1"/>
                <c:pt idx="0">
                  <c:v>(2)资产总额周转率=营业收入/资产总额</c:v>
                </c:pt>
              </c:strCache>
            </c:strRef>
          </c:tx>
          <c:val>
            <c:numRef>
              <c:f>股东权益回报率分析表!$B$7:$Y$7</c:f>
              <c:numCache>
                <c:formatCode>#,##0.00_ </c:formatCode>
                <c:ptCount val="6"/>
                <c:pt idx="0">
                  <c:v>1.0719257662169037</c:v>
                </c:pt>
                <c:pt idx="1">
                  <c:v>1.3087488734003072</c:v>
                </c:pt>
                <c:pt idx="2">
                  <c:v>0.96441759051886244</c:v>
                </c:pt>
                <c:pt idx="3">
                  <c:v>1.2775364838256971</c:v>
                </c:pt>
                <c:pt idx="4">
                  <c:v>1.4445779927393116</c:v>
                </c:pt>
                <c:pt idx="5">
                  <c:v>1.3353074063569139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股东权益回报率分析表!$A$8</c:f>
              <c:strCache>
                <c:ptCount val="1"/>
                <c:pt idx="0">
                  <c:v>息税前资产回报率=息税前利润/资产总额</c:v>
                </c:pt>
              </c:strCache>
            </c:strRef>
          </c:tx>
          <c:val>
            <c:numRef>
              <c:f>股东权益回报率分析表!$B$8:$Y$8</c:f>
              <c:numCache>
                <c:formatCode>0.00%</c:formatCode>
                <c:ptCount val="6"/>
                <c:pt idx="0">
                  <c:v>0.20240532858948754</c:v>
                </c:pt>
                <c:pt idx="1">
                  <c:v>0.24410496296484016</c:v>
                </c:pt>
                <c:pt idx="2">
                  <c:v>0.16837654502707133</c:v>
                </c:pt>
                <c:pt idx="3">
                  <c:v>0.22166133226281046</c:v>
                </c:pt>
                <c:pt idx="4">
                  <c:v>0.26714052074201822</c:v>
                </c:pt>
                <c:pt idx="5">
                  <c:v>0.21805733738163319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股东权益回报率分析表!$A$9</c:f>
              <c:strCache>
                <c:ptCount val="1"/>
                <c:pt idx="0">
                  <c:v>(3)财务成本效应比率=税前利润/息税前利润</c:v>
                </c:pt>
              </c:strCache>
            </c:strRef>
          </c:tx>
          <c:val>
            <c:numRef>
              <c:f>股东权益回报率分析表!$B$9:$Y$9</c:f>
              <c:numCache>
                <c:formatCode>0.00%</c:formatCode>
                <c:ptCount val="6"/>
                <c:pt idx="0">
                  <c:v>0.94261718510904668</c:v>
                </c:pt>
                <c:pt idx="1">
                  <c:v>0.94613679094299463</c:v>
                </c:pt>
                <c:pt idx="2">
                  <c:v>0.91180620455246186</c:v>
                </c:pt>
                <c:pt idx="3">
                  <c:v>0.97746078070728437</c:v>
                </c:pt>
                <c:pt idx="4">
                  <c:v>0.99798121122200589</c:v>
                </c:pt>
                <c:pt idx="5">
                  <c:v>0.9951764552185447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股东权益回报率分析表!$A$12</c:f>
              <c:strCache>
                <c:ptCount val="1"/>
                <c:pt idx="0">
                  <c:v>(5)企业所得税效应比率=净利润/税前利润</c:v>
                </c:pt>
              </c:strCache>
            </c:strRef>
          </c:tx>
          <c:val>
            <c:numRef>
              <c:f>股东权益回报率分析表!$B$12:$Y$12</c:f>
              <c:numCache>
                <c:formatCode>0.00%</c:formatCode>
                <c:ptCount val="6"/>
                <c:pt idx="0">
                  <c:v>0.70220372422109045</c:v>
                </c:pt>
                <c:pt idx="1">
                  <c:v>0.70070533653207911</c:v>
                </c:pt>
                <c:pt idx="2">
                  <c:v>0.719235929677428</c:v>
                </c:pt>
                <c:pt idx="3">
                  <c:v>0.74329031562114933</c:v>
                </c:pt>
                <c:pt idx="4">
                  <c:v>0.73223289197668018</c:v>
                </c:pt>
                <c:pt idx="5">
                  <c:v>0.73946130986330838</c:v>
                </c:pt>
              </c:numCache>
            </c:numRef>
          </c:val>
          <c:smooth val="0"/>
        </c:ser>
        <c:ser>
          <c:idx val="9"/>
          <c:order val="6"/>
          <c:tx>
            <c:strRef>
              <c:f>股东权益回报率分析表!$A$13</c:f>
              <c:strCache>
                <c:ptCount val="1"/>
                <c:pt idx="0">
                  <c:v>实际所得税税率=1-净利润/税前利润</c:v>
                </c:pt>
              </c:strCache>
            </c:strRef>
          </c:tx>
          <c:val>
            <c:numRef>
              <c:f>股东权益回报率分析表!$B$13:$Y$13</c:f>
              <c:numCache>
                <c:formatCode>0.00%</c:formatCode>
                <c:ptCount val="6"/>
                <c:pt idx="0">
                  <c:v>0.29779627577890955</c:v>
                </c:pt>
                <c:pt idx="1">
                  <c:v>0.29929466346792089</c:v>
                </c:pt>
                <c:pt idx="2">
                  <c:v>0.280764070322572</c:v>
                </c:pt>
                <c:pt idx="3">
                  <c:v>0.25670968437885067</c:v>
                </c:pt>
                <c:pt idx="4">
                  <c:v>0.26776710802331982</c:v>
                </c:pt>
                <c:pt idx="5">
                  <c:v>0.26053869013669162</c:v>
                </c:pt>
              </c:numCache>
            </c:numRef>
          </c:val>
          <c:smooth val="0"/>
        </c:ser>
        <c:ser>
          <c:idx val="10"/>
          <c:order val="7"/>
          <c:tx>
            <c:strRef>
              <c:f>股东权益回报率分析表!$A$14</c:f>
              <c:strCache>
                <c:ptCount val="1"/>
                <c:pt idx="0">
                  <c:v>股东权益回报率=1*2*3*4*5</c:v>
                </c:pt>
              </c:strCache>
            </c:strRef>
          </c:tx>
          <c:val>
            <c:numRef>
              <c:f>股东权益回报率分析表!$B$14:$Y$14</c:f>
              <c:numCache>
                <c:formatCode>0.00%</c:formatCode>
                <c:ptCount val="6"/>
                <c:pt idx="0">
                  <c:v>0.19779945757757222</c:v>
                </c:pt>
                <c:pt idx="1">
                  <c:v>0.18165909068366251</c:v>
                </c:pt>
                <c:pt idx="2">
                  <c:v>0.14800179625185581</c:v>
                </c:pt>
                <c:pt idx="3">
                  <c:v>0.19976919446291169</c:v>
                </c:pt>
                <c:pt idx="4">
                  <c:v>0.19533958767011456</c:v>
                </c:pt>
                <c:pt idx="5">
                  <c:v>0.14938163567094875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807232"/>
        <c:axId val="195558720"/>
      </c:lineChart>
      <c:catAx>
        <c:axId val="195807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5558720"/>
        <c:crosses val="autoZero"/>
        <c:auto val="1"/>
        <c:lblAlgn val="ctr"/>
        <c:lblOffset val="100"/>
        <c:noMultiLvlLbl val="0"/>
      </c:catAx>
      <c:valAx>
        <c:axId val="19555872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580723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股东权益回报率分析表!$A$65</c:f>
              <c:strCache>
                <c:ptCount val="1"/>
                <c:pt idx="0">
                  <c:v>(1)应收平均周转率=营业收入/平均应付额</c:v>
                </c:pt>
              </c:strCache>
            </c:strRef>
          </c:tx>
          <c:val>
            <c:numRef>
              <c:f>股东权益回报率分析表!$B$65:$Y$65</c:f>
              <c:numCache>
                <c:formatCode>#,##0.00_ </c:formatCode>
                <c:ptCount val="6"/>
                <c:pt idx="0">
                  <c:v>5.6466078456880897</c:v>
                </c:pt>
                <c:pt idx="1">
                  <c:v>6.2945779867669227</c:v>
                </c:pt>
                <c:pt idx="2">
                  <c:v>6.2441721367154326</c:v>
                </c:pt>
                <c:pt idx="3">
                  <c:v>6.2846579627124353</c:v>
                </c:pt>
                <c:pt idx="4">
                  <c:v>6.4043004709603704</c:v>
                </c:pt>
                <c:pt idx="5">
                  <c:v>6.2896940865364019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股东权益回报率分析表!$A$69</c:f>
              <c:strCache>
                <c:ptCount val="1"/>
                <c:pt idx="0">
                  <c:v>(3)存货平均周转率=营业成本/平均存货额</c:v>
                </c:pt>
              </c:strCache>
            </c:strRef>
          </c:tx>
          <c:val>
            <c:numRef>
              <c:f>股东权益回报率分析表!$B$69:$Y$69</c:f>
              <c:numCache>
                <c:formatCode>#,##0.00_ </c:formatCode>
                <c:ptCount val="6"/>
                <c:pt idx="0">
                  <c:v>793.27489426504587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股东权益回报率分析表!$A$72</c:f>
              <c:strCache>
                <c:ptCount val="1"/>
                <c:pt idx="0">
                  <c:v>(5)应付平均周转率=营业成本/平均应付成本</c:v>
                </c:pt>
              </c:strCache>
            </c:strRef>
          </c:tx>
          <c:val>
            <c:numRef>
              <c:f>股东权益回报率分析表!$B$72:$Y$72</c:f>
              <c:numCache>
                <c:formatCode>#,##0.00_ </c:formatCode>
                <c:ptCount val="6"/>
                <c:pt idx="0">
                  <c:v>-27.646869250577868</c:v>
                </c:pt>
                <c:pt idx="1">
                  <c:v>-38.300571432293687</c:v>
                </c:pt>
                <c:pt idx="2">
                  <c:v>-148.92640846822147</c:v>
                </c:pt>
                <c:pt idx="3">
                  <c:v>1329.2956735898601</c:v>
                </c:pt>
                <c:pt idx="4">
                  <c:v>-373.34058074411917</c:v>
                </c:pt>
                <c:pt idx="5">
                  <c:v>-41.005921047186995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807744"/>
        <c:axId val="199165632"/>
      </c:lineChart>
      <c:catAx>
        <c:axId val="19580774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165632"/>
        <c:crosses val="autoZero"/>
        <c:auto val="1"/>
        <c:lblAlgn val="ctr"/>
        <c:lblOffset val="100"/>
        <c:noMultiLvlLbl val="0"/>
      </c:catAx>
      <c:valAx>
        <c:axId val="199165632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580774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6775699912510936"/>
          <c:y val="2.3148148148148147E-2"/>
        </c:manualLayout>
      </c:layout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股东权益回报率分析表!$A$24</c:f>
              <c:strCache>
                <c:ptCount val="1"/>
                <c:pt idx="0">
                  <c:v>(6)息税前营运资产回报率=3*5</c:v>
                </c:pt>
              </c:strCache>
            </c:strRef>
          </c:tx>
          <c:val>
            <c:numRef>
              <c:f>股东权益回报率分析表!$B$24:$Y$24</c:f>
              <c:numCache>
                <c:formatCode>0.00%</c:formatCode>
                <c:ptCount val="6"/>
                <c:pt idx="0">
                  <c:v>-0.6704396008032466</c:v>
                </c:pt>
                <c:pt idx="1">
                  <c:v>-0.86829047668421533</c:v>
                </c:pt>
                <c:pt idx="2">
                  <c:v>-0.61998868122846185</c:v>
                </c:pt>
                <c:pt idx="3">
                  <c:v>-0.82245825034308051</c:v>
                </c:pt>
                <c:pt idx="4">
                  <c:v>-6.9822205326170907</c:v>
                </c:pt>
                <c:pt idx="5">
                  <c:v>-3.0617191698931698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808256"/>
        <c:axId val="199169088"/>
      </c:lineChart>
      <c:catAx>
        <c:axId val="195808256"/>
        <c:scaling>
          <c:orientation val="minMax"/>
        </c:scaling>
        <c:delete val="0"/>
        <c:axPos val="b"/>
        <c:majorTickMark val="out"/>
        <c:minorTickMark val="none"/>
        <c:tickLblPos val="nextTo"/>
        <c:crossAx val="199169088"/>
        <c:crosses val="autoZero"/>
        <c:auto val="1"/>
        <c:lblAlgn val="ctr"/>
        <c:lblOffset val="100"/>
        <c:noMultiLvlLbl val="0"/>
      </c:catAx>
      <c:valAx>
        <c:axId val="1991690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580825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股东权益回报率分析表!$A$21</c:f>
              <c:strCache>
                <c:ptCount val="1"/>
                <c:pt idx="0">
                  <c:v>(3)息税前经营利润率=2/1</c:v>
                </c:pt>
              </c:strCache>
            </c:strRef>
          </c:tx>
          <c:val>
            <c:numRef>
              <c:f>股东权益回报率分析表!$B$21:$Y$21</c:f>
              <c:numCache>
                <c:formatCode>0.00%</c:formatCode>
                <c:ptCount val="6"/>
                <c:pt idx="0">
                  <c:v>0.18190360558933019</c:v>
                </c:pt>
                <c:pt idx="1">
                  <c:v>0.17546292856458298</c:v>
                </c:pt>
                <c:pt idx="2">
                  <c:v>0.17004639922416298</c:v>
                </c:pt>
                <c:pt idx="3">
                  <c:v>0.16887558326014496</c:v>
                </c:pt>
                <c:pt idx="4">
                  <c:v>0.17899651804071068</c:v>
                </c:pt>
                <c:pt idx="5">
                  <c:v>0.15196124020926272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319552"/>
        <c:axId val="199170816"/>
      </c:lineChart>
      <c:catAx>
        <c:axId val="199319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99170816"/>
        <c:crosses val="autoZero"/>
        <c:auto val="1"/>
        <c:lblAlgn val="ctr"/>
        <c:lblOffset val="100"/>
        <c:noMultiLvlLbl val="0"/>
      </c:catAx>
      <c:valAx>
        <c:axId val="19917081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931955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股东权益回报率分析表!$A$2</c:f>
              <c:strCache>
                <c:ptCount val="1"/>
                <c:pt idx="0">
                  <c:v>净利润</c:v>
                </c:pt>
              </c:strCache>
            </c:strRef>
          </c:tx>
          <c:invertIfNegative val="0"/>
          <c:val>
            <c:numRef>
              <c:f>股东权益回报率分析表!$B$2:$Y$2</c:f>
              <c:numCache>
                <c:formatCode>#,##0.00_ </c:formatCode>
                <c:ptCount val="6"/>
                <c:pt idx="0">
                  <c:v>1026315041.45</c:v>
                </c:pt>
                <c:pt idx="1">
                  <c:v>775303477.42999959</c:v>
                </c:pt>
                <c:pt idx="2">
                  <c:v>539339592.30000043</c:v>
                </c:pt>
                <c:pt idx="3">
                  <c:v>417025243.46999991</c:v>
                </c:pt>
                <c:pt idx="4">
                  <c:v>346356790.30000001</c:v>
                </c:pt>
                <c:pt idx="5">
                  <c:v>225687713.00999993</c:v>
                </c:pt>
              </c:numCache>
            </c:numRef>
          </c:val>
        </c:ser>
        <c:ser>
          <c:idx val="1"/>
          <c:order val="1"/>
          <c:tx>
            <c:strRef>
              <c:f>股东权益回报率分析表!$A$3</c:f>
              <c:strCache>
                <c:ptCount val="1"/>
                <c:pt idx="0">
                  <c:v>股东权益</c:v>
                </c:pt>
              </c:strCache>
            </c:strRef>
          </c:tx>
          <c:invertIfNegative val="0"/>
          <c:val>
            <c:numRef>
              <c:f>股东权益回报率分析表!$B$3:$Y$3</c:f>
              <c:numCache>
                <c:formatCode>#,##0.00_ </c:formatCode>
                <c:ptCount val="6"/>
                <c:pt idx="0">
                  <c:v>5188664589.9799995</c:v>
                </c:pt>
                <c:pt idx="1">
                  <c:v>4267903546.7599998</c:v>
                </c:pt>
                <c:pt idx="2">
                  <c:v>3644142206.0999999</c:v>
                </c:pt>
                <c:pt idx="3">
                  <c:v>2087535290.8700001</c:v>
                </c:pt>
                <c:pt idx="4">
                  <c:v>1773100856.98</c:v>
                </c:pt>
                <c:pt idx="5">
                  <c:v>1510812972.3999999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321088"/>
        <c:axId val="199393856"/>
      </c:barChart>
      <c:catAx>
        <c:axId val="199321088"/>
        <c:scaling>
          <c:orientation val="minMax"/>
        </c:scaling>
        <c:delete val="0"/>
        <c:axPos val="b"/>
        <c:majorTickMark val="out"/>
        <c:minorTickMark val="none"/>
        <c:tickLblPos val="nextTo"/>
        <c:crossAx val="199393856"/>
        <c:crosses val="autoZero"/>
        <c:auto val="1"/>
        <c:lblAlgn val="ctr"/>
        <c:lblOffset val="100"/>
        <c:noMultiLvlLbl val="0"/>
      </c:catAx>
      <c:valAx>
        <c:axId val="199393856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9321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股东权益回报率分析表!$A$19</c:f>
              <c:strCache>
                <c:ptCount val="1"/>
                <c:pt idx="0">
                  <c:v>(1)营业收入</c:v>
                </c:pt>
              </c:strCache>
            </c:strRef>
          </c:tx>
          <c:invertIfNegative val="0"/>
          <c:val>
            <c:numRef>
              <c:f>股东权益回报率分析表!$B$19:$Y$19</c:f>
              <c:numCache>
                <c:formatCode>#,##0.00_ </c:formatCode>
                <c:ptCount val="6"/>
                <c:pt idx="0">
                  <c:v>8211546958.79</c:v>
                </c:pt>
                <c:pt idx="1">
                  <c:v>6269921274.71</c:v>
                </c:pt>
                <c:pt idx="2">
                  <c:v>4710553211.6800003</c:v>
                </c:pt>
                <c:pt idx="3">
                  <c:v>3308170629.8499999</c:v>
                </c:pt>
                <c:pt idx="4">
                  <c:v>2563027901.3899999</c:v>
                </c:pt>
                <c:pt idx="5">
                  <c:v>1878031708</c:v>
                </c:pt>
              </c:numCache>
            </c:numRef>
          </c:val>
        </c:ser>
        <c:ser>
          <c:idx val="1"/>
          <c:order val="1"/>
          <c:tx>
            <c:strRef>
              <c:f>股东权益回报率分析表!$A$20</c:f>
              <c:strCache>
                <c:ptCount val="1"/>
                <c:pt idx="0">
                  <c:v>(2)息税前经营利润</c:v>
                </c:pt>
              </c:strCache>
            </c:strRef>
          </c:tx>
          <c:invertIfNegative val="0"/>
          <c:val>
            <c:numRef>
              <c:f>股东权益回报率分析表!$B$20:$Y$20</c:f>
              <c:numCache>
                <c:formatCode>#,##0.00_ </c:formatCode>
                <c:ptCount val="6"/>
                <c:pt idx="0">
                  <c:v>1493709999.27</c:v>
                </c:pt>
                <c:pt idx="1">
                  <c:v>1100138748.7299998</c:v>
                </c:pt>
                <c:pt idx="2">
                  <c:v>801012612.00000048</c:v>
                </c:pt>
                <c:pt idx="3">
                  <c:v>558669244.63999987</c:v>
                </c:pt>
                <c:pt idx="4">
                  <c:v>458773069.98999995</c:v>
                </c:pt>
                <c:pt idx="5">
                  <c:v>285388027.49999994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321600"/>
        <c:axId val="199395584"/>
      </c:barChart>
      <c:catAx>
        <c:axId val="199321600"/>
        <c:scaling>
          <c:orientation val="minMax"/>
        </c:scaling>
        <c:delete val="0"/>
        <c:axPos val="b"/>
        <c:majorTickMark val="out"/>
        <c:minorTickMark val="none"/>
        <c:tickLblPos val="nextTo"/>
        <c:crossAx val="199395584"/>
        <c:crosses val="autoZero"/>
        <c:auto val="1"/>
        <c:lblAlgn val="ctr"/>
        <c:lblOffset val="100"/>
        <c:noMultiLvlLbl val="0"/>
      </c:catAx>
      <c:valAx>
        <c:axId val="19939558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93216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股东权益回报率分析表!$A$26</c:f>
              <c:strCache>
                <c:ptCount val="1"/>
                <c:pt idx="0">
                  <c:v>长期股权投资收益</c:v>
                </c:pt>
              </c:strCache>
            </c:strRef>
          </c:tx>
          <c:invertIfNegative val="0"/>
          <c:val>
            <c:numRef>
              <c:f>股东权益回报率分析表!$B$26:$Y$26</c:f>
              <c:numCache>
                <c:formatCode>#,##0.00_ </c:formatCode>
                <c:ptCount val="6"/>
                <c:pt idx="0">
                  <c:v>-401773.08</c:v>
                </c:pt>
                <c:pt idx="1">
                  <c:v>6454556.7199999997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2124420.59</c:v>
                </c:pt>
              </c:numCache>
            </c:numRef>
          </c:val>
        </c:ser>
        <c:ser>
          <c:idx val="1"/>
          <c:order val="1"/>
          <c:tx>
            <c:strRef>
              <c:f>股东权益回报率分析表!$A$27</c:f>
              <c:strCache>
                <c:ptCount val="1"/>
                <c:pt idx="0">
                  <c:v>长期股权投资</c:v>
                </c:pt>
              </c:strCache>
            </c:strRef>
          </c:tx>
          <c:invertIfNegative val="0"/>
          <c:val>
            <c:numRef>
              <c:f>股东权益回报率分析表!$B$27:$Y$27</c:f>
              <c:numCache>
                <c:formatCode>#,##0.00_ </c:formatCode>
                <c:ptCount val="6"/>
                <c:pt idx="0">
                  <c:v>27667288.27</c:v>
                </c:pt>
                <c:pt idx="1">
                  <c:v>32215803.16</c:v>
                </c:pt>
                <c:pt idx="2">
                  <c:v>18622835.239999998</c:v>
                </c:pt>
                <c:pt idx="3">
                  <c:v>0</c:v>
                </c:pt>
                <c:pt idx="4">
                  <c:v>55630000</c:v>
                </c:pt>
                <c:pt idx="5">
                  <c:v>12070000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322112"/>
        <c:axId val="199397312"/>
      </c:barChart>
      <c:catAx>
        <c:axId val="199322112"/>
        <c:scaling>
          <c:orientation val="minMax"/>
        </c:scaling>
        <c:delete val="0"/>
        <c:axPos val="b"/>
        <c:majorTickMark val="out"/>
        <c:minorTickMark val="none"/>
        <c:tickLblPos val="nextTo"/>
        <c:crossAx val="199397312"/>
        <c:crosses val="autoZero"/>
        <c:auto val="1"/>
        <c:lblAlgn val="ctr"/>
        <c:lblOffset val="100"/>
        <c:noMultiLvlLbl val="0"/>
      </c:catAx>
      <c:valAx>
        <c:axId val="199397312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9322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自由现金流分析表!$A$5</c:f>
              <c:strCache>
                <c:ptCount val="1"/>
                <c:pt idx="0">
                  <c:v>营业收入现金含量= ((1)/(1+(3))/(2)</c:v>
                </c:pt>
              </c:strCache>
            </c:strRef>
          </c:tx>
          <c:val>
            <c:numRef>
              <c:f>自由现金流分析表!$B$5:$Y$5</c:f>
              <c:numCache>
                <c:formatCode>#,##0.00_ </c:formatCode>
                <c:ptCount val="6"/>
                <c:pt idx="0">
                  <c:v>0.8311014642111384</c:v>
                </c:pt>
                <c:pt idx="1">
                  <c:v>0.84641717106443459</c:v>
                </c:pt>
                <c:pt idx="2">
                  <c:v>0.80099986152929392</c:v>
                </c:pt>
                <c:pt idx="3">
                  <c:v>0.77428990980005385</c:v>
                </c:pt>
                <c:pt idx="4">
                  <c:v>0.83995989301505847</c:v>
                </c:pt>
                <c:pt idx="5">
                  <c:v>0.77254818390602664</c:v>
                </c:pt>
              </c:numCache>
            </c:numRef>
          </c:val>
          <c:smooth val="0"/>
        </c:ser>
        <c:ser>
          <c:idx val="8"/>
          <c:order val="1"/>
          <c:tx>
            <c:strRef>
              <c:f>自由现金流分析表!$A$13</c:f>
              <c:strCache>
                <c:ptCount val="1"/>
                <c:pt idx="0">
                  <c:v>成本费用付现率=((4)/(1+(3))+(5))/(10)</c:v>
                </c:pt>
              </c:strCache>
            </c:strRef>
          </c:tx>
          <c:val>
            <c:numRef>
              <c:f>自由现金流分析表!$B$13:$Y$13</c:f>
              <c:numCache>
                <c:formatCode>#,##0.00_ </c:formatCode>
                <c:ptCount val="6"/>
                <c:pt idx="0">
                  <c:v>0.48270848428869045</c:v>
                </c:pt>
                <c:pt idx="1">
                  <c:v>0.51086088093983451</c:v>
                </c:pt>
                <c:pt idx="2">
                  <c:v>0.55688788956832558</c:v>
                </c:pt>
                <c:pt idx="3">
                  <c:v>0.66791856434768204</c:v>
                </c:pt>
                <c:pt idx="4">
                  <c:v>0.68998992971982165</c:v>
                </c:pt>
                <c:pt idx="5">
                  <c:v>0.63399172276303828</c:v>
                </c:pt>
              </c:numCache>
            </c:numRef>
          </c:val>
          <c:smooth val="0"/>
        </c:ser>
        <c:ser>
          <c:idx val="11"/>
          <c:order val="2"/>
          <c:tx>
            <c:strRef>
              <c:f>自由现金流分析表!$A$16</c:f>
              <c:strCache>
                <c:ptCount val="1"/>
                <c:pt idx="0">
                  <c:v>经营利润现金含量=11/12</c:v>
                </c:pt>
              </c:strCache>
            </c:strRef>
          </c:tx>
          <c:val>
            <c:numRef>
              <c:f>自由现金流分析表!$B$16:$Y$16</c:f>
              <c:numCache>
                <c:formatCode>#,##0.00_ </c:formatCode>
                <c:ptCount val="6"/>
                <c:pt idx="0">
                  <c:v>-2.8848355532367309</c:v>
                </c:pt>
                <c:pt idx="1">
                  <c:v>2.9762498757205482</c:v>
                </c:pt>
                <c:pt idx="2">
                  <c:v>0.78212938693956957</c:v>
                </c:pt>
                <c:pt idx="3">
                  <c:v>-2.2199879061052838</c:v>
                </c:pt>
                <c:pt idx="4">
                  <c:v>1.3790745713471575</c:v>
                </c:pt>
                <c:pt idx="5">
                  <c:v>1.0677708093669691</c:v>
                </c:pt>
              </c:numCache>
            </c:numRef>
          </c:val>
          <c:smooth val="0"/>
        </c:ser>
        <c:ser>
          <c:idx val="13"/>
          <c:order val="3"/>
          <c:tx>
            <c:strRef>
              <c:f>自由现金流分析表!$A$18</c:f>
              <c:strCache>
                <c:ptCount val="1"/>
                <c:pt idx="0">
                  <c:v>净利润现金含量=11/13</c:v>
                </c:pt>
              </c:strCache>
            </c:strRef>
          </c:tx>
          <c:val>
            <c:numRef>
              <c:f>自由现金流分析表!$B$18:$Y$18</c:f>
              <c:numCache>
                <c:formatCode>#,##0.00_ </c:formatCode>
                <c:ptCount val="6"/>
                <c:pt idx="0">
                  <c:v>-2.9482871840648301</c:v>
                </c:pt>
                <c:pt idx="1">
                  <c:v>2.9592424276816791</c:v>
                </c:pt>
                <c:pt idx="2">
                  <c:v>0.83546263260302389</c:v>
                </c:pt>
                <c:pt idx="3">
                  <c:v>-2.2105559012911815</c:v>
                </c:pt>
                <c:pt idx="4">
                  <c:v>1.3375536001726251</c:v>
                </c:pt>
                <c:pt idx="5">
                  <c:v>0.99843853378059488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77216"/>
        <c:axId val="199399040"/>
      </c:lineChart>
      <c:catAx>
        <c:axId val="195977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99399040"/>
        <c:crosses val="autoZero"/>
        <c:auto val="1"/>
        <c:lblAlgn val="ctr"/>
        <c:lblOffset val="100"/>
        <c:noMultiLvlLbl val="0"/>
      </c:catAx>
      <c:valAx>
        <c:axId val="199399040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597721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自由现金流分析表!$A$28</c:f>
              <c:strCache>
                <c:ptCount val="1"/>
                <c:pt idx="0">
                  <c:v>自由现金流增长率</c:v>
                </c:pt>
              </c:strCache>
            </c:strRef>
          </c:tx>
          <c:val>
            <c:numRef>
              <c:f>自由现金流分析表!$B$28:$Y$28</c:f>
              <c:numCache>
                <c:formatCode>0.00%</c:formatCode>
                <c:ptCount val="6"/>
                <c:pt idx="0">
                  <c:v>-2.486817296805337</c:v>
                </c:pt>
                <c:pt idx="1">
                  <c:v>6.6312051392422786</c:v>
                </c:pt>
                <c:pt idx="2">
                  <c:v>-1.2843372609106407</c:v>
                </c:pt>
                <c:pt idx="3">
                  <c:v>-3.644846015721916</c:v>
                </c:pt>
                <c:pt idx="4">
                  <c:v>1.4176601354643872</c:v>
                </c:pt>
                <c:pt idx="5">
                  <c:v>-3.3714317721670861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78752"/>
        <c:axId val="199622656"/>
      </c:lineChart>
      <c:catAx>
        <c:axId val="195978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99622656"/>
        <c:crosses val="autoZero"/>
        <c:auto val="1"/>
        <c:lblAlgn val="ctr"/>
        <c:lblOffset val="100"/>
        <c:noMultiLvlLbl val="0"/>
      </c:catAx>
      <c:valAx>
        <c:axId val="19962265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597875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自由现金流分析表!$A$14</c:f>
              <c:strCache>
                <c:ptCount val="1"/>
                <c:pt idx="0">
                  <c:v>(11)经营活动产生的现金流量净额</c:v>
                </c:pt>
              </c:strCache>
            </c:strRef>
          </c:tx>
          <c:val>
            <c:numRef>
              <c:f>自由现金流分析表!$B$14:$Y$14</c:f>
              <c:numCache>
                <c:formatCode>#,##0.00_ </c:formatCode>
                <c:ptCount val="6"/>
                <c:pt idx="0">
                  <c:v>-3025871483.52</c:v>
                </c:pt>
                <c:pt idx="1">
                  <c:v>2294310944.7399998</c:v>
                </c:pt>
                <c:pt idx="2">
                  <c:v>450598075.64999998</c:v>
                </c:pt>
                <c:pt idx="3">
                  <c:v>-921857612.94000006</c:v>
                </c:pt>
                <c:pt idx="4">
                  <c:v>463270771.81</c:v>
                </c:pt>
                <c:pt idx="5">
                  <c:v>225335309.27000001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自由现金流分析表!$A$15</c:f>
              <c:strCache>
                <c:ptCount val="1"/>
                <c:pt idx="0">
                  <c:v>(12)息前税后经营利润</c:v>
                </c:pt>
              </c:strCache>
            </c:strRef>
          </c:tx>
          <c:val>
            <c:numRef>
              <c:f>自由现金流分析表!$B$15:$Y$15</c:f>
              <c:numCache>
                <c:formatCode>#,##0.00_ </c:formatCode>
                <c:ptCount val="6"/>
                <c:pt idx="0">
                  <c:v>1048888724.3936763</c:v>
                </c:pt>
                <c:pt idx="1">
                  <c:v>770873092.16083491</c:v>
                </c:pt>
                <c:pt idx="2">
                  <c:v>576117050.6751653</c:v>
                </c:pt>
                <c:pt idx="3">
                  <c:v>415253439.17629462</c:v>
                </c:pt>
                <c:pt idx="4">
                  <c:v>335928731.79979753</c:v>
                </c:pt>
                <c:pt idx="5">
                  <c:v>211033404.63445583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自由现金流分析表!$A$17</c:f>
              <c:strCache>
                <c:ptCount val="1"/>
                <c:pt idx="0">
                  <c:v>(13)净利润</c:v>
                </c:pt>
              </c:strCache>
            </c:strRef>
          </c:tx>
          <c:val>
            <c:numRef>
              <c:f>自由现金流分析表!$B$17:$Y$17</c:f>
              <c:numCache>
                <c:formatCode>#,##0.00_ </c:formatCode>
                <c:ptCount val="6"/>
                <c:pt idx="0">
                  <c:v>1026315041.45</c:v>
                </c:pt>
                <c:pt idx="1">
                  <c:v>775303477.42999959</c:v>
                </c:pt>
                <c:pt idx="2">
                  <c:v>539339592.30000043</c:v>
                </c:pt>
                <c:pt idx="3">
                  <c:v>417025243.46999991</c:v>
                </c:pt>
                <c:pt idx="4">
                  <c:v>346356790.30000001</c:v>
                </c:pt>
                <c:pt idx="5">
                  <c:v>225687713.00999993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79264"/>
        <c:axId val="199624384"/>
      </c:lineChart>
      <c:catAx>
        <c:axId val="19597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624384"/>
        <c:crosses val="autoZero"/>
        <c:auto val="1"/>
        <c:lblAlgn val="ctr"/>
        <c:lblOffset val="100"/>
        <c:noMultiLvlLbl val="0"/>
      </c:catAx>
      <c:valAx>
        <c:axId val="19962438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597926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image" Target="../media/image1.png"/><Relationship Id="rId4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314325</xdr:colOff>
      <xdr:row>0</xdr:row>
      <xdr:rowOff>52387</xdr:rowOff>
    </xdr:from>
    <xdr:to>
      <xdr:col>33</xdr:col>
      <xdr:colOff>1009649</xdr:colOff>
      <xdr:row>9</xdr:row>
      <xdr:rowOff>9525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381000</xdr:colOff>
      <xdr:row>9</xdr:row>
      <xdr:rowOff>52387</xdr:rowOff>
    </xdr:from>
    <xdr:to>
      <xdr:col>34</xdr:col>
      <xdr:colOff>914400</xdr:colOff>
      <xdr:row>21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133349</xdr:colOff>
      <xdr:row>23</xdr:row>
      <xdr:rowOff>42861</xdr:rowOff>
    </xdr:from>
    <xdr:to>
      <xdr:col>33</xdr:col>
      <xdr:colOff>1219200</xdr:colOff>
      <xdr:row>38</xdr:row>
      <xdr:rowOff>104774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9524</xdr:colOff>
      <xdr:row>56</xdr:row>
      <xdr:rowOff>23812</xdr:rowOff>
    </xdr:from>
    <xdr:to>
      <xdr:col>33</xdr:col>
      <xdr:colOff>1238249</xdr:colOff>
      <xdr:row>62</xdr:row>
      <xdr:rowOff>28575</xdr:rowOff>
    </xdr:to>
    <xdr:graphicFrame macro="">
      <xdr:nvGraphicFramePr>
        <xdr:cNvPr id="15" name="图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190500</xdr:colOff>
      <xdr:row>38</xdr:row>
      <xdr:rowOff>147637</xdr:rowOff>
    </xdr:from>
    <xdr:to>
      <xdr:col>33</xdr:col>
      <xdr:colOff>342899</xdr:colOff>
      <xdr:row>49</xdr:row>
      <xdr:rowOff>152400</xdr:rowOff>
    </xdr:to>
    <xdr:graphicFrame macro="">
      <xdr:nvGraphicFramePr>
        <xdr:cNvPr id="16" name="图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1476375</xdr:colOff>
      <xdr:row>63</xdr:row>
      <xdr:rowOff>4762</xdr:rowOff>
    </xdr:from>
    <xdr:to>
      <xdr:col>33</xdr:col>
      <xdr:colOff>1114425</xdr:colOff>
      <xdr:row>70</xdr:row>
      <xdr:rowOff>85725</xdr:rowOff>
    </xdr:to>
    <xdr:graphicFrame macro="">
      <xdr:nvGraphicFramePr>
        <xdr:cNvPr id="17" name="图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1209675</xdr:colOff>
      <xdr:row>0</xdr:row>
      <xdr:rowOff>14287</xdr:rowOff>
    </xdr:from>
    <xdr:to>
      <xdr:col>37</xdr:col>
      <xdr:colOff>485775</xdr:colOff>
      <xdr:row>11</xdr:row>
      <xdr:rowOff>57150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1257299</xdr:colOff>
      <xdr:row>11</xdr:row>
      <xdr:rowOff>80962</xdr:rowOff>
    </xdr:from>
    <xdr:to>
      <xdr:col>38</xdr:col>
      <xdr:colOff>419100</xdr:colOff>
      <xdr:row>24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514349</xdr:colOff>
      <xdr:row>24</xdr:row>
      <xdr:rowOff>23812</xdr:rowOff>
    </xdr:from>
    <xdr:to>
      <xdr:col>38</xdr:col>
      <xdr:colOff>0</xdr:colOff>
      <xdr:row>28</xdr:row>
      <xdr:rowOff>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76200</xdr:colOff>
      <xdr:row>51</xdr:row>
      <xdr:rowOff>61911</xdr:rowOff>
    </xdr:from>
    <xdr:to>
      <xdr:col>8</xdr:col>
      <xdr:colOff>523875</xdr:colOff>
      <xdr:row>65</xdr:row>
      <xdr:rowOff>152400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571500</xdr:colOff>
      <xdr:row>51</xdr:row>
      <xdr:rowOff>119062</xdr:rowOff>
    </xdr:from>
    <xdr:to>
      <xdr:col>20</xdr:col>
      <xdr:colOff>1171575</xdr:colOff>
      <xdr:row>65</xdr:row>
      <xdr:rowOff>19050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1447800</xdr:colOff>
      <xdr:row>28</xdr:row>
      <xdr:rowOff>14286</xdr:rowOff>
    </xdr:from>
    <xdr:to>
      <xdr:col>36</xdr:col>
      <xdr:colOff>914400</xdr:colOff>
      <xdr:row>38</xdr:row>
      <xdr:rowOff>19049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15</xdr:row>
      <xdr:rowOff>166686</xdr:rowOff>
    </xdr:from>
    <xdr:to>
      <xdr:col>8</xdr:col>
      <xdr:colOff>781050</xdr:colOff>
      <xdr:row>35</xdr:row>
      <xdr:rowOff>171449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142874</xdr:colOff>
      <xdr:row>16</xdr:row>
      <xdr:rowOff>42862</xdr:rowOff>
    </xdr:from>
    <xdr:to>
      <xdr:col>24</xdr:col>
      <xdr:colOff>1171575</xdr:colOff>
      <xdr:row>35</xdr:row>
      <xdr:rowOff>95250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37</xdr:row>
      <xdr:rowOff>76201</xdr:rowOff>
    </xdr:from>
    <xdr:to>
      <xdr:col>16</xdr:col>
      <xdr:colOff>600075</xdr:colOff>
      <xdr:row>58</xdr:row>
      <xdr:rowOff>38101</xdr:rowOff>
    </xdr:to>
    <xdr:graphicFrame macro="">
      <xdr:nvGraphicFramePr>
        <xdr:cNvPr id="3" name="图表 2" title="变化率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828675</xdr:colOff>
      <xdr:row>37</xdr:row>
      <xdr:rowOff>42861</xdr:rowOff>
    </xdr:from>
    <xdr:to>
      <xdr:col>30</xdr:col>
      <xdr:colOff>847725</xdr:colOff>
      <xdr:row>57</xdr:row>
      <xdr:rowOff>123824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1676399</xdr:colOff>
      <xdr:row>0</xdr:row>
      <xdr:rowOff>23812</xdr:rowOff>
    </xdr:from>
    <xdr:to>
      <xdr:col>39</xdr:col>
      <xdr:colOff>1457325</xdr:colOff>
      <xdr:row>9</xdr:row>
      <xdr:rowOff>104775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1142999</xdr:colOff>
      <xdr:row>0</xdr:row>
      <xdr:rowOff>42861</xdr:rowOff>
    </xdr:from>
    <xdr:to>
      <xdr:col>30</xdr:col>
      <xdr:colOff>9525</xdr:colOff>
      <xdr:row>9</xdr:row>
      <xdr:rowOff>104775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866775</xdr:colOff>
      <xdr:row>9</xdr:row>
      <xdr:rowOff>133350</xdr:rowOff>
    </xdr:from>
    <xdr:to>
      <xdr:col>40</xdr:col>
      <xdr:colOff>123825</xdr:colOff>
      <xdr:row>15</xdr:row>
      <xdr:rowOff>161925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1152524</xdr:colOff>
      <xdr:row>9</xdr:row>
      <xdr:rowOff>119063</xdr:rowOff>
    </xdr:from>
    <xdr:to>
      <xdr:col>28</xdr:col>
      <xdr:colOff>876299</xdr:colOff>
      <xdr:row>16</xdr:row>
      <xdr:rowOff>9525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533399</xdr:colOff>
      <xdr:row>0</xdr:row>
      <xdr:rowOff>0</xdr:rowOff>
    </xdr:from>
    <xdr:to>
      <xdr:col>34</xdr:col>
      <xdr:colOff>542922</xdr:colOff>
      <xdr:row>15</xdr:row>
      <xdr:rowOff>28575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533400</xdr:colOff>
      <xdr:row>15</xdr:row>
      <xdr:rowOff>80961</xdr:rowOff>
    </xdr:from>
    <xdr:to>
      <xdr:col>34</xdr:col>
      <xdr:colOff>495300</xdr:colOff>
      <xdr:row>24</xdr:row>
      <xdr:rowOff>171451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333375</xdr:colOff>
      <xdr:row>52</xdr:row>
      <xdr:rowOff>4762</xdr:rowOff>
    </xdr:from>
    <xdr:to>
      <xdr:col>24</xdr:col>
      <xdr:colOff>123825</xdr:colOff>
      <xdr:row>61</xdr:row>
      <xdr:rowOff>28575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19050</xdr:colOff>
      <xdr:row>52</xdr:row>
      <xdr:rowOff>4762</xdr:rowOff>
    </xdr:from>
    <xdr:to>
      <xdr:col>8</xdr:col>
      <xdr:colOff>304800</xdr:colOff>
      <xdr:row>61</xdr:row>
      <xdr:rowOff>28575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1457325</xdr:colOff>
      <xdr:row>28</xdr:row>
      <xdr:rowOff>109537</xdr:rowOff>
    </xdr:from>
    <xdr:to>
      <xdr:col>34</xdr:col>
      <xdr:colOff>733425</xdr:colOff>
      <xdr:row>37</xdr:row>
      <xdr:rowOff>85725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1466851</xdr:colOff>
      <xdr:row>38</xdr:row>
      <xdr:rowOff>71437</xdr:rowOff>
    </xdr:from>
    <xdr:to>
      <xdr:col>36</xdr:col>
      <xdr:colOff>104776</xdr:colOff>
      <xdr:row>46</xdr:row>
      <xdr:rowOff>76200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1047750</xdr:colOff>
      <xdr:row>2</xdr:row>
      <xdr:rowOff>90487</xdr:rowOff>
    </xdr:from>
    <xdr:to>
      <xdr:col>28</xdr:col>
      <xdr:colOff>447675</xdr:colOff>
      <xdr:row>18</xdr:row>
      <xdr:rowOff>66675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1362074</xdr:colOff>
      <xdr:row>24</xdr:row>
      <xdr:rowOff>266700</xdr:rowOff>
    </xdr:from>
    <xdr:to>
      <xdr:col>34</xdr:col>
      <xdr:colOff>885824</xdr:colOff>
      <xdr:row>28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1066800</xdr:colOff>
      <xdr:row>23</xdr:row>
      <xdr:rowOff>161925</xdr:rowOff>
    </xdr:from>
    <xdr:to>
      <xdr:col>40</xdr:col>
      <xdr:colOff>1285875</xdr:colOff>
      <xdr:row>31</xdr:row>
      <xdr:rowOff>95250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285749</xdr:colOff>
      <xdr:row>31</xdr:row>
      <xdr:rowOff>119062</xdr:rowOff>
    </xdr:from>
    <xdr:to>
      <xdr:col>33</xdr:col>
      <xdr:colOff>1028699</xdr:colOff>
      <xdr:row>42</xdr:row>
      <xdr:rowOff>152400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285750</xdr:colOff>
      <xdr:row>44</xdr:row>
      <xdr:rowOff>90486</xdr:rowOff>
    </xdr:from>
    <xdr:to>
      <xdr:col>33</xdr:col>
      <xdr:colOff>1133475</xdr:colOff>
      <xdr:row>58</xdr:row>
      <xdr:rowOff>171449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819150</xdr:colOff>
      <xdr:row>79</xdr:row>
      <xdr:rowOff>42862</xdr:rowOff>
    </xdr:from>
    <xdr:to>
      <xdr:col>33</xdr:col>
      <xdr:colOff>962025</xdr:colOff>
      <xdr:row>95</xdr:row>
      <xdr:rowOff>42862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1371600</xdr:colOff>
      <xdr:row>0</xdr:row>
      <xdr:rowOff>0</xdr:rowOff>
    </xdr:from>
    <xdr:to>
      <xdr:col>34</xdr:col>
      <xdr:colOff>742949</xdr:colOff>
      <xdr:row>13</xdr:row>
      <xdr:rowOff>123825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380999</xdr:colOff>
      <xdr:row>59</xdr:row>
      <xdr:rowOff>71437</xdr:rowOff>
    </xdr:from>
    <xdr:to>
      <xdr:col>33</xdr:col>
      <xdr:colOff>1000125</xdr:colOff>
      <xdr:row>74</xdr:row>
      <xdr:rowOff>142875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647700</xdr:colOff>
      <xdr:row>14</xdr:row>
      <xdr:rowOff>90488</xdr:rowOff>
    </xdr:from>
    <xdr:to>
      <xdr:col>42</xdr:col>
      <xdr:colOff>600075</xdr:colOff>
      <xdr:row>23</xdr:row>
      <xdr:rowOff>38100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1104900</xdr:colOff>
      <xdr:row>14</xdr:row>
      <xdr:rowOff>109536</xdr:rowOff>
    </xdr:from>
    <xdr:to>
      <xdr:col>32</xdr:col>
      <xdr:colOff>657226</xdr:colOff>
      <xdr:row>23</xdr:row>
      <xdr:rowOff>161925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1343026</xdr:colOff>
      <xdr:row>0</xdr:row>
      <xdr:rowOff>0</xdr:rowOff>
    </xdr:from>
    <xdr:to>
      <xdr:col>24</xdr:col>
      <xdr:colOff>1400176</xdr:colOff>
      <xdr:row>13</xdr:row>
      <xdr:rowOff>142874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933450</xdr:colOff>
      <xdr:row>15</xdr:row>
      <xdr:rowOff>61912</xdr:rowOff>
    </xdr:from>
    <xdr:to>
      <xdr:col>24</xdr:col>
      <xdr:colOff>1123949</xdr:colOff>
      <xdr:row>23</xdr:row>
      <xdr:rowOff>95250</xdr:rowOff>
    </xdr:to>
    <xdr:graphicFrame macro="">
      <xdr:nvGraphicFramePr>
        <xdr:cNvPr id="11" name="图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533401</xdr:colOff>
      <xdr:row>24</xdr:row>
      <xdr:rowOff>23812</xdr:rowOff>
    </xdr:from>
    <xdr:to>
      <xdr:col>28</xdr:col>
      <xdr:colOff>1009651</xdr:colOff>
      <xdr:row>31</xdr:row>
      <xdr:rowOff>133350</xdr:rowOff>
    </xdr:to>
    <xdr:graphicFrame macro="">
      <xdr:nvGraphicFramePr>
        <xdr:cNvPr id="12" name="图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33</xdr:row>
      <xdr:rowOff>9525</xdr:rowOff>
    </xdr:from>
    <xdr:to>
      <xdr:col>4</xdr:col>
      <xdr:colOff>580388</xdr:colOff>
      <xdr:row>37</xdr:row>
      <xdr:rowOff>9439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667375"/>
          <a:ext cx="5095238" cy="685714"/>
        </a:xfrm>
        <a:prstGeom prst="rect">
          <a:avLst/>
        </a:prstGeom>
      </xdr:spPr>
    </xdr:pic>
    <xdr:clientData/>
  </xdr:twoCellAnchor>
  <xdr:twoCellAnchor>
    <xdr:from>
      <xdr:col>24</xdr:col>
      <xdr:colOff>676275</xdr:colOff>
      <xdr:row>1</xdr:row>
      <xdr:rowOff>52387</xdr:rowOff>
    </xdr:from>
    <xdr:to>
      <xdr:col>33</xdr:col>
      <xdr:colOff>790575</xdr:colOff>
      <xdr:row>17</xdr:row>
      <xdr:rowOff>52387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600075</xdr:colOff>
      <xdr:row>17</xdr:row>
      <xdr:rowOff>138112</xdr:rowOff>
    </xdr:from>
    <xdr:to>
      <xdr:col>35</xdr:col>
      <xdr:colOff>9524</xdr:colOff>
      <xdr:row>28</xdr:row>
      <xdr:rowOff>638175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381000</xdr:colOff>
      <xdr:row>32</xdr:row>
      <xdr:rowOff>90487</xdr:rowOff>
    </xdr:from>
    <xdr:to>
      <xdr:col>20</xdr:col>
      <xdr:colOff>495300</xdr:colOff>
      <xdr:row>46</xdr:row>
      <xdr:rowOff>90487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22</xdr:row>
      <xdr:rowOff>114300</xdr:rowOff>
    </xdr:from>
    <xdr:to>
      <xdr:col>4</xdr:col>
      <xdr:colOff>523386</xdr:colOff>
      <xdr:row>27</xdr:row>
      <xdr:rowOff>38002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3895725"/>
          <a:ext cx="3914286" cy="7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800100</xdr:colOff>
      <xdr:row>4</xdr:row>
      <xdr:rowOff>152400</xdr:rowOff>
    </xdr:from>
    <xdr:to>
      <xdr:col>2</xdr:col>
      <xdr:colOff>2323910</xdr:colOff>
      <xdr:row>8</xdr:row>
      <xdr:rowOff>66600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838200"/>
          <a:ext cx="1523810" cy="6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847725</xdr:colOff>
      <xdr:row>43</xdr:row>
      <xdr:rowOff>47625</xdr:rowOff>
    </xdr:from>
    <xdr:to>
      <xdr:col>4</xdr:col>
      <xdr:colOff>1304330</xdr:colOff>
      <xdr:row>47</xdr:row>
      <xdr:rowOff>38016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57875" y="7439025"/>
          <a:ext cx="4761905" cy="67619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51:CK56" headerRowCount="0" totalsRowShown="0" headerRowDxfId="180" tableBorderDxfId="179" headerRowCellStyle="好" dataCellStyle="好">
  <tableColumns count="89">
    <tableColumn id="1" name="列1" headerRowDxfId="178" dataDxfId="177" headerRowCellStyle="好" dataCellStyle="好"/>
    <tableColumn id="2" name="列2" headerRowDxfId="176" headerRowCellStyle="好" dataCellStyle="好"/>
    <tableColumn id="3" name="列3" headerRowDxfId="175" headerRowCellStyle="好" dataCellStyle="好"/>
    <tableColumn id="4" name="列4" headerRowDxfId="174" headerRowCellStyle="好" dataCellStyle="好"/>
    <tableColumn id="5" name="列5" headerRowDxfId="173" headerRowCellStyle="好" dataCellStyle="好"/>
    <tableColumn id="6" name="列6" headerRowDxfId="172" headerRowCellStyle="好" dataCellStyle="好"/>
    <tableColumn id="7" name="列7" headerRowDxfId="171" headerRowCellStyle="好" dataCellStyle="好"/>
    <tableColumn id="8" name="列8" headerRowDxfId="170" headerRowCellStyle="好" dataCellStyle="好"/>
    <tableColumn id="9" name="列9" headerRowDxfId="169" headerRowCellStyle="好" dataCellStyle="好"/>
    <tableColumn id="10" name="列10" headerRowDxfId="168" headerRowCellStyle="好" dataCellStyle="好"/>
    <tableColumn id="11" name="列11" headerRowDxfId="167" headerRowCellStyle="好" dataCellStyle="好"/>
    <tableColumn id="12" name="列12" headerRowDxfId="166" headerRowCellStyle="好" dataCellStyle="好"/>
    <tableColumn id="13" name="列13" headerRowDxfId="165" headerRowCellStyle="好" dataCellStyle="好"/>
    <tableColumn id="14" name="列14" headerRowDxfId="164" headerRowCellStyle="好" dataCellStyle="好"/>
    <tableColumn id="15" name="列15" headerRowDxfId="163" headerRowCellStyle="好" dataCellStyle="好"/>
    <tableColumn id="16" name="列16" headerRowDxfId="162" headerRowCellStyle="好" dataCellStyle="好"/>
    <tableColumn id="17" name="列17" headerRowDxfId="161" headerRowCellStyle="好" dataCellStyle="好"/>
    <tableColumn id="18" name="列18" headerRowDxfId="160" headerRowCellStyle="好" dataCellStyle="好"/>
    <tableColumn id="19" name="列19" headerRowDxfId="159" headerRowCellStyle="好" dataCellStyle="好"/>
    <tableColumn id="20" name="列20" headerRowDxfId="158" headerRowCellStyle="好" dataCellStyle="好"/>
    <tableColumn id="21" name="列21" headerRowDxfId="157" headerRowCellStyle="好" dataCellStyle="好"/>
    <tableColumn id="22" name="列22" headerRowDxfId="156" headerRowCellStyle="好" dataCellStyle="好"/>
    <tableColumn id="23" name="列23" headerRowDxfId="155" headerRowCellStyle="好" dataCellStyle="好"/>
    <tableColumn id="24" name="列24" headerRowDxfId="154" headerRowCellStyle="好" dataCellStyle="好"/>
    <tableColumn id="25" name="列25" headerRowDxfId="153" headerRowCellStyle="好" dataCellStyle="好"/>
    <tableColumn id="26" name="列26" headerRowDxfId="152" headerRowCellStyle="好" dataCellStyle="好"/>
    <tableColumn id="27" name="列27" headerRowDxfId="151" headerRowCellStyle="好" dataCellStyle="好"/>
    <tableColumn id="28" name="列28" headerRowDxfId="150" headerRowCellStyle="好" dataCellStyle="好"/>
    <tableColumn id="29" name="列29" headerRowDxfId="149" headerRowCellStyle="好" dataCellStyle="好"/>
    <tableColumn id="30" name="列30" headerRowDxfId="148" headerRowCellStyle="好" dataCellStyle="好"/>
    <tableColumn id="31" name="列31" headerRowDxfId="147" headerRowCellStyle="好" dataCellStyle="好"/>
    <tableColumn id="32" name="列32" headerRowDxfId="146" headerRowCellStyle="好" dataCellStyle="好"/>
    <tableColumn id="33" name="列33" headerRowDxfId="145" headerRowCellStyle="好" dataCellStyle="好"/>
    <tableColumn id="34" name="列34" headerRowDxfId="144" headerRowCellStyle="好" dataCellStyle="好"/>
    <tableColumn id="35" name="列35" headerRowDxfId="143" headerRowCellStyle="好" dataCellStyle="好"/>
    <tableColumn id="36" name="列36" headerRowDxfId="142" headerRowCellStyle="好" dataCellStyle="好"/>
    <tableColumn id="37" name="列37" headerRowDxfId="141" headerRowCellStyle="好" dataCellStyle="好"/>
    <tableColumn id="38" name="列38" headerRowDxfId="140" headerRowCellStyle="好" dataCellStyle="好"/>
    <tableColumn id="39" name="列39" headerRowDxfId="139" headerRowCellStyle="好" dataCellStyle="好"/>
    <tableColumn id="40" name="列40" headerRowDxfId="138" headerRowCellStyle="好" dataCellStyle="好"/>
    <tableColumn id="41" name="列41" headerRowDxfId="137" headerRowCellStyle="好" dataCellStyle="好"/>
    <tableColumn id="42" name="列42" headerRowDxfId="136" headerRowCellStyle="好" dataCellStyle="好"/>
    <tableColumn id="43" name="列43" headerRowDxfId="135" headerRowCellStyle="好" dataCellStyle="好"/>
    <tableColumn id="44" name="列44" headerRowDxfId="134" headerRowCellStyle="好" dataCellStyle="好"/>
    <tableColumn id="45" name="列45" headerRowDxfId="133" headerRowCellStyle="好" dataCellStyle="好"/>
    <tableColumn id="46" name="列46" headerRowDxfId="132" headerRowCellStyle="好" dataCellStyle="好"/>
    <tableColumn id="47" name="列47" headerRowDxfId="131" headerRowCellStyle="好" dataCellStyle="好"/>
    <tableColumn id="48" name="列48" headerRowDxfId="130" headerRowCellStyle="好" dataCellStyle="好"/>
    <tableColumn id="49" name="列49" headerRowDxfId="129" headerRowCellStyle="好" dataCellStyle="好"/>
    <tableColumn id="50" name="列50" headerRowDxfId="128" headerRowCellStyle="好" dataCellStyle="好"/>
    <tableColumn id="51" name="列51" headerRowDxfId="127" headerRowCellStyle="好" dataCellStyle="好"/>
    <tableColumn id="52" name="列52" headerRowDxfId="126" headerRowCellStyle="好" dataCellStyle="好"/>
    <tableColumn id="53" name="列53" headerRowDxfId="125" headerRowCellStyle="好" dataCellStyle="好"/>
    <tableColumn id="54" name="列54" headerRowDxfId="124" headerRowCellStyle="好" dataCellStyle="好"/>
    <tableColumn id="55" name="列55" headerRowDxfId="123" headerRowCellStyle="好" dataCellStyle="好"/>
    <tableColumn id="56" name="列56" headerRowDxfId="122" headerRowCellStyle="好" dataCellStyle="好"/>
    <tableColumn id="57" name="列57" headerRowDxfId="121" headerRowCellStyle="好" dataCellStyle="好"/>
    <tableColumn id="58" name="列58" headerRowDxfId="120" headerRowCellStyle="好" dataCellStyle="好"/>
    <tableColumn id="59" name="列59" headerRowDxfId="119" headerRowCellStyle="好" dataCellStyle="好"/>
    <tableColumn id="60" name="列60" headerRowDxfId="118" headerRowCellStyle="好" dataCellStyle="好"/>
    <tableColumn id="61" name="列61" headerRowDxfId="117" headerRowCellStyle="好" dataCellStyle="好"/>
    <tableColumn id="62" name="列62" headerRowDxfId="116" headerRowCellStyle="好" dataCellStyle="好"/>
    <tableColumn id="63" name="列63" headerRowDxfId="115" headerRowCellStyle="好" dataCellStyle="好"/>
    <tableColumn id="64" name="列64" headerRowDxfId="114" headerRowCellStyle="好" dataCellStyle="好"/>
    <tableColumn id="65" name="列65" headerRowDxfId="113" headerRowCellStyle="好" dataCellStyle="好"/>
    <tableColumn id="66" name="列66" headerRowDxfId="112" headerRowCellStyle="好" dataCellStyle="好"/>
    <tableColumn id="67" name="列67" headerRowDxfId="111" headerRowCellStyle="好" dataCellStyle="好"/>
    <tableColumn id="68" name="列68" headerRowDxfId="110" headerRowCellStyle="好" dataCellStyle="好"/>
    <tableColumn id="69" name="列69" headerRowDxfId="109" headerRowCellStyle="好" dataCellStyle="好"/>
    <tableColumn id="70" name="列70" headerRowDxfId="108" headerRowCellStyle="好" dataCellStyle="好"/>
    <tableColumn id="71" name="列71" headerRowDxfId="107" headerRowCellStyle="好" dataCellStyle="好"/>
    <tableColumn id="72" name="列72" headerRowDxfId="106" headerRowCellStyle="好" dataCellStyle="好"/>
    <tableColumn id="73" name="列73" headerRowDxfId="105" headerRowCellStyle="好" dataCellStyle="好"/>
    <tableColumn id="74" name="列74" headerRowDxfId="104" headerRowCellStyle="好" dataCellStyle="好"/>
    <tableColumn id="75" name="列75" headerRowDxfId="103" headerRowCellStyle="好" dataCellStyle="好"/>
    <tableColumn id="76" name="列76" headerRowDxfId="102" headerRowCellStyle="好" dataCellStyle="好"/>
    <tableColumn id="77" name="列77" headerRowDxfId="101" headerRowCellStyle="好" dataCellStyle="好"/>
    <tableColumn id="78" name="列78" headerRowDxfId="100" headerRowCellStyle="好" dataCellStyle="好"/>
    <tableColumn id="79" name="列79" headerRowDxfId="99" headerRowCellStyle="好" dataCellStyle="好"/>
    <tableColumn id="80" name="列80" headerRowDxfId="98" headerRowCellStyle="好" dataCellStyle="好"/>
    <tableColumn id="81" name="列81" headerRowDxfId="97" headerRowCellStyle="好" dataCellStyle="好"/>
    <tableColumn id="82" name="列82" headerRowDxfId="96" headerRowCellStyle="好" dataCellStyle="好"/>
    <tableColumn id="83" name="列83" headerRowDxfId="95" headerRowCellStyle="好" dataCellStyle="好"/>
    <tableColumn id="84" name="列84" headerRowDxfId="94" headerRowCellStyle="好" dataCellStyle="好"/>
    <tableColumn id="85" name="列85" headerRowDxfId="93" headerRowCellStyle="好" dataCellStyle="好"/>
    <tableColumn id="86" name="列86" headerRowDxfId="92" headerRowCellStyle="好" dataCellStyle="好"/>
    <tableColumn id="87" name="列87" headerRowDxfId="91" headerRowCellStyle="好" dataCellStyle="好"/>
    <tableColumn id="88" name="列88" headerRowDxfId="90" headerRowCellStyle="好" dataCellStyle="好"/>
    <tableColumn id="89" name="列89" headerRowDxfId="89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88" dataDxfId="87" dataCellStyle="好"/>
    <tableColumn id="2" name="列2" dataCellStyle="好"/>
    <tableColumn id="3" name="列3" dataCellStyle="好"/>
    <tableColumn id="4" name="列4" dataCellStyle="好"/>
    <tableColumn id="5" name="列5" dataDxfId="86" dataCellStyle="好"/>
    <tableColumn id="6" name="列6" dataDxfId="85" dataCellStyle="好"/>
    <tableColumn id="7" name="列7" dataDxfId="84" dataCellStyle="好"/>
    <tableColumn id="8" name="列8" dataDxfId="83" dataCellStyle="好"/>
    <tableColumn id="9" name="列9" dataDxfId="82" dataCellStyle="好"/>
    <tableColumn id="10" name="列10" dataDxfId="81" dataCellStyle="好"/>
    <tableColumn id="11" name="列11" dataDxfId="80" dataCellStyle="好"/>
    <tableColumn id="12" name="列12" dataDxfId="79" dataCellStyle="好"/>
    <tableColumn id="13" name="列13" dataDxfId="78" dataCellStyle="好"/>
    <tableColumn id="14" name="列14" dataDxfId="77" dataCellStyle="好"/>
    <tableColumn id="15" name="列15" dataDxfId="76" dataCellStyle="好"/>
    <tableColumn id="16" name="列16" dataDxfId="75" dataCellStyle="好"/>
    <tableColumn id="17" name="列17" dataDxfId="74" dataCellStyle="好"/>
    <tableColumn id="18" name="列18" dataDxfId="73" dataCellStyle="好"/>
    <tableColumn id="19" name="列19" dataDxfId="72" dataCellStyle="好"/>
    <tableColumn id="20" name="列20" dataDxfId="71" dataCellStyle="好"/>
    <tableColumn id="21" name="列21" dataDxfId="70" dataCellStyle="好"/>
    <tableColumn id="22" name="列22" dataDxfId="69" dataCellStyle="好"/>
    <tableColumn id="23" name="列23" dataDxfId="68" dataCellStyle="好"/>
    <tableColumn id="24" name="列24" dataDxfId="67" dataCellStyle="好"/>
    <tableColumn id="25" name="列25" dataDxfId="66" dataCellStyle="好"/>
    <tableColumn id="26" name="列26" dataDxfId="65" dataCellStyle="好"/>
    <tableColumn id="27" name="列27" dataDxfId="64" dataCellStyle="好"/>
    <tableColumn id="28" name="列28" dataDxfId="63" dataCellStyle="好"/>
    <tableColumn id="29" name="列29" dataDxfId="62" dataCellStyle="好"/>
    <tableColumn id="30" name="列30" dataDxfId="61" dataCellStyle="好"/>
    <tableColumn id="31" name="列31" dataDxfId="60" dataCellStyle="好"/>
    <tableColumn id="32" name="列32" dataDxfId="59" dataCellStyle="好"/>
    <tableColumn id="33" name="列33" dataDxfId="58" dataCellStyle="好"/>
    <tableColumn id="34" name="列34" dataDxfId="57" dataCellStyle="好"/>
    <tableColumn id="35" name="列35" dataDxfId="56" dataCellStyle="好"/>
    <tableColumn id="36" name="列36" dataDxfId="55" dataCellStyle="好"/>
    <tableColumn id="37" name="列37" dataDxfId="54" dataCellStyle="好"/>
    <tableColumn id="38" name="列38" dataDxfId="53" dataCellStyle="好"/>
    <tableColumn id="39" name="列39" dataDxfId="52" dataCellStyle="好"/>
    <tableColumn id="40" name="列40" dataDxfId="51" dataCellStyle="好"/>
    <tableColumn id="41" name="列41" dataDxfId="50" dataCellStyle="好"/>
    <tableColumn id="42" name="列42" dataDxfId="49" dataCellStyle="好"/>
    <tableColumn id="43" name="列43" dataDxfId="48" dataCellStyle="好"/>
    <tableColumn id="44" name="列44" dataDxfId="47" dataCellStyle="好"/>
    <tableColumn id="45" name="列45" dataDxfId="46" dataCellStyle="好"/>
    <tableColumn id="46" name="列46" dataDxfId="45" dataCellStyle="好"/>
    <tableColumn id="47" name="列47" dataDxfId="44" dataCellStyle="好"/>
    <tableColumn id="48" name="列48" dataDxfId="43" dataCellStyle="好"/>
    <tableColumn id="49" name="列49" dataDxfId="42" dataCellStyle="好"/>
    <tableColumn id="50" name="列50" dataDxfId="41" dataCellStyle="好"/>
    <tableColumn id="51" name="列51" dataDxfId="40" dataCellStyle="好"/>
    <tableColumn id="52" name="列52" dataDxfId="39" dataCellStyle="好"/>
    <tableColumn id="53" name="列53" dataDxfId="38" dataCellStyle="好"/>
    <tableColumn id="54" name="列54" dataDxfId="37" dataCellStyle="好"/>
    <tableColumn id="55" name="列55" dataDxfId="36" dataCellStyle="好"/>
    <tableColumn id="56" name="列56" dataDxfId="35" dataCellStyle="好"/>
    <tableColumn id="57" name="列57" dataDxfId="34" dataCellStyle="好"/>
    <tableColumn id="58" name="列58" dataDxfId="33" dataCellStyle="好"/>
    <tableColumn id="59" name="列59" dataDxfId="32" dataCellStyle="好"/>
    <tableColumn id="60" name="列60" dataDxfId="31" dataCellStyle="好"/>
    <tableColumn id="61" name="列61" dataDxfId="30" dataCellStyle="好"/>
    <tableColumn id="62" name="列62" dataDxfId="29" dataCellStyle="好"/>
    <tableColumn id="63" name="列63" dataDxfId="28" dataCellStyle="好"/>
    <tableColumn id="64" name="列64" dataDxfId="27" dataCellStyle="好"/>
    <tableColumn id="65" name="列65" dataDxfId="26" dataCellStyle="好"/>
    <tableColumn id="66" name="列66" dataDxfId="25" dataCellStyle="好"/>
    <tableColumn id="67" name="列67" dataDxfId="24" dataCellStyle="好"/>
    <tableColumn id="68" name="列68" dataDxfId="23" dataCellStyle="好"/>
    <tableColumn id="69" name="列69" dataDxfId="22" dataCellStyle="好"/>
    <tableColumn id="70" name="列70" dataDxfId="21" dataCellStyle="好"/>
    <tableColumn id="71" name="列71" dataDxfId="20" dataCellStyle="好"/>
    <tableColumn id="72" name="列72" dataDxfId="19" dataCellStyle="好"/>
    <tableColumn id="73" name="列73" dataDxfId="18" dataCellStyle="好"/>
    <tableColumn id="74" name="列74" dataDxfId="17" dataCellStyle="好"/>
    <tableColumn id="75" name="列75" dataDxfId="16" dataCellStyle="好"/>
    <tableColumn id="76" name="列76" dataDxfId="15" dataCellStyle="好"/>
    <tableColumn id="77" name="列77" dataDxfId="14" dataCellStyle="好"/>
    <tableColumn id="78" name="列78" dataDxfId="13" dataCellStyle="好"/>
    <tableColumn id="79" name="列79" dataDxfId="12" dataCellStyle="好"/>
    <tableColumn id="80" name="列80" dataDxfId="11" dataCellStyle="好"/>
    <tableColumn id="81" name="列81" dataDxfId="10" dataCellStyle="好"/>
    <tableColumn id="82" name="列82" dataDxfId="9" dataCellStyle="好"/>
    <tableColumn id="83" name="列83" dataDxfId="8" dataCellStyle="好"/>
    <tableColumn id="84" name="列84" dataDxfId="7" dataCellStyle="好"/>
    <tableColumn id="85" name="列85" dataDxfId="6" dataCellStyle="好"/>
    <tableColumn id="86" name="列86" dataDxfId="5" dataCellStyle="好"/>
    <tableColumn id="87" name="列87" dataDxfId="4" dataCellStyle="好"/>
    <tableColumn id="88" name="列88" dataDxfId="3" dataCellStyle="好"/>
    <tableColumn id="89" name="列89" dataDxfId="2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AQ85"/>
  <sheetViews>
    <sheetView topLeftCell="A67" workbookViewId="0">
      <selection activeCell="E74" sqref="E74"/>
    </sheetView>
  </sheetViews>
  <sheetFormatPr defaultRowHeight="13.5"/>
  <cols>
    <col min="1" max="1" width="34" style="40" bestFit="1" customWidth="1"/>
    <col min="2" max="4" width="12.75" style="40" hidden="1" customWidth="1"/>
    <col min="5" max="5" width="12.75" style="40" bestFit="1" customWidth="1"/>
    <col min="6" max="8" width="12.75" style="40" hidden="1" customWidth="1"/>
    <col min="9" max="9" width="12.75" style="40" bestFit="1" customWidth="1"/>
    <col min="10" max="12" width="12.75" style="40" hidden="1" customWidth="1"/>
    <col min="13" max="13" width="12.75" style="40" bestFit="1" customWidth="1"/>
    <col min="14" max="16" width="12.75" style="40" hidden="1" customWidth="1"/>
    <col min="17" max="17" width="12.75" style="40" bestFit="1" customWidth="1"/>
    <col min="18" max="20" width="12.75" style="40" hidden="1" customWidth="1"/>
    <col min="21" max="21" width="12.75" style="40" bestFit="1" customWidth="1"/>
    <col min="22" max="24" width="12.75" style="40" hidden="1" customWidth="1"/>
    <col min="25" max="25" width="12.75" style="40" bestFit="1" customWidth="1"/>
    <col min="26" max="28" width="12.75" style="40" hidden="1" customWidth="1"/>
    <col min="29" max="29" width="12.75" style="40" bestFit="1" customWidth="1"/>
    <col min="30" max="32" width="12.75" style="40" hidden="1" customWidth="1"/>
    <col min="33" max="33" width="12.75" style="40" bestFit="1" customWidth="1"/>
    <col min="34" max="36" width="12.75" style="40" hidden="1" customWidth="1"/>
    <col min="37" max="37" width="12.75" style="40" bestFit="1" customWidth="1"/>
    <col min="38" max="39" width="12.75" style="40" hidden="1" customWidth="1"/>
    <col min="40" max="42" width="12.75" style="40" bestFit="1" customWidth="1"/>
    <col min="43" max="43" width="9.5" style="40" hidden="1" customWidth="1"/>
    <col min="44" max="16384" width="9" style="40"/>
  </cols>
  <sheetData>
    <row r="1" spans="1:43">
      <c r="A1" s="40">
        <v>2285</v>
      </c>
      <c r="B1" s="40">
        <v>20180930</v>
      </c>
      <c r="C1" s="40">
        <v>20180630</v>
      </c>
      <c r="D1" s="40">
        <v>20180331</v>
      </c>
      <c r="E1" s="40">
        <v>20171231</v>
      </c>
      <c r="F1" s="40">
        <v>20170930</v>
      </c>
      <c r="G1" s="40">
        <v>20170630</v>
      </c>
      <c r="H1" s="40">
        <v>20170331</v>
      </c>
      <c r="I1" s="40">
        <v>20161231</v>
      </c>
      <c r="J1" s="40">
        <v>20160930</v>
      </c>
      <c r="K1" s="40">
        <v>20160630</v>
      </c>
      <c r="L1" s="40">
        <v>20160331</v>
      </c>
      <c r="M1" s="40">
        <v>20151231</v>
      </c>
      <c r="N1" s="40">
        <v>20150930</v>
      </c>
      <c r="O1" s="40">
        <v>20150630</v>
      </c>
      <c r="P1" s="40">
        <v>20150331</v>
      </c>
      <c r="Q1" s="40">
        <v>20141231</v>
      </c>
      <c r="R1" s="40">
        <v>20140930</v>
      </c>
      <c r="S1" s="40">
        <v>20140630</v>
      </c>
      <c r="T1" s="40">
        <v>20140331</v>
      </c>
      <c r="U1" s="40">
        <v>20131231</v>
      </c>
      <c r="V1" s="40">
        <v>20130930</v>
      </c>
      <c r="W1" s="40">
        <v>20130630</v>
      </c>
      <c r="X1" s="40">
        <v>20130331</v>
      </c>
      <c r="Y1" s="40">
        <v>20121231</v>
      </c>
      <c r="Z1" s="40">
        <v>20120930</v>
      </c>
      <c r="AA1" s="40">
        <v>20120630</v>
      </c>
      <c r="AB1" s="40">
        <v>20120331</v>
      </c>
      <c r="AC1" s="40">
        <v>20111231</v>
      </c>
      <c r="AD1" s="40">
        <v>20110930</v>
      </c>
      <c r="AE1" s="40">
        <v>20110630</v>
      </c>
      <c r="AF1" s="40">
        <v>20110331</v>
      </c>
      <c r="AG1" s="40">
        <v>20101231</v>
      </c>
      <c r="AH1" s="40">
        <v>20100930</v>
      </c>
      <c r="AI1" s="40">
        <v>20100630</v>
      </c>
      <c r="AJ1" s="40">
        <v>20100331</v>
      </c>
      <c r="AK1" s="40">
        <v>20091231</v>
      </c>
      <c r="AL1" s="40">
        <v>20090930</v>
      </c>
      <c r="AM1" s="40">
        <v>20090630</v>
      </c>
      <c r="AN1" s="40">
        <v>20081231</v>
      </c>
      <c r="AO1" s="40">
        <v>20071231</v>
      </c>
      <c r="AP1" s="40">
        <v>20061231</v>
      </c>
      <c r="AQ1" s="40">
        <v>19700101</v>
      </c>
    </row>
    <row r="2" spans="1:43">
      <c r="A2" s="40" t="s">
        <v>105</v>
      </c>
      <c r="B2" s="40" t="s">
        <v>106</v>
      </c>
      <c r="C2" s="40" t="s">
        <v>106</v>
      </c>
      <c r="D2" s="40" t="s">
        <v>106</v>
      </c>
      <c r="E2" s="40" t="s">
        <v>106</v>
      </c>
      <c r="F2" s="40" t="s">
        <v>106</v>
      </c>
      <c r="G2" s="40" t="s">
        <v>106</v>
      </c>
      <c r="H2" s="40" t="s">
        <v>106</v>
      </c>
      <c r="I2" s="40" t="s">
        <v>106</v>
      </c>
      <c r="J2" s="40" t="s">
        <v>106</v>
      </c>
      <c r="K2" s="40" t="s">
        <v>106</v>
      </c>
      <c r="L2" s="40" t="s">
        <v>106</v>
      </c>
      <c r="M2" s="40" t="s">
        <v>106</v>
      </c>
      <c r="N2" s="40" t="s">
        <v>106</v>
      </c>
      <c r="O2" s="40" t="s">
        <v>106</v>
      </c>
      <c r="P2" s="40" t="s">
        <v>106</v>
      </c>
      <c r="Q2" s="40" t="s">
        <v>106</v>
      </c>
      <c r="R2" s="40" t="s">
        <v>106</v>
      </c>
      <c r="S2" s="40" t="s">
        <v>106</v>
      </c>
      <c r="T2" s="40" t="s">
        <v>106</v>
      </c>
      <c r="U2" s="40" t="s">
        <v>106</v>
      </c>
      <c r="V2" s="40" t="s">
        <v>106</v>
      </c>
      <c r="W2" s="40" t="s">
        <v>106</v>
      </c>
      <c r="X2" s="40" t="s">
        <v>106</v>
      </c>
      <c r="Y2" s="40" t="s">
        <v>106</v>
      </c>
      <c r="Z2" s="40" t="s">
        <v>106</v>
      </c>
      <c r="AA2" s="40" t="s">
        <v>106</v>
      </c>
      <c r="AB2" s="40" t="s">
        <v>106</v>
      </c>
      <c r="AC2" s="40" t="s">
        <v>106</v>
      </c>
      <c r="AD2" s="40" t="s">
        <v>106</v>
      </c>
      <c r="AE2" s="40" t="s">
        <v>106</v>
      </c>
      <c r="AF2" s="40" t="s">
        <v>106</v>
      </c>
      <c r="AG2" s="40" t="s">
        <v>106</v>
      </c>
      <c r="AH2" s="40" t="s">
        <v>106</v>
      </c>
      <c r="AI2" s="40" t="s">
        <v>106</v>
      </c>
      <c r="AJ2" s="40" t="s">
        <v>106</v>
      </c>
      <c r="AK2" s="40" t="s">
        <v>106</v>
      </c>
      <c r="AL2" s="40" t="s">
        <v>106</v>
      </c>
      <c r="AM2" s="40" t="s">
        <v>106</v>
      </c>
      <c r="AN2" s="40" t="s">
        <v>106</v>
      </c>
      <c r="AO2" s="40" t="s">
        <v>106</v>
      </c>
      <c r="AP2" s="40" t="s">
        <v>106</v>
      </c>
    </row>
    <row r="3" spans="1:43">
      <c r="A3" s="40" t="s">
        <v>107</v>
      </c>
    </row>
    <row r="4" spans="1:43">
      <c r="A4" s="40" t="s">
        <v>108</v>
      </c>
      <c r="B4" s="40">
        <v>3389097818.21</v>
      </c>
      <c r="C4" s="40">
        <v>2912201015.7600002</v>
      </c>
      <c r="D4" s="40">
        <v>2662592804.9000001</v>
      </c>
      <c r="E4" s="40">
        <v>2521842674.25</v>
      </c>
      <c r="F4" s="40">
        <v>2535291116.5599999</v>
      </c>
      <c r="G4" s="40">
        <v>2812642216.04</v>
      </c>
      <c r="H4" s="40">
        <v>3074226612.3099999</v>
      </c>
      <c r="I4" s="40">
        <v>3271492298.5900002</v>
      </c>
      <c r="J4" s="40">
        <v>3354865852.7399998</v>
      </c>
      <c r="K4" s="40">
        <v>3009247065.4200001</v>
      </c>
      <c r="L4" s="40">
        <v>2805898977.5</v>
      </c>
      <c r="M4" s="40">
        <v>2926144765.79</v>
      </c>
      <c r="N4" s="40">
        <v>2572281077.6199999</v>
      </c>
      <c r="O4" s="40">
        <v>2509143880.21</v>
      </c>
      <c r="P4" s="40">
        <v>1098550271.02</v>
      </c>
      <c r="Q4" s="40">
        <v>790782844.62</v>
      </c>
      <c r="R4" s="40">
        <v>897652794.40999997</v>
      </c>
      <c r="S4" s="40">
        <v>598554852.14999998</v>
      </c>
      <c r="T4" s="40">
        <v>840120722.94000006</v>
      </c>
      <c r="U4" s="40">
        <v>958460010.94000006</v>
      </c>
      <c r="V4" s="40">
        <v>854459797.76999998</v>
      </c>
      <c r="W4" s="40">
        <v>802885753.30999994</v>
      </c>
      <c r="X4" s="40">
        <v>828198424.82000005</v>
      </c>
      <c r="Y4" s="40">
        <v>1019364355.55</v>
      </c>
      <c r="Z4" s="40">
        <v>778696292.08000004</v>
      </c>
      <c r="AA4" s="40">
        <v>674563458.76999998</v>
      </c>
      <c r="AB4" s="40">
        <v>780797093.11000001</v>
      </c>
      <c r="AC4" s="40">
        <v>895061180.42999995</v>
      </c>
      <c r="AD4" s="40">
        <v>812083143.69000006</v>
      </c>
      <c r="AE4" s="40">
        <v>816887674.84000003</v>
      </c>
      <c r="AF4" s="40">
        <v>911560433.95000005</v>
      </c>
      <c r="AG4" s="40">
        <v>1022580673.9</v>
      </c>
      <c r="AH4" s="40">
        <v>893956390.22000003</v>
      </c>
      <c r="AI4" s="40">
        <v>963241119.86000001</v>
      </c>
      <c r="AJ4" s="40">
        <v>1040979567.47</v>
      </c>
      <c r="AK4" s="40">
        <v>968034103.63</v>
      </c>
      <c r="AL4" s="40">
        <v>914650907.19000006</v>
      </c>
      <c r="AM4" s="40">
        <v>217154797.90000001</v>
      </c>
      <c r="AN4" s="40">
        <v>178464315.55000001</v>
      </c>
      <c r="AO4" s="40">
        <v>135286595.47999999</v>
      </c>
      <c r="AP4" s="40">
        <v>132744933.33</v>
      </c>
      <c r="AQ4" s="40">
        <v>0</v>
      </c>
    </row>
    <row r="5" spans="1:43">
      <c r="A5" s="40" t="s">
        <v>109</v>
      </c>
      <c r="B5" s="40">
        <v>0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  <c r="N5" s="40">
        <v>0</v>
      </c>
      <c r="O5" s="40">
        <v>0</v>
      </c>
      <c r="P5" s="40">
        <v>0</v>
      </c>
      <c r="Q5" s="40">
        <v>0</v>
      </c>
      <c r="R5" s="40">
        <v>0</v>
      </c>
      <c r="S5" s="40">
        <v>0</v>
      </c>
      <c r="T5" s="40">
        <v>0</v>
      </c>
      <c r="U5" s="40">
        <v>0</v>
      </c>
      <c r="V5" s="40">
        <v>0</v>
      </c>
      <c r="W5" s="40">
        <v>0</v>
      </c>
      <c r="X5" s="40">
        <v>0</v>
      </c>
      <c r="Y5" s="40">
        <v>0</v>
      </c>
      <c r="Z5" s="40">
        <v>0</v>
      </c>
      <c r="AA5" s="40">
        <v>0</v>
      </c>
      <c r="AB5" s="40">
        <v>0</v>
      </c>
      <c r="AC5" s="40">
        <v>0</v>
      </c>
      <c r="AD5" s="40">
        <v>0</v>
      </c>
      <c r="AE5" s="40">
        <v>0</v>
      </c>
      <c r="AF5" s="40">
        <v>0</v>
      </c>
      <c r="AG5" s="40">
        <v>0</v>
      </c>
      <c r="AH5" s="40">
        <v>0</v>
      </c>
      <c r="AI5" s="40">
        <v>0</v>
      </c>
      <c r="AJ5" s="40">
        <v>0</v>
      </c>
      <c r="AK5" s="40">
        <v>0</v>
      </c>
      <c r="AL5" s="40">
        <v>0</v>
      </c>
      <c r="AM5" s="40">
        <v>0</v>
      </c>
      <c r="AN5" s="40">
        <v>0</v>
      </c>
      <c r="AO5" s="40">
        <v>0</v>
      </c>
      <c r="AP5" s="40">
        <v>0</v>
      </c>
      <c r="AQ5" s="40">
        <v>0</v>
      </c>
    </row>
    <row r="6" spans="1:43">
      <c r="A6" s="40" t="s">
        <v>110</v>
      </c>
      <c r="B6" s="40">
        <v>0</v>
      </c>
      <c r="C6" s="40">
        <v>0</v>
      </c>
      <c r="D6" s="40">
        <v>0</v>
      </c>
      <c r="E6" s="40">
        <v>0</v>
      </c>
      <c r="F6" s="40">
        <v>0</v>
      </c>
      <c r="G6" s="40">
        <v>0</v>
      </c>
      <c r="H6" s="40">
        <v>0</v>
      </c>
      <c r="I6" s="40">
        <v>0</v>
      </c>
      <c r="J6" s="40">
        <v>0</v>
      </c>
      <c r="K6" s="40">
        <v>0</v>
      </c>
      <c r="L6" s="40">
        <v>0</v>
      </c>
      <c r="M6" s="40">
        <v>0</v>
      </c>
      <c r="N6" s="40">
        <v>0</v>
      </c>
      <c r="O6" s="40">
        <v>0</v>
      </c>
      <c r="P6" s="40">
        <v>0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 s="40">
        <v>0</v>
      </c>
      <c r="X6" s="40">
        <v>0</v>
      </c>
      <c r="Y6" s="40">
        <v>0</v>
      </c>
      <c r="Z6" s="40">
        <v>0</v>
      </c>
      <c r="AA6" s="40">
        <v>0</v>
      </c>
      <c r="AB6" s="40">
        <v>0</v>
      </c>
      <c r="AC6" s="40">
        <v>0</v>
      </c>
      <c r="AD6" s="40">
        <v>0</v>
      </c>
      <c r="AE6" s="40">
        <v>0</v>
      </c>
      <c r="AF6" s="40">
        <v>0</v>
      </c>
      <c r="AG6" s="40">
        <v>0</v>
      </c>
      <c r="AH6" s="40">
        <v>0</v>
      </c>
      <c r="AI6" s="40">
        <v>0</v>
      </c>
      <c r="AJ6" s="40">
        <v>0</v>
      </c>
      <c r="AK6" s="40">
        <v>0</v>
      </c>
      <c r="AL6" s="40">
        <v>0</v>
      </c>
      <c r="AM6" s="40">
        <v>0</v>
      </c>
      <c r="AN6" s="40">
        <v>0</v>
      </c>
      <c r="AO6" s="40">
        <v>0</v>
      </c>
      <c r="AP6" s="40">
        <v>0</v>
      </c>
      <c r="AQ6" s="40">
        <v>0</v>
      </c>
    </row>
    <row r="7" spans="1:43">
      <c r="A7" s="40" t="s">
        <v>111</v>
      </c>
      <c r="B7" s="40">
        <v>430912021.14999998</v>
      </c>
      <c r="C7" s="40">
        <v>568637068.35000002</v>
      </c>
      <c r="D7" s="40">
        <v>295179023.36000001</v>
      </c>
      <c r="E7" s="40">
        <v>309973522.18000001</v>
      </c>
      <c r="F7" s="40">
        <v>169852632.25</v>
      </c>
      <c r="G7" s="40">
        <v>34358780.409999996</v>
      </c>
      <c r="H7" s="40">
        <v>116993523.94</v>
      </c>
      <c r="I7" s="40">
        <v>220584021.38</v>
      </c>
      <c r="J7" s="40">
        <v>203613745.65000001</v>
      </c>
      <c r="K7" s="40">
        <v>169294051.69999999</v>
      </c>
      <c r="L7" s="40">
        <v>140114875.18000001</v>
      </c>
      <c r="M7" s="40">
        <v>108791649.95</v>
      </c>
      <c r="N7" s="40">
        <v>81417046.510000005</v>
      </c>
      <c r="O7" s="40">
        <v>86922816.420000002</v>
      </c>
      <c r="P7" s="40">
        <v>68497902.329999998</v>
      </c>
      <c r="Q7" s="40">
        <v>21959394.57</v>
      </c>
      <c r="R7" s="40">
        <v>14235735.390000001</v>
      </c>
      <c r="S7" s="40">
        <v>10293783.789999999</v>
      </c>
      <c r="T7" s="40">
        <v>3576063.46</v>
      </c>
      <c r="U7" s="40">
        <v>1600000</v>
      </c>
      <c r="V7" s="40">
        <v>1480000</v>
      </c>
      <c r="W7" s="40">
        <v>1066000</v>
      </c>
      <c r="X7" s="40">
        <v>478000</v>
      </c>
      <c r="Y7" s="40">
        <v>3035526.09</v>
      </c>
      <c r="Z7" s="40">
        <v>2423298.63</v>
      </c>
      <c r="AA7" s="40">
        <v>2479772.54</v>
      </c>
      <c r="AB7" s="40">
        <v>3008861.64</v>
      </c>
      <c r="AC7" s="40">
        <v>3474507</v>
      </c>
      <c r="AD7" s="40">
        <v>1357252.38</v>
      </c>
      <c r="AE7" s="40">
        <v>0</v>
      </c>
      <c r="AF7" s="40">
        <v>600000</v>
      </c>
      <c r="AG7" s="40">
        <v>1600000</v>
      </c>
      <c r="AH7" s="40">
        <v>1040000</v>
      </c>
      <c r="AI7" s="40">
        <v>1000000</v>
      </c>
      <c r="AJ7" s="40">
        <v>50000</v>
      </c>
      <c r="AK7" s="40">
        <v>50000</v>
      </c>
      <c r="AL7" s="40">
        <v>0</v>
      </c>
      <c r="AM7" s="40">
        <v>0</v>
      </c>
      <c r="AN7" s="40">
        <v>500000</v>
      </c>
      <c r="AO7" s="40">
        <v>0</v>
      </c>
      <c r="AP7" s="40">
        <v>0</v>
      </c>
      <c r="AQ7" s="40">
        <v>0</v>
      </c>
    </row>
    <row r="8" spans="1:43">
      <c r="A8" s="40" t="s">
        <v>112</v>
      </c>
      <c r="B8" s="40">
        <v>1567320943.6800001</v>
      </c>
      <c r="C8" s="40">
        <v>1806455196.0999999</v>
      </c>
      <c r="D8" s="40">
        <v>1611822000.4400001</v>
      </c>
      <c r="E8" s="40">
        <v>1845185216.23</v>
      </c>
      <c r="F8" s="40">
        <v>1156625432.55</v>
      </c>
      <c r="G8" s="40">
        <v>1246867274.8599999</v>
      </c>
      <c r="H8" s="40">
        <v>916260392.24000001</v>
      </c>
      <c r="I8" s="40">
        <v>959021100.83000004</v>
      </c>
      <c r="J8" s="40">
        <v>770010052.88999999</v>
      </c>
      <c r="K8" s="40">
        <v>852309549.75</v>
      </c>
      <c r="L8" s="40">
        <v>749843384.45000005</v>
      </c>
      <c r="M8" s="40">
        <v>881193779.04999995</v>
      </c>
      <c r="N8" s="40">
        <v>722903857.65999997</v>
      </c>
      <c r="O8" s="40">
        <v>732168145.13999999</v>
      </c>
      <c r="P8" s="40">
        <v>669808718.27999997</v>
      </c>
      <c r="Q8" s="40">
        <v>678862116.09000003</v>
      </c>
      <c r="R8" s="40">
        <v>520767618.73000002</v>
      </c>
      <c r="S8" s="40">
        <v>527124868.27999997</v>
      </c>
      <c r="T8" s="40">
        <v>446788483.11000001</v>
      </c>
      <c r="U8" s="40">
        <v>462820001.81</v>
      </c>
      <c r="V8" s="40">
        <v>367428079.80000001</v>
      </c>
      <c r="W8" s="40">
        <v>386991262.25999999</v>
      </c>
      <c r="X8" s="40">
        <v>336086464.62</v>
      </c>
      <c r="Y8" s="40">
        <v>386460863.05000001</v>
      </c>
      <c r="Z8" s="40">
        <v>263935984.36000001</v>
      </c>
      <c r="AA8" s="40">
        <v>276456982.89999998</v>
      </c>
      <c r="AB8" s="40">
        <v>212485039.03</v>
      </c>
      <c r="AC8" s="40">
        <v>234530504.22</v>
      </c>
      <c r="AD8" s="40">
        <v>164781472.31</v>
      </c>
      <c r="AE8" s="40">
        <v>160816684.19</v>
      </c>
      <c r="AF8" s="40">
        <v>113226321.28</v>
      </c>
      <c r="AG8" s="40">
        <v>82410882.010000005</v>
      </c>
      <c r="AH8" s="40">
        <v>72668417.109999999</v>
      </c>
      <c r="AI8" s="40">
        <v>68841143.810000002</v>
      </c>
      <c r="AJ8" s="40">
        <v>41383855.310000002</v>
      </c>
      <c r="AK8" s="40">
        <v>32615166</v>
      </c>
      <c r="AL8" s="40">
        <v>29285648.420000002</v>
      </c>
      <c r="AM8" s="40">
        <v>34909421.509999998</v>
      </c>
      <c r="AN8" s="40">
        <v>36850410.43</v>
      </c>
      <c r="AO8" s="40">
        <v>12665594.73</v>
      </c>
      <c r="AP8" s="40">
        <v>15620740.130000001</v>
      </c>
      <c r="AQ8" s="40">
        <v>0</v>
      </c>
    </row>
    <row r="9" spans="1:43">
      <c r="A9" s="40" t="s">
        <v>113</v>
      </c>
      <c r="B9" s="40">
        <v>567106588.07000005</v>
      </c>
      <c r="C9" s="40">
        <v>579934359.16999996</v>
      </c>
      <c r="D9" s="40">
        <v>592532520.07000005</v>
      </c>
      <c r="E9" s="40">
        <v>456202541.06999999</v>
      </c>
      <c r="F9" s="40">
        <v>517102241.25999999</v>
      </c>
      <c r="G9" s="40">
        <v>342292663.81999999</v>
      </c>
      <c r="H9" s="40">
        <v>251837957.88999999</v>
      </c>
      <c r="I9" s="40">
        <v>225028648.53999999</v>
      </c>
      <c r="J9" s="40">
        <v>260565645.56</v>
      </c>
      <c r="K9" s="40">
        <v>94223093.069999993</v>
      </c>
      <c r="L9" s="40">
        <v>72318851.239999995</v>
      </c>
      <c r="M9" s="40">
        <v>62634781.649999999</v>
      </c>
      <c r="N9" s="40">
        <v>24284192.149999999</v>
      </c>
      <c r="O9" s="40">
        <v>18099174.789999999</v>
      </c>
      <c r="P9" s="40">
        <v>21275363.07</v>
      </c>
      <c r="Q9" s="40">
        <v>25854243.800000001</v>
      </c>
      <c r="R9" s="40">
        <v>23452883.379999999</v>
      </c>
      <c r="S9" s="40">
        <v>21933985.120000001</v>
      </c>
      <c r="T9" s="40">
        <v>18042812.140000001</v>
      </c>
      <c r="U9" s="40">
        <v>17726608.52</v>
      </c>
      <c r="V9" s="40">
        <v>50537790.289999999</v>
      </c>
      <c r="W9" s="40">
        <v>46434922.909999996</v>
      </c>
      <c r="X9" s="40">
        <v>41143624.759999998</v>
      </c>
      <c r="Y9" s="40">
        <v>38813828.359999999</v>
      </c>
      <c r="Z9" s="40">
        <v>37651588.57</v>
      </c>
      <c r="AA9" s="40">
        <v>71047276.670000002</v>
      </c>
      <c r="AB9" s="40">
        <v>66419893.670000002</v>
      </c>
      <c r="AC9" s="40">
        <v>46489027.609999999</v>
      </c>
      <c r="AD9" s="40">
        <v>47756651.68</v>
      </c>
      <c r="AE9" s="40">
        <v>48361060.149999999</v>
      </c>
      <c r="AF9" s="40">
        <v>50724273.960000001</v>
      </c>
      <c r="AG9" s="40">
        <v>49685797.200000003</v>
      </c>
      <c r="AH9" s="40">
        <v>82944790.310000002</v>
      </c>
      <c r="AI9" s="40">
        <v>4734688.8899999997</v>
      </c>
      <c r="AJ9" s="40">
        <v>2000497.72</v>
      </c>
      <c r="AK9" s="40">
        <v>30677904.890000001</v>
      </c>
      <c r="AL9" s="40">
        <v>3523528.16</v>
      </c>
      <c r="AM9" s="40">
        <v>568413.44999999995</v>
      </c>
      <c r="AN9" s="40">
        <v>244881.05</v>
      </c>
      <c r="AO9" s="40">
        <v>2830391.22</v>
      </c>
      <c r="AP9" s="40">
        <v>3806091.6</v>
      </c>
      <c r="AQ9" s="40">
        <v>0</v>
      </c>
    </row>
    <row r="10" spans="1:43">
      <c r="A10" s="40" t="s">
        <v>114</v>
      </c>
      <c r="B10" s="40">
        <v>0</v>
      </c>
      <c r="C10" s="40">
        <v>0</v>
      </c>
      <c r="D10" s="40">
        <v>0</v>
      </c>
      <c r="E10" s="40">
        <v>0</v>
      </c>
      <c r="F10" s="40">
        <v>0</v>
      </c>
      <c r="G10" s="40">
        <v>0</v>
      </c>
      <c r="H10" s="40">
        <v>0</v>
      </c>
      <c r="I10" s="40">
        <v>0</v>
      </c>
      <c r="J10" s="40">
        <v>0</v>
      </c>
      <c r="K10" s="40">
        <v>0</v>
      </c>
      <c r="L10" s="40">
        <v>0</v>
      </c>
      <c r="M10" s="40">
        <v>0</v>
      </c>
      <c r="N10" s="40">
        <v>0</v>
      </c>
      <c r="O10" s="40">
        <v>0</v>
      </c>
      <c r="P10" s="40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0">
        <v>0</v>
      </c>
      <c r="Y10" s="40">
        <v>0</v>
      </c>
      <c r="Z10" s="40">
        <v>0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I10" s="40">
        <v>0</v>
      </c>
      <c r="AJ10" s="40">
        <v>0</v>
      </c>
      <c r="AK10" s="40">
        <v>0</v>
      </c>
      <c r="AL10" s="40">
        <v>0</v>
      </c>
      <c r="AM10" s="40">
        <v>0</v>
      </c>
      <c r="AN10" s="40">
        <v>0</v>
      </c>
      <c r="AO10" s="40">
        <v>0</v>
      </c>
      <c r="AP10" s="40">
        <v>0</v>
      </c>
      <c r="AQ10" s="40">
        <v>0</v>
      </c>
    </row>
    <row r="11" spans="1:43">
      <c r="A11" s="40" t="s">
        <v>115</v>
      </c>
      <c r="B11" s="40">
        <v>0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8250231.6900000004</v>
      </c>
      <c r="K11" s="40">
        <v>8250231.6900000004</v>
      </c>
      <c r="L11" s="40">
        <v>0</v>
      </c>
      <c r="M11" s="40">
        <v>0</v>
      </c>
      <c r="N11" s="40">
        <v>0</v>
      </c>
      <c r="O11" s="40">
        <v>0</v>
      </c>
      <c r="P11" s="40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0">
        <v>1121311.57</v>
      </c>
      <c r="Y11" s="40">
        <v>1121311.57</v>
      </c>
      <c r="Z11" s="40">
        <v>1302967.1599999999</v>
      </c>
      <c r="AA11" s="40">
        <v>0</v>
      </c>
      <c r="AB11" s="40">
        <v>0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I11" s="40">
        <v>0</v>
      </c>
      <c r="AJ11" s="40">
        <v>0</v>
      </c>
      <c r="AK11" s="40">
        <v>0</v>
      </c>
      <c r="AL11" s="40">
        <v>0</v>
      </c>
      <c r="AM11" s="40">
        <v>0</v>
      </c>
      <c r="AN11" s="40">
        <v>0</v>
      </c>
      <c r="AO11" s="40">
        <v>0</v>
      </c>
      <c r="AP11" s="40">
        <v>0</v>
      </c>
      <c r="AQ11" s="40">
        <v>0</v>
      </c>
    </row>
    <row r="12" spans="1:43">
      <c r="A12" s="40" t="s">
        <v>116</v>
      </c>
      <c r="B12" s="40">
        <v>1188002349.1199999</v>
      </c>
      <c r="C12" s="40">
        <v>1540546311.6800001</v>
      </c>
      <c r="D12" s="40">
        <v>1363663639.0699999</v>
      </c>
      <c r="E12" s="40">
        <v>1073581431.75</v>
      </c>
      <c r="F12" s="40">
        <v>604119155.21000004</v>
      </c>
      <c r="G12" s="40">
        <v>565169130.25999999</v>
      </c>
      <c r="H12" s="40">
        <v>352103008.62</v>
      </c>
      <c r="I12" s="40">
        <v>305825802.20999998</v>
      </c>
      <c r="J12" s="40">
        <v>231889336.5</v>
      </c>
      <c r="K12" s="40">
        <v>182074623.27000001</v>
      </c>
      <c r="L12" s="40">
        <v>226199159.22</v>
      </c>
      <c r="M12" s="40">
        <v>169073485.84</v>
      </c>
      <c r="N12" s="40">
        <v>163282592.50999999</v>
      </c>
      <c r="O12" s="40">
        <v>137385006.46000001</v>
      </c>
      <c r="P12" s="40">
        <v>91704205.049999997</v>
      </c>
      <c r="Q12" s="40">
        <v>108696429.33</v>
      </c>
      <c r="R12" s="40">
        <v>106633205.34</v>
      </c>
      <c r="S12" s="40">
        <v>115727768</v>
      </c>
      <c r="T12" s="40">
        <v>162207661.28</v>
      </c>
      <c r="U12" s="40">
        <v>163731686.00999999</v>
      </c>
      <c r="V12" s="40">
        <v>173216089.49000001</v>
      </c>
      <c r="W12" s="40">
        <v>167400175.12</v>
      </c>
      <c r="X12" s="40">
        <v>217927336.38</v>
      </c>
      <c r="Y12" s="40">
        <v>268445181.07999998</v>
      </c>
      <c r="Z12" s="40">
        <v>317326894.19</v>
      </c>
      <c r="AA12" s="40">
        <v>208310032.66</v>
      </c>
      <c r="AB12" s="40">
        <v>182108156.13</v>
      </c>
      <c r="AC12" s="40">
        <v>169288757.11000001</v>
      </c>
      <c r="AD12" s="40">
        <v>169652531.53999999</v>
      </c>
      <c r="AE12" s="40">
        <v>162170462.97</v>
      </c>
      <c r="AF12" s="40">
        <v>33127280.129999999</v>
      </c>
      <c r="AG12" s="40">
        <v>42344858.219999999</v>
      </c>
      <c r="AH12" s="40">
        <v>30615030.66</v>
      </c>
      <c r="AI12" s="40">
        <v>24193318.170000002</v>
      </c>
      <c r="AJ12" s="40">
        <v>20933053.68</v>
      </c>
      <c r="AK12" s="40">
        <v>12314808.91</v>
      </c>
      <c r="AL12" s="40">
        <v>8697041.8200000003</v>
      </c>
      <c r="AM12" s="40">
        <v>5516727.8700000001</v>
      </c>
      <c r="AN12" s="40">
        <v>5522437.5800000001</v>
      </c>
      <c r="AO12" s="40">
        <v>9876001.2400000002</v>
      </c>
      <c r="AP12" s="40">
        <v>46567089.289999999</v>
      </c>
      <c r="AQ12" s="40">
        <v>0</v>
      </c>
    </row>
    <row r="13" spans="1:43">
      <c r="A13" s="40" t="s">
        <v>117</v>
      </c>
      <c r="B13" s="40">
        <v>0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  <c r="P13" s="40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I13" s="40">
        <v>0</v>
      </c>
      <c r="AJ13" s="40">
        <v>0</v>
      </c>
      <c r="AK13" s="40">
        <v>0</v>
      </c>
      <c r="AL13" s="40">
        <v>0</v>
      </c>
      <c r="AM13" s="40">
        <v>0</v>
      </c>
      <c r="AN13" s="40">
        <v>0</v>
      </c>
      <c r="AO13" s="40">
        <v>0</v>
      </c>
      <c r="AP13" s="40">
        <v>0</v>
      </c>
      <c r="AQ13" s="40">
        <v>0</v>
      </c>
    </row>
    <row r="14" spans="1:43">
      <c r="A14" s="40" t="s">
        <v>118</v>
      </c>
      <c r="B14" s="40">
        <v>26086636.579999998</v>
      </c>
      <c r="C14" s="40">
        <v>27434710.690000001</v>
      </c>
      <c r="D14" s="40">
        <v>36006565.420000002</v>
      </c>
      <c r="E14" s="40">
        <v>15209771.58</v>
      </c>
      <c r="F14" s="40">
        <v>0</v>
      </c>
      <c r="G14" s="40">
        <v>0</v>
      </c>
      <c r="H14" s="40">
        <v>0</v>
      </c>
      <c r="I14" s="40">
        <v>0</v>
      </c>
      <c r="J14" s="40">
        <v>0</v>
      </c>
      <c r="K14" s="40">
        <v>0</v>
      </c>
      <c r="L14" s="40">
        <v>0</v>
      </c>
      <c r="M14" s="40">
        <v>0</v>
      </c>
      <c r="N14" s="40">
        <v>0</v>
      </c>
      <c r="O14" s="40">
        <v>0</v>
      </c>
      <c r="P14" s="40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0">
        <v>0</v>
      </c>
      <c r="Y14" s="40">
        <v>0</v>
      </c>
      <c r="Z14" s="40">
        <v>0</v>
      </c>
      <c r="AA14" s="40">
        <v>0</v>
      </c>
      <c r="AB14" s="40">
        <v>506881.1</v>
      </c>
      <c r="AC14" s="40">
        <v>0</v>
      </c>
      <c r="AD14" s="40">
        <v>0</v>
      </c>
      <c r="AE14" s="40">
        <v>0</v>
      </c>
      <c r="AF14" s="40">
        <v>0</v>
      </c>
      <c r="AG14" s="40">
        <v>0</v>
      </c>
      <c r="AH14" s="40">
        <v>0</v>
      </c>
      <c r="AI14" s="40">
        <v>0</v>
      </c>
      <c r="AJ14" s="40">
        <v>0</v>
      </c>
      <c r="AK14" s="40">
        <v>0</v>
      </c>
      <c r="AL14" s="40">
        <v>0</v>
      </c>
      <c r="AM14" s="40">
        <v>0</v>
      </c>
      <c r="AN14" s="40">
        <v>0</v>
      </c>
      <c r="AO14" s="40">
        <v>0</v>
      </c>
      <c r="AP14" s="40">
        <v>22891.95</v>
      </c>
      <c r="AQ14" s="40">
        <v>0</v>
      </c>
    </row>
    <row r="15" spans="1:43">
      <c r="A15" s="40" t="s">
        <v>119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  <c r="P15" s="40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0">
        <v>0</v>
      </c>
      <c r="Y15" s="40">
        <v>0</v>
      </c>
      <c r="Z15" s="40">
        <v>0</v>
      </c>
      <c r="AA15" s="40">
        <v>0</v>
      </c>
      <c r="AB15" s="40">
        <v>0</v>
      </c>
      <c r="AC15" s="40">
        <v>0</v>
      </c>
      <c r="AD15" s="40">
        <v>0</v>
      </c>
      <c r="AE15" s="40">
        <v>0</v>
      </c>
      <c r="AF15" s="40">
        <v>0</v>
      </c>
      <c r="AG15" s="40">
        <v>0</v>
      </c>
      <c r="AH15" s="40">
        <v>0</v>
      </c>
      <c r="AI15" s="40">
        <v>0</v>
      </c>
      <c r="AJ15" s="40">
        <v>0</v>
      </c>
      <c r="AK15" s="40">
        <v>0</v>
      </c>
      <c r="AL15" s="40">
        <v>0</v>
      </c>
      <c r="AM15" s="40">
        <v>0</v>
      </c>
      <c r="AN15" s="40">
        <v>0</v>
      </c>
      <c r="AO15" s="40">
        <v>0</v>
      </c>
      <c r="AP15" s="40">
        <v>0</v>
      </c>
      <c r="AQ15" s="40">
        <v>0</v>
      </c>
    </row>
    <row r="16" spans="1:43">
      <c r="A16" s="40" t="s">
        <v>120</v>
      </c>
      <c r="B16" s="40">
        <v>0</v>
      </c>
      <c r="C16" s="40">
        <v>0</v>
      </c>
      <c r="D16" s="40">
        <v>0</v>
      </c>
      <c r="E16" s="40">
        <v>0</v>
      </c>
      <c r="F16" s="40">
        <v>0</v>
      </c>
      <c r="G16" s="40">
        <v>0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  <c r="P16" s="40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 s="40">
        <v>0</v>
      </c>
      <c r="X16" s="40">
        <v>0</v>
      </c>
      <c r="Y16" s="40">
        <v>0</v>
      </c>
      <c r="Z16" s="40">
        <v>0</v>
      </c>
      <c r="AA16" s="40">
        <v>0</v>
      </c>
      <c r="AB16" s="40">
        <v>0</v>
      </c>
      <c r="AC16" s="40">
        <v>0</v>
      </c>
      <c r="AD16" s="40">
        <v>0</v>
      </c>
      <c r="AE16" s="40">
        <v>0</v>
      </c>
      <c r="AF16" s="40">
        <v>0</v>
      </c>
      <c r="AG16" s="40">
        <v>0</v>
      </c>
      <c r="AH16" s="40">
        <v>0</v>
      </c>
      <c r="AI16" s="40">
        <v>0</v>
      </c>
      <c r="AJ16" s="40">
        <v>0</v>
      </c>
      <c r="AK16" s="40">
        <v>0</v>
      </c>
      <c r="AL16" s="40">
        <v>0</v>
      </c>
      <c r="AM16" s="40">
        <v>0</v>
      </c>
      <c r="AN16" s="40">
        <v>0</v>
      </c>
      <c r="AO16" s="40">
        <v>0</v>
      </c>
      <c r="AP16" s="40">
        <v>0</v>
      </c>
      <c r="AQ16" s="40">
        <v>0</v>
      </c>
    </row>
    <row r="17" spans="1:43">
      <c r="A17" s="40" t="s">
        <v>121</v>
      </c>
      <c r="B17" s="40">
        <v>0</v>
      </c>
      <c r="C17" s="40">
        <v>0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>
        <v>0</v>
      </c>
      <c r="L17" s="40">
        <v>0</v>
      </c>
      <c r="M17" s="40">
        <v>0</v>
      </c>
      <c r="N17" s="40">
        <v>0</v>
      </c>
      <c r="O17" s="40">
        <v>0</v>
      </c>
      <c r="P17" s="40">
        <v>0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0">
        <v>0</v>
      </c>
      <c r="Y17" s="40">
        <v>0</v>
      </c>
      <c r="Z17" s="40">
        <v>0</v>
      </c>
      <c r="AA17" s="40">
        <v>0</v>
      </c>
      <c r="AB17" s="40">
        <v>0</v>
      </c>
      <c r="AC17" s="40">
        <v>0</v>
      </c>
      <c r="AD17" s="40">
        <v>0</v>
      </c>
      <c r="AE17" s="40">
        <v>0</v>
      </c>
      <c r="AF17" s="40">
        <v>0</v>
      </c>
      <c r="AG17" s="40">
        <v>0</v>
      </c>
      <c r="AH17" s="40">
        <v>0</v>
      </c>
      <c r="AI17" s="40">
        <v>0</v>
      </c>
      <c r="AJ17" s="40">
        <v>0</v>
      </c>
      <c r="AK17" s="40">
        <v>0</v>
      </c>
      <c r="AL17" s="40">
        <v>0</v>
      </c>
      <c r="AM17" s="40">
        <v>0</v>
      </c>
      <c r="AN17" s="40">
        <v>0</v>
      </c>
      <c r="AO17" s="40">
        <v>0</v>
      </c>
      <c r="AP17" s="40">
        <v>0</v>
      </c>
      <c r="AQ17" s="40">
        <v>0</v>
      </c>
    </row>
    <row r="18" spans="1:43">
      <c r="A18" s="40" t="s">
        <v>122</v>
      </c>
      <c r="B18" s="40">
        <v>0</v>
      </c>
      <c r="C18" s="40">
        <v>0</v>
      </c>
      <c r="D18" s="40">
        <v>0</v>
      </c>
      <c r="E18" s="40">
        <v>0</v>
      </c>
      <c r="F18" s="40">
        <v>0</v>
      </c>
      <c r="G18" s="40">
        <v>0</v>
      </c>
      <c r="H18" s="40">
        <v>0</v>
      </c>
      <c r="I18" s="40">
        <v>0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  <c r="P18" s="40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0">
        <v>0</v>
      </c>
      <c r="Y18" s="40">
        <v>0</v>
      </c>
      <c r="Z18" s="40">
        <v>0</v>
      </c>
      <c r="AA18" s="40">
        <v>0</v>
      </c>
      <c r="AB18" s="40">
        <v>0</v>
      </c>
      <c r="AC18" s="40">
        <v>0</v>
      </c>
      <c r="AD18" s="40">
        <v>0</v>
      </c>
      <c r="AE18" s="40">
        <v>0</v>
      </c>
      <c r="AF18" s="40">
        <v>0</v>
      </c>
      <c r="AG18" s="40">
        <v>0</v>
      </c>
      <c r="AH18" s="40">
        <v>0</v>
      </c>
      <c r="AI18" s="40">
        <v>0</v>
      </c>
      <c r="AJ18" s="40">
        <v>0</v>
      </c>
      <c r="AK18" s="40">
        <v>0</v>
      </c>
      <c r="AL18" s="40">
        <v>0</v>
      </c>
      <c r="AM18" s="40">
        <v>0</v>
      </c>
      <c r="AN18" s="40">
        <v>0</v>
      </c>
      <c r="AO18" s="40">
        <v>0</v>
      </c>
      <c r="AP18" s="40">
        <v>0</v>
      </c>
      <c r="AQ18" s="40">
        <v>0</v>
      </c>
    </row>
    <row r="19" spans="1:43">
      <c r="A19" s="40" t="s">
        <v>123</v>
      </c>
      <c r="B19" s="40">
        <v>75619058.989999995</v>
      </c>
      <c r="C19" s="40">
        <v>65572115.32</v>
      </c>
      <c r="D19" s="40">
        <v>63548809.590000004</v>
      </c>
      <c r="E19" s="40">
        <v>44830296.939999998</v>
      </c>
      <c r="F19" s="40">
        <v>36798185.350000001</v>
      </c>
      <c r="G19" s="40">
        <v>26134932.390000001</v>
      </c>
      <c r="H19" s="40">
        <v>17128627.91</v>
      </c>
      <c r="I19" s="40">
        <v>15899559.210000001</v>
      </c>
      <c r="J19" s="40">
        <v>0</v>
      </c>
      <c r="K19" s="40">
        <v>0</v>
      </c>
      <c r="L19" s="40">
        <v>0</v>
      </c>
      <c r="M19" s="40">
        <v>0</v>
      </c>
      <c r="N19" s="40">
        <v>10000000</v>
      </c>
      <c r="O19" s="40">
        <v>0</v>
      </c>
      <c r="P19" s="40">
        <v>0</v>
      </c>
      <c r="Q19" s="40">
        <v>11820800</v>
      </c>
      <c r="R19" s="40">
        <v>11820800</v>
      </c>
      <c r="S19" s="40">
        <v>11820800</v>
      </c>
      <c r="T19" s="40">
        <v>11820800</v>
      </c>
      <c r="U19" s="40">
        <v>11820800</v>
      </c>
      <c r="V19" s="40">
        <v>11820800</v>
      </c>
      <c r="W19" s="40">
        <v>11820800</v>
      </c>
      <c r="X19" s="40">
        <v>0</v>
      </c>
      <c r="Y19" s="40">
        <v>0</v>
      </c>
      <c r="Z19" s="40">
        <v>195597466.22999999</v>
      </c>
      <c r="AA19" s="40">
        <v>0</v>
      </c>
      <c r="AB19" s="40">
        <v>0</v>
      </c>
      <c r="AC19" s="40">
        <v>0</v>
      </c>
      <c r="AD19" s="40">
        <v>0</v>
      </c>
      <c r="AE19" s="40">
        <v>0</v>
      </c>
      <c r="AF19" s="40">
        <v>0</v>
      </c>
      <c r="AG19" s="40">
        <v>0</v>
      </c>
      <c r="AH19" s="40">
        <v>0</v>
      </c>
      <c r="AI19" s="40">
        <v>0</v>
      </c>
      <c r="AJ19" s="40">
        <v>0</v>
      </c>
      <c r="AK19" s="40">
        <v>0</v>
      </c>
      <c r="AL19" s="40">
        <v>0</v>
      </c>
      <c r="AM19" s="40">
        <v>2526006.61</v>
      </c>
      <c r="AN19" s="40">
        <v>1971301.43</v>
      </c>
      <c r="AO19" s="40">
        <v>0</v>
      </c>
      <c r="AP19" s="40">
        <v>49277</v>
      </c>
      <c r="AQ19" s="40">
        <v>0</v>
      </c>
    </row>
    <row r="20" spans="1:43">
      <c r="A20" s="40" t="s">
        <v>124</v>
      </c>
      <c r="B20" s="40">
        <v>11420532014.809999</v>
      </c>
      <c r="C20" s="40">
        <v>12143873403.48</v>
      </c>
      <c r="D20" s="40">
        <v>11488754637.85</v>
      </c>
      <c r="E20" s="40">
        <v>11117408245.299999</v>
      </c>
      <c r="F20" s="40">
        <v>9602192569.3700008</v>
      </c>
      <c r="G20" s="40">
        <v>8262516573.4700003</v>
      </c>
      <c r="H20" s="40">
        <v>6113144780.7799997</v>
      </c>
      <c r="I20" s="40">
        <v>6146323358.9899998</v>
      </c>
      <c r="J20" s="40">
        <v>6323677803.4499998</v>
      </c>
      <c r="K20" s="40">
        <v>5868660023.3800001</v>
      </c>
      <c r="L20" s="40">
        <v>5717367620.4899998</v>
      </c>
      <c r="M20" s="40">
        <v>6215433176.6800003</v>
      </c>
      <c r="N20" s="40">
        <v>5235672332.5299997</v>
      </c>
      <c r="O20" s="40">
        <v>5159898516.9499998</v>
      </c>
      <c r="P20" s="40">
        <v>3598603467.9400001</v>
      </c>
      <c r="Q20" s="40">
        <v>3272177376.5799999</v>
      </c>
      <c r="R20" s="40">
        <v>2622806724.8099999</v>
      </c>
      <c r="S20" s="40">
        <v>1978355104.27</v>
      </c>
      <c r="T20" s="40">
        <v>1778178727.1400001</v>
      </c>
      <c r="U20" s="40">
        <v>1837476173.8199999</v>
      </c>
      <c r="V20" s="40">
        <v>1640797491.6199999</v>
      </c>
      <c r="W20" s="40">
        <v>1520443183.0599999</v>
      </c>
      <c r="X20" s="40">
        <v>1552052912.3399999</v>
      </c>
      <c r="Y20" s="40">
        <v>1858934003.4400001</v>
      </c>
      <c r="Z20" s="40">
        <v>1596934491.22</v>
      </c>
      <c r="AA20" s="40">
        <v>1232857523.54</v>
      </c>
      <c r="AB20" s="40">
        <v>1245325924.6800001</v>
      </c>
      <c r="AC20" s="40">
        <v>1348843976.3699999</v>
      </c>
      <c r="AD20" s="40">
        <v>1195631051.5999999</v>
      </c>
      <c r="AE20" s="40">
        <v>1188235882.1500001</v>
      </c>
      <c r="AF20" s="40">
        <v>1109238309.3199999</v>
      </c>
      <c r="AG20" s="40">
        <v>1198622211.3299999</v>
      </c>
      <c r="AH20" s="40">
        <v>1081224628.3</v>
      </c>
      <c r="AI20" s="40">
        <v>1062010270.73</v>
      </c>
      <c r="AJ20" s="40">
        <v>1105346974.1800001</v>
      </c>
      <c r="AK20" s="40">
        <v>1043691983.4299999</v>
      </c>
      <c r="AL20" s="40">
        <v>956157125.59000003</v>
      </c>
      <c r="AM20" s="40">
        <v>260675367.34</v>
      </c>
      <c r="AN20" s="40">
        <v>223553346.03999999</v>
      </c>
      <c r="AO20" s="40">
        <v>160658582.66999999</v>
      </c>
      <c r="AP20" s="40">
        <v>198811023.30000001</v>
      </c>
      <c r="AQ20" s="40">
        <v>0</v>
      </c>
    </row>
    <row r="21" spans="1:43">
      <c r="A21" s="40" t="s">
        <v>125</v>
      </c>
    </row>
    <row r="22" spans="1:43">
      <c r="A22" s="40" t="s">
        <v>126</v>
      </c>
      <c r="B22" s="40">
        <v>4176386599.0100002</v>
      </c>
      <c r="C22" s="40">
        <v>4643092626.4099998</v>
      </c>
      <c r="D22" s="40">
        <v>4863409275</v>
      </c>
      <c r="E22" s="40">
        <v>4850582791.3000002</v>
      </c>
      <c r="F22" s="40">
        <v>4582403806.1899996</v>
      </c>
      <c r="G22" s="40">
        <v>3235051575.6900001</v>
      </c>
      <c r="H22" s="40">
        <v>1384594657.8699999</v>
      </c>
      <c r="I22" s="40">
        <v>1148471928.23</v>
      </c>
      <c r="J22" s="40">
        <v>1494482938.4200001</v>
      </c>
      <c r="K22" s="40">
        <v>1553261408.48</v>
      </c>
      <c r="L22" s="40">
        <v>1722992372.9000001</v>
      </c>
      <c r="M22" s="40">
        <v>2067594714.4000001</v>
      </c>
      <c r="N22" s="40">
        <v>1661503566.0799999</v>
      </c>
      <c r="O22" s="40">
        <v>1676179493.9300001</v>
      </c>
      <c r="P22" s="40">
        <v>1648767008.1900001</v>
      </c>
      <c r="Q22" s="40">
        <v>1634201548.1700001</v>
      </c>
      <c r="R22" s="40">
        <v>1048243687.5599999</v>
      </c>
      <c r="S22" s="40">
        <v>692899046.92999995</v>
      </c>
      <c r="T22" s="40">
        <v>0</v>
      </c>
      <c r="U22" s="40">
        <v>221317066.53999999</v>
      </c>
      <c r="V22" s="40">
        <v>0</v>
      </c>
      <c r="W22" s="40">
        <v>0</v>
      </c>
      <c r="X22" s="40">
        <v>0</v>
      </c>
      <c r="Y22" s="40">
        <v>0</v>
      </c>
      <c r="Z22" s="40">
        <v>0</v>
      </c>
      <c r="AA22" s="40">
        <v>0</v>
      </c>
      <c r="AB22" s="40">
        <v>0</v>
      </c>
      <c r="AC22" s="40">
        <v>0</v>
      </c>
      <c r="AD22" s="40">
        <v>0</v>
      </c>
      <c r="AE22" s="40">
        <v>0</v>
      </c>
      <c r="AF22" s="40">
        <v>0</v>
      </c>
      <c r="AG22" s="40">
        <v>0</v>
      </c>
      <c r="AH22" s="40">
        <v>0</v>
      </c>
      <c r="AI22" s="40">
        <v>0</v>
      </c>
      <c r="AJ22" s="40">
        <v>0</v>
      </c>
      <c r="AK22" s="40">
        <v>0</v>
      </c>
      <c r="AL22" s="40">
        <v>0</v>
      </c>
      <c r="AM22" s="40">
        <v>0</v>
      </c>
      <c r="AN22" s="40">
        <v>0</v>
      </c>
      <c r="AO22" s="40">
        <v>0</v>
      </c>
      <c r="AP22" s="40">
        <v>0</v>
      </c>
      <c r="AQ22" s="40">
        <v>0</v>
      </c>
    </row>
    <row r="23" spans="1:43">
      <c r="A23" s="40" t="s">
        <v>127</v>
      </c>
      <c r="B23" s="40">
        <v>651522620.37</v>
      </c>
      <c r="C23" s="40">
        <v>651339000.57000005</v>
      </c>
      <c r="D23" s="40">
        <v>651109301.01999998</v>
      </c>
      <c r="E23" s="40">
        <v>551281383.38999999</v>
      </c>
      <c r="F23" s="40">
        <v>567121156.09000003</v>
      </c>
      <c r="G23" s="40">
        <v>465645785.82999998</v>
      </c>
      <c r="H23" s="40">
        <v>560360325.03999996</v>
      </c>
      <c r="I23" s="40">
        <v>546059457.54999995</v>
      </c>
      <c r="J23" s="40">
        <v>227430825</v>
      </c>
      <c r="K23" s="40">
        <v>264230000</v>
      </c>
      <c r="L23" s="40">
        <v>280281500</v>
      </c>
      <c r="M23" s="40">
        <v>258881500</v>
      </c>
      <c r="N23" s="40">
        <v>155881500</v>
      </c>
      <c r="O23" s="40">
        <v>141031500</v>
      </c>
      <c r="P23" s="40">
        <v>129030500</v>
      </c>
      <c r="Q23" s="40">
        <v>127530500</v>
      </c>
      <c r="R23" s="40">
        <v>126730000</v>
      </c>
      <c r="S23" s="40">
        <v>0</v>
      </c>
      <c r="T23" s="40">
        <v>0</v>
      </c>
      <c r="U23" s="40">
        <v>0</v>
      </c>
      <c r="V23" s="40">
        <v>0</v>
      </c>
      <c r="W23" s="40">
        <v>0</v>
      </c>
      <c r="X23" s="40">
        <v>0</v>
      </c>
      <c r="Y23" s="40">
        <v>0</v>
      </c>
      <c r="Z23" s="40">
        <v>0</v>
      </c>
      <c r="AA23" s="40">
        <v>0</v>
      </c>
      <c r="AB23" s="40">
        <v>0</v>
      </c>
      <c r="AC23" s="40">
        <v>0</v>
      </c>
      <c r="AD23" s="40">
        <v>0</v>
      </c>
      <c r="AE23" s="40">
        <v>0</v>
      </c>
      <c r="AF23" s="40">
        <v>0</v>
      </c>
      <c r="AG23" s="40">
        <v>0</v>
      </c>
      <c r="AH23" s="40">
        <v>0</v>
      </c>
      <c r="AI23" s="40">
        <v>0</v>
      </c>
      <c r="AJ23" s="40">
        <v>0</v>
      </c>
      <c r="AK23" s="40">
        <v>0</v>
      </c>
      <c r="AL23" s="40">
        <v>0</v>
      </c>
      <c r="AM23" s="40">
        <v>0</v>
      </c>
      <c r="AN23" s="40">
        <v>0</v>
      </c>
      <c r="AO23" s="40">
        <v>0</v>
      </c>
      <c r="AP23" s="40">
        <v>0</v>
      </c>
      <c r="AQ23" s="40">
        <v>0</v>
      </c>
    </row>
    <row r="24" spans="1:43">
      <c r="A24" s="40" t="s">
        <v>128</v>
      </c>
      <c r="B24" s="40">
        <v>0</v>
      </c>
      <c r="C24" s="40">
        <v>0</v>
      </c>
      <c r="D24" s="40">
        <v>0</v>
      </c>
      <c r="E24" s="40">
        <v>0</v>
      </c>
      <c r="F24" s="40">
        <v>0</v>
      </c>
      <c r="G24" s="40">
        <v>0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40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0">
        <v>0</v>
      </c>
      <c r="Y24" s="40">
        <v>0</v>
      </c>
      <c r="Z24" s="40">
        <v>0</v>
      </c>
      <c r="AA24" s="40">
        <v>0</v>
      </c>
      <c r="AB24" s="40">
        <v>0</v>
      </c>
      <c r="AC24" s="40">
        <v>0</v>
      </c>
      <c r="AD24" s="40">
        <v>0</v>
      </c>
      <c r="AE24" s="40">
        <v>0</v>
      </c>
      <c r="AF24" s="40">
        <v>0</v>
      </c>
      <c r="AG24" s="40">
        <v>0</v>
      </c>
      <c r="AH24" s="40">
        <v>0</v>
      </c>
      <c r="AI24" s="40">
        <v>0</v>
      </c>
      <c r="AJ24" s="40">
        <v>0</v>
      </c>
      <c r="AK24" s="40">
        <v>0</v>
      </c>
      <c r="AL24" s="40">
        <v>0</v>
      </c>
      <c r="AM24" s="40">
        <v>0</v>
      </c>
      <c r="AN24" s="40">
        <v>0</v>
      </c>
      <c r="AO24" s="40">
        <v>0</v>
      </c>
      <c r="AP24" s="40">
        <v>0</v>
      </c>
      <c r="AQ24" s="40">
        <v>0</v>
      </c>
    </row>
    <row r="25" spans="1:43">
      <c r="A25" s="40" t="s">
        <v>129</v>
      </c>
      <c r="B25" s="40">
        <v>0</v>
      </c>
      <c r="C25" s="40">
        <v>0</v>
      </c>
      <c r="D25" s="40">
        <v>0</v>
      </c>
      <c r="E25" s="40">
        <v>0</v>
      </c>
      <c r="F25" s="40">
        <v>0</v>
      </c>
      <c r="G25" s="40">
        <v>0</v>
      </c>
      <c r="H25" s="40">
        <v>0</v>
      </c>
      <c r="I25" s="40">
        <v>0</v>
      </c>
      <c r="J25" s="40">
        <v>0</v>
      </c>
      <c r="K25" s="40">
        <v>0</v>
      </c>
      <c r="L25" s="40">
        <v>0</v>
      </c>
      <c r="M25" s="40">
        <v>0</v>
      </c>
      <c r="N25" s="40">
        <v>0</v>
      </c>
      <c r="O25" s="40">
        <v>0</v>
      </c>
      <c r="P25" s="40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0">
        <v>0</v>
      </c>
      <c r="Y25" s="40">
        <v>0</v>
      </c>
      <c r="Z25" s="40">
        <v>0</v>
      </c>
      <c r="AA25" s="40">
        <v>0</v>
      </c>
      <c r="AB25" s="40">
        <v>0</v>
      </c>
      <c r="AC25" s="40">
        <v>0</v>
      </c>
      <c r="AD25" s="40">
        <v>0</v>
      </c>
      <c r="AE25" s="40">
        <v>0</v>
      </c>
      <c r="AF25" s="40">
        <v>0</v>
      </c>
      <c r="AG25" s="40">
        <v>0</v>
      </c>
      <c r="AH25" s="40">
        <v>0</v>
      </c>
      <c r="AI25" s="40">
        <v>0</v>
      </c>
      <c r="AJ25" s="40">
        <v>0</v>
      </c>
      <c r="AK25" s="40">
        <v>0</v>
      </c>
      <c r="AL25" s="40">
        <v>0</v>
      </c>
      <c r="AM25" s="40">
        <v>0</v>
      </c>
      <c r="AN25" s="40">
        <v>0</v>
      </c>
      <c r="AO25" s="40">
        <v>0</v>
      </c>
      <c r="AP25" s="40">
        <v>0</v>
      </c>
      <c r="AQ25" s="40">
        <v>0</v>
      </c>
    </row>
    <row r="26" spans="1:43">
      <c r="A26" s="40" t="s">
        <v>130</v>
      </c>
      <c r="B26" s="40">
        <v>58396259.329999998</v>
      </c>
      <c r="C26" s="40">
        <v>53910753.020000003</v>
      </c>
      <c r="D26" s="40">
        <v>23587125.100000001</v>
      </c>
      <c r="E26" s="40">
        <v>27667288.27</v>
      </c>
      <c r="F26" s="40">
        <v>29252044.879999999</v>
      </c>
      <c r="G26" s="40">
        <v>28484794.670000002</v>
      </c>
      <c r="H26" s="40">
        <v>30618419.620000001</v>
      </c>
      <c r="I26" s="40">
        <v>32215803.16</v>
      </c>
      <c r="J26" s="40">
        <v>30195296.510000002</v>
      </c>
      <c r="K26" s="40">
        <v>31582252.030000001</v>
      </c>
      <c r="L26" s="40">
        <v>28725755.940000001</v>
      </c>
      <c r="M26" s="40">
        <v>18622835.239999998</v>
      </c>
      <c r="N26" s="40">
        <v>3750000</v>
      </c>
      <c r="O26" s="40">
        <v>0</v>
      </c>
      <c r="P26" s="40">
        <v>0</v>
      </c>
      <c r="Q26" s="40">
        <v>0</v>
      </c>
      <c r="R26" s="40">
        <v>0</v>
      </c>
      <c r="S26" s="40">
        <v>57430000</v>
      </c>
      <c r="T26" s="40">
        <v>55630000</v>
      </c>
      <c r="U26" s="40">
        <v>55630000</v>
      </c>
      <c r="V26" s="40">
        <v>55630000</v>
      </c>
      <c r="W26" s="40">
        <v>33350000</v>
      </c>
      <c r="X26" s="40">
        <v>12070000</v>
      </c>
      <c r="Y26" s="40">
        <v>12070000</v>
      </c>
      <c r="Z26" s="40">
        <v>12070000</v>
      </c>
      <c r="AA26" s="40">
        <v>69504279.040000007</v>
      </c>
      <c r="AB26" s="40">
        <v>69165875.870000005</v>
      </c>
      <c r="AC26" s="40">
        <v>69355360.670000002</v>
      </c>
      <c r="AD26" s="40">
        <v>67746157.040000007</v>
      </c>
      <c r="AE26" s="40">
        <v>66730977.759999998</v>
      </c>
      <c r="AF26" s="40">
        <v>66435654.020000003</v>
      </c>
      <c r="AG26" s="40">
        <v>59133637.299999997</v>
      </c>
      <c r="AH26" s="40">
        <v>57520815.729999997</v>
      </c>
      <c r="AI26" s="40">
        <v>57000192.920000002</v>
      </c>
      <c r="AJ26" s="40">
        <v>0</v>
      </c>
      <c r="AK26" s="40">
        <v>0</v>
      </c>
      <c r="AL26" s="40">
        <v>0</v>
      </c>
      <c r="AM26" s="40">
        <v>0</v>
      </c>
      <c r="AN26" s="40">
        <v>0</v>
      </c>
      <c r="AO26" s="40">
        <v>0</v>
      </c>
      <c r="AP26" s="40">
        <v>0</v>
      </c>
      <c r="AQ26" s="40">
        <v>0</v>
      </c>
    </row>
    <row r="27" spans="1:43">
      <c r="A27" s="40" t="s">
        <v>131</v>
      </c>
      <c r="B27" s="40">
        <v>438141747.52999997</v>
      </c>
      <c r="C27" s="40">
        <v>446203669.94</v>
      </c>
      <c r="D27" s="40">
        <v>110126095.03</v>
      </c>
      <c r="E27" s="40">
        <v>112701186.11</v>
      </c>
      <c r="F27" s="40">
        <v>109473578.3</v>
      </c>
      <c r="G27" s="40">
        <v>110564400.63</v>
      </c>
      <c r="H27" s="40">
        <v>111655222.93000001</v>
      </c>
      <c r="I27" s="40">
        <v>112746045.25</v>
      </c>
      <c r="J27" s="40">
        <v>113217162.54000001</v>
      </c>
      <c r="K27" s="40">
        <v>110283252.56999999</v>
      </c>
      <c r="L27" s="40">
        <v>91142484.950000003</v>
      </c>
      <c r="M27" s="40">
        <v>91981982.569999993</v>
      </c>
      <c r="N27" s="40">
        <v>72614931.25</v>
      </c>
      <c r="O27" s="40">
        <v>73251687.579999998</v>
      </c>
      <c r="P27" s="40">
        <v>73888443.920000002</v>
      </c>
      <c r="Q27" s="40">
        <v>74525200.260000005</v>
      </c>
      <c r="R27" s="40">
        <v>75161956.459999993</v>
      </c>
      <c r="S27" s="40">
        <v>75798712.799999997</v>
      </c>
      <c r="T27" s="40">
        <v>77610328.590000004</v>
      </c>
      <c r="U27" s="40">
        <v>51603530.659999996</v>
      </c>
      <c r="V27" s="40">
        <v>40096236.850000001</v>
      </c>
      <c r="W27" s="40">
        <v>40434839.649999999</v>
      </c>
      <c r="X27" s="40">
        <v>40773442.450000003</v>
      </c>
      <c r="Y27" s="40">
        <v>41112045.229999997</v>
      </c>
      <c r="Z27" s="40">
        <v>20345242.629999999</v>
      </c>
      <c r="AA27" s="40">
        <v>20524773.57</v>
      </c>
      <c r="AB27" s="40">
        <v>20704290.510000002</v>
      </c>
      <c r="AC27" s="40">
        <v>20883807.449999999</v>
      </c>
      <c r="AD27" s="40">
        <v>19779006.02</v>
      </c>
      <c r="AE27" s="40">
        <v>19947577.07</v>
      </c>
      <c r="AF27" s="40">
        <v>28859433.699999999</v>
      </c>
      <c r="AG27" s="40">
        <v>29102155.25</v>
      </c>
      <c r="AH27" s="40">
        <v>29344876.829999998</v>
      </c>
      <c r="AI27" s="40">
        <v>38487727.710000001</v>
      </c>
      <c r="AJ27" s="40">
        <v>47917225.43</v>
      </c>
      <c r="AK27" s="40">
        <v>48338036.530000001</v>
      </c>
      <c r="AL27" s="40">
        <v>53506020.890000001</v>
      </c>
      <c r="AM27" s="40">
        <v>49121278.5</v>
      </c>
      <c r="AN27" s="40">
        <v>49904520.420000002</v>
      </c>
      <c r="AO27" s="40">
        <v>9793996.2799999993</v>
      </c>
      <c r="AP27" s="40">
        <v>0</v>
      </c>
      <c r="AQ27" s="40">
        <v>0</v>
      </c>
    </row>
    <row r="28" spans="1:43">
      <c r="A28" s="40" t="s">
        <v>132</v>
      </c>
      <c r="B28" s="40">
        <v>177616969.93000001</v>
      </c>
      <c r="C28" s="40">
        <v>179296775.28999999</v>
      </c>
      <c r="D28" s="40">
        <v>180282934.15000001</v>
      </c>
      <c r="E28" s="40">
        <v>177981478.56</v>
      </c>
      <c r="F28" s="40">
        <v>170393641.83000001</v>
      </c>
      <c r="G28" s="40">
        <v>168888078.24000001</v>
      </c>
      <c r="H28" s="40">
        <v>166463591.41</v>
      </c>
      <c r="I28" s="40">
        <v>165602488.18000001</v>
      </c>
      <c r="J28" s="40">
        <v>162090630.56</v>
      </c>
      <c r="K28" s="40">
        <v>165422669.63999999</v>
      </c>
      <c r="L28" s="40">
        <v>182600825.88999999</v>
      </c>
      <c r="M28" s="40">
        <v>181987547.81999999</v>
      </c>
      <c r="N28" s="40">
        <v>203979341.13</v>
      </c>
      <c r="O28" s="40">
        <v>205607953.62</v>
      </c>
      <c r="P28" s="40">
        <v>209616896.06999999</v>
      </c>
      <c r="Q28" s="40">
        <v>212230456.55000001</v>
      </c>
      <c r="R28" s="40">
        <v>213969422.16</v>
      </c>
      <c r="S28" s="40">
        <v>212598397.47</v>
      </c>
      <c r="T28" s="40">
        <v>211425586.09</v>
      </c>
      <c r="U28" s="40">
        <v>241073670.87</v>
      </c>
      <c r="V28" s="40">
        <v>221198884.84999999</v>
      </c>
      <c r="W28" s="40">
        <v>221877777.02000001</v>
      </c>
      <c r="X28" s="40">
        <v>221697037.43000001</v>
      </c>
      <c r="Y28" s="40">
        <v>223806105.22999999</v>
      </c>
      <c r="Z28" s="40">
        <v>244928132.31999999</v>
      </c>
      <c r="AA28" s="40">
        <v>203916263.38</v>
      </c>
      <c r="AB28" s="40">
        <v>205907409.75999999</v>
      </c>
      <c r="AC28" s="40">
        <v>208663347.88</v>
      </c>
      <c r="AD28" s="40">
        <v>213732585.24000001</v>
      </c>
      <c r="AE28" s="40">
        <v>212355043.69</v>
      </c>
      <c r="AF28" s="40">
        <v>202012576.16999999</v>
      </c>
      <c r="AG28" s="40">
        <v>204264704.41</v>
      </c>
      <c r="AH28" s="40">
        <v>145332433.72</v>
      </c>
      <c r="AI28" s="40">
        <v>130963618.05</v>
      </c>
      <c r="AJ28" s="40">
        <v>112509785.16</v>
      </c>
      <c r="AK28" s="40">
        <v>83328719.890000001</v>
      </c>
      <c r="AL28" s="40">
        <v>73135873.480000004</v>
      </c>
      <c r="AM28" s="40">
        <v>79462753.069999993</v>
      </c>
      <c r="AN28" s="40">
        <v>83413860.700000003</v>
      </c>
      <c r="AO28" s="40">
        <v>130551598.31</v>
      </c>
      <c r="AP28" s="40">
        <v>12932158.43</v>
      </c>
      <c r="AQ28" s="40">
        <v>0</v>
      </c>
    </row>
    <row r="29" spans="1:43">
      <c r="A29" s="40" t="s">
        <v>133</v>
      </c>
      <c r="B29" s="40">
        <v>0</v>
      </c>
      <c r="C29" s="40">
        <v>0</v>
      </c>
      <c r="D29" s="40">
        <v>0</v>
      </c>
      <c r="E29" s="40">
        <v>0</v>
      </c>
      <c r="F29" s="40">
        <v>0</v>
      </c>
      <c r="G29" s="40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  <c r="N29" s="40">
        <v>0</v>
      </c>
      <c r="O29" s="40">
        <v>0</v>
      </c>
      <c r="P29" s="40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0">
        <v>0</v>
      </c>
      <c r="Y29" s="40">
        <v>0</v>
      </c>
      <c r="Z29" s="40">
        <v>0</v>
      </c>
      <c r="AA29" s="40">
        <v>0</v>
      </c>
      <c r="AB29" s="40">
        <v>0</v>
      </c>
      <c r="AC29" s="40">
        <v>0</v>
      </c>
      <c r="AD29" s="40">
        <v>0</v>
      </c>
      <c r="AE29" s="40">
        <v>0</v>
      </c>
      <c r="AF29" s="40">
        <v>0</v>
      </c>
      <c r="AG29" s="40">
        <v>0</v>
      </c>
      <c r="AH29" s="40">
        <v>0</v>
      </c>
      <c r="AI29" s="40">
        <v>0</v>
      </c>
      <c r="AJ29" s="40">
        <v>0</v>
      </c>
      <c r="AK29" s="40">
        <v>0</v>
      </c>
      <c r="AL29" s="40">
        <v>0</v>
      </c>
      <c r="AM29" s="40">
        <v>0</v>
      </c>
      <c r="AN29" s="40">
        <v>0</v>
      </c>
      <c r="AO29" s="40">
        <v>0</v>
      </c>
      <c r="AP29" s="40">
        <v>0</v>
      </c>
      <c r="AQ29" s="40">
        <v>0</v>
      </c>
    </row>
    <row r="30" spans="1:43">
      <c r="A30" s="40" t="s">
        <v>134</v>
      </c>
      <c r="B30" s="40">
        <v>0</v>
      </c>
      <c r="C30" s="40">
        <v>0</v>
      </c>
      <c r="D30" s="40">
        <v>0</v>
      </c>
      <c r="E30" s="40">
        <v>0</v>
      </c>
      <c r="F30" s="40">
        <v>0</v>
      </c>
      <c r="G30" s="40">
        <v>0</v>
      </c>
      <c r="H30" s="40">
        <v>0</v>
      </c>
      <c r="I30" s="40">
        <v>0</v>
      </c>
      <c r="J30" s="40">
        <v>0</v>
      </c>
      <c r="K30" s="40">
        <v>0</v>
      </c>
      <c r="L30" s="40">
        <v>0</v>
      </c>
      <c r="M30" s="40">
        <v>0</v>
      </c>
      <c r="N30" s="40">
        <v>0</v>
      </c>
      <c r="O30" s="40">
        <v>0</v>
      </c>
      <c r="P30" s="40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0">
        <v>0</v>
      </c>
      <c r="Y30" s="40">
        <v>0</v>
      </c>
      <c r="Z30" s="40">
        <v>0</v>
      </c>
      <c r="AA30" s="40">
        <v>0</v>
      </c>
      <c r="AB30" s="40">
        <v>0</v>
      </c>
      <c r="AC30" s="40">
        <v>0</v>
      </c>
      <c r="AD30" s="40">
        <v>0</v>
      </c>
      <c r="AE30" s="40">
        <v>0</v>
      </c>
      <c r="AF30" s="40">
        <v>0</v>
      </c>
      <c r="AG30" s="40">
        <v>0</v>
      </c>
      <c r="AH30" s="40">
        <v>0</v>
      </c>
      <c r="AI30" s="40">
        <v>0</v>
      </c>
      <c r="AJ30" s="40">
        <v>0</v>
      </c>
      <c r="AK30" s="40">
        <v>0</v>
      </c>
      <c r="AL30" s="40">
        <v>0</v>
      </c>
      <c r="AM30" s="40">
        <v>0</v>
      </c>
      <c r="AN30" s="40">
        <v>0</v>
      </c>
      <c r="AO30" s="40">
        <v>0</v>
      </c>
      <c r="AP30" s="40">
        <v>0</v>
      </c>
      <c r="AQ30" s="40">
        <v>0</v>
      </c>
    </row>
    <row r="31" spans="1:43">
      <c r="A31" s="40" t="s">
        <v>135</v>
      </c>
      <c r="B31" s="40">
        <v>0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2827.19</v>
      </c>
      <c r="K31" s="40">
        <v>0</v>
      </c>
      <c r="L31" s="40">
        <v>0</v>
      </c>
      <c r="M31" s="40">
        <v>0</v>
      </c>
      <c r="N31" s="40">
        <v>6152.8</v>
      </c>
      <c r="O31" s="40">
        <v>2842.8</v>
      </c>
      <c r="P31" s="40">
        <v>77989.149999999994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2394</v>
      </c>
      <c r="W31" s="40">
        <v>497983.3</v>
      </c>
      <c r="X31" s="40">
        <v>0</v>
      </c>
      <c r="Y31" s="40">
        <v>0</v>
      </c>
      <c r="Z31" s="40">
        <v>131258.95000000001</v>
      </c>
      <c r="AA31" s="40">
        <v>131258.95000000001</v>
      </c>
      <c r="AB31" s="40">
        <v>122274.95</v>
      </c>
      <c r="AC31" s="40">
        <v>0</v>
      </c>
      <c r="AD31" s="40">
        <v>0</v>
      </c>
      <c r="AE31" s="40">
        <v>0</v>
      </c>
      <c r="AF31" s="40">
        <v>0</v>
      </c>
      <c r="AG31" s="40">
        <v>0</v>
      </c>
      <c r="AH31" s="40">
        <v>0</v>
      </c>
      <c r="AI31" s="40">
        <v>0</v>
      </c>
      <c r="AJ31" s="40">
        <v>0</v>
      </c>
      <c r="AK31" s="40">
        <v>0</v>
      </c>
      <c r="AL31" s="40">
        <v>0</v>
      </c>
      <c r="AM31" s="40">
        <v>0</v>
      </c>
      <c r="AN31" s="40">
        <v>0</v>
      </c>
      <c r="AO31" s="40">
        <v>0</v>
      </c>
      <c r="AP31" s="40">
        <v>0</v>
      </c>
      <c r="AQ31" s="40">
        <v>0</v>
      </c>
    </row>
    <row r="32" spans="1:43">
      <c r="A32" s="40" t="s">
        <v>136</v>
      </c>
      <c r="B32" s="40">
        <v>0</v>
      </c>
      <c r="C32" s="40">
        <v>0</v>
      </c>
      <c r="D32" s="40">
        <v>0</v>
      </c>
      <c r="E32" s="40">
        <v>0</v>
      </c>
      <c r="F32" s="40">
        <v>0</v>
      </c>
      <c r="G32" s="40">
        <v>0</v>
      </c>
      <c r="H32" s="40">
        <v>0</v>
      </c>
      <c r="I32" s="40">
        <v>0</v>
      </c>
      <c r="J32" s="40">
        <v>0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  <c r="P32" s="40">
        <v>0</v>
      </c>
      <c r="Q32" s="40">
        <v>0</v>
      </c>
      <c r="R32" s="40">
        <v>0</v>
      </c>
      <c r="S32" s="40">
        <v>0</v>
      </c>
      <c r="T32" s="40">
        <v>0</v>
      </c>
      <c r="U32" s="40">
        <v>0</v>
      </c>
      <c r="V32" s="40">
        <v>0</v>
      </c>
      <c r="W32" s="40">
        <v>0</v>
      </c>
      <c r="X32" s="40">
        <v>0</v>
      </c>
      <c r="Y32" s="40">
        <v>0</v>
      </c>
      <c r="Z32" s="40">
        <v>0</v>
      </c>
      <c r="AA32" s="40">
        <v>0</v>
      </c>
      <c r="AB32" s="40">
        <v>0</v>
      </c>
      <c r="AC32" s="40">
        <v>0</v>
      </c>
      <c r="AD32" s="40">
        <v>0</v>
      </c>
      <c r="AE32" s="40">
        <v>0</v>
      </c>
      <c r="AF32" s="40">
        <v>0</v>
      </c>
      <c r="AG32" s="40">
        <v>0</v>
      </c>
      <c r="AH32" s="40">
        <v>0</v>
      </c>
      <c r="AI32" s="40">
        <v>0</v>
      </c>
      <c r="AJ32" s="40">
        <v>0</v>
      </c>
      <c r="AK32" s="40">
        <v>0</v>
      </c>
      <c r="AL32" s="40">
        <v>0</v>
      </c>
      <c r="AM32" s="40">
        <v>0</v>
      </c>
      <c r="AN32" s="40">
        <v>0</v>
      </c>
      <c r="AO32" s="40">
        <v>0</v>
      </c>
      <c r="AP32" s="40">
        <v>0</v>
      </c>
      <c r="AQ32" s="40">
        <v>0</v>
      </c>
    </row>
    <row r="33" spans="1:43">
      <c r="A33" s="40" t="s">
        <v>137</v>
      </c>
      <c r="B33" s="40">
        <v>0</v>
      </c>
      <c r="C33" s="40">
        <v>0</v>
      </c>
      <c r="D33" s="40">
        <v>0</v>
      </c>
      <c r="E33" s="40">
        <v>0</v>
      </c>
      <c r="F33" s="40">
        <v>0</v>
      </c>
      <c r="G33" s="40">
        <v>0</v>
      </c>
      <c r="H33" s="40">
        <v>0</v>
      </c>
      <c r="I33" s="40">
        <v>0</v>
      </c>
      <c r="J33" s="40">
        <v>0</v>
      </c>
      <c r="K33" s="40">
        <v>0</v>
      </c>
      <c r="L33" s="40">
        <v>0</v>
      </c>
      <c r="M33" s="40">
        <v>0</v>
      </c>
      <c r="N33" s="40">
        <v>0</v>
      </c>
      <c r="O33" s="40">
        <v>0</v>
      </c>
      <c r="P33" s="40">
        <v>0</v>
      </c>
      <c r="Q33" s="40">
        <v>0</v>
      </c>
      <c r="R33" s="40">
        <v>0</v>
      </c>
      <c r="S33" s="40">
        <v>0</v>
      </c>
      <c r="T33" s="40">
        <v>0</v>
      </c>
      <c r="U33" s="40">
        <v>0</v>
      </c>
      <c r="V33" s="40">
        <v>0</v>
      </c>
      <c r="W33" s="40">
        <v>0</v>
      </c>
      <c r="X33" s="40">
        <v>0</v>
      </c>
      <c r="Y33" s="40">
        <v>0</v>
      </c>
      <c r="Z33" s="40">
        <v>0</v>
      </c>
      <c r="AA33" s="40">
        <v>0</v>
      </c>
      <c r="AB33" s="40">
        <v>0</v>
      </c>
      <c r="AC33" s="40">
        <v>0</v>
      </c>
      <c r="AD33" s="40">
        <v>0</v>
      </c>
      <c r="AE33" s="40">
        <v>0</v>
      </c>
      <c r="AF33" s="40">
        <v>0</v>
      </c>
      <c r="AG33" s="40">
        <v>0</v>
      </c>
      <c r="AH33" s="40">
        <v>0</v>
      </c>
      <c r="AI33" s="40">
        <v>0</v>
      </c>
      <c r="AJ33" s="40">
        <v>0</v>
      </c>
      <c r="AK33" s="40">
        <v>0</v>
      </c>
      <c r="AL33" s="40">
        <v>0</v>
      </c>
      <c r="AM33" s="40">
        <v>0</v>
      </c>
      <c r="AN33" s="40">
        <v>0</v>
      </c>
      <c r="AO33" s="40">
        <v>0</v>
      </c>
      <c r="AP33" s="40">
        <v>0</v>
      </c>
      <c r="AQ33" s="40">
        <v>0</v>
      </c>
    </row>
    <row r="34" spans="1:43">
      <c r="A34" s="40" t="s">
        <v>138</v>
      </c>
      <c r="B34" s="40">
        <v>0</v>
      </c>
      <c r="C34" s="40">
        <v>0</v>
      </c>
      <c r="D34" s="40">
        <v>0</v>
      </c>
      <c r="E34" s="40">
        <v>0</v>
      </c>
      <c r="F34" s="40">
        <v>0</v>
      </c>
      <c r="G34" s="40">
        <v>0</v>
      </c>
      <c r="H34" s="40">
        <v>0</v>
      </c>
      <c r="I34" s="40">
        <v>0</v>
      </c>
      <c r="J34" s="40">
        <v>0</v>
      </c>
      <c r="K34" s="40">
        <v>0</v>
      </c>
      <c r="L34" s="40">
        <v>0</v>
      </c>
      <c r="M34" s="40">
        <v>0</v>
      </c>
      <c r="N34" s="40">
        <v>0</v>
      </c>
      <c r="O34" s="40">
        <v>0</v>
      </c>
      <c r="P34" s="40">
        <v>0</v>
      </c>
      <c r="Q34" s="40">
        <v>0</v>
      </c>
      <c r="R34" s="40">
        <v>0</v>
      </c>
      <c r="S34" s="40">
        <v>0</v>
      </c>
      <c r="T34" s="40">
        <v>0</v>
      </c>
      <c r="U34" s="40">
        <v>0</v>
      </c>
      <c r="V34" s="40">
        <v>0</v>
      </c>
      <c r="W34" s="40">
        <v>0</v>
      </c>
      <c r="X34" s="40">
        <v>0</v>
      </c>
      <c r="Y34" s="40">
        <v>0</v>
      </c>
      <c r="Z34" s="40">
        <v>0</v>
      </c>
      <c r="AA34" s="40">
        <v>0</v>
      </c>
      <c r="AB34" s="40">
        <v>0</v>
      </c>
      <c r="AC34" s="40">
        <v>0</v>
      </c>
      <c r="AD34" s="40">
        <v>0</v>
      </c>
      <c r="AE34" s="40">
        <v>0</v>
      </c>
      <c r="AF34" s="40">
        <v>0</v>
      </c>
      <c r="AG34" s="40">
        <v>0</v>
      </c>
      <c r="AH34" s="40">
        <v>0</v>
      </c>
      <c r="AI34" s="40">
        <v>0</v>
      </c>
      <c r="AJ34" s="40">
        <v>0</v>
      </c>
      <c r="AK34" s="40">
        <v>0</v>
      </c>
      <c r="AL34" s="40">
        <v>0</v>
      </c>
      <c r="AM34" s="40">
        <v>0</v>
      </c>
      <c r="AN34" s="40">
        <v>0</v>
      </c>
      <c r="AO34" s="40">
        <v>0</v>
      </c>
      <c r="AP34" s="40">
        <v>0</v>
      </c>
      <c r="AQ34" s="40">
        <v>0</v>
      </c>
    </row>
    <row r="35" spans="1:43">
      <c r="A35" s="40" t="s">
        <v>139</v>
      </c>
      <c r="B35" s="40">
        <v>3487930.27</v>
      </c>
      <c r="C35" s="40">
        <v>3960837.61</v>
      </c>
      <c r="D35" s="40">
        <v>4085433.5</v>
      </c>
      <c r="E35" s="40">
        <v>4391231.2</v>
      </c>
      <c r="F35" s="40">
        <v>3067839.28</v>
      </c>
      <c r="G35" s="40">
        <v>3362222.68</v>
      </c>
      <c r="H35" s="40">
        <v>3991961.09</v>
      </c>
      <c r="I35" s="40">
        <v>4720590.05</v>
      </c>
      <c r="J35" s="40">
        <v>5166189.97</v>
      </c>
      <c r="K35" s="40">
        <v>6015608.9199999999</v>
      </c>
      <c r="L35" s="40">
        <v>49742088.75</v>
      </c>
      <c r="M35" s="40">
        <v>51613637.710000001</v>
      </c>
      <c r="N35" s="40">
        <v>51856524.479999997</v>
      </c>
      <c r="O35" s="40">
        <v>49805930.710000001</v>
      </c>
      <c r="P35" s="40">
        <v>51332322.509999998</v>
      </c>
      <c r="Q35" s="40">
        <v>46955862.399999999</v>
      </c>
      <c r="R35" s="40">
        <v>945571.21</v>
      </c>
      <c r="S35" s="40">
        <v>968900.04</v>
      </c>
      <c r="T35" s="40">
        <v>1230943.76</v>
      </c>
      <c r="U35" s="40">
        <v>739337.52</v>
      </c>
      <c r="V35" s="40">
        <v>703508.26</v>
      </c>
      <c r="W35" s="40">
        <v>847845.79</v>
      </c>
      <c r="X35" s="40">
        <v>992183.32</v>
      </c>
      <c r="Y35" s="40">
        <v>186520.85</v>
      </c>
      <c r="Z35" s="40">
        <v>51402.98</v>
      </c>
      <c r="AA35" s="40">
        <v>261276.41</v>
      </c>
      <c r="AB35" s="40">
        <v>724763.35</v>
      </c>
      <c r="AC35" s="40">
        <v>1284909.0900000001</v>
      </c>
      <c r="AD35" s="40">
        <v>1965399.63</v>
      </c>
      <c r="AE35" s="40">
        <v>2735925.07</v>
      </c>
      <c r="AF35" s="40">
        <v>3553732.99</v>
      </c>
      <c r="AG35" s="40">
        <v>4383068.5</v>
      </c>
      <c r="AH35" s="40">
        <v>4311736.46</v>
      </c>
      <c r="AI35" s="40">
        <v>3514393.76</v>
      </c>
      <c r="AJ35" s="40">
        <v>1758879.58</v>
      </c>
      <c r="AK35" s="40">
        <v>1430796.92</v>
      </c>
      <c r="AL35" s="40">
        <v>1346288.1</v>
      </c>
      <c r="AM35" s="40">
        <v>733518.32</v>
      </c>
      <c r="AN35" s="40">
        <v>1122216.6599999999</v>
      </c>
      <c r="AO35" s="40">
        <v>689710.33</v>
      </c>
      <c r="AP35" s="40">
        <v>0</v>
      </c>
      <c r="AQ35" s="40">
        <v>0</v>
      </c>
    </row>
    <row r="36" spans="1:43">
      <c r="A36" s="40" t="s">
        <v>140</v>
      </c>
      <c r="B36" s="40">
        <v>0</v>
      </c>
      <c r="C36" s="40">
        <v>0</v>
      </c>
      <c r="D36" s="40">
        <v>0</v>
      </c>
      <c r="E36" s="40">
        <v>0</v>
      </c>
      <c r="F36" s="40">
        <v>0</v>
      </c>
      <c r="G36" s="40">
        <v>0</v>
      </c>
      <c r="H36" s="40">
        <v>0</v>
      </c>
      <c r="I36" s="40">
        <v>0</v>
      </c>
      <c r="J36" s="40">
        <v>0</v>
      </c>
      <c r="K36" s="40">
        <v>0</v>
      </c>
      <c r="L36" s="40">
        <v>0</v>
      </c>
      <c r="M36" s="40">
        <v>0</v>
      </c>
      <c r="N36" s="40">
        <v>0</v>
      </c>
      <c r="O36" s="40">
        <v>0</v>
      </c>
      <c r="P36" s="40">
        <v>0</v>
      </c>
      <c r="Q36" s="40">
        <v>0</v>
      </c>
      <c r="R36" s="40">
        <v>0</v>
      </c>
      <c r="S36" s="40">
        <v>0</v>
      </c>
      <c r="T36" s="40">
        <v>0</v>
      </c>
      <c r="U36" s="40">
        <v>0</v>
      </c>
      <c r="V36" s="40">
        <v>0</v>
      </c>
      <c r="W36" s="40">
        <v>0</v>
      </c>
      <c r="X36" s="40">
        <v>0</v>
      </c>
      <c r="Y36" s="40">
        <v>0</v>
      </c>
      <c r="Z36" s="40">
        <v>0</v>
      </c>
      <c r="AA36" s="40">
        <v>0</v>
      </c>
      <c r="AB36" s="40">
        <v>0</v>
      </c>
      <c r="AC36" s="40">
        <v>0</v>
      </c>
      <c r="AD36" s="40">
        <v>5322534.2699999996</v>
      </c>
      <c r="AE36" s="40">
        <v>2965277.51</v>
      </c>
      <c r="AF36" s="40">
        <v>0</v>
      </c>
      <c r="AG36" s="40">
        <v>0</v>
      </c>
      <c r="AH36" s="40">
        <v>0</v>
      </c>
      <c r="AI36" s="40">
        <v>0</v>
      </c>
      <c r="AJ36" s="40">
        <v>0</v>
      </c>
      <c r="AK36" s="40">
        <v>0</v>
      </c>
      <c r="AL36" s="40">
        <v>0</v>
      </c>
      <c r="AM36" s="40">
        <v>0</v>
      </c>
      <c r="AN36" s="40">
        <v>0</v>
      </c>
      <c r="AO36" s="40">
        <v>0</v>
      </c>
      <c r="AP36" s="40">
        <v>0</v>
      </c>
      <c r="AQ36" s="40">
        <v>0</v>
      </c>
    </row>
    <row r="37" spans="1:43">
      <c r="A37" s="40" t="s">
        <v>141</v>
      </c>
      <c r="B37" s="40">
        <v>276216648.91000003</v>
      </c>
      <c r="C37" s="40">
        <v>276216648.91000003</v>
      </c>
      <c r="D37" s="40">
        <v>276216648.91000003</v>
      </c>
      <c r="E37" s="40">
        <v>276216648.91000003</v>
      </c>
      <c r="F37" s="40">
        <v>276216648.91000003</v>
      </c>
      <c r="G37" s="40">
        <v>276216648.91000003</v>
      </c>
      <c r="H37" s="40">
        <v>276216648.91000003</v>
      </c>
      <c r="I37" s="40">
        <v>276216648.91000003</v>
      </c>
      <c r="J37" s="40">
        <v>276216648.91000003</v>
      </c>
      <c r="K37" s="40">
        <v>276216648.91000003</v>
      </c>
      <c r="L37" s="40">
        <v>294102602.88</v>
      </c>
      <c r="M37" s="40">
        <v>294102602.88</v>
      </c>
      <c r="N37" s="40">
        <v>299205786.66000003</v>
      </c>
      <c r="O37" s="40">
        <v>245977122.66999999</v>
      </c>
      <c r="P37" s="40">
        <v>245977122.66999999</v>
      </c>
      <c r="Q37" s="40">
        <v>169752180.13</v>
      </c>
      <c r="R37" s="40">
        <v>169752180.13</v>
      </c>
      <c r="S37" s="40">
        <v>169752180.13</v>
      </c>
      <c r="T37" s="40">
        <v>169752180.13</v>
      </c>
      <c r="U37" s="40">
        <v>169752180.13</v>
      </c>
      <c r="V37" s="40">
        <v>100752180.13</v>
      </c>
      <c r="W37" s="40">
        <v>100752180.13</v>
      </c>
      <c r="X37" s="40">
        <v>100752180.13</v>
      </c>
      <c r="Y37" s="40">
        <v>100752180.13</v>
      </c>
      <c r="Z37" s="40">
        <v>100110893.05</v>
      </c>
      <c r="AA37" s="40">
        <v>72820022.189999998</v>
      </c>
      <c r="AB37" s="40">
        <v>72820022.189999998</v>
      </c>
      <c r="AC37" s="40">
        <v>54934068.219999999</v>
      </c>
      <c r="AD37" s="40">
        <v>100109089.38</v>
      </c>
      <c r="AE37" s="40">
        <v>100109089.38</v>
      </c>
      <c r="AF37" s="40">
        <v>73736780.790000007</v>
      </c>
      <c r="AG37" s="40">
        <v>42992074.82</v>
      </c>
      <c r="AH37" s="40">
        <v>27940712.329999998</v>
      </c>
      <c r="AI37" s="40">
        <v>27940712.329999998</v>
      </c>
      <c r="AJ37" s="40">
        <v>0</v>
      </c>
      <c r="AK37" s="40">
        <v>0</v>
      </c>
      <c r="AL37" s="40">
        <v>0</v>
      </c>
      <c r="AM37" s="40">
        <v>0</v>
      </c>
      <c r="AN37" s="40">
        <v>0</v>
      </c>
      <c r="AO37" s="40">
        <v>0</v>
      </c>
      <c r="AP37" s="40">
        <v>0</v>
      </c>
      <c r="AQ37" s="40">
        <v>0</v>
      </c>
    </row>
    <row r="38" spans="1:43">
      <c r="A38" s="40" t="s">
        <v>142</v>
      </c>
      <c r="B38" s="40">
        <v>566145731.12</v>
      </c>
      <c r="C38" s="40">
        <v>478359800.52999997</v>
      </c>
      <c r="D38" s="40">
        <v>452939665.85000002</v>
      </c>
      <c r="E38" s="40">
        <v>442425986.75</v>
      </c>
      <c r="F38" s="40">
        <v>275375137.66000003</v>
      </c>
      <c r="G38" s="40">
        <v>189774150.02000001</v>
      </c>
      <c r="H38" s="40">
        <v>118785363.45999999</v>
      </c>
      <c r="I38" s="40">
        <v>79209704.849999994</v>
      </c>
      <c r="J38" s="40">
        <v>50422489.659999996</v>
      </c>
      <c r="K38" s="40">
        <v>34961021.57</v>
      </c>
      <c r="L38" s="40">
        <v>21230956.370000001</v>
      </c>
      <c r="M38" s="40">
        <v>19786678.34</v>
      </c>
      <c r="N38" s="40">
        <v>15314698.07</v>
      </c>
      <c r="O38" s="40">
        <v>16749630.43</v>
      </c>
      <c r="P38" s="40">
        <v>18164344.93</v>
      </c>
      <c r="Q38" s="40">
        <v>19194254.210000001</v>
      </c>
      <c r="R38" s="40">
        <v>19003500.460000001</v>
      </c>
      <c r="S38" s="40">
        <v>18925887.739999998</v>
      </c>
      <c r="T38" s="40">
        <v>18928208.739999998</v>
      </c>
      <c r="U38" s="40">
        <v>20462083.359999999</v>
      </c>
      <c r="V38" s="40">
        <v>6982625.5</v>
      </c>
      <c r="W38" s="40">
        <v>7897378.0599999996</v>
      </c>
      <c r="X38" s="40">
        <v>9396263.5500000007</v>
      </c>
      <c r="Y38" s="40">
        <v>10344776.060000001</v>
      </c>
      <c r="Z38" s="40">
        <v>9682794.3000000007</v>
      </c>
      <c r="AA38" s="40">
        <v>10248607.18</v>
      </c>
      <c r="AB38" s="40">
        <v>11672484.640000001</v>
      </c>
      <c r="AC38" s="40">
        <v>13453402.560000001</v>
      </c>
      <c r="AD38" s="40">
        <v>15104021.550000001</v>
      </c>
      <c r="AE38" s="40">
        <v>14372504.18</v>
      </c>
      <c r="AF38" s="40">
        <v>12877563.279999999</v>
      </c>
      <c r="AG38" s="40">
        <v>10766198.869999999</v>
      </c>
      <c r="AH38" s="40">
        <v>9567292.1500000004</v>
      </c>
      <c r="AI38" s="40">
        <v>5313995.47</v>
      </c>
      <c r="AJ38" s="40">
        <v>3680358.98</v>
      </c>
      <c r="AK38" s="40">
        <v>3733662.39</v>
      </c>
      <c r="AL38" s="40">
        <v>3098987.96</v>
      </c>
      <c r="AM38" s="40">
        <v>3300209.75</v>
      </c>
      <c r="AN38" s="40">
        <v>4766634.88</v>
      </c>
      <c r="AO38" s="40">
        <v>5929648.3300000001</v>
      </c>
      <c r="AP38" s="40">
        <v>3049493.45</v>
      </c>
      <c r="AQ38" s="40">
        <v>0</v>
      </c>
    </row>
    <row r="39" spans="1:43">
      <c r="A39" s="40" t="s">
        <v>143</v>
      </c>
      <c r="B39" s="40">
        <v>611269532.36000001</v>
      </c>
      <c r="C39" s="40">
        <v>589967838.66999996</v>
      </c>
      <c r="D39" s="40">
        <v>640570071.14999998</v>
      </c>
      <c r="E39" s="40">
        <v>623221058.48000002</v>
      </c>
      <c r="F39" s="40">
        <v>262837707.90000001</v>
      </c>
      <c r="G39" s="40">
        <v>265999656.61000001</v>
      </c>
      <c r="H39" s="40">
        <v>383187603.19999999</v>
      </c>
      <c r="I39" s="40">
        <v>411056898.57999998</v>
      </c>
      <c r="J39" s="40">
        <v>165729064.91999999</v>
      </c>
      <c r="K39" s="40">
        <v>161909732.87</v>
      </c>
      <c r="L39" s="40">
        <v>222108399.63</v>
      </c>
      <c r="M39" s="40">
        <v>238613306.63</v>
      </c>
      <c r="N39" s="40">
        <v>99047168.730000004</v>
      </c>
      <c r="O39" s="40">
        <v>102145876.64</v>
      </c>
      <c r="P39" s="40">
        <v>154091486.02000001</v>
      </c>
      <c r="Q39" s="40">
        <v>158986855.16</v>
      </c>
      <c r="R39" s="40">
        <v>58538397.560000002</v>
      </c>
      <c r="S39" s="40">
        <v>64704200.369999997</v>
      </c>
      <c r="T39" s="40">
        <v>104343318.41</v>
      </c>
      <c r="U39" s="40">
        <v>120907909.66</v>
      </c>
      <c r="V39" s="40">
        <v>32881783.489999998</v>
      </c>
      <c r="W39" s="40">
        <v>36424678.609999999</v>
      </c>
      <c r="X39" s="40">
        <v>75660353.379999995</v>
      </c>
      <c r="Y39" s="40">
        <v>90895865.819999993</v>
      </c>
      <c r="Z39" s="40">
        <v>20628895.449999999</v>
      </c>
      <c r="AA39" s="40">
        <v>19441959.23</v>
      </c>
      <c r="AB39" s="40">
        <v>37938741.299999997</v>
      </c>
      <c r="AC39" s="40">
        <v>38822712.439999998</v>
      </c>
      <c r="AD39" s="40">
        <v>18816529.640000001</v>
      </c>
      <c r="AE39" s="40">
        <v>22037691.859999999</v>
      </c>
      <c r="AF39" s="40">
        <v>44336834.219999999</v>
      </c>
      <c r="AG39" s="40">
        <v>47311417.18</v>
      </c>
      <c r="AH39" s="40">
        <v>10702636.789999999</v>
      </c>
      <c r="AI39" s="40">
        <v>10659749.93</v>
      </c>
      <c r="AJ39" s="40">
        <v>25650827</v>
      </c>
      <c r="AK39" s="40">
        <v>25933238.800000001</v>
      </c>
      <c r="AL39" s="40">
        <v>7949786.54</v>
      </c>
      <c r="AM39" s="40">
        <v>4470038.75</v>
      </c>
      <c r="AN39" s="40">
        <v>1060638.45</v>
      </c>
      <c r="AO39" s="40">
        <v>647196.5</v>
      </c>
      <c r="AP39" s="40">
        <v>455193.5</v>
      </c>
      <c r="AQ39" s="40">
        <v>0</v>
      </c>
    </row>
    <row r="40" spans="1:43">
      <c r="A40" s="40" t="s">
        <v>144</v>
      </c>
      <c r="B40" s="40">
        <v>100000</v>
      </c>
      <c r="C40" s="40">
        <v>10435605.859999999</v>
      </c>
      <c r="D40" s="40">
        <v>202930403.80000001</v>
      </c>
      <c r="E40" s="40">
        <v>300200000</v>
      </c>
      <c r="F40" s="40">
        <v>110000000</v>
      </c>
      <c r="G40" s="40">
        <v>210000000</v>
      </c>
      <c r="H40" s="40">
        <v>10208528.67</v>
      </c>
      <c r="I40" s="40">
        <v>10000000</v>
      </c>
      <c r="J40" s="40">
        <v>11250000</v>
      </c>
      <c r="K40" s="40">
        <v>10000000</v>
      </c>
      <c r="L40" s="40">
        <v>10000000</v>
      </c>
      <c r="M40" s="40">
        <v>27000000</v>
      </c>
      <c r="N40" s="40">
        <v>0</v>
      </c>
      <c r="O40" s="40">
        <v>37900960</v>
      </c>
      <c r="P40" s="40">
        <v>60000000</v>
      </c>
      <c r="Q40" s="40">
        <v>34600000</v>
      </c>
      <c r="R40" s="40">
        <v>11300000</v>
      </c>
      <c r="S40" s="40">
        <v>50000000</v>
      </c>
      <c r="T40" s="40">
        <v>0</v>
      </c>
      <c r="U40" s="40">
        <v>0</v>
      </c>
      <c r="V40" s="40">
        <v>0</v>
      </c>
      <c r="W40" s="40">
        <v>0</v>
      </c>
      <c r="X40" s="40">
        <v>0</v>
      </c>
      <c r="Y40" s="40">
        <v>0</v>
      </c>
      <c r="Z40" s="40">
        <v>0</v>
      </c>
      <c r="AA40" s="40">
        <v>0</v>
      </c>
      <c r="AB40" s="40">
        <v>0</v>
      </c>
      <c r="AC40" s="40">
        <v>0</v>
      </c>
      <c r="AD40" s="40">
        <v>0</v>
      </c>
      <c r="AE40" s="40">
        <v>0</v>
      </c>
      <c r="AF40" s="40">
        <v>0</v>
      </c>
      <c r="AG40" s="40">
        <v>0</v>
      </c>
      <c r="AH40" s="40">
        <v>0</v>
      </c>
      <c r="AI40" s="40">
        <v>0</v>
      </c>
      <c r="AJ40" s="40">
        <v>0</v>
      </c>
      <c r="AK40" s="40">
        <v>0</v>
      </c>
      <c r="AL40" s="40">
        <v>0</v>
      </c>
      <c r="AM40" s="40">
        <v>0</v>
      </c>
      <c r="AN40" s="40">
        <v>0</v>
      </c>
      <c r="AO40" s="40">
        <v>0</v>
      </c>
      <c r="AP40" s="40">
        <v>0</v>
      </c>
      <c r="AQ40" s="40">
        <v>0</v>
      </c>
    </row>
    <row r="41" spans="1:43">
      <c r="A41" s="40" t="s">
        <v>145</v>
      </c>
      <c r="B41" s="40">
        <v>2782897439.8200002</v>
      </c>
      <c r="C41" s="40">
        <v>2689690930.4000001</v>
      </c>
      <c r="D41" s="40">
        <v>2541847678.5100002</v>
      </c>
      <c r="E41" s="40">
        <v>2516086261.6700001</v>
      </c>
      <c r="F41" s="40">
        <v>1803737754.8499999</v>
      </c>
      <c r="G41" s="40">
        <v>1718935737.5899999</v>
      </c>
      <c r="H41" s="40">
        <v>1661487664.3299999</v>
      </c>
      <c r="I41" s="40">
        <v>1637827636.53</v>
      </c>
      <c r="J41" s="40">
        <v>1041721135.26</v>
      </c>
      <c r="K41" s="40">
        <v>1060621186.51</v>
      </c>
      <c r="L41" s="40">
        <v>1179934614.4100001</v>
      </c>
      <c r="M41" s="40">
        <v>1182590091.1900001</v>
      </c>
      <c r="N41" s="40">
        <v>901656103.12</v>
      </c>
      <c r="O41" s="40">
        <v>872473504.45000005</v>
      </c>
      <c r="P41" s="40">
        <v>942179105.26999998</v>
      </c>
      <c r="Q41" s="40">
        <v>843775308.71000004</v>
      </c>
      <c r="R41" s="40">
        <v>675401027.98000002</v>
      </c>
      <c r="S41" s="40">
        <v>650178278.54999995</v>
      </c>
      <c r="T41" s="40">
        <v>638920565.72000003</v>
      </c>
      <c r="U41" s="40">
        <v>660168712.20000005</v>
      </c>
      <c r="V41" s="40">
        <v>458247613.07999998</v>
      </c>
      <c r="W41" s="40">
        <v>442082682.56</v>
      </c>
      <c r="X41" s="40">
        <v>461341460.25999999</v>
      </c>
      <c r="Y41" s="40">
        <v>479167493.31999999</v>
      </c>
      <c r="Z41" s="40">
        <v>407948619.68000001</v>
      </c>
      <c r="AA41" s="40">
        <v>396848439.94999999</v>
      </c>
      <c r="AB41" s="40">
        <v>419055862.56999999</v>
      </c>
      <c r="AC41" s="40">
        <v>407397608.31</v>
      </c>
      <c r="AD41" s="40">
        <v>442575322.76999998</v>
      </c>
      <c r="AE41" s="40">
        <v>441254086.51999998</v>
      </c>
      <c r="AF41" s="40">
        <v>431812575.17000002</v>
      </c>
      <c r="AG41" s="40">
        <v>397953256.32999998</v>
      </c>
      <c r="AH41" s="40">
        <v>284720504.00999999</v>
      </c>
      <c r="AI41" s="40">
        <v>273880390.17000002</v>
      </c>
      <c r="AJ41" s="40">
        <v>191517076.15000001</v>
      </c>
      <c r="AK41" s="40">
        <v>162764454.53</v>
      </c>
      <c r="AL41" s="40">
        <v>139036956.97</v>
      </c>
      <c r="AM41" s="40">
        <v>137087798.38999999</v>
      </c>
      <c r="AN41" s="40">
        <v>140267871.11000001</v>
      </c>
      <c r="AO41" s="40">
        <v>147612149.75</v>
      </c>
      <c r="AP41" s="40">
        <v>16436845.380000001</v>
      </c>
      <c r="AQ41" s="40">
        <v>0</v>
      </c>
    </row>
    <row r="42" spans="1:43">
      <c r="A42" s="40" t="s">
        <v>146</v>
      </c>
      <c r="B42" s="40">
        <v>14203429454.629999</v>
      </c>
      <c r="C42" s="40">
        <v>14833564333.879999</v>
      </c>
      <c r="D42" s="40">
        <v>14030602316.360001</v>
      </c>
      <c r="E42" s="40">
        <v>13633494506.969999</v>
      </c>
      <c r="F42" s="40">
        <v>11405930324.219999</v>
      </c>
      <c r="G42" s="40">
        <v>9981452311.0599995</v>
      </c>
      <c r="H42" s="40">
        <v>7774632445.1099997</v>
      </c>
      <c r="I42" s="40">
        <v>7784150995.5200005</v>
      </c>
      <c r="J42" s="40">
        <v>7365398938.71</v>
      </c>
      <c r="K42" s="40">
        <v>6929281209.8900003</v>
      </c>
      <c r="L42" s="40">
        <v>6897302234.8999996</v>
      </c>
      <c r="M42" s="40">
        <v>7398023267.8699999</v>
      </c>
      <c r="N42" s="40">
        <v>6137328435.6499996</v>
      </c>
      <c r="O42" s="40">
        <v>6032372021.3999996</v>
      </c>
      <c r="P42" s="40">
        <v>4540782573.21</v>
      </c>
      <c r="Q42" s="40">
        <v>4115952685.29</v>
      </c>
      <c r="R42" s="40">
        <v>3298207752.79</v>
      </c>
      <c r="S42" s="40">
        <v>2628533382.8200002</v>
      </c>
      <c r="T42" s="40">
        <v>2417099292.8600001</v>
      </c>
      <c r="U42" s="40">
        <v>2497644886.02</v>
      </c>
      <c r="V42" s="40">
        <v>2099045104.7</v>
      </c>
      <c r="W42" s="40">
        <v>1962525865.6199999</v>
      </c>
      <c r="X42" s="40">
        <v>2013394372.5999999</v>
      </c>
      <c r="Y42" s="40">
        <v>2338101496.7600002</v>
      </c>
      <c r="Z42" s="40">
        <v>2004883110.9000001</v>
      </c>
      <c r="AA42" s="40">
        <v>1629705963.49</v>
      </c>
      <c r="AB42" s="40">
        <v>1664381787.25</v>
      </c>
      <c r="AC42" s="40">
        <v>1756241584.6800001</v>
      </c>
      <c r="AD42" s="40">
        <v>1638206374.3699999</v>
      </c>
      <c r="AE42" s="40">
        <v>1629489968.6700001</v>
      </c>
      <c r="AF42" s="40">
        <v>1541050884.49</v>
      </c>
      <c r="AG42" s="40">
        <v>1596575467.6600001</v>
      </c>
      <c r="AH42" s="40">
        <v>1365945132.3099999</v>
      </c>
      <c r="AI42" s="40">
        <v>1335890660.9000001</v>
      </c>
      <c r="AJ42" s="40">
        <v>1296864050.3299999</v>
      </c>
      <c r="AK42" s="40">
        <v>1206456437.96</v>
      </c>
      <c r="AL42" s="40">
        <v>1095194082.5599999</v>
      </c>
      <c r="AM42" s="40">
        <v>397763165.73000002</v>
      </c>
      <c r="AN42" s="40">
        <v>363821217.14999998</v>
      </c>
      <c r="AO42" s="40">
        <v>308270732.42000002</v>
      </c>
      <c r="AP42" s="40">
        <v>215247868.68000001</v>
      </c>
      <c r="AQ42" s="40">
        <v>0</v>
      </c>
    </row>
    <row r="43" spans="1:43">
      <c r="A43" s="40" t="s">
        <v>147</v>
      </c>
    </row>
    <row r="44" spans="1:43">
      <c r="A44" s="40" t="s">
        <v>148</v>
      </c>
      <c r="B44" s="40">
        <v>3146443175.9299998</v>
      </c>
      <c r="C44" s="40">
        <v>3515328325.25</v>
      </c>
      <c r="D44" s="40">
        <v>3022268381.9000001</v>
      </c>
      <c r="E44" s="40">
        <v>2447332673.5700002</v>
      </c>
      <c r="F44" s="40">
        <v>2338500000</v>
      </c>
      <c r="G44" s="40">
        <v>2000000000</v>
      </c>
      <c r="H44" s="40">
        <v>740000000</v>
      </c>
      <c r="I44" s="40">
        <v>480000000</v>
      </c>
      <c r="J44" s="40">
        <v>720000000</v>
      </c>
      <c r="K44" s="40">
        <v>865000000</v>
      </c>
      <c r="L44" s="40">
        <v>1050000000</v>
      </c>
      <c r="M44" s="40">
        <v>1176000000</v>
      </c>
      <c r="N44" s="40">
        <v>1126000000</v>
      </c>
      <c r="O44" s="40">
        <v>901000000</v>
      </c>
      <c r="P44" s="40">
        <v>725200000</v>
      </c>
      <c r="Q44" s="40">
        <v>424200000</v>
      </c>
      <c r="R44" s="40">
        <v>374200000</v>
      </c>
      <c r="S44" s="40">
        <v>105000000</v>
      </c>
      <c r="T44" s="40">
        <v>10800000</v>
      </c>
      <c r="U44" s="40">
        <v>1000000</v>
      </c>
      <c r="V44" s="40">
        <v>0</v>
      </c>
      <c r="W44" s="40">
        <v>0</v>
      </c>
      <c r="X44" s="40">
        <v>8000000</v>
      </c>
      <c r="Y44" s="40">
        <v>25500000</v>
      </c>
      <c r="Z44" s="40">
        <v>26000000</v>
      </c>
      <c r="AA44" s="40">
        <v>0</v>
      </c>
      <c r="AB44" s="40">
        <v>0</v>
      </c>
      <c r="AC44" s="40">
        <v>0</v>
      </c>
      <c r="AD44" s="40">
        <v>0</v>
      </c>
      <c r="AE44" s="40">
        <v>0</v>
      </c>
      <c r="AF44" s="40">
        <v>0</v>
      </c>
      <c r="AG44" s="40">
        <v>0</v>
      </c>
      <c r="AH44" s="40">
        <v>0</v>
      </c>
      <c r="AI44" s="40">
        <v>0</v>
      </c>
      <c r="AJ44" s="40">
        <v>0</v>
      </c>
      <c r="AK44" s="40">
        <v>0</v>
      </c>
      <c r="AL44" s="40">
        <v>0</v>
      </c>
      <c r="AM44" s="40">
        <v>0</v>
      </c>
      <c r="AN44" s="40">
        <v>0</v>
      </c>
      <c r="AO44" s="40">
        <v>0</v>
      </c>
      <c r="AP44" s="40">
        <v>0</v>
      </c>
      <c r="AQ44" s="40">
        <v>0</v>
      </c>
    </row>
    <row r="45" spans="1:43">
      <c r="A45" s="40" t="s">
        <v>149</v>
      </c>
      <c r="B45" s="40">
        <v>0</v>
      </c>
      <c r="C45" s="40">
        <v>0</v>
      </c>
      <c r="D45" s="40">
        <v>0</v>
      </c>
      <c r="E45" s="40">
        <v>0</v>
      </c>
      <c r="F45" s="40">
        <v>0</v>
      </c>
      <c r="G45" s="40">
        <v>0</v>
      </c>
      <c r="H45" s="40">
        <v>0</v>
      </c>
      <c r="I45" s="40">
        <v>0</v>
      </c>
      <c r="J45" s="40">
        <v>0</v>
      </c>
      <c r="K45" s="40">
        <v>0</v>
      </c>
      <c r="L45" s="40">
        <v>0</v>
      </c>
      <c r="M45" s="40">
        <v>0</v>
      </c>
      <c r="N45" s="40">
        <v>0</v>
      </c>
      <c r="O45" s="40">
        <v>0</v>
      </c>
      <c r="P45" s="40">
        <v>0</v>
      </c>
      <c r="Q45" s="40">
        <v>0</v>
      </c>
      <c r="R45" s="40">
        <v>0</v>
      </c>
      <c r="S45" s="40">
        <v>0</v>
      </c>
      <c r="T45" s="40">
        <v>0</v>
      </c>
      <c r="U45" s="40">
        <v>0</v>
      </c>
      <c r="V45" s="40">
        <v>0</v>
      </c>
      <c r="W45" s="40">
        <v>0</v>
      </c>
      <c r="X45" s="40">
        <v>0</v>
      </c>
      <c r="Y45" s="40">
        <v>0</v>
      </c>
      <c r="Z45" s="40">
        <v>0</v>
      </c>
      <c r="AA45" s="40">
        <v>0</v>
      </c>
      <c r="AB45" s="40">
        <v>0</v>
      </c>
      <c r="AC45" s="40">
        <v>0</v>
      </c>
      <c r="AD45" s="40">
        <v>0</v>
      </c>
      <c r="AE45" s="40">
        <v>0</v>
      </c>
      <c r="AF45" s="40">
        <v>0</v>
      </c>
      <c r="AG45" s="40">
        <v>0</v>
      </c>
      <c r="AH45" s="40">
        <v>0</v>
      </c>
      <c r="AI45" s="40">
        <v>0</v>
      </c>
      <c r="AJ45" s="40">
        <v>0</v>
      </c>
      <c r="AK45" s="40">
        <v>0</v>
      </c>
      <c r="AL45" s="40">
        <v>0</v>
      </c>
      <c r="AM45" s="40">
        <v>0</v>
      </c>
      <c r="AN45" s="40">
        <v>0</v>
      </c>
      <c r="AO45" s="40">
        <v>0</v>
      </c>
      <c r="AP45" s="40">
        <v>0</v>
      </c>
      <c r="AQ45" s="40">
        <v>0</v>
      </c>
    </row>
    <row r="46" spans="1:43">
      <c r="A46" s="40" t="s">
        <v>150</v>
      </c>
      <c r="B46" s="40">
        <v>0</v>
      </c>
      <c r="C46" s="40">
        <v>0</v>
      </c>
      <c r="D46" s="40">
        <v>0</v>
      </c>
      <c r="E46" s="40">
        <v>0</v>
      </c>
      <c r="F46" s="40">
        <v>0</v>
      </c>
      <c r="G46" s="40">
        <v>0</v>
      </c>
      <c r="H46" s="40">
        <v>0</v>
      </c>
      <c r="I46" s="40">
        <v>0</v>
      </c>
      <c r="J46" s="40">
        <v>0</v>
      </c>
      <c r="K46" s="40">
        <v>0</v>
      </c>
      <c r="L46" s="40">
        <v>0</v>
      </c>
      <c r="M46" s="40">
        <v>0</v>
      </c>
      <c r="N46" s="40">
        <v>0</v>
      </c>
      <c r="O46" s="40">
        <v>0</v>
      </c>
      <c r="P46" s="40">
        <v>0</v>
      </c>
      <c r="Q46" s="40">
        <v>0</v>
      </c>
      <c r="R46" s="40">
        <v>0</v>
      </c>
      <c r="S46" s="40">
        <v>0</v>
      </c>
      <c r="T46" s="40">
        <v>0</v>
      </c>
      <c r="U46" s="40">
        <v>0</v>
      </c>
      <c r="V46" s="40">
        <v>0</v>
      </c>
      <c r="W46" s="40">
        <v>0</v>
      </c>
      <c r="X46" s="40">
        <v>0</v>
      </c>
      <c r="Y46" s="40">
        <v>0</v>
      </c>
      <c r="Z46" s="40">
        <v>0</v>
      </c>
      <c r="AA46" s="40">
        <v>0</v>
      </c>
      <c r="AB46" s="40">
        <v>0</v>
      </c>
      <c r="AC46" s="40">
        <v>0</v>
      </c>
      <c r="AD46" s="40">
        <v>0</v>
      </c>
      <c r="AE46" s="40">
        <v>0</v>
      </c>
      <c r="AF46" s="40">
        <v>0</v>
      </c>
      <c r="AG46" s="40">
        <v>0</v>
      </c>
      <c r="AH46" s="40">
        <v>0</v>
      </c>
      <c r="AI46" s="40">
        <v>0</v>
      </c>
      <c r="AJ46" s="40">
        <v>0</v>
      </c>
      <c r="AK46" s="40">
        <v>0</v>
      </c>
      <c r="AL46" s="40">
        <v>0</v>
      </c>
      <c r="AM46" s="40">
        <v>0</v>
      </c>
      <c r="AN46" s="40">
        <v>0</v>
      </c>
      <c r="AO46" s="40">
        <v>0</v>
      </c>
      <c r="AP46" s="40">
        <v>0</v>
      </c>
      <c r="AQ46" s="40">
        <v>0</v>
      </c>
    </row>
    <row r="47" spans="1:43">
      <c r="A47" s="40" t="s">
        <v>151</v>
      </c>
      <c r="B47" s="40">
        <v>0</v>
      </c>
      <c r="C47" s="40">
        <v>356160465.42000002</v>
      </c>
      <c r="D47" s="40">
        <v>178053266.72999999</v>
      </c>
      <c r="E47" s="40">
        <v>220517664.99000001</v>
      </c>
      <c r="F47" s="40">
        <v>44039659.259999998</v>
      </c>
      <c r="G47" s="40">
        <v>61577715.93</v>
      </c>
      <c r="H47" s="40">
        <v>30754261.100000001</v>
      </c>
      <c r="I47" s="40">
        <v>24297747.030000001</v>
      </c>
      <c r="J47" s="40">
        <v>15916665.130000001</v>
      </c>
      <c r="K47" s="40">
        <v>15677750.029999999</v>
      </c>
      <c r="L47" s="40">
        <v>17346130.739999998</v>
      </c>
      <c r="M47" s="40">
        <v>27081650.050000001</v>
      </c>
      <c r="N47" s="40">
        <v>14369874.939999999</v>
      </c>
      <c r="O47" s="40">
        <v>12285603.57</v>
      </c>
      <c r="P47" s="40">
        <v>10854151.57</v>
      </c>
      <c r="Q47" s="40">
        <v>18730893.010000002</v>
      </c>
      <c r="R47" s="40">
        <v>17900471.07</v>
      </c>
      <c r="S47" s="40">
        <v>19229902.77</v>
      </c>
      <c r="T47" s="40">
        <v>21298836.07</v>
      </c>
      <c r="U47" s="40">
        <v>28143908.460000001</v>
      </c>
      <c r="V47" s="40">
        <v>12699679.68</v>
      </c>
      <c r="W47" s="40">
        <v>13527257.92</v>
      </c>
      <c r="X47" s="40">
        <v>17868208.129999999</v>
      </c>
      <c r="Y47" s="40">
        <v>19567571.170000002</v>
      </c>
      <c r="Z47" s="40">
        <v>14819354.91</v>
      </c>
      <c r="AA47" s="40">
        <v>2747858.61</v>
      </c>
      <c r="AB47" s="40">
        <v>7105364.29</v>
      </c>
      <c r="AC47" s="40">
        <v>6075687.6299999999</v>
      </c>
      <c r="AD47" s="40">
        <v>7998987.5199999996</v>
      </c>
      <c r="AE47" s="40">
        <v>9977112.4000000004</v>
      </c>
      <c r="AF47" s="40">
        <v>12092165.460000001</v>
      </c>
      <c r="AG47" s="40">
        <v>33187428.079999998</v>
      </c>
      <c r="AH47" s="40">
        <v>7627050.4199999999</v>
      </c>
      <c r="AI47" s="40">
        <v>9932296.2899999991</v>
      </c>
      <c r="AJ47" s="40">
        <v>19525249.859999999</v>
      </c>
      <c r="AK47" s="40">
        <v>12668470.27</v>
      </c>
      <c r="AL47" s="40">
        <v>8432637.4700000007</v>
      </c>
      <c r="AM47" s="40">
        <v>7863315.0899999999</v>
      </c>
      <c r="AN47" s="40">
        <v>5898425.5700000003</v>
      </c>
      <c r="AO47" s="40">
        <v>7625824.1500000004</v>
      </c>
      <c r="AP47" s="40">
        <v>32690993.129999999</v>
      </c>
      <c r="AQ47" s="40">
        <v>0</v>
      </c>
    </row>
    <row r="48" spans="1:43">
      <c r="A48" s="40" t="s">
        <v>152</v>
      </c>
      <c r="B48" s="40">
        <v>279242610.73000002</v>
      </c>
      <c r="C48" s="40">
        <v>239867089.55000001</v>
      </c>
      <c r="D48" s="40">
        <v>283253102.43000001</v>
      </c>
      <c r="E48" s="40">
        <v>353300595.38999999</v>
      </c>
      <c r="F48" s="40">
        <v>367970412.92000002</v>
      </c>
      <c r="G48" s="40">
        <v>133109467.93000001</v>
      </c>
      <c r="H48" s="40">
        <v>73126078.400000006</v>
      </c>
      <c r="I48" s="40">
        <v>72974776.849999994</v>
      </c>
      <c r="J48" s="40">
        <v>70837253.769999996</v>
      </c>
      <c r="K48" s="40">
        <v>70848819.329999998</v>
      </c>
      <c r="L48" s="40">
        <v>87604406.299999997</v>
      </c>
      <c r="M48" s="40">
        <v>104450044.45999999</v>
      </c>
      <c r="N48" s="40">
        <v>75506929.260000005</v>
      </c>
      <c r="O48" s="40">
        <v>50759736.350000001</v>
      </c>
      <c r="P48" s="40">
        <v>68744475.790000007</v>
      </c>
      <c r="Q48" s="40">
        <v>77572989.650000006</v>
      </c>
      <c r="R48" s="40">
        <v>65456059.18</v>
      </c>
      <c r="S48" s="40">
        <v>61905402.619999997</v>
      </c>
      <c r="T48" s="40">
        <v>39146065.039999999</v>
      </c>
      <c r="U48" s="40">
        <v>34891856.380000003</v>
      </c>
      <c r="V48" s="40">
        <v>33514353.77</v>
      </c>
      <c r="W48" s="40">
        <v>29044213.059999999</v>
      </c>
      <c r="X48" s="40">
        <v>24544944.920000002</v>
      </c>
      <c r="Y48" s="40">
        <v>18616148.670000002</v>
      </c>
      <c r="Z48" s="40">
        <v>19869071.210000001</v>
      </c>
      <c r="AA48" s="40">
        <v>14030139.5</v>
      </c>
      <c r="AB48" s="40">
        <v>12889540.859999999</v>
      </c>
      <c r="AC48" s="40">
        <v>11707811.210000001</v>
      </c>
      <c r="AD48" s="40">
        <v>17948818.550000001</v>
      </c>
      <c r="AE48" s="40">
        <v>14766980.880000001</v>
      </c>
      <c r="AF48" s="40">
        <v>19545616.780000001</v>
      </c>
      <c r="AG48" s="40">
        <v>16643337.449999999</v>
      </c>
      <c r="AH48" s="40">
        <v>22947640.370000001</v>
      </c>
      <c r="AI48" s="40">
        <v>20243125.370000001</v>
      </c>
      <c r="AJ48" s="40">
        <v>14545567.92</v>
      </c>
      <c r="AK48" s="40">
        <v>10372476.99</v>
      </c>
      <c r="AL48" s="40">
        <v>11126217.4</v>
      </c>
      <c r="AM48" s="40">
        <v>6981239.6900000004</v>
      </c>
      <c r="AN48" s="40">
        <v>5398589.5499999998</v>
      </c>
      <c r="AO48" s="40">
        <v>1079000</v>
      </c>
      <c r="AP48" s="40">
        <v>0</v>
      </c>
      <c r="AQ48" s="40">
        <v>0</v>
      </c>
    </row>
    <row r="49" spans="1:43">
      <c r="A49" s="40" t="s">
        <v>153</v>
      </c>
      <c r="B49" s="40">
        <v>0</v>
      </c>
      <c r="C49" s="40">
        <v>0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  <c r="N49" s="40">
        <v>0</v>
      </c>
      <c r="O49" s="40">
        <v>0</v>
      </c>
      <c r="P49" s="40">
        <v>0</v>
      </c>
      <c r="Q49" s="40">
        <v>0</v>
      </c>
      <c r="R49" s="40">
        <v>0</v>
      </c>
      <c r="S49" s="40">
        <v>0</v>
      </c>
      <c r="T49" s="40">
        <v>0</v>
      </c>
      <c r="U49" s="40">
        <v>0</v>
      </c>
      <c r="V49" s="40">
        <v>0</v>
      </c>
      <c r="W49" s="40">
        <v>0</v>
      </c>
      <c r="X49" s="40">
        <v>0</v>
      </c>
      <c r="Y49" s="40">
        <v>0</v>
      </c>
      <c r="Z49" s="40">
        <v>0</v>
      </c>
      <c r="AA49" s="40">
        <v>0</v>
      </c>
      <c r="AB49" s="40">
        <v>0</v>
      </c>
      <c r="AC49" s="40">
        <v>0</v>
      </c>
      <c r="AD49" s="40">
        <v>0</v>
      </c>
      <c r="AE49" s="40">
        <v>0</v>
      </c>
      <c r="AF49" s="40">
        <v>0</v>
      </c>
      <c r="AG49" s="40">
        <v>0</v>
      </c>
      <c r="AH49" s="40">
        <v>0</v>
      </c>
      <c r="AI49" s="40">
        <v>0</v>
      </c>
      <c r="AJ49" s="40">
        <v>0</v>
      </c>
      <c r="AK49" s="40">
        <v>0</v>
      </c>
      <c r="AL49" s="40">
        <v>0</v>
      </c>
      <c r="AM49" s="40">
        <v>0</v>
      </c>
      <c r="AN49" s="40">
        <v>0</v>
      </c>
      <c r="AO49" s="40">
        <v>0</v>
      </c>
      <c r="AP49" s="40">
        <v>0</v>
      </c>
      <c r="AQ49" s="40">
        <v>0</v>
      </c>
    </row>
    <row r="50" spans="1:43">
      <c r="A50" s="40" t="s">
        <v>154</v>
      </c>
      <c r="B50" s="40">
        <v>946341605.90999997</v>
      </c>
      <c r="C50" s="40">
        <v>944459004.91999996</v>
      </c>
      <c r="D50" s="40">
        <v>870452043.51999998</v>
      </c>
      <c r="E50" s="40">
        <v>1257620798.72</v>
      </c>
      <c r="F50" s="40">
        <v>1025052023.1</v>
      </c>
      <c r="G50" s="40">
        <v>1013989731.99</v>
      </c>
      <c r="H50" s="40">
        <v>766177162.80999994</v>
      </c>
      <c r="I50" s="40">
        <v>1030565162.54</v>
      </c>
      <c r="J50" s="40">
        <v>796235727.42999995</v>
      </c>
      <c r="K50" s="40">
        <v>722993525.75</v>
      </c>
      <c r="L50" s="40">
        <v>482065411.86000001</v>
      </c>
      <c r="M50" s="40">
        <v>690846553.99000001</v>
      </c>
      <c r="N50" s="40">
        <v>512776487.99000001</v>
      </c>
      <c r="O50" s="40">
        <v>479775491.11000001</v>
      </c>
      <c r="P50" s="40">
        <v>368325576.52999997</v>
      </c>
      <c r="Q50" s="40">
        <v>535090833.88</v>
      </c>
      <c r="R50" s="40">
        <v>355726302.43000001</v>
      </c>
      <c r="S50" s="40">
        <v>371468634.16000003</v>
      </c>
      <c r="T50" s="40">
        <v>278091975.38999999</v>
      </c>
      <c r="U50" s="40">
        <v>426316986.13999999</v>
      </c>
      <c r="V50" s="40">
        <v>303882980.45999998</v>
      </c>
      <c r="W50" s="40">
        <v>296014651.57999998</v>
      </c>
      <c r="X50" s="40">
        <v>214722808.24000001</v>
      </c>
      <c r="Y50" s="40">
        <v>338822222.32999998</v>
      </c>
      <c r="Z50" s="40">
        <v>193690083.13999999</v>
      </c>
      <c r="AA50" s="40">
        <v>177925594.52000001</v>
      </c>
      <c r="AB50" s="40">
        <v>133053803</v>
      </c>
      <c r="AC50" s="40">
        <v>220797906.19999999</v>
      </c>
      <c r="AD50" s="40">
        <v>145042473.71000001</v>
      </c>
      <c r="AE50" s="40">
        <v>167663414.72</v>
      </c>
      <c r="AF50" s="40">
        <v>125856810.62</v>
      </c>
      <c r="AG50" s="40">
        <v>227216897.06999999</v>
      </c>
      <c r="AH50" s="40">
        <v>143765729.40000001</v>
      </c>
      <c r="AI50" s="40">
        <v>133789958.61</v>
      </c>
      <c r="AJ50" s="40">
        <v>126926978.40000001</v>
      </c>
      <c r="AK50" s="40">
        <v>150045323.99000001</v>
      </c>
      <c r="AL50" s="40">
        <v>99283983.680000007</v>
      </c>
      <c r="AM50" s="40">
        <v>62747938.549999997</v>
      </c>
      <c r="AN50" s="40">
        <v>65363454.93</v>
      </c>
      <c r="AO50" s="40">
        <v>72475894.310000002</v>
      </c>
      <c r="AP50" s="40">
        <v>48992028.990000002</v>
      </c>
      <c r="AQ50" s="40">
        <v>0</v>
      </c>
    </row>
    <row r="51" spans="1:43">
      <c r="A51" s="40" t="s">
        <v>155</v>
      </c>
      <c r="B51" s="40">
        <v>321808025.95999998</v>
      </c>
      <c r="C51" s="40">
        <v>343555936.63999999</v>
      </c>
      <c r="D51" s="40">
        <v>614063730.55999994</v>
      </c>
      <c r="E51" s="40">
        <v>775207384.32000005</v>
      </c>
      <c r="F51" s="40">
        <v>268740801.13999999</v>
      </c>
      <c r="G51" s="40">
        <v>245401870.78999999</v>
      </c>
      <c r="H51" s="40">
        <v>458965929.16000003</v>
      </c>
      <c r="I51" s="40">
        <v>562721154.63</v>
      </c>
      <c r="J51" s="40">
        <v>185803363.31999999</v>
      </c>
      <c r="K51" s="40">
        <v>181198239.33000001</v>
      </c>
      <c r="L51" s="40">
        <v>315742136.88999999</v>
      </c>
      <c r="M51" s="40">
        <v>359007165.95999998</v>
      </c>
      <c r="N51" s="40">
        <v>102902050.98999999</v>
      </c>
      <c r="O51" s="40">
        <v>86736926.640000001</v>
      </c>
      <c r="P51" s="40">
        <v>170032658.97999999</v>
      </c>
      <c r="Q51" s="40">
        <v>207455171.16999999</v>
      </c>
      <c r="R51" s="40">
        <v>63378347.210000001</v>
      </c>
      <c r="S51" s="40">
        <v>79141074.150000006</v>
      </c>
      <c r="T51" s="40">
        <v>140133921.37</v>
      </c>
      <c r="U51" s="40">
        <v>177909379.06999999</v>
      </c>
      <c r="V51" s="40">
        <v>63246549.939999998</v>
      </c>
      <c r="W51" s="40">
        <v>49522775.399999999</v>
      </c>
      <c r="X51" s="40">
        <v>102479719.83</v>
      </c>
      <c r="Y51" s="40">
        <v>144539742.02000001</v>
      </c>
      <c r="Z51" s="40">
        <v>40708152.539999999</v>
      </c>
      <c r="AA51" s="40">
        <v>30547894.59</v>
      </c>
      <c r="AB51" s="40">
        <v>77605433.5</v>
      </c>
      <c r="AC51" s="40">
        <v>84679439.609999999</v>
      </c>
      <c r="AD51" s="40">
        <v>47025755.399999999</v>
      </c>
      <c r="AE51" s="40">
        <v>54607184.289999999</v>
      </c>
      <c r="AF51" s="40">
        <v>72873172.670000002</v>
      </c>
      <c r="AG51" s="40">
        <v>83086043.189999998</v>
      </c>
      <c r="AH51" s="40">
        <v>30778730.539999999</v>
      </c>
      <c r="AI51" s="40">
        <v>28497341.140000001</v>
      </c>
      <c r="AJ51" s="40">
        <v>59357587.479999997</v>
      </c>
      <c r="AK51" s="40">
        <v>37017930.140000001</v>
      </c>
      <c r="AL51" s="40">
        <v>21162097.050000001</v>
      </c>
      <c r="AM51" s="40">
        <v>13937419.800000001</v>
      </c>
      <c r="AN51" s="40">
        <v>10225340.83</v>
      </c>
      <c r="AO51" s="40">
        <v>13652414.060000001</v>
      </c>
      <c r="AP51" s="40">
        <v>18505868.579999998</v>
      </c>
      <c r="AQ51" s="40">
        <v>0</v>
      </c>
    </row>
    <row r="52" spans="1:43">
      <c r="A52" s="40" t="s">
        <v>156</v>
      </c>
      <c r="B52" s="40">
        <v>0</v>
      </c>
      <c r="C52" s="40">
        <v>19878790.760000002</v>
      </c>
      <c r="D52" s="40">
        <v>17975513.27</v>
      </c>
      <c r="E52" s="40">
        <v>13703554.300000001</v>
      </c>
      <c r="F52" s="40">
        <v>6767812.9500000002</v>
      </c>
      <c r="G52" s="40">
        <v>39135868.509999998</v>
      </c>
      <c r="H52" s="40">
        <v>31839044.23</v>
      </c>
      <c r="I52" s="40">
        <v>30285432.620000001</v>
      </c>
      <c r="J52" s="40">
        <v>26532550.559999999</v>
      </c>
      <c r="K52" s="40">
        <v>22923223.82</v>
      </c>
      <c r="L52" s="40">
        <v>12289705.970000001</v>
      </c>
      <c r="M52" s="40">
        <v>11527952.99</v>
      </c>
      <c r="N52" s="40">
        <v>20926172.66</v>
      </c>
      <c r="O52" s="40">
        <v>26423171.550000001</v>
      </c>
      <c r="P52" s="40">
        <v>19371559.719999999</v>
      </c>
      <c r="Q52" s="40">
        <v>12543087.09</v>
      </c>
      <c r="R52" s="40">
        <v>6869712.4900000002</v>
      </c>
      <c r="S52" s="40">
        <v>236111.11</v>
      </c>
      <c r="T52" s="40">
        <v>0</v>
      </c>
      <c r="U52" s="40">
        <v>0</v>
      </c>
      <c r="V52" s="40">
        <v>0</v>
      </c>
      <c r="W52" s="40">
        <v>0</v>
      </c>
      <c r="X52" s="40">
        <v>1654307.15</v>
      </c>
      <c r="Y52" s="40">
        <v>0</v>
      </c>
      <c r="Z52" s="40">
        <v>624146.26</v>
      </c>
      <c r="AA52" s="40">
        <v>0</v>
      </c>
      <c r="AB52" s="40">
        <v>0</v>
      </c>
      <c r="AC52" s="40">
        <v>0</v>
      </c>
      <c r="AD52" s="40">
        <v>0</v>
      </c>
      <c r="AE52" s="40">
        <v>0</v>
      </c>
      <c r="AF52" s="40">
        <v>0</v>
      </c>
      <c r="AG52" s="40">
        <v>0</v>
      </c>
      <c r="AH52" s="40">
        <v>0</v>
      </c>
      <c r="AI52" s="40">
        <v>0</v>
      </c>
      <c r="AJ52" s="40">
        <v>0</v>
      </c>
      <c r="AK52" s="40">
        <v>0</v>
      </c>
      <c r="AL52" s="40">
        <v>0</v>
      </c>
      <c r="AM52" s="40">
        <v>0</v>
      </c>
      <c r="AN52" s="40">
        <v>0</v>
      </c>
      <c r="AO52" s="40">
        <v>0</v>
      </c>
      <c r="AP52" s="40">
        <v>0</v>
      </c>
      <c r="AQ52" s="40">
        <v>0</v>
      </c>
    </row>
    <row r="53" spans="1:43">
      <c r="A53" s="40" t="s">
        <v>157</v>
      </c>
      <c r="B53" s="40">
        <v>0</v>
      </c>
      <c r="C53" s="40">
        <v>82587765.489999995</v>
      </c>
      <c r="D53" s="40">
        <v>9402677.1799999997</v>
      </c>
      <c r="E53" s="40">
        <v>4854807.91</v>
      </c>
      <c r="F53" s="40">
        <v>73603757.75</v>
      </c>
      <c r="G53" s="40">
        <v>77607962.469999999</v>
      </c>
      <c r="H53" s="40">
        <v>8020547.0499999998</v>
      </c>
      <c r="I53" s="40">
        <v>12585937.140000001</v>
      </c>
      <c r="J53" s="40">
        <v>12953600.73</v>
      </c>
      <c r="K53" s="40">
        <v>30720644.760000002</v>
      </c>
      <c r="L53" s="40">
        <v>68977031.680000007</v>
      </c>
      <c r="M53" s="40">
        <v>7840000</v>
      </c>
      <c r="N53" s="40">
        <v>7840000</v>
      </c>
      <c r="O53" s="40">
        <v>41432269.700000003</v>
      </c>
      <c r="P53" s="40">
        <v>0</v>
      </c>
      <c r="Q53" s="40">
        <v>20373720.100000001</v>
      </c>
      <c r="R53" s="40">
        <v>20373720.100000001</v>
      </c>
      <c r="S53" s="40">
        <v>25326538.5</v>
      </c>
      <c r="T53" s="40">
        <v>0</v>
      </c>
      <c r="U53" s="40">
        <v>0</v>
      </c>
      <c r="V53" s="40">
        <v>4866217.22</v>
      </c>
      <c r="W53" s="40">
        <v>4866217.22</v>
      </c>
      <c r="X53" s="40">
        <v>6125948.6600000001</v>
      </c>
      <c r="Y53" s="40">
        <v>8428537.4399999995</v>
      </c>
      <c r="Z53" s="40">
        <v>15110904.539999999</v>
      </c>
      <c r="AA53" s="40">
        <v>15110904.539999999</v>
      </c>
      <c r="AB53" s="40">
        <v>7130642.2199999997</v>
      </c>
      <c r="AC53" s="40">
        <v>3414878.95</v>
      </c>
      <c r="AD53" s="40">
        <v>2347893.98</v>
      </c>
      <c r="AE53" s="40">
        <v>2347893.98</v>
      </c>
      <c r="AF53" s="40">
        <v>16878043.949999999</v>
      </c>
      <c r="AG53" s="40">
        <v>1076400</v>
      </c>
      <c r="AH53" s="40">
        <v>0</v>
      </c>
      <c r="AI53" s="40">
        <v>18437755.800000001</v>
      </c>
      <c r="AJ53" s="40">
        <v>0</v>
      </c>
      <c r="AK53" s="40">
        <v>0</v>
      </c>
      <c r="AL53" s="40">
        <v>0</v>
      </c>
      <c r="AM53" s="40">
        <v>0</v>
      </c>
      <c r="AN53" s="40">
        <v>4131556.94</v>
      </c>
      <c r="AO53" s="40">
        <v>0</v>
      </c>
      <c r="AP53" s="40">
        <v>0</v>
      </c>
      <c r="AQ53" s="40">
        <v>0</v>
      </c>
    </row>
    <row r="54" spans="1:43">
      <c r="A54" s="40" t="s">
        <v>158</v>
      </c>
      <c r="B54" s="40">
        <v>1974653838.9000001</v>
      </c>
      <c r="C54" s="40">
        <v>2200511462.4499998</v>
      </c>
      <c r="D54" s="40">
        <v>2068626967.79</v>
      </c>
      <c r="E54" s="40">
        <v>1937674037.1500001</v>
      </c>
      <c r="F54" s="40">
        <v>1553232571.05</v>
      </c>
      <c r="G54" s="40">
        <v>1409063269.98</v>
      </c>
      <c r="H54" s="40">
        <v>1197707326.47</v>
      </c>
      <c r="I54" s="40">
        <v>1075419600.7</v>
      </c>
      <c r="J54" s="40">
        <v>1073659344.65</v>
      </c>
      <c r="K54" s="40">
        <v>631993946.08000004</v>
      </c>
      <c r="L54" s="40">
        <v>661308720.71000004</v>
      </c>
      <c r="M54" s="40">
        <v>474114298.42000002</v>
      </c>
      <c r="N54" s="40">
        <v>343670110.85000002</v>
      </c>
      <c r="O54" s="40">
        <v>272322790</v>
      </c>
      <c r="P54" s="40">
        <v>149454799.59</v>
      </c>
      <c r="Q54" s="40">
        <v>137824422.52000001</v>
      </c>
      <c r="R54" s="40">
        <v>499138946.91000003</v>
      </c>
      <c r="S54" s="40">
        <v>115128210.04000001</v>
      </c>
      <c r="T54" s="40">
        <v>101038618.95999999</v>
      </c>
      <c r="U54" s="40">
        <v>56142864.270000003</v>
      </c>
      <c r="V54" s="40">
        <v>43782995</v>
      </c>
      <c r="W54" s="40">
        <v>37552114.380000003</v>
      </c>
      <c r="X54" s="40">
        <v>92463312.049999997</v>
      </c>
      <c r="Y54" s="40">
        <v>268421407.44999999</v>
      </c>
      <c r="Z54" s="40">
        <v>307022056.39999998</v>
      </c>
      <c r="AA54" s="40">
        <v>56382045.670000002</v>
      </c>
      <c r="AB54" s="40">
        <v>54322651.780000001</v>
      </c>
      <c r="AC54" s="40">
        <v>39229644.259999998</v>
      </c>
      <c r="AD54" s="40">
        <v>53075438.479999997</v>
      </c>
      <c r="AE54" s="40">
        <v>54883126.340000004</v>
      </c>
      <c r="AF54" s="40">
        <v>34810323.420000002</v>
      </c>
      <c r="AG54" s="40">
        <v>18807806.140000001</v>
      </c>
      <c r="AH54" s="40">
        <v>23692290.390000001</v>
      </c>
      <c r="AI54" s="40">
        <v>26502076.010000002</v>
      </c>
      <c r="AJ54" s="40">
        <v>6020407.7999999998</v>
      </c>
      <c r="AK54" s="40">
        <v>7079131.7999999998</v>
      </c>
      <c r="AL54" s="40">
        <v>11705523.91</v>
      </c>
      <c r="AM54" s="40">
        <v>4325205.37</v>
      </c>
      <c r="AN54" s="40">
        <v>4940673.82</v>
      </c>
      <c r="AO54" s="40">
        <v>7704791.9000000004</v>
      </c>
      <c r="AP54" s="40">
        <v>8547001.6500000004</v>
      </c>
      <c r="AQ54" s="40">
        <v>0</v>
      </c>
    </row>
    <row r="55" spans="1:43">
      <c r="A55" s="40" t="s">
        <v>159</v>
      </c>
      <c r="B55" s="40">
        <v>0</v>
      </c>
      <c r="C55" s="40">
        <v>0</v>
      </c>
      <c r="D55" s="40">
        <v>0</v>
      </c>
      <c r="E55" s="40">
        <v>0</v>
      </c>
      <c r="F55" s="40">
        <v>0</v>
      </c>
      <c r="G55" s="40">
        <v>0</v>
      </c>
      <c r="H55" s="40">
        <v>0</v>
      </c>
      <c r="I55" s="40">
        <v>0</v>
      </c>
      <c r="J55" s="40">
        <v>0</v>
      </c>
      <c r="K55" s="40">
        <v>0</v>
      </c>
      <c r="L55" s="40">
        <v>0</v>
      </c>
      <c r="M55" s="40">
        <v>0</v>
      </c>
      <c r="N55" s="40">
        <v>0</v>
      </c>
      <c r="O55" s="40">
        <v>0</v>
      </c>
      <c r="P55" s="40">
        <v>0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0</v>
      </c>
      <c r="W55" s="40">
        <v>0</v>
      </c>
      <c r="X55" s="40">
        <v>0</v>
      </c>
      <c r="Y55" s="40">
        <v>0</v>
      </c>
      <c r="Z55" s="40">
        <v>0</v>
      </c>
      <c r="AA55" s="40">
        <v>0</v>
      </c>
      <c r="AB55" s="40">
        <v>0</v>
      </c>
      <c r="AC55" s="40">
        <v>0</v>
      </c>
      <c r="AD55" s="40">
        <v>0</v>
      </c>
      <c r="AE55" s="40">
        <v>0</v>
      </c>
      <c r="AF55" s="40">
        <v>0</v>
      </c>
      <c r="AG55" s="40">
        <v>0</v>
      </c>
      <c r="AH55" s="40">
        <v>0</v>
      </c>
      <c r="AI55" s="40">
        <v>0</v>
      </c>
      <c r="AJ55" s="40">
        <v>0</v>
      </c>
      <c r="AK55" s="40">
        <v>0</v>
      </c>
      <c r="AL55" s="40">
        <v>0</v>
      </c>
      <c r="AM55" s="40">
        <v>0</v>
      </c>
      <c r="AN55" s="40">
        <v>0</v>
      </c>
      <c r="AO55" s="40">
        <v>0</v>
      </c>
      <c r="AP55" s="40">
        <v>0</v>
      </c>
      <c r="AQ55" s="40">
        <v>0</v>
      </c>
    </row>
    <row r="56" spans="1:43">
      <c r="A56" s="40" t="s">
        <v>160</v>
      </c>
      <c r="B56" s="40">
        <v>0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  <c r="N56" s="40">
        <v>0</v>
      </c>
      <c r="O56" s="40">
        <v>0</v>
      </c>
      <c r="P56" s="40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0">
        <v>0</v>
      </c>
      <c r="Y56" s="40">
        <v>0</v>
      </c>
      <c r="Z56" s="40">
        <v>0</v>
      </c>
      <c r="AA56" s="40">
        <v>0</v>
      </c>
      <c r="AB56" s="40">
        <v>0</v>
      </c>
      <c r="AC56" s="40">
        <v>0</v>
      </c>
      <c r="AD56" s="40">
        <v>0</v>
      </c>
      <c r="AE56" s="40">
        <v>0</v>
      </c>
      <c r="AF56" s="40">
        <v>0</v>
      </c>
      <c r="AG56" s="40">
        <v>0</v>
      </c>
      <c r="AH56" s="40">
        <v>0</v>
      </c>
      <c r="AI56" s="40">
        <v>0</v>
      </c>
      <c r="AJ56" s="40">
        <v>0</v>
      </c>
      <c r="AK56" s="40">
        <v>0</v>
      </c>
      <c r="AL56" s="40">
        <v>0</v>
      </c>
      <c r="AM56" s="40">
        <v>0</v>
      </c>
      <c r="AN56" s="40">
        <v>0</v>
      </c>
      <c r="AO56" s="40">
        <v>0</v>
      </c>
      <c r="AP56" s="40">
        <v>0</v>
      </c>
      <c r="AQ56" s="40">
        <v>0</v>
      </c>
    </row>
    <row r="57" spans="1:43">
      <c r="A57" s="40" t="s">
        <v>161</v>
      </c>
      <c r="B57" s="40">
        <v>0</v>
      </c>
      <c r="C57" s="40">
        <v>0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0">
        <v>0</v>
      </c>
      <c r="Y57" s="40">
        <v>0</v>
      </c>
      <c r="Z57" s="40">
        <v>0</v>
      </c>
      <c r="AA57" s="40">
        <v>0</v>
      </c>
      <c r="AB57" s="40">
        <v>0</v>
      </c>
      <c r="AC57" s="40">
        <v>0</v>
      </c>
      <c r="AD57" s="40">
        <v>0</v>
      </c>
      <c r="AE57" s="40">
        <v>0</v>
      </c>
      <c r="AF57" s="40">
        <v>0</v>
      </c>
      <c r="AG57" s="40">
        <v>0</v>
      </c>
      <c r="AH57" s="40">
        <v>0</v>
      </c>
      <c r="AI57" s="40">
        <v>0</v>
      </c>
      <c r="AJ57" s="40">
        <v>0</v>
      </c>
      <c r="AK57" s="40">
        <v>0</v>
      </c>
      <c r="AL57" s="40">
        <v>0</v>
      </c>
      <c r="AM57" s="40">
        <v>0</v>
      </c>
      <c r="AN57" s="40">
        <v>0</v>
      </c>
      <c r="AO57" s="40">
        <v>0</v>
      </c>
      <c r="AP57" s="40">
        <v>0</v>
      </c>
      <c r="AQ57" s="40">
        <v>0</v>
      </c>
    </row>
    <row r="58" spans="1:43">
      <c r="A58" s="40" t="s">
        <v>162</v>
      </c>
      <c r="B58" s="40">
        <v>9050474.3200000003</v>
      </c>
      <c r="C58" s="40">
        <v>15050474.32</v>
      </c>
      <c r="D58" s="40">
        <v>6000000</v>
      </c>
      <c r="E58" s="40">
        <v>6000000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  <c r="N58" s="40">
        <v>0</v>
      </c>
      <c r="O58" s="40">
        <v>0</v>
      </c>
      <c r="P58" s="40">
        <v>0</v>
      </c>
      <c r="Q58" s="40">
        <v>0</v>
      </c>
      <c r="R58" s="40">
        <v>0</v>
      </c>
      <c r="S58" s="40">
        <v>0</v>
      </c>
      <c r="T58" s="40">
        <v>0</v>
      </c>
      <c r="U58" s="40">
        <v>0</v>
      </c>
      <c r="V58" s="40">
        <v>0</v>
      </c>
      <c r="W58" s="40">
        <v>0</v>
      </c>
      <c r="X58" s="40">
        <v>0</v>
      </c>
      <c r="Y58" s="40">
        <v>0</v>
      </c>
      <c r="Z58" s="40">
        <v>0</v>
      </c>
      <c r="AA58" s="40">
        <v>0</v>
      </c>
      <c r="AB58" s="40">
        <v>0</v>
      </c>
      <c r="AC58" s="40">
        <v>0</v>
      </c>
      <c r="AD58" s="40">
        <v>0</v>
      </c>
      <c r="AE58" s="40">
        <v>0</v>
      </c>
      <c r="AF58" s="40">
        <v>0</v>
      </c>
      <c r="AG58" s="40">
        <v>0</v>
      </c>
      <c r="AH58" s="40">
        <v>0</v>
      </c>
      <c r="AI58" s="40">
        <v>0</v>
      </c>
      <c r="AJ58" s="40">
        <v>0</v>
      </c>
      <c r="AK58" s="40">
        <v>0</v>
      </c>
      <c r="AL58" s="40">
        <v>0</v>
      </c>
      <c r="AM58" s="40">
        <v>0</v>
      </c>
      <c r="AN58" s="40">
        <v>0</v>
      </c>
      <c r="AO58" s="40">
        <v>0</v>
      </c>
      <c r="AP58" s="40">
        <v>0</v>
      </c>
      <c r="AQ58" s="40">
        <v>0</v>
      </c>
    </row>
    <row r="59" spans="1:43">
      <c r="A59" s="40" t="s">
        <v>163</v>
      </c>
      <c r="B59" s="40">
        <v>1502667853.71</v>
      </c>
      <c r="C59" s="40">
        <v>1625864888.73</v>
      </c>
      <c r="D59" s="40">
        <v>1836410440.6700001</v>
      </c>
      <c r="E59" s="40">
        <v>1428618400.6400001</v>
      </c>
      <c r="F59" s="40">
        <v>1048768027.01</v>
      </c>
      <c r="G59" s="40">
        <v>574730072.36000001</v>
      </c>
      <c r="H59" s="40">
        <v>99743102.109999999</v>
      </c>
      <c r="I59" s="40">
        <v>226821637.25</v>
      </c>
      <c r="J59" s="40">
        <v>507095582.19999999</v>
      </c>
      <c r="K59" s="40">
        <v>591282632.09000003</v>
      </c>
      <c r="L59" s="40">
        <v>588430111.03999996</v>
      </c>
      <c r="M59" s="40">
        <v>858173395.89999998</v>
      </c>
      <c r="N59" s="40">
        <v>467149270.44999999</v>
      </c>
      <c r="O59" s="40">
        <v>764220427.10000002</v>
      </c>
      <c r="P59" s="40">
        <v>795786277</v>
      </c>
      <c r="Q59" s="40">
        <v>549786277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0">
        <v>0</v>
      </c>
      <c r="Y59" s="40">
        <v>0</v>
      </c>
      <c r="Z59" s="40">
        <v>9784764.0600000005</v>
      </c>
      <c r="AA59" s="40">
        <v>0</v>
      </c>
      <c r="AB59" s="40">
        <v>0</v>
      </c>
      <c r="AC59" s="40">
        <v>0</v>
      </c>
      <c r="AD59" s="40">
        <v>0</v>
      </c>
      <c r="AE59" s="40">
        <v>0</v>
      </c>
      <c r="AF59" s="40">
        <v>0</v>
      </c>
      <c r="AG59" s="40">
        <v>0</v>
      </c>
      <c r="AH59" s="40">
        <v>0</v>
      </c>
      <c r="AI59" s="40">
        <v>0</v>
      </c>
      <c r="AJ59" s="40">
        <v>0</v>
      </c>
      <c r="AK59" s="40">
        <v>0</v>
      </c>
      <c r="AL59" s="40">
        <v>0</v>
      </c>
      <c r="AM59" s="40">
        <v>0</v>
      </c>
      <c r="AN59" s="40">
        <v>0</v>
      </c>
      <c r="AO59" s="40">
        <v>0</v>
      </c>
      <c r="AP59" s="40">
        <v>0</v>
      </c>
      <c r="AQ59" s="40">
        <v>0</v>
      </c>
    </row>
    <row r="60" spans="1:43">
      <c r="A60" s="40" t="s">
        <v>164</v>
      </c>
      <c r="B60" s="40">
        <v>8633779229.0200005</v>
      </c>
      <c r="C60" s="40">
        <v>9343264203.5300007</v>
      </c>
      <c r="D60" s="40">
        <v>8906506124.0499992</v>
      </c>
      <c r="E60" s="40">
        <v>8444829916.9899998</v>
      </c>
      <c r="F60" s="40">
        <v>6726675065.1800003</v>
      </c>
      <c r="G60" s="40">
        <v>5554615959.96</v>
      </c>
      <c r="H60" s="40">
        <v>3406333451.3299999</v>
      </c>
      <c r="I60" s="40">
        <v>3515671448.7600002</v>
      </c>
      <c r="J60" s="40">
        <v>3409034087.79</v>
      </c>
      <c r="K60" s="40">
        <v>3132638781.1900001</v>
      </c>
      <c r="L60" s="40">
        <v>3283763655.1900001</v>
      </c>
      <c r="M60" s="40">
        <v>3709041061.77</v>
      </c>
      <c r="N60" s="40">
        <v>2671140897.1399999</v>
      </c>
      <c r="O60" s="40">
        <v>2634956416.02</v>
      </c>
      <c r="P60" s="40">
        <v>2307769499.1799998</v>
      </c>
      <c r="Q60" s="40">
        <v>1983577394.4200001</v>
      </c>
      <c r="R60" s="40">
        <v>1403043559.3900001</v>
      </c>
      <c r="S60" s="40">
        <v>777435873.35000002</v>
      </c>
      <c r="T60" s="40">
        <v>590509416.83000004</v>
      </c>
      <c r="U60" s="40">
        <v>724544029.03999996</v>
      </c>
      <c r="V60" s="40">
        <v>462098959.29000002</v>
      </c>
      <c r="W60" s="40">
        <v>433020488.35000002</v>
      </c>
      <c r="X60" s="40">
        <v>471306545.10000002</v>
      </c>
      <c r="Y60" s="40">
        <v>827288524.36000001</v>
      </c>
      <c r="Z60" s="40">
        <v>627628533.05999994</v>
      </c>
      <c r="AA60" s="40">
        <v>296744437.43000001</v>
      </c>
      <c r="AB60" s="40">
        <v>292107435.64999998</v>
      </c>
      <c r="AC60" s="40">
        <v>365905367.86000001</v>
      </c>
      <c r="AD60" s="40">
        <v>273439367.63999999</v>
      </c>
      <c r="AE60" s="40">
        <v>304245712.61000001</v>
      </c>
      <c r="AF60" s="40">
        <v>282056132.89999998</v>
      </c>
      <c r="AG60" s="40">
        <v>380017911.93000001</v>
      </c>
      <c r="AH60" s="40">
        <v>228811441.12</v>
      </c>
      <c r="AI60" s="40">
        <v>237402553.22</v>
      </c>
      <c r="AJ60" s="40">
        <v>226375791.46000001</v>
      </c>
      <c r="AK60" s="40">
        <v>217183333.19</v>
      </c>
      <c r="AL60" s="40">
        <v>151710459.50999999</v>
      </c>
      <c r="AM60" s="40">
        <v>95855118.5</v>
      </c>
      <c r="AN60" s="40">
        <v>95958041.640000001</v>
      </c>
      <c r="AO60" s="40">
        <v>102537924.42</v>
      </c>
      <c r="AP60" s="40">
        <v>108735892.34999999</v>
      </c>
      <c r="AQ60" s="40">
        <v>0</v>
      </c>
    </row>
    <row r="61" spans="1:43">
      <c r="A61" s="40" t="s">
        <v>165</v>
      </c>
    </row>
    <row r="62" spans="1:43">
      <c r="A62" s="40" t="s">
        <v>166</v>
      </c>
      <c r="B62" s="40">
        <v>173881012.30000001</v>
      </c>
      <c r="C62" s="40">
        <v>174279305.97999999</v>
      </c>
      <c r="D62" s="40">
        <v>0</v>
      </c>
      <c r="E62" s="40">
        <v>0</v>
      </c>
      <c r="F62" s="40">
        <v>6000000</v>
      </c>
      <c r="G62" s="40">
        <v>12000000</v>
      </c>
      <c r="H62" s="40">
        <v>0</v>
      </c>
      <c r="I62" s="40">
        <v>0</v>
      </c>
      <c r="J62" s="40">
        <v>0</v>
      </c>
      <c r="K62" s="40">
        <v>0</v>
      </c>
      <c r="L62" s="40">
        <v>0</v>
      </c>
      <c r="M62" s="40">
        <v>0</v>
      </c>
      <c r="N62" s="40">
        <v>0</v>
      </c>
      <c r="O62" s="40">
        <v>0</v>
      </c>
      <c r="P62" s="40">
        <v>0</v>
      </c>
      <c r="Q62" s="40">
        <v>0</v>
      </c>
      <c r="R62" s="40">
        <v>0</v>
      </c>
      <c r="S62" s="40">
        <v>0</v>
      </c>
      <c r="T62" s="40">
        <v>0</v>
      </c>
      <c r="U62" s="40">
        <v>0</v>
      </c>
      <c r="V62" s="40">
        <v>0</v>
      </c>
      <c r="W62" s="40">
        <v>0</v>
      </c>
      <c r="X62" s="40">
        <v>0</v>
      </c>
      <c r="Y62" s="40">
        <v>0</v>
      </c>
      <c r="Z62" s="40">
        <v>0</v>
      </c>
      <c r="AA62" s="40">
        <v>0</v>
      </c>
      <c r="AB62" s="40">
        <v>0</v>
      </c>
      <c r="AC62" s="40">
        <v>0</v>
      </c>
      <c r="AD62" s="40">
        <v>0</v>
      </c>
      <c r="AE62" s="40">
        <v>0</v>
      </c>
      <c r="AF62" s="40">
        <v>0</v>
      </c>
      <c r="AG62" s="40">
        <v>0</v>
      </c>
      <c r="AH62" s="40">
        <v>0</v>
      </c>
      <c r="AI62" s="40">
        <v>0</v>
      </c>
      <c r="AJ62" s="40">
        <v>0</v>
      </c>
      <c r="AK62" s="40">
        <v>0</v>
      </c>
      <c r="AL62" s="40">
        <v>0</v>
      </c>
      <c r="AM62" s="40">
        <v>0</v>
      </c>
      <c r="AN62" s="40">
        <v>29126459.579999998</v>
      </c>
      <c r="AO62" s="40">
        <v>31593562.219999999</v>
      </c>
      <c r="AP62" s="40">
        <v>0</v>
      </c>
      <c r="AQ62" s="40">
        <v>0</v>
      </c>
    </row>
    <row r="63" spans="1:43">
      <c r="A63" s="40" t="s">
        <v>167</v>
      </c>
      <c r="B63" s="40">
        <v>0</v>
      </c>
      <c r="C63" s="40">
        <v>0</v>
      </c>
      <c r="D63" s="40">
        <v>0</v>
      </c>
      <c r="E63" s="40">
        <v>0</v>
      </c>
      <c r="F63" s="40">
        <v>0</v>
      </c>
      <c r="G63" s="40">
        <v>0</v>
      </c>
      <c r="H63" s="40">
        <v>0</v>
      </c>
      <c r="I63" s="40">
        <v>0</v>
      </c>
      <c r="J63" s="40">
        <v>0</v>
      </c>
      <c r="K63" s="40">
        <v>0</v>
      </c>
      <c r="L63" s="40">
        <v>0</v>
      </c>
      <c r="M63" s="40">
        <v>0</v>
      </c>
      <c r="N63" s="40">
        <v>0</v>
      </c>
      <c r="O63" s="40">
        <v>0</v>
      </c>
      <c r="P63" s="40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0">
        <v>0</v>
      </c>
      <c r="Y63" s="40">
        <v>0</v>
      </c>
      <c r="Z63" s="40">
        <v>0</v>
      </c>
      <c r="AA63" s="40">
        <v>0</v>
      </c>
      <c r="AB63" s="40">
        <v>0</v>
      </c>
      <c r="AC63" s="40">
        <v>0</v>
      </c>
      <c r="AD63" s="40">
        <v>0</v>
      </c>
      <c r="AE63" s="40">
        <v>0</v>
      </c>
      <c r="AF63" s="40">
        <v>0</v>
      </c>
      <c r="AG63" s="40">
        <v>0</v>
      </c>
      <c r="AH63" s="40">
        <v>0</v>
      </c>
      <c r="AI63" s="40">
        <v>0</v>
      </c>
      <c r="AJ63" s="40">
        <v>0</v>
      </c>
      <c r="AK63" s="40">
        <v>0</v>
      </c>
      <c r="AL63" s="40">
        <v>0</v>
      </c>
      <c r="AM63" s="40">
        <v>0</v>
      </c>
      <c r="AN63" s="40">
        <v>0</v>
      </c>
      <c r="AO63" s="40">
        <v>0</v>
      </c>
      <c r="AP63" s="40">
        <v>0</v>
      </c>
      <c r="AQ63" s="40">
        <v>0</v>
      </c>
    </row>
    <row r="64" spans="1:43">
      <c r="A64" s="40" t="s">
        <v>168</v>
      </c>
      <c r="B64" s="40">
        <v>0</v>
      </c>
      <c r="C64" s="40">
        <v>0</v>
      </c>
      <c r="D64" s="40">
        <v>0</v>
      </c>
      <c r="E64" s="40">
        <v>0</v>
      </c>
      <c r="F64" s="40">
        <v>0</v>
      </c>
      <c r="G64" s="40">
        <v>0</v>
      </c>
      <c r="H64" s="40">
        <v>0</v>
      </c>
      <c r="I64" s="40">
        <v>0</v>
      </c>
      <c r="J64" s="40">
        <v>82633958.400000006</v>
      </c>
      <c r="K64" s="40">
        <v>82633958.400000006</v>
      </c>
      <c r="L64" s="40">
        <v>44840000</v>
      </c>
      <c r="M64" s="40">
        <v>44840000</v>
      </c>
      <c r="N64" s="40">
        <v>44840000</v>
      </c>
      <c r="O64" s="40">
        <v>44840000</v>
      </c>
      <c r="P64" s="40">
        <v>44840000</v>
      </c>
      <c r="Q64" s="40">
        <v>44840000</v>
      </c>
      <c r="R64" s="40">
        <v>0</v>
      </c>
      <c r="S64" s="40">
        <v>0</v>
      </c>
      <c r="T64" s="40">
        <v>0</v>
      </c>
      <c r="U64" s="40">
        <v>0</v>
      </c>
      <c r="V64" s="40">
        <v>0</v>
      </c>
      <c r="W64" s="40">
        <v>0</v>
      </c>
      <c r="X64" s="40">
        <v>0</v>
      </c>
      <c r="Y64" s="40">
        <v>0</v>
      </c>
      <c r="Z64" s="40">
        <v>0</v>
      </c>
      <c r="AA64" s="40">
        <v>0</v>
      </c>
      <c r="AB64" s="40">
        <v>0</v>
      </c>
      <c r="AC64" s="40">
        <v>0</v>
      </c>
      <c r="AD64" s="40">
        <v>0</v>
      </c>
      <c r="AE64" s="40">
        <v>0</v>
      </c>
      <c r="AF64" s="40">
        <v>0</v>
      </c>
      <c r="AG64" s="40">
        <v>0</v>
      </c>
      <c r="AH64" s="40">
        <v>0</v>
      </c>
      <c r="AI64" s="40">
        <v>0</v>
      </c>
      <c r="AJ64" s="40">
        <v>0</v>
      </c>
      <c r="AK64" s="40">
        <v>0</v>
      </c>
      <c r="AL64" s="40">
        <v>0</v>
      </c>
      <c r="AM64" s="40">
        <v>0</v>
      </c>
      <c r="AN64" s="40">
        <v>0</v>
      </c>
      <c r="AO64" s="40">
        <v>0</v>
      </c>
      <c r="AP64" s="40">
        <v>0</v>
      </c>
      <c r="AQ64" s="40">
        <v>0</v>
      </c>
    </row>
    <row r="65" spans="1:43">
      <c r="A65" s="40" t="s">
        <v>169</v>
      </c>
      <c r="B65" s="40">
        <v>0</v>
      </c>
      <c r="C65" s="40">
        <v>0</v>
      </c>
      <c r="D65" s="40">
        <v>0</v>
      </c>
      <c r="E65" s="40">
        <v>0</v>
      </c>
      <c r="F65" s="40">
        <v>0</v>
      </c>
      <c r="G65" s="40">
        <v>0</v>
      </c>
      <c r="H65" s="40">
        <v>0</v>
      </c>
      <c r="I65" s="40">
        <v>0</v>
      </c>
      <c r="J65" s="40">
        <v>0</v>
      </c>
      <c r="K65" s="40">
        <v>0</v>
      </c>
      <c r="L65" s="40">
        <v>0</v>
      </c>
      <c r="M65" s="40">
        <v>0</v>
      </c>
      <c r="N65" s="40">
        <v>0</v>
      </c>
      <c r="O65" s="40">
        <v>0</v>
      </c>
      <c r="P65" s="40">
        <v>0</v>
      </c>
      <c r="Q65" s="40">
        <v>0</v>
      </c>
      <c r="R65" s="40">
        <v>0</v>
      </c>
      <c r="S65" s="40">
        <v>0</v>
      </c>
      <c r="T65" s="40">
        <v>0</v>
      </c>
      <c r="U65" s="40">
        <v>0</v>
      </c>
      <c r="V65" s="40">
        <v>0</v>
      </c>
      <c r="W65" s="40">
        <v>0</v>
      </c>
      <c r="X65" s="40">
        <v>0</v>
      </c>
      <c r="Y65" s="40">
        <v>0</v>
      </c>
      <c r="Z65" s="40">
        <v>0</v>
      </c>
      <c r="AA65" s="40">
        <v>0</v>
      </c>
      <c r="AB65" s="40">
        <v>0</v>
      </c>
      <c r="AC65" s="40">
        <v>0</v>
      </c>
      <c r="AD65" s="40">
        <v>0</v>
      </c>
      <c r="AE65" s="40">
        <v>0</v>
      </c>
      <c r="AF65" s="40">
        <v>0</v>
      </c>
      <c r="AG65" s="40">
        <v>0</v>
      </c>
      <c r="AH65" s="40">
        <v>0</v>
      </c>
      <c r="AI65" s="40">
        <v>0</v>
      </c>
      <c r="AJ65" s="40">
        <v>0</v>
      </c>
      <c r="AK65" s="40">
        <v>0</v>
      </c>
      <c r="AL65" s="40">
        <v>0</v>
      </c>
      <c r="AM65" s="40">
        <v>0</v>
      </c>
      <c r="AN65" s="40">
        <v>0</v>
      </c>
      <c r="AO65" s="40">
        <v>0</v>
      </c>
      <c r="AP65" s="40">
        <v>0</v>
      </c>
      <c r="AQ65" s="40">
        <v>0</v>
      </c>
    </row>
    <row r="66" spans="1:43">
      <c r="A66" s="40" t="s">
        <v>170</v>
      </c>
      <c r="B66" s="40">
        <v>0</v>
      </c>
      <c r="C66" s="40">
        <v>0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0</v>
      </c>
      <c r="K66" s="40">
        <v>0</v>
      </c>
      <c r="L66" s="40">
        <v>0</v>
      </c>
      <c r="M66" s="40">
        <v>0</v>
      </c>
      <c r="N66" s="40">
        <v>0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0">
        <v>0</v>
      </c>
      <c r="Y66" s="40">
        <v>0</v>
      </c>
      <c r="Z66" s="40">
        <v>0</v>
      </c>
      <c r="AA66" s="40">
        <v>0</v>
      </c>
      <c r="AB66" s="40">
        <v>0</v>
      </c>
      <c r="AC66" s="40">
        <v>0</v>
      </c>
      <c r="AD66" s="40">
        <v>0</v>
      </c>
      <c r="AE66" s="40">
        <v>0</v>
      </c>
      <c r="AF66" s="40">
        <v>0</v>
      </c>
      <c r="AG66" s="40">
        <v>0</v>
      </c>
      <c r="AH66" s="40">
        <v>0</v>
      </c>
      <c r="AI66" s="40">
        <v>0</v>
      </c>
      <c r="AJ66" s="40">
        <v>0</v>
      </c>
      <c r="AK66" s="40">
        <v>0</v>
      </c>
      <c r="AL66" s="40">
        <v>0</v>
      </c>
      <c r="AM66" s="40">
        <v>0</v>
      </c>
      <c r="AN66" s="40">
        <v>0</v>
      </c>
      <c r="AO66" s="40">
        <v>0</v>
      </c>
      <c r="AP66" s="40">
        <v>0</v>
      </c>
      <c r="AQ66" s="40">
        <v>0</v>
      </c>
    </row>
    <row r="67" spans="1:43">
      <c r="A67" s="40" t="s">
        <v>171</v>
      </c>
      <c r="B67" s="40">
        <v>0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  <c r="N67" s="40">
        <v>0</v>
      </c>
      <c r="O67" s="40">
        <v>0</v>
      </c>
      <c r="P67" s="40">
        <v>0</v>
      </c>
      <c r="Q67" s="40">
        <v>0</v>
      </c>
      <c r="R67" s="40">
        <v>0</v>
      </c>
      <c r="S67" s="40">
        <v>0</v>
      </c>
      <c r="T67" s="40">
        <v>0</v>
      </c>
      <c r="U67" s="40">
        <v>0</v>
      </c>
      <c r="V67" s="40">
        <v>0</v>
      </c>
      <c r="W67" s="40">
        <v>0</v>
      </c>
      <c r="X67" s="40">
        <v>0</v>
      </c>
      <c r="Y67" s="40">
        <v>0</v>
      </c>
      <c r="Z67" s="40">
        <v>0</v>
      </c>
      <c r="AA67" s="40">
        <v>0</v>
      </c>
      <c r="AB67" s="40">
        <v>0</v>
      </c>
      <c r="AC67" s="40">
        <v>0</v>
      </c>
      <c r="AD67" s="40">
        <v>0</v>
      </c>
      <c r="AE67" s="40">
        <v>0</v>
      </c>
      <c r="AF67" s="40">
        <v>0</v>
      </c>
      <c r="AG67" s="40">
        <v>0</v>
      </c>
      <c r="AH67" s="40">
        <v>0</v>
      </c>
      <c r="AI67" s="40">
        <v>0</v>
      </c>
      <c r="AJ67" s="40">
        <v>0</v>
      </c>
      <c r="AK67" s="40">
        <v>0</v>
      </c>
      <c r="AL67" s="40">
        <v>0</v>
      </c>
      <c r="AM67" s="40">
        <v>0</v>
      </c>
      <c r="AN67" s="40">
        <v>0</v>
      </c>
      <c r="AO67" s="40">
        <v>0</v>
      </c>
      <c r="AP67" s="40">
        <v>0</v>
      </c>
      <c r="AQ67" s="40">
        <v>0</v>
      </c>
    </row>
    <row r="68" spans="1:43">
      <c r="A68" s="40" t="s">
        <v>172</v>
      </c>
      <c r="B68" s="40">
        <v>12731652.77</v>
      </c>
      <c r="C68" s="40">
        <v>12731652.77</v>
      </c>
      <c r="D68" s="40">
        <v>0</v>
      </c>
      <c r="E68" s="40">
        <v>0</v>
      </c>
      <c r="F68" s="40">
        <v>0</v>
      </c>
      <c r="G68" s="40">
        <v>0</v>
      </c>
      <c r="H68" s="40">
        <v>0</v>
      </c>
      <c r="I68" s="40">
        <v>0</v>
      </c>
      <c r="J68" s="40">
        <v>0</v>
      </c>
      <c r="K68" s="40">
        <v>0</v>
      </c>
      <c r="L68" s="40">
        <v>0</v>
      </c>
      <c r="M68" s="40">
        <v>0</v>
      </c>
      <c r="N68" s="40">
        <v>0</v>
      </c>
      <c r="O68" s="40">
        <v>0</v>
      </c>
      <c r="P68" s="40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0">
        <v>0</v>
      </c>
      <c r="Y68" s="40">
        <v>0</v>
      </c>
      <c r="Z68" s="40">
        <v>0</v>
      </c>
      <c r="AA68" s="40">
        <v>0</v>
      </c>
      <c r="AB68" s="40">
        <v>0</v>
      </c>
      <c r="AC68" s="40">
        <v>0</v>
      </c>
      <c r="AD68" s="40">
        <v>0</v>
      </c>
      <c r="AE68" s="40">
        <v>0</v>
      </c>
      <c r="AF68" s="40">
        <v>0</v>
      </c>
      <c r="AG68" s="40">
        <v>0</v>
      </c>
      <c r="AH68" s="40">
        <v>0</v>
      </c>
      <c r="AI68" s="40">
        <v>0</v>
      </c>
      <c r="AJ68" s="40">
        <v>0</v>
      </c>
      <c r="AK68" s="40">
        <v>0</v>
      </c>
      <c r="AL68" s="40">
        <v>0</v>
      </c>
      <c r="AM68" s="40">
        <v>0</v>
      </c>
      <c r="AN68" s="40">
        <v>0</v>
      </c>
      <c r="AO68" s="40">
        <v>0</v>
      </c>
      <c r="AP68" s="40">
        <v>0</v>
      </c>
      <c r="AQ68" s="40">
        <v>0</v>
      </c>
    </row>
    <row r="69" spans="1:43">
      <c r="A69" s="40" t="s">
        <v>173</v>
      </c>
      <c r="B69" s="40">
        <v>0</v>
      </c>
      <c r="C69" s="40">
        <v>0</v>
      </c>
      <c r="D69" s="40">
        <v>0</v>
      </c>
      <c r="E69" s="40">
        <v>0</v>
      </c>
      <c r="F69" s="40">
        <v>0</v>
      </c>
      <c r="G69" s="40">
        <v>144000</v>
      </c>
      <c r="H69" s="40">
        <v>360000</v>
      </c>
      <c r="I69" s="40">
        <v>576000</v>
      </c>
      <c r="J69" s="40">
        <v>0</v>
      </c>
      <c r="K69" s="40">
        <v>0</v>
      </c>
      <c r="L69" s="40">
        <v>0</v>
      </c>
      <c r="M69" s="40">
        <v>0</v>
      </c>
      <c r="N69" s="40">
        <v>0</v>
      </c>
      <c r="O69" s="40">
        <v>0</v>
      </c>
      <c r="P69" s="40">
        <v>0</v>
      </c>
      <c r="Q69" s="40">
        <v>0</v>
      </c>
      <c r="R69" s="40">
        <v>0</v>
      </c>
      <c r="S69" s="40">
        <v>0</v>
      </c>
      <c r="T69" s="40">
        <v>0</v>
      </c>
      <c r="U69" s="40">
        <v>0</v>
      </c>
      <c r="V69" s="40">
        <v>0</v>
      </c>
      <c r="W69" s="40">
        <v>0</v>
      </c>
      <c r="X69" s="40">
        <v>0</v>
      </c>
      <c r="Y69" s="40">
        <v>0</v>
      </c>
      <c r="Z69" s="40">
        <v>0</v>
      </c>
      <c r="AA69" s="40">
        <v>0</v>
      </c>
      <c r="AB69" s="40">
        <v>0</v>
      </c>
      <c r="AC69" s="40">
        <v>0</v>
      </c>
      <c r="AD69" s="40">
        <v>0</v>
      </c>
      <c r="AE69" s="40">
        <v>0</v>
      </c>
      <c r="AF69" s="40">
        <v>0</v>
      </c>
      <c r="AG69" s="40">
        <v>0</v>
      </c>
      <c r="AH69" s="40">
        <v>0</v>
      </c>
      <c r="AI69" s="40">
        <v>0</v>
      </c>
      <c r="AJ69" s="40">
        <v>0</v>
      </c>
      <c r="AK69" s="40">
        <v>0</v>
      </c>
      <c r="AL69" s="40">
        <v>0</v>
      </c>
      <c r="AM69" s="40">
        <v>0</v>
      </c>
      <c r="AN69" s="40">
        <v>0</v>
      </c>
      <c r="AO69" s="40">
        <v>0</v>
      </c>
      <c r="AP69" s="40">
        <v>0</v>
      </c>
      <c r="AQ69" s="40">
        <v>0</v>
      </c>
    </row>
    <row r="70" spans="1:43">
      <c r="A70" s="40" t="s">
        <v>174</v>
      </c>
      <c r="B70" s="40">
        <v>0</v>
      </c>
      <c r="C70" s="40">
        <v>0</v>
      </c>
      <c r="D70" s="40">
        <v>0</v>
      </c>
      <c r="E70" s="40">
        <v>0</v>
      </c>
      <c r="F70" s="40">
        <v>0</v>
      </c>
      <c r="G70" s="40">
        <v>0</v>
      </c>
      <c r="H70" s="40">
        <v>0</v>
      </c>
      <c r="I70" s="40">
        <v>0</v>
      </c>
      <c r="J70" s="40">
        <v>0</v>
      </c>
      <c r="K70" s="40">
        <v>0</v>
      </c>
      <c r="L70" s="40">
        <v>0</v>
      </c>
      <c r="M70" s="40">
        <v>0</v>
      </c>
      <c r="N70" s="40">
        <v>54301600</v>
      </c>
      <c r="O70" s="40">
        <v>32800000</v>
      </c>
      <c r="P70" s="40">
        <v>32800000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0">
        <v>0</v>
      </c>
      <c r="Y70" s="40">
        <v>0</v>
      </c>
      <c r="Z70" s="40">
        <v>0</v>
      </c>
      <c r="AA70" s="40">
        <v>0</v>
      </c>
      <c r="AB70" s="40">
        <v>0</v>
      </c>
      <c r="AC70" s="40">
        <v>0</v>
      </c>
      <c r="AD70" s="40">
        <v>0</v>
      </c>
      <c r="AE70" s="40">
        <v>0</v>
      </c>
      <c r="AF70" s="40">
        <v>0</v>
      </c>
      <c r="AG70" s="40">
        <v>0</v>
      </c>
      <c r="AH70" s="40">
        <v>0</v>
      </c>
      <c r="AI70" s="40">
        <v>0</v>
      </c>
      <c r="AJ70" s="40">
        <v>0</v>
      </c>
      <c r="AK70" s="40">
        <v>0</v>
      </c>
      <c r="AL70" s="40">
        <v>0</v>
      </c>
      <c r="AM70" s="40">
        <v>0</v>
      </c>
      <c r="AN70" s="40">
        <v>0</v>
      </c>
      <c r="AO70" s="40">
        <v>0</v>
      </c>
      <c r="AP70" s="40">
        <v>0</v>
      </c>
      <c r="AQ70" s="40">
        <v>0</v>
      </c>
    </row>
    <row r="71" spans="1:43">
      <c r="A71" s="40" t="s">
        <v>175</v>
      </c>
      <c r="B71" s="40">
        <v>186612665.06999999</v>
      </c>
      <c r="C71" s="40">
        <v>187010958.75</v>
      </c>
      <c r="D71" s="40">
        <v>0</v>
      </c>
      <c r="E71" s="40">
        <v>0</v>
      </c>
      <c r="F71" s="40">
        <v>6000000</v>
      </c>
      <c r="G71" s="40">
        <v>12144000</v>
      </c>
      <c r="H71" s="40">
        <v>360000</v>
      </c>
      <c r="I71" s="40">
        <v>576000</v>
      </c>
      <c r="J71" s="40">
        <v>82633958.400000006</v>
      </c>
      <c r="K71" s="40">
        <v>82633958.400000006</v>
      </c>
      <c r="L71" s="40">
        <v>44840000</v>
      </c>
      <c r="M71" s="40">
        <v>44840000</v>
      </c>
      <c r="N71" s="40">
        <v>99141600</v>
      </c>
      <c r="O71" s="40">
        <v>77640000</v>
      </c>
      <c r="P71" s="40">
        <v>77640000</v>
      </c>
      <c r="Q71" s="40">
        <v>44840000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29126459.579999998</v>
      </c>
      <c r="AO71" s="40">
        <v>31593562.219999999</v>
      </c>
      <c r="AP71" s="40">
        <v>0</v>
      </c>
      <c r="AQ71" s="40">
        <v>0</v>
      </c>
    </row>
    <row r="72" spans="1:43">
      <c r="A72" s="40" t="s">
        <v>176</v>
      </c>
      <c r="B72" s="40">
        <v>8820391894.0900002</v>
      </c>
      <c r="C72" s="40">
        <v>9530275162.2800007</v>
      </c>
      <c r="D72" s="40">
        <v>8906506124.0499992</v>
      </c>
      <c r="E72" s="40">
        <v>8444829916.9899998</v>
      </c>
      <c r="F72" s="40">
        <v>6732675065.1800003</v>
      </c>
      <c r="G72" s="40">
        <v>5566759959.96</v>
      </c>
      <c r="H72" s="40">
        <v>3406693451.3299999</v>
      </c>
      <c r="I72" s="40">
        <v>3516247448.7600002</v>
      </c>
      <c r="J72" s="40">
        <v>3491668046.1900001</v>
      </c>
      <c r="K72" s="40">
        <v>3215272739.5900002</v>
      </c>
      <c r="L72" s="40">
        <v>3328603655.1900001</v>
      </c>
      <c r="M72" s="40">
        <v>3753881061.77</v>
      </c>
      <c r="N72" s="40">
        <v>2770282497.1399999</v>
      </c>
      <c r="O72" s="40">
        <v>2712596416.02</v>
      </c>
      <c r="P72" s="40">
        <v>2385409499.1799998</v>
      </c>
      <c r="Q72" s="40">
        <v>2028417394.4200001</v>
      </c>
      <c r="R72" s="40">
        <v>1403043559.3900001</v>
      </c>
      <c r="S72" s="40">
        <v>777435873.35000002</v>
      </c>
      <c r="T72" s="40">
        <v>590509416.83000004</v>
      </c>
      <c r="U72" s="40">
        <v>724544029.03999996</v>
      </c>
      <c r="V72" s="40">
        <v>462098959.29000002</v>
      </c>
      <c r="W72" s="40">
        <v>433020488.35000002</v>
      </c>
      <c r="X72" s="40">
        <v>471306545.10000002</v>
      </c>
      <c r="Y72" s="40">
        <v>827288524.36000001</v>
      </c>
      <c r="Z72" s="40">
        <v>627628533.05999994</v>
      </c>
      <c r="AA72" s="40">
        <v>296744437.43000001</v>
      </c>
      <c r="AB72" s="40">
        <v>292107435.64999998</v>
      </c>
      <c r="AC72" s="40">
        <v>365905367.86000001</v>
      </c>
      <c r="AD72" s="40">
        <v>273439367.63999999</v>
      </c>
      <c r="AE72" s="40">
        <v>304245712.61000001</v>
      </c>
      <c r="AF72" s="40">
        <v>282056132.89999998</v>
      </c>
      <c r="AG72" s="40">
        <v>380017911.93000001</v>
      </c>
      <c r="AH72" s="40">
        <v>228811441.12</v>
      </c>
      <c r="AI72" s="40">
        <v>237402553.22</v>
      </c>
      <c r="AJ72" s="40">
        <v>226375791.46000001</v>
      </c>
      <c r="AK72" s="40">
        <v>217183333.19</v>
      </c>
      <c r="AL72" s="40">
        <v>151710459.50999999</v>
      </c>
      <c r="AM72" s="40">
        <v>95855118.5</v>
      </c>
      <c r="AN72" s="40">
        <v>125084501.22</v>
      </c>
      <c r="AO72" s="40">
        <v>134131486.64</v>
      </c>
      <c r="AP72" s="40">
        <v>108735892.34999999</v>
      </c>
      <c r="AQ72" s="40">
        <v>0</v>
      </c>
    </row>
    <row r="73" spans="1:43">
      <c r="A73" s="40" t="s">
        <v>177</v>
      </c>
    </row>
    <row r="74" spans="1:43">
      <c r="A74" s="40" t="s">
        <v>178</v>
      </c>
      <c r="B74" s="40">
        <v>2042970972</v>
      </c>
      <c r="C74" s="40">
        <v>2043978097</v>
      </c>
      <c r="D74" s="40">
        <v>2043978097</v>
      </c>
      <c r="E74" s="40">
        <v>2043978097</v>
      </c>
      <c r="F74" s="40">
        <v>2044969122</v>
      </c>
      <c r="G74" s="40">
        <v>2044969122</v>
      </c>
      <c r="H74" s="40">
        <v>2044969122</v>
      </c>
      <c r="I74" s="40">
        <v>2044969122</v>
      </c>
      <c r="J74" s="40">
        <v>2044969122</v>
      </c>
      <c r="K74" s="40">
        <v>2044969122</v>
      </c>
      <c r="L74" s="40">
        <v>2023974722</v>
      </c>
      <c r="M74" s="40">
        <v>1445696230</v>
      </c>
      <c r="N74" s="40">
        <v>1445696230</v>
      </c>
      <c r="O74" s="40">
        <v>1445696230</v>
      </c>
      <c r="P74" s="40">
        <v>763776000</v>
      </c>
      <c r="Q74" s="40">
        <v>763776000</v>
      </c>
      <c r="R74" s="40">
        <v>763776000</v>
      </c>
      <c r="S74" s="40">
        <v>763776000</v>
      </c>
      <c r="T74" s="40">
        <v>424320000</v>
      </c>
      <c r="U74" s="40">
        <v>424320000</v>
      </c>
      <c r="V74" s="40">
        <v>424320000</v>
      </c>
      <c r="W74" s="40">
        <v>424320000</v>
      </c>
      <c r="X74" s="40">
        <v>326400000</v>
      </c>
      <c r="Y74" s="40">
        <v>326400000</v>
      </c>
      <c r="Z74" s="40">
        <v>326400000</v>
      </c>
      <c r="AA74" s="40">
        <v>326400000</v>
      </c>
      <c r="AB74" s="40">
        <v>326400000</v>
      </c>
      <c r="AC74" s="40">
        <v>326400000</v>
      </c>
      <c r="AD74" s="40">
        <v>326400000</v>
      </c>
      <c r="AE74" s="40">
        <v>326400000</v>
      </c>
      <c r="AF74" s="40">
        <v>217600000</v>
      </c>
      <c r="AG74" s="40">
        <v>217600000</v>
      </c>
      <c r="AH74" s="40">
        <v>217600000</v>
      </c>
      <c r="AI74" s="40">
        <v>217600000</v>
      </c>
      <c r="AJ74" s="40">
        <v>128000000</v>
      </c>
      <c r="AK74" s="40">
        <v>128000000</v>
      </c>
      <c r="AL74" s="40">
        <v>128000000</v>
      </c>
      <c r="AM74" s="40">
        <v>96000000</v>
      </c>
      <c r="AN74" s="40">
        <v>96000000</v>
      </c>
      <c r="AO74" s="40">
        <v>96000000</v>
      </c>
      <c r="AP74" s="40">
        <v>10000000</v>
      </c>
      <c r="AQ74" s="40">
        <v>0</v>
      </c>
    </row>
    <row r="75" spans="1:43">
      <c r="A75" s="40" t="s">
        <v>179</v>
      </c>
      <c r="B75" s="40">
        <v>642208562.91999996</v>
      </c>
      <c r="C75" s="40">
        <v>632822896.16999996</v>
      </c>
      <c r="D75" s="40">
        <v>578053440.61000001</v>
      </c>
      <c r="E75" s="40">
        <v>597016394.86000001</v>
      </c>
      <c r="F75" s="40">
        <v>581268801</v>
      </c>
      <c r="G75" s="40">
        <v>580149109.49000001</v>
      </c>
      <c r="H75" s="40">
        <v>581314909.27999997</v>
      </c>
      <c r="I75" s="40">
        <v>579532033.27999997</v>
      </c>
      <c r="J75" s="40">
        <v>570951450.10000002</v>
      </c>
      <c r="K75" s="40">
        <v>572037551.77999997</v>
      </c>
      <c r="L75" s="40">
        <v>507063094.31999999</v>
      </c>
      <c r="M75" s="40">
        <v>915390729.13999999</v>
      </c>
      <c r="N75" s="40">
        <v>915390729.13999999</v>
      </c>
      <c r="O75" s="40">
        <v>973236531.42999995</v>
      </c>
      <c r="P75" s="40">
        <v>353822865.38999999</v>
      </c>
      <c r="Q75" s="40">
        <v>353822865.38999999</v>
      </c>
      <c r="R75" s="40">
        <v>353822865.38999999</v>
      </c>
      <c r="S75" s="40">
        <v>388455365.38999999</v>
      </c>
      <c r="T75" s="40">
        <v>558183365.38999999</v>
      </c>
      <c r="U75" s="40">
        <v>558183365.38999999</v>
      </c>
      <c r="V75" s="40">
        <v>558183365.38999999</v>
      </c>
      <c r="W75" s="40">
        <v>556433365.38999999</v>
      </c>
      <c r="X75" s="40">
        <v>556433365.38999999</v>
      </c>
      <c r="Y75" s="40">
        <v>556433365.38999999</v>
      </c>
      <c r="Z75" s="40">
        <v>556451064.44000006</v>
      </c>
      <c r="AA75" s="40">
        <v>556451064.44000006</v>
      </c>
      <c r="AB75" s="40">
        <v>574625624.55999994</v>
      </c>
      <c r="AC75" s="40">
        <v>574625624.55999994</v>
      </c>
      <c r="AD75" s="40">
        <v>531287754.56</v>
      </c>
      <c r="AE75" s="40">
        <v>521671284.56</v>
      </c>
      <c r="AF75" s="40">
        <v>588108914.55999994</v>
      </c>
      <c r="AG75" s="40">
        <v>584903424.55999994</v>
      </c>
      <c r="AH75" s="40">
        <v>584903424.55999994</v>
      </c>
      <c r="AI75" s="40">
        <v>584903424.55999994</v>
      </c>
      <c r="AJ75" s="40">
        <v>584903424.55999994</v>
      </c>
      <c r="AK75" s="40">
        <v>584903424.55999994</v>
      </c>
      <c r="AL75" s="40">
        <v>584903424.55999994</v>
      </c>
      <c r="AM75" s="40">
        <v>16492891.17</v>
      </c>
      <c r="AN75" s="40">
        <v>12208054.130000001</v>
      </c>
      <c r="AO75" s="40">
        <v>1342401.71</v>
      </c>
      <c r="AP75" s="40">
        <v>7640445.3300000001</v>
      </c>
      <c r="AQ75" s="40">
        <v>0</v>
      </c>
    </row>
    <row r="76" spans="1:43">
      <c r="A76" s="40" t="s">
        <v>180</v>
      </c>
      <c r="B76" s="40">
        <v>36966518.399999999</v>
      </c>
      <c r="C76" s="40">
        <v>40930562.399999999</v>
      </c>
      <c r="D76" s="40">
        <v>59249887.200000003</v>
      </c>
      <c r="E76" s="40">
        <v>59249887.200000003</v>
      </c>
      <c r="F76" s="40">
        <v>63150561.600000001</v>
      </c>
      <c r="G76" s="40">
        <v>63150561.600000001</v>
      </c>
      <c r="H76" s="40">
        <v>82633958.400000006</v>
      </c>
      <c r="I76" s="40">
        <v>82633958.400000006</v>
      </c>
      <c r="J76" s="40">
        <v>82633958.400000006</v>
      </c>
      <c r="K76" s="40">
        <v>82633958.400000006</v>
      </c>
      <c r="L76" s="40">
        <v>0</v>
      </c>
      <c r="M76" s="40">
        <v>0</v>
      </c>
      <c r="N76" s="40">
        <v>0</v>
      </c>
      <c r="O76" s="40">
        <v>0</v>
      </c>
      <c r="P76" s="40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0">
        <v>0</v>
      </c>
      <c r="Y76" s="40">
        <v>0</v>
      </c>
      <c r="Z76" s="40">
        <v>0</v>
      </c>
      <c r="AA76" s="40">
        <v>0</v>
      </c>
      <c r="AB76" s="40">
        <v>0</v>
      </c>
      <c r="AC76" s="40">
        <v>0</v>
      </c>
      <c r="AD76" s="40">
        <v>0</v>
      </c>
      <c r="AE76" s="40">
        <v>0</v>
      </c>
      <c r="AF76" s="40">
        <v>0</v>
      </c>
      <c r="AG76" s="40">
        <v>0</v>
      </c>
      <c r="AH76" s="40">
        <v>0</v>
      </c>
      <c r="AI76" s="40">
        <v>0</v>
      </c>
      <c r="AJ76" s="40">
        <v>0</v>
      </c>
      <c r="AK76" s="40">
        <v>0</v>
      </c>
      <c r="AL76" s="40">
        <v>0</v>
      </c>
      <c r="AM76" s="40">
        <v>0</v>
      </c>
      <c r="AN76" s="40">
        <v>0</v>
      </c>
      <c r="AO76" s="40">
        <v>0</v>
      </c>
      <c r="AP76" s="40">
        <v>0</v>
      </c>
      <c r="AQ76" s="40">
        <v>0</v>
      </c>
    </row>
    <row r="77" spans="1:43">
      <c r="A77" s="40" t="s">
        <v>181</v>
      </c>
      <c r="B77" s="40">
        <v>124595.24</v>
      </c>
      <c r="C77" s="40">
        <v>-85188.93</v>
      </c>
      <c r="D77" s="40">
        <v>-332491.23</v>
      </c>
      <c r="E77" s="40">
        <v>-142403.1</v>
      </c>
      <c r="F77" s="40">
        <v>-33646.06</v>
      </c>
      <c r="G77" s="40">
        <v>102616.81</v>
      </c>
      <c r="H77" s="40">
        <v>225086.33</v>
      </c>
      <c r="I77" s="40">
        <v>248535.35</v>
      </c>
      <c r="J77" s="40">
        <v>38392.97</v>
      </c>
      <c r="K77" s="40">
        <v>50988.01</v>
      </c>
      <c r="L77" s="40">
        <v>-16076.25</v>
      </c>
      <c r="M77" s="40">
        <v>-17802.78</v>
      </c>
      <c r="N77" s="40">
        <v>-64982.66</v>
      </c>
      <c r="O77" s="40">
        <v>8056.45</v>
      </c>
      <c r="P77" s="40">
        <v>-529.48</v>
      </c>
      <c r="Q77" s="40">
        <v>3045.89</v>
      </c>
      <c r="R77" s="40">
        <v>0</v>
      </c>
      <c r="S77" s="40">
        <v>0</v>
      </c>
      <c r="T77" s="40">
        <v>0</v>
      </c>
      <c r="U77" s="40">
        <v>0</v>
      </c>
      <c r="V77" s="40">
        <v>0</v>
      </c>
      <c r="W77" s="40">
        <v>0</v>
      </c>
      <c r="X77" s="40">
        <v>0</v>
      </c>
      <c r="Y77" s="40">
        <v>0</v>
      </c>
      <c r="Z77" s="40">
        <v>0</v>
      </c>
      <c r="AA77" s="40">
        <v>0</v>
      </c>
      <c r="AB77" s="40">
        <v>0</v>
      </c>
      <c r="AC77" s="40">
        <v>0</v>
      </c>
      <c r="AD77" s="40">
        <v>0</v>
      </c>
      <c r="AE77" s="40">
        <v>0</v>
      </c>
      <c r="AF77" s="40">
        <v>0</v>
      </c>
      <c r="AG77" s="40">
        <v>0</v>
      </c>
      <c r="AH77" s="40">
        <v>0</v>
      </c>
      <c r="AI77" s="40">
        <v>0</v>
      </c>
      <c r="AJ77" s="40">
        <v>0</v>
      </c>
      <c r="AK77" s="40">
        <v>0</v>
      </c>
      <c r="AL77" s="40">
        <v>0</v>
      </c>
      <c r="AM77" s="40">
        <v>0</v>
      </c>
      <c r="AN77" s="40">
        <v>0</v>
      </c>
      <c r="AO77" s="40">
        <v>0</v>
      </c>
      <c r="AP77" s="40">
        <v>0</v>
      </c>
      <c r="AQ77" s="40">
        <v>0</v>
      </c>
    </row>
    <row r="78" spans="1:43">
      <c r="A78" s="40" t="s">
        <v>182</v>
      </c>
      <c r="B78" s="40">
        <v>0</v>
      </c>
      <c r="C78" s="40">
        <v>0</v>
      </c>
      <c r="D78" s="40">
        <v>0</v>
      </c>
      <c r="E78" s="40">
        <v>0</v>
      </c>
      <c r="F78" s="40">
        <v>0</v>
      </c>
      <c r="G78" s="40">
        <v>0</v>
      </c>
      <c r="H78" s="40">
        <v>0</v>
      </c>
      <c r="I78" s="40">
        <v>0</v>
      </c>
      <c r="J78" s="40">
        <v>0</v>
      </c>
      <c r="K78" s="40">
        <v>0</v>
      </c>
      <c r="L78" s="40">
        <v>0</v>
      </c>
      <c r="M78" s="40">
        <v>0</v>
      </c>
      <c r="N78" s="40">
        <v>0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0">
        <v>0</v>
      </c>
      <c r="Y78" s="40">
        <v>0</v>
      </c>
      <c r="Z78" s="40">
        <v>0</v>
      </c>
      <c r="AA78" s="40">
        <v>0</v>
      </c>
      <c r="AB78" s="40">
        <v>0</v>
      </c>
      <c r="AC78" s="40">
        <v>0</v>
      </c>
      <c r="AD78" s="40">
        <v>0</v>
      </c>
      <c r="AE78" s="40">
        <v>0</v>
      </c>
      <c r="AF78" s="40">
        <v>0</v>
      </c>
      <c r="AG78" s="40">
        <v>0</v>
      </c>
      <c r="AH78" s="40">
        <v>0</v>
      </c>
      <c r="AI78" s="40">
        <v>0</v>
      </c>
      <c r="AJ78" s="40">
        <v>0</v>
      </c>
      <c r="AK78" s="40">
        <v>0</v>
      </c>
      <c r="AL78" s="40">
        <v>0</v>
      </c>
      <c r="AM78" s="40">
        <v>0</v>
      </c>
      <c r="AN78" s="40">
        <v>0</v>
      </c>
      <c r="AO78" s="40">
        <v>0</v>
      </c>
      <c r="AP78" s="40">
        <v>0</v>
      </c>
      <c r="AQ78" s="40">
        <v>0</v>
      </c>
    </row>
    <row r="79" spans="1:43">
      <c r="A79" s="40" t="s">
        <v>183</v>
      </c>
      <c r="B79" s="40">
        <v>535271661.51999998</v>
      </c>
      <c r="C79" s="40">
        <v>535271661.51999998</v>
      </c>
      <c r="D79" s="40">
        <v>535271661.51999998</v>
      </c>
      <c r="E79" s="40">
        <v>535271661.51999998</v>
      </c>
      <c r="F79" s="40">
        <v>399792177.77999997</v>
      </c>
      <c r="G79" s="40">
        <v>399792177.77999997</v>
      </c>
      <c r="H79" s="40">
        <v>399792177.77999997</v>
      </c>
      <c r="I79" s="40">
        <v>399792177.77999997</v>
      </c>
      <c r="J79" s="40">
        <v>303020499.18000001</v>
      </c>
      <c r="K79" s="40">
        <v>303020499.18000001</v>
      </c>
      <c r="L79" s="40">
        <v>303020499.18000001</v>
      </c>
      <c r="M79" s="40">
        <v>303020499.18000001</v>
      </c>
      <c r="N79" s="40">
        <v>251156606.78</v>
      </c>
      <c r="O79" s="40">
        <v>251156606.78</v>
      </c>
      <c r="P79" s="40">
        <v>251156606.78</v>
      </c>
      <c r="Q79" s="40">
        <v>251156606.78</v>
      </c>
      <c r="R79" s="40">
        <v>187474441.5</v>
      </c>
      <c r="S79" s="40">
        <v>187474441.5</v>
      </c>
      <c r="T79" s="40">
        <v>187474441.5</v>
      </c>
      <c r="U79" s="40">
        <v>187474441.5</v>
      </c>
      <c r="V79" s="40">
        <v>147868458.06</v>
      </c>
      <c r="W79" s="40">
        <v>147868458.06</v>
      </c>
      <c r="X79" s="40">
        <v>147868458.06</v>
      </c>
      <c r="Y79" s="40">
        <v>147868458.06</v>
      </c>
      <c r="Z79" s="40">
        <v>123140372.90000001</v>
      </c>
      <c r="AA79" s="40">
        <v>123140372.90000001</v>
      </c>
      <c r="AB79" s="40">
        <v>123140372.90000001</v>
      </c>
      <c r="AC79" s="40">
        <v>123140372.90000001</v>
      </c>
      <c r="AD79" s="40">
        <v>57013739.520000003</v>
      </c>
      <c r="AE79" s="40">
        <v>57013739.520000003</v>
      </c>
      <c r="AF79" s="40">
        <v>57013739.520000003</v>
      </c>
      <c r="AG79" s="40">
        <v>57013739.520000003</v>
      </c>
      <c r="AH79" s="40">
        <v>33862254.700000003</v>
      </c>
      <c r="AI79" s="40">
        <v>33862254.700000003</v>
      </c>
      <c r="AJ79" s="40">
        <v>33862254.700000003</v>
      </c>
      <c r="AK79" s="40">
        <v>33862254.700000003</v>
      </c>
      <c r="AL79" s="40">
        <v>13520932.119999999</v>
      </c>
      <c r="AM79" s="40">
        <v>13520932.119999999</v>
      </c>
      <c r="AN79" s="40">
        <v>13520932.119999999</v>
      </c>
      <c r="AO79" s="40">
        <v>5003489.68</v>
      </c>
      <c r="AP79" s="40">
        <v>24758542.620000001</v>
      </c>
      <c r="AQ79" s="40">
        <v>0</v>
      </c>
    </row>
    <row r="80" spans="1:43">
      <c r="A80" s="40" t="s">
        <v>184</v>
      </c>
      <c r="B80" s="40">
        <v>0</v>
      </c>
      <c r="C80" s="40">
        <v>0</v>
      </c>
      <c r="D80" s="40">
        <v>0</v>
      </c>
      <c r="E80" s="40">
        <v>0</v>
      </c>
      <c r="F80" s="40">
        <v>0</v>
      </c>
      <c r="G80" s="40">
        <v>0</v>
      </c>
      <c r="H80" s="40">
        <v>0</v>
      </c>
      <c r="I80" s="40">
        <v>0</v>
      </c>
      <c r="J80" s="40">
        <v>0</v>
      </c>
      <c r="K80" s="40">
        <v>0</v>
      </c>
      <c r="L80" s="40">
        <v>0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40">
        <v>0</v>
      </c>
      <c r="U80" s="40">
        <v>0</v>
      </c>
      <c r="V80" s="40">
        <v>0</v>
      </c>
      <c r="W80" s="40">
        <v>0</v>
      </c>
      <c r="X80" s="40">
        <v>0</v>
      </c>
      <c r="Y80" s="40">
        <v>0</v>
      </c>
      <c r="Z80" s="40">
        <v>0</v>
      </c>
      <c r="AA80" s="40">
        <v>0</v>
      </c>
      <c r="AB80" s="40">
        <v>0</v>
      </c>
      <c r="AC80" s="40">
        <v>0</v>
      </c>
      <c r="AD80" s="40">
        <v>0</v>
      </c>
      <c r="AE80" s="40">
        <v>0</v>
      </c>
      <c r="AF80" s="40">
        <v>0</v>
      </c>
      <c r="AG80" s="40">
        <v>0</v>
      </c>
      <c r="AH80" s="40">
        <v>0</v>
      </c>
      <c r="AI80" s="40">
        <v>0</v>
      </c>
      <c r="AJ80" s="40">
        <v>0</v>
      </c>
      <c r="AK80" s="40">
        <v>0</v>
      </c>
      <c r="AL80" s="40">
        <v>0</v>
      </c>
      <c r="AM80" s="40">
        <v>0</v>
      </c>
      <c r="AN80" s="40">
        <v>0</v>
      </c>
      <c r="AO80" s="40">
        <v>0</v>
      </c>
      <c r="AP80" s="40">
        <v>0</v>
      </c>
      <c r="AQ80" s="40">
        <v>0</v>
      </c>
    </row>
    <row r="81" spans="1:43">
      <c r="A81" s="40" t="s">
        <v>185</v>
      </c>
      <c r="B81" s="40">
        <v>2163468798.6500001</v>
      </c>
      <c r="C81" s="40">
        <v>2085842732.8599999</v>
      </c>
      <c r="D81" s="40">
        <v>1923104241.1099999</v>
      </c>
      <c r="E81" s="40">
        <v>1951568860.7</v>
      </c>
      <c r="F81" s="40">
        <v>1615500987.25</v>
      </c>
      <c r="G81" s="40">
        <v>1368063386.8499999</v>
      </c>
      <c r="H81" s="40">
        <v>1339551049.5699999</v>
      </c>
      <c r="I81" s="40">
        <v>1246835643.76</v>
      </c>
      <c r="J81" s="40">
        <v>976034021.77999997</v>
      </c>
      <c r="K81" s="40">
        <v>799133080.33000004</v>
      </c>
      <c r="L81" s="40">
        <v>657968080.58000004</v>
      </c>
      <c r="M81" s="40">
        <v>885779463.75</v>
      </c>
      <c r="N81" s="40">
        <v>679857822.16999996</v>
      </c>
      <c r="O81" s="40">
        <v>591206192.39999998</v>
      </c>
      <c r="P81" s="40">
        <v>707730535.75999999</v>
      </c>
      <c r="Q81" s="40">
        <v>657386918.41999996</v>
      </c>
      <c r="R81" s="40">
        <v>545456220.19000006</v>
      </c>
      <c r="S81" s="40">
        <v>467500899.72000003</v>
      </c>
      <c r="T81" s="40">
        <v>583477062.64999998</v>
      </c>
      <c r="U81" s="40">
        <v>538884920.75</v>
      </c>
      <c r="V81" s="40">
        <v>464499406.24000001</v>
      </c>
      <c r="W81" s="40">
        <v>364565670.26999998</v>
      </c>
      <c r="X81" s="40">
        <v>481138972.81999999</v>
      </c>
      <c r="Y81" s="40">
        <v>456042759.57999998</v>
      </c>
      <c r="Z81" s="40">
        <v>355172242.39999998</v>
      </c>
      <c r="AA81" s="40">
        <v>312019024.68000001</v>
      </c>
      <c r="AB81" s="40">
        <v>334910401.5</v>
      </c>
      <c r="AC81" s="40">
        <v>348157883.24000001</v>
      </c>
      <c r="AD81" s="40">
        <v>432044639.13</v>
      </c>
      <c r="AE81" s="40">
        <v>404198732.43000001</v>
      </c>
      <c r="AF81" s="40">
        <v>394300127.77999997</v>
      </c>
      <c r="AG81" s="40">
        <v>333127695.98000002</v>
      </c>
      <c r="AH81" s="40">
        <v>292352568.49000001</v>
      </c>
      <c r="AI81" s="40">
        <v>251916630.18000001</v>
      </c>
      <c r="AJ81" s="40">
        <v>323722579.61000001</v>
      </c>
      <c r="AK81" s="40">
        <v>242507425.50999999</v>
      </c>
      <c r="AL81" s="40">
        <v>217059266.37</v>
      </c>
      <c r="AM81" s="40">
        <v>175894223.94</v>
      </c>
      <c r="AN81" s="40">
        <v>112038259.65000001</v>
      </c>
      <c r="AO81" s="40">
        <v>54339534.890000001</v>
      </c>
      <c r="AP81" s="40">
        <v>62410895.600000001</v>
      </c>
      <c r="AQ81" s="40">
        <v>0</v>
      </c>
    </row>
    <row r="82" spans="1:43">
      <c r="A82" s="40" t="s">
        <v>186</v>
      </c>
      <c r="B82" s="40">
        <v>5347078071.9300003</v>
      </c>
      <c r="C82" s="40">
        <v>5256899636.2200003</v>
      </c>
      <c r="D82" s="40">
        <v>5020825061.8100004</v>
      </c>
      <c r="E82" s="40">
        <v>5068442723.7799997</v>
      </c>
      <c r="F82" s="40">
        <v>4578346880.3699999</v>
      </c>
      <c r="G82" s="40">
        <v>4329925851.3299999</v>
      </c>
      <c r="H82" s="40">
        <v>4283218386.5599999</v>
      </c>
      <c r="I82" s="40">
        <v>4188743553.77</v>
      </c>
      <c r="J82" s="40">
        <v>3812379527.6300001</v>
      </c>
      <c r="K82" s="40">
        <v>3636577282.9000001</v>
      </c>
      <c r="L82" s="40">
        <v>3492010319.8299999</v>
      </c>
      <c r="M82" s="40">
        <v>3549869119.29</v>
      </c>
      <c r="N82" s="40">
        <v>3292036405.4299998</v>
      </c>
      <c r="O82" s="40">
        <v>3261303617.0599999</v>
      </c>
      <c r="P82" s="40">
        <v>2076485478.45</v>
      </c>
      <c r="Q82" s="40">
        <v>2026145436.48</v>
      </c>
      <c r="R82" s="40">
        <v>1850532120.8599999</v>
      </c>
      <c r="S82" s="40">
        <v>1807212255.21</v>
      </c>
      <c r="T82" s="40">
        <v>1753460362.2</v>
      </c>
      <c r="U82" s="40">
        <v>1708863807.6400001</v>
      </c>
      <c r="V82" s="40">
        <v>1594871229.6900001</v>
      </c>
      <c r="W82" s="40">
        <v>1493187493.72</v>
      </c>
      <c r="X82" s="40">
        <v>1511840796.27</v>
      </c>
      <c r="Y82" s="40">
        <v>1486744583.03</v>
      </c>
      <c r="Z82" s="40">
        <v>1361163679.74</v>
      </c>
      <c r="AA82" s="40">
        <v>1318010462.02</v>
      </c>
      <c r="AB82" s="40">
        <v>1359076398.96</v>
      </c>
      <c r="AC82" s="40">
        <v>1372323880.7</v>
      </c>
      <c r="AD82" s="40">
        <v>1346746133.21</v>
      </c>
      <c r="AE82" s="40">
        <v>1309283756.51</v>
      </c>
      <c r="AF82" s="40">
        <v>1257022781.8599999</v>
      </c>
      <c r="AG82" s="40">
        <v>1192644860.0599999</v>
      </c>
      <c r="AH82" s="40">
        <v>1128718247.75</v>
      </c>
      <c r="AI82" s="40">
        <v>1088282309.4400001</v>
      </c>
      <c r="AJ82" s="40">
        <v>1070488258.87</v>
      </c>
      <c r="AK82" s="40">
        <v>989273104.76999998</v>
      </c>
      <c r="AL82" s="40">
        <v>943483623.04999995</v>
      </c>
      <c r="AM82" s="40">
        <v>301908047.23000002</v>
      </c>
      <c r="AN82" s="40">
        <v>233767245.90000001</v>
      </c>
      <c r="AO82" s="40">
        <v>156685426.28</v>
      </c>
      <c r="AP82" s="40">
        <v>104809883.55</v>
      </c>
      <c r="AQ82" s="40">
        <v>0</v>
      </c>
    </row>
    <row r="83" spans="1:43">
      <c r="A83" s="40" t="s">
        <v>187</v>
      </c>
      <c r="B83" s="40">
        <v>35959488.609999999</v>
      </c>
      <c r="C83" s="40">
        <v>46389535.380000003</v>
      </c>
      <c r="D83" s="40">
        <v>103271130.5</v>
      </c>
      <c r="E83" s="40">
        <v>120221866.2</v>
      </c>
      <c r="F83" s="40">
        <v>94908378.670000002</v>
      </c>
      <c r="G83" s="40">
        <v>84766499.769999996</v>
      </c>
      <c r="H83" s="40">
        <v>84720607.219999999</v>
      </c>
      <c r="I83" s="40">
        <v>79159992.989999995</v>
      </c>
      <c r="J83" s="40">
        <v>61351364.890000001</v>
      </c>
      <c r="K83" s="40">
        <v>77431187.400000006</v>
      </c>
      <c r="L83" s="40">
        <v>76688259.879999995</v>
      </c>
      <c r="M83" s="40">
        <v>94273086.810000002</v>
      </c>
      <c r="N83" s="40">
        <v>75009533.079999998</v>
      </c>
      <c r="O83" s="40">
        <v>58471988.32</v>
      </c>
      <c r="P83" s="40">
        <v>78887595.579999998</v>
      </c>
      <c r="Q83" s="40">
        <v>61389854.390000001</v>
      </c>
      <c r="R83" s="40">
        <v>44632072.539999999</v>
      </c>
      <c r="S83" s="40">
        <v>43885254.259999998</v>
      </c>
      <c r="T83" s="40">
        <v>73129513.829999998</v>
      </c>
      <c r="U83" s="40">
        <v>64237049.340000004</v>
      </c>
      <c r="V83" s="40">
        <v>42074915.719999999</v>
      </c>
      <c r="W83" s="40">
        <v>36317883.549999997</v>
      </c>
      <c r="X83" s="40">
        <v>30247031.23</v>
      </c>
      <c r="Y83" s="40">
        <v>24068389.370000001</v>
      </c>
      <c r="Z83" s="40">
        <v>16090898.1</v>
      </c>
      <c r="AA83" s="40">
        <v>14951064.039999999</v>
      </c>
      <c r="AB83" s="40">
        <v>13197952.640000001</v>
      </c>
      <c r="AC83" s="40">
        <v>18012336.120000001</v>
      </c>
      <c r="AD83" s="40">
        <v>18020873.52</v>
      </c>
      <c r="AE83" s="40">
        <v>15960499.550000001</v>
      </c>
      <c r="AF83" s="40">
        <v>1971969.73</v>
      </c>
      <c r="AG83" s="40">
        <v>23912695.670000002</v>
      </c>
      <c r="AH83" s="40">
        <v>8415443.4399999995</v>
      </c>
      <c r="AI83" s="40">
        <v>10205798.24</v>
      </c>
      <c r="AJ83" s="40">
        <v>0</v>
      </c>
      <c r="AK83" s="40">
        <v>0</v>
      </c>
      <c r="AL83" s="40">
        <v>0</v>
      </c>
      <c r="AM83" s="40">
        <v>0</v>
      </c>
      <c r="AN83" s="40">
        <v>4969470.03</v>
      </c>
      <c r="AO83" s="40">
        <v>17453819.5</v>
      </c>
      <c r="AP83" s="40">
        <v>1702092.78</v>
      </c>
      <c r="AQ83" s="40">
        <v>0</v>
      </c>
    </row>
    <row r="84" spans="1:43">
      <c r="A84" s="40" t="s">
        <v>188</v>
      </c>
      <c r="B84" s="40">
        <v>5383037560.54</v>
      </c>
      <c r="C84" s="40">
        <v>5303289171.6000004</v>
      </c>
      <c r="D84" s="40">
        <v>5124096192.3100004</v>
      </c>
      <c r="E84" s="40">
        <v>5188664589.9799995</v>
      </c>
      <c r="F84" s="40">
        <v>4673255259.04</v>
      </c>
      <c r="G84" s="40">
        <v>4414692351.1000004</v>
      </c>
      <c r="H84" s="40">
        <v>4367938993.7799997</v>
      </c>
      <c r="I84" s="40">
        <v>4267903546.7600002</v>
      </c>
      <c r="J84" s="40">
        <v>3873730892.52</v>
      </c>
      <c r="K84" s="40">
        <v>3714008470.3000002</v>
      </c>
      <c r="L84" s="40">
        <v>3568698579.71</v>
      </c>
      <c r="M84" s="40">
        <v>3644142206.0999999</v>
      </c>
      <c r="N84" s="40">
        <v>3367045938.5100002</v>
      </c>
      <c r="O84" s="40">
        <v>3319775605.3800001</v>
      </c>
      <c r="P84" s="40">
        <v>2155373074.0300002</v>
      </c>
      <c r="Q84" s="40">
        <v>2087535290.8699999</v>
      </c>
      <c r="R84" s="40">
        <v>1895164193.4000001</v>
      </c>
      <c r="S84" s="40">
        <v>1851097509.47</v>
      </c>
      <c r="T84" s="40">
        <v>1826589876.03</v>
      </c>
      <c r="U84" s="40">
        <v>1773100856.98</v>
      </c>
      <c r="V84" s="40">
        <v>1636946145.4100001</v>
      </c>
      <c r="W84" s="40">
        <v>1529505377.27</v>
      </c>
      <c r="X84" s="40">
        <v>1542087827.5</v>
      </c>
      <c r="Y84" s="40">
        <v>1510812972.4000001</v>
      </c>
      <c r="Z84" s="40">
        <v>1377254577.8399999</v>
      </c>
      <c r="AA84" s="40">
        <v>1332961526.0599999</v>
      </c>
      <c r="AB84" s="40">
        <v>1372274351.5999999</v>
      </c>
      <c r="AC84" s="40">
        <v>1390336216.8199999</v>
      </c>
      <c r="AD84" s="40">
        <v>1364767006.73</v>
      </c>
      <c r="AE84" s="40">
        <v>1325244256.0599999</v>
      </c>
      <c r="AF84" s="40">
        <v>1258994751.5899999</v>
      </c>
      <c r="AG84" s="40">
        <v>1216557555.73</v>
      </c>
      <c r="AH84" s="40">
        <v>1137133691.1900001</v>
      </c>
      <c r="AI84" s="40">
        <v>1098488107.6800001</v>
      </c>
      <c r="AJ84" s="40">
        <v>1070488258.87</v>
      </c>
      <c r="AK84" s="40">
        <v>989273104.76999998</v>
      </c>
      <c r="AL84" s="40">
        <v>943483623.04999995</v>
      </c>
      <c r="AM84" s="40">
        <v>301908047.23000002</v>
      </c>
      <c r="AN84" s="40">
        <v>238736715.93000001</v>
      </c>
      <c r="AO84" s="40">
        <v>174139245.78</v>
      </c>
      <c r="AP84" s="40">
        <v>106511976.33</v>
      </c>
      <c r="AQ84" s="40">
        <v>0</v>
      </c>
    </row>
    <row r="85" spans="1:43">
      <c r="A85" s="40" t="s">
        <v>189</v>
      </c>
      <c r="B85" s="40">
        <v>14203429454.629999</v>
      </c>
      <c r="C85" s="40">
        <v>14833564333.879999</v>
      </c>
      <c r="D85" s="40">
        <v>14030602316.360001</v>
      </c>
      <c r="E85" s="40">
        <v>13633494506.969999</v>
      </c>
      <c r="F85" s="40">
        <v>11405930324.219999</v>
      </c>
      <c r="G85" s="40">
        <v>9981452311.0599995</v>
      </c>
      <c r="H85" s="40">
        <v>7774632445.1099997</v>
      </c>
      <c r="I85" s="40">
        <v>7784150995.5200005</v>
      </c>
      <c r="J85" s="40">
        <v>7365398938.71</v>
      </c>
      <c r="K85" s="40">
        <v>6929281209.8900003</v>
      </c>
      <c r="L85" s="40">
        <v>6897302234.8999996</v>
      </c>
      <c r="M85" s="40">
        <v>7398023267.8699999</v>
      </c>
      <c r="N85" s="40">
        <v>6137328435.6499996</v>
      </c>
      <c r="O85" s="40">
        <v>6032372021.3999996</v>
      </c>
      <c r="P85" s="40">
        <v>4540782573.21</v>
      </c>
      <c r="Q85" s="40">
        <v>4115952685.29</v>
      </c>
      <c r="R85" s="40">
        <v>3298207752.79</v>
      </c>
      <c r="S85" s="40">
        <v>2628533382.8200002</v>
      </c>
      <c r="T85" s="40">
        <v>2417099292.8600001</v>
      </c>
      <c r="U85" s="40">
        <v>2497644886.02</v>
      </c>
      <c r="V85" s="40">
        <v>2099045104.7</v>
      </c>
      <c r="W85" s="40">
        <v>1962525865.6199999</v>
      </c>
      <c r="X85" s="40">
        <v>2013394372.5999999</v>
      </c>
      <c r="Y85" s="40">
        <v>2338101496.7600002</v>
      </c>
      <c r="Z85" s="40">
        <v>2004883110.9000001</v>
      </c>
      <c r="AA85" s="40">
        <v>1629705963.49</v>
      </c>
      <c r="AB85" s="40">
        <v>1664381787.25</v>
      </c>
      <c r="AC85" s="40">
        <v>1756241584.6800001</v>
      </c>
      <c r="AD85" s="40">
        <v>1638206374.3699999</v>
      </c>
      <c r="AE85" s="40">
        <v>1629489968.6700001</v>
      </c>
      <c r="AF85" s="40">
        <v>1541050884.49</v>
      </c>
      <c r="AG85" s="40">
        <v>1596575467.6600001</v>
      </c>
      <c r="AH85" s="40">
        <v>1365945132.3099999</v>
      </c>
      <c r="AI85" s="40">
        <v>1335890660.9000001</v>
      </c>
      <c r="AJ85" s="40">
        <v>1296864050.3299999</v>
      </c>
      <c r="AK85" s="40">
        <v>1206456437.96</v>
      </c>
      <c r="AL85" s="40">
        <v>1095194082.5599999</v>
      </c>
      <c r="AM85" s="40">
        <v>397763165.73000002</v>
      </c>
      <c r="AN85" s="40">
        <v>363821217.14999998</v>
      </c>
      <c r="AO85" s="40">
        <v>308270732.42000002</v>
      </c>
      <c r="AP85" s="40">
        <v>215247868.68000001</v>
      </c>
      <c r="AQ85" s="40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AS31"/>
  <sheetViews>
    <sheetView workbookViewId="0">
      <selection activeCell="A2" sqref="A2"/>
    </sheetView>
  </sheetViews>
  <sheetFormatPr defaultRowHeight="13.5"/>
  <cols>
    <col min="1" max="1" width="37" style="40" bestFit="1" customWidth="1"/>
    <col min="2" max="3" width="12.75" style="40" hidden="1" customWidth="1"/>
    <col min="4" max="4" width="13.875" style="40" hidden="1" customWidth="1"/>
    <col min="5" max="5" width="12.75" style="40" bestFit="1" customWidth="1"/>
    <col min="6" max="8" width="12.75" style="40" hidden="1" customWidth="1"/>
    <col min="9" max="9" width="12.75" style="40" bestFit="1" customWidth="1"/>
    <col min="10" max="12" width="12.75" style="40" hidden="1" customWidth="1"/>
    <col min="13" max="13" width="12.75" style="40" bestFit="1" customWidth="1"/>
    <col min="14" max="16" width="12.75" style="40" hidden="1" customWidth="1"/>
    <col min="17" max="17" width="12.75" style="40" bestFit="1" customWidth="1"/>
    <col min="18" max="20" width="12.75" style="40" hidden="1" customWidth="1"/>
    <col min="21" max="21" width="13.875" style="40" bestFit="1" customWidth="1"/>
    <col min="22" max="24" width="12.75" style="40" hidden="1" customWidth="1"/>
    <col min="25" max="25" width="13.875" style="40" bestFit="1" customWidth="1"/>
    <col min="26" max="26" width="13.875" style="40" hidden="1" customWidth="1"/>
    <col min="27" max="27" width="12.75" style="40" hidden="1" customWidth="1"/>
    <col min="28" max="28" width="13.875" style="40" hidden="1" customWidth="1"/>
    <col min="29" max="29" width="13.875" style="40" bestFit="1" customWidth="1"/>
    <col min="30" max="30" width="13.875" style="40" hidden="1" customWidth="1"/>
    <col min="31" max="32" width="12.75" style="40" hidden="1" customWidth="1"/>
    <col min="33" max="33" width="13.875" style="40" bestFit="1" customWidth="1"/>
    <col min="34" max="34" width="13.875" style="40" hidden="1" customWidth="1"/>
    <col min="35" max="36" width="12.75" style="40" hidden="1" customWidth="1"/>
    <col min="37" max="37" width="12.75" style="40" bestFit="1" customWidth="1"/>
    <col min="38" max="40" width="12.75" style="40" hidden="1" customWidth="1"/>
    <col min="41" max="41" width="12.75" style="40" bestFit="1" customWidth="1"/>
    <col min="42" max="42" width="12.75" style="40" hidden="1" customWidth="1"/>
    <col min="43" max="44" width="12.75" style="40" bestFit="1" customWidth="1"/>
    <col min="45" max="45" width="9.5" style="40" hidden="1" customWidth="1"/>
    <col min="46" max="16384" width="9" style="40"/>
  </cols>
  <sheetData>
    <row r="1" spans="1:45">
      <c r="A1" s="40">
        <v>2285</v>
      </c>
      <c r="B1" s="40">
        <v>20180930</v>
      </c>
      <c r="C1" s="40">
        <v>20180630</v>
      </c>
      <c r="D1" s="40">
        <v>20180331</v>
      </c>
      <c r="E1" s="40">
        <v>20171231</v>
      </c>
      <c r="F1" s="40">
        <v>20170930</v>
      </c>
      <c r="G1" s="40">
        <v>20170630</v>
      </c>
      <c r="H1" s="40">
        <v>20170331</v>
      </c>
      <c r="I1" s="40">
        <v>20161231</v>
      </c>
      <c r="J1" s="40">
        <v>20160930</v>
      </c>
      <c r="K1" s="40">
        <v>20160630</v>
      </c>
      <c r="L1" s="40">
        <v>20160331</v>
      </c>
      <c r="M1" s="40">
        <v>20151231</v>
      </c>
      <c r="N1" s="40">
        <v>20150930</v>
      </c>
      <c r="O1" s="40">
        <v>20150630</v>
      </c>
      <c r="P1" s="40">
        <v>20150331</v>
      </c>
      <c r="Q1" s="40">
        <v>20141231</v>
      </c>
      <c r="R1" s="40">
        <v>20140930</v>
      </c>
      <c r="S1" s="40">
        <v>20140630</v>
      </c>
      <c r="T1" s="40">
        <v>20140331</v>
      </c>
      <c r="U1" s="40">
        <v>20131231</v>
      </c>
      <c r="V1" s="40">
        <v>20130930</v>
      </c>
      <c r="W1" s="40">
        <v>20130630</v>
      </c>
      <c r="X1" s="40">
        <v>20130331</v>
      </c>
      <c r="Y1" s="40">
        <v>20121231</v>
      </c>
      <c r="Z1" s="40">
        <v>20120930</v>
      </c>
      <c r="AA1" s="40">
        <v>20120630</v>
      </c>
      <c r="AB1" s="40">
        <v>20120331</v>
      </c>
      <c r="AC1" s="40">
        <v>20111231</v>
      </c>
      <c r="AD1" s="40">
        <v>20110930</v>
      </c>
      <c r="AE1" s="40">
        <v>20110630</v>
      </c>
      <c r="AF1" s="40">
        <v>20110331</v>
      </c>
      <c r="AG1" s="40">
        <v>20101231</v>
      </c>
      <c r="AH1" s="40">
        <v>20100930</v>
      </c>
      <c r="AI1" s="40">
        <v>20100630</v>
      </c>
      <c r="AJ1" s="40">
        <v>20100331</v>
      </c>
      <c r="AK1" s="40">
        <v>20091231</v>
      </c>
      <c r="AL1" s="40">
        <v>20090930</v>
      </c>
      <c r="AM1" s="40">
        <v>20090630</v>
      </c>
      <c r="AN1" s="40">
        <v>20090331</v>
      </c>
      <c r="AO1" s="40">
        <v>20081231</v>
      </c>
      <c r="AP1" s="40">
        <v>20080930</v>
      </c>
      <c r="AQ1" s="40">
        <v>20071231</v>
      </c>
      <c r="AR1" s="40">
        <v>20061231</v>
      </c>
      <c r="AS1" s="40">
        <v>19700101</v>
      </c>
    </row>
    <row r="2" spans="1:45">
      <c r="A2" s="40" t="s">
        <v>105</v>
      </c>
      <c r="B2" s="40" t="s">
        <v>106</v>
      </c>
      <c r="C2" s="40" t="s">
        <v>106</v>
      </c>
      <c r="D2" s="40" t="s">
        <v>106</v>
      </c>
      <c r="E2" s="40" t="s">
        <v>106</v>
      </c>
      <c r="F2" s="40" t="s">
        <v>106</v>
      </c>
      <c r="G2" s="40" t="s">
        <v>106</v>
      </c>
      <c r="H2" s="40" t="s">
        <v>106</v>
      </c>
      <c r="I2" s="40" t="s">
        <v>106</v>
      </c>
      <c r="J2" s="40" t="s">
        <v>106</v>
      </c>
      <c r="K2" s="40" t="s">
        <v>106</v>
      </c>
      <c r="L2" s="40" t="s">
        <v>106</v>
      </c>
      <c r="M2" s="40" t="s">
        <v>106</v>
      </c>
      <c r="N2" s="40" t="s">
        <v>106</v>
      </c>
      <c r="O2" s="40" t="s">
        <v>106</v>
      </c>
      <c r="P2" s="40" t="s">
        <v>106</v>
      </c>
      <c r="Q2" s="40" t="s">
        <v>106</v>
      </c>
      <c r="R2" s="40" t="s">
        <v>106</v>
      </c>
      <c r="S2" s="40" t="s">
        <v>106</v>
      </c>
      <c r="T2" s="40" t="s">
        <v>106</v>
      </c>
      <c r="U2" s="40" t="s">
        <v>106</v>
      </c>
      <c r="V2" s="40" t="s">
        <v>106</v>
      </c>
      <c r="W2" s="40" t="s">
        <v>106</v>
      </c>
      <c r="X2" s="40" t="s">
        <v>106</v>
      </c>
      <c r="Y2" s="40" t="s">
        <v>106</v>
      </c>
      <c r="Z2" s="40" t="s">
        <v>106</v>
      </c>
      <c r="AA2" s="40" t="s">
        <v>106</v>
      </c>
      <c r="AB2" s="40" t="s">
        <v>106</v>
      </c>
      <c r="AC2" s="40" t="s">
        <v>106</v>
      </c>
      <c r="AD2" s="40" t="s">
        <v>106</v>
      </c>
      <c r="AE2" s="40" t="s">
        <v>106</v>
      </c>
      <c r="AF2" s="40" t="s">
        <v>106</v>
      </c>
      <c r="AG2" s="40" t="s">
        <v>106</v>
      </c>
      <c r="AH2" s="40" t="s">
        <v>106</v>
      </c>
      <c r="AI2" s="40" t="s">
        <v>106</v>
      </c>
      <c r="AJ2" s="40" t="s">
        <v>106</v>
      </c>
      <c r="AK2" s="40" t="s">
        <v>106</v>
      </c>
      <c r="AL2" s="40" t="s">
        <v>106</v>
      </c>
      <c r="AM2" s="40" t="s">
        <v>106</v>
      </c>
      <c r="AN2" s="40" t="s">
        <v>106</v>
      </c>
      <c r="AO2" s="40" t="s">
        <v>106</v>
      </c>
      <c r="AP2" s="40" t="s">
        <v>106</v>
      </c>
      <c r="AQ2" s="40" t="s">
        <v>106</v>
      </c>
      <c r="AR2" s="40" t="s">
        <v>106</v>
      </c>
    </row>
    <row r="3" spans="1:45">
      <c r="A3" s="40" t="s">
        <v>190</v>
      </c>
      <c r="B3" s="40">
        <v>5380886848.8699999</v>
      </c>
      <c r="C3" s="40">
        <v>3672690968.7199998</v>
      </c>
      <c r="D3" s="40">
        <v>1466033208.5999999</v>
      </c>
      <c r="E3" s="40">
        <v>8211546958.79</v>
      </c>
      <c r="F3" s="40">
        <v>5194832143.0799999</v>
      </c>
      <c r="G3" s="40">
        <v>3337626909.1599998</v>
      </c>
      <c r="H3" s="40">
        <v>1350502220.72</v>
      </c>
      <c r="I3" s="40">
        <v>6269921274.71</v>
      </c>
      <c r="J3" s="40">
        <v>4193318939.25</v>
      </c>
      <c r="K3" s="40">
        <v>2695264565.1700001</v>
      </c>
      <c r="L3" s="40">
        <v>1148236668.9200001</v>
      </c>
      <c r="M3" s="40">
        <v>4710553211.6800003</v>
      </c>
      <c r="N3" s="40">
        <v>3045298616.52</v>
      </c>
      <c r="O3" s="40">
        <v>1915522311.4300001</v>
      </c>
      <c r="P3" s="40">
        <v>822918940.46000004</v>
      </c>
      <c r="Q3" s="40">
        <v>3308170629.8499999</v>
      </c>
      <c r="R3" s="40">
        <v>2198777892</v>
      </c>
      <c r="S3" s="40">
        <v>1416504192</v>
      </c>
      <c r="T3" s="40">
        <v>625700120.32000005</v>
      </c>
      <c r="U3" s="40">
        <v>2563027901.3899999</v>
      </c>
      <c r="V3" s="40">
        <v>1721659993.1600001</v>
      </c>
      <c r="W3" s="40">
        <v>1072055844.76</v>
      </c>
      <c r="X3" s="40">
        <v>459554084.75</v>
      </c>
      <c r="Y3" s="40">
        <v>1878031708</v>
      </c>
      <c r="Z3" s="40">
        <v>1139375980.1199999</v>
      </c>
      <c r="AA3" s="40">
        <v>688499085.65999997</v>
      </c>
      <c r="AB3" s="40">
        <v>276869876.80000001</v>
      </c>
      <c r="AC3" s="40">
        <v>1656353720.3900001</v>
      </c>
      <c r="AD3" s="40">
        <v>1166603082.5699999</v>
      </c>
      <c r="AE3" s="40">
        <v>789799070.74000001</v>
      </c>
      <c r="AF3" s="40">
        <v>348245415.57999998</v>
      </c>
      <c r="AG3" s="40">
        <v>1271998812.24</v>
      </c>
      <c r="AH3" s="40">
        <v>829586834.80999994</v>
      </c>
      <c r="AI3" s="40">
        <v>542868710.48000002</v>
      </c>
      <c r="AJ3" s="40">
        <v>261314928.38999999</v>
      </c>
      <c r="AK3" s="40">
        <v>738288767.30999994</v>
      </c>
      <c r="AL3" s="40">
        <v>502320296.81999999</v>
      </c>
      <c r="AM3" s="40">
        <v>278565371.31999999</v>
      </c>
      <c r="AN3" s="40">
        <v>86478576.25</v>
      </c>
      <c r="AO3" s="40">
        <v>511241307.44999999</v>
      </c>
      <c r="AP3" s="40">
        <v>374723990.79000002</v>
      </c>
      <c r="AQ3" s="40">
        <v>522726518.22000003</v>
      </c>
      <c r="AR3" s="40">
        <v>344331508.82999998</v>
      </c>
      <c r="AS3" s="40">
        <v>0</v>
      </c>
    </row>
    <row r="4" spans="1:45">
      <c r="A4" s="40" t="s">
        <v>191</v>
      </c>
      <c r="B4" s="40">
        <v>5380886848.8699999</v>
      </c>
      <c r="C4" s="40">
        <v>3672690968.7199998</v>
      </c>
      <c r="D4" s="40">
        <v>1466033208.5999999</v>
      </c>
      <c r="E4" s="40">
        <v>8211546958.79</v>
      </c>
      <c r="F4" s="40">
        <v>5194832143.0799999</v>
      </c>
      <c r="G4" s="40">
        <v>3337626909.1599998</v>
      </c>
      <c r="H4" s="40">
        <v>1350502220.72</v>
      </c>
      <c r="I4" s="40">
        <v>6269921274.71</v>
      </c>
      <c r="J4" s="40">
        <v>4193318939.25</v>
      </c>
      <c r="K4" s="40">
        <v>2695264565.1700001</v>
      </c>
      <c r="L4" s="40">
        <v>1148236668.9200001</v>
      </c>
      <c r="M4" s="40">
        <v>4710553211.6800003</v>
      </c>
      <c r="N4" s="40">
        <v>3045298616.52</v>
      </c>
      <c r="O4" s="40">
        <v>1915522311.4300001</v>
      </c>
      <c r="P4" s="40">
        <v>822918940.46000004</v>
      </c>
      <c r="Q4" s="40">
        <v>3308170629.8499999</v>
      </c>
      <c r="R4" s="40">
        <v>2198777892</v>
      </c>
      <c r="S4" s="40">
        <v>1416504192</v>
      </c>
      <c r="T4" s="40">
        <v>625700120.32000005</v>
      </c>
      <c r="U4" s="40">
        <v>2563027901.3899999</v>
      </c>
      <c r="V4" s="40">
        <v>1721659993.1600001</v>
      </c>
      <c r="W4" s="40">
        <v>1072055844.76</v>
      </c>
      <c r="X4" s="40">
        <v>459554084.75</v>
      </c>
      <c r="Y4" s="40">
        <v>1878031708</v>
      </c>
      <c r="Z4" s="40">
        <v>1139375980.1199999</v>
      </c>
      <c r="AA4" s="40">
        <v>688499085.65999997</v>
      </c>
      <c r="AB4" s="40">
        <v>276869876.80000001</v>
      </c>
      <c r="AC4" s="40">
        <v>1656353720.3900001</v>
      </c>
      <c r="AD4" s="40">
        <v>1166603082.5699999</v>
      </c>
      <c r="AE4" s="40">
        <v>789799070.74000001</v>
      </c>
      <c r="AF4" s="40">
        <v>348245415.57999998</v>
      </c>
      <c r="AG4" s="40">
        <v>1271998812.24</v>
      </c>
      <c r="AH4" s="40">
        <v>829586834.80999994</v>
      </c>
      <c r="AI4" s="40">
        <v>542868710.48000002</v>
      </c>
      <c r="AJ4" s="40">
        <v>261314928.38999999</v>
      </c>
      <c r="AK4" s="40">
        <v>738288767.30999994</v>
      </c>
      <c r="AL4" s="40">
        <v>502320296.81999999</v>
      </c>
      <c r="AM4" s="40">
        <v>278565371.31999999</v>
      </c>
      <c r="AN4" s="40">
        <v>86478576.25</v>
      </c>
      <c r="AO4" s="40">
        <v>511241307.44999999</v>
      </c>
      <c r="AP4" s="40">
        <v>374723990.79000002</v>
      </c>
      <c r="AQ4" s="40">
        <v>522726518.22000003</v>
      </c>
      <c r="AR4" s="40">
        <v>344331508.82999998</v>
      </c>
      <c r="AS4" s="40">
        <v>0</v>
      </c>
    </row>
    <row r="5" spans="1:45">
      <c r="A5" s="40" t="s">
        <v>192</v>
      </c>
      <c r="B5" s="40">
        <v>4944059431.9499998</v>
      </c>
      <c r="C5" s="40">
        <v>3335312359.9400001</v>
      </c>
      <c r="D5" s="40">
        <v>1490972182.1400001</v>
      </c>
      <c r="E5" s="40">
        <v>6788984249.0699997</v>
      </c>
      <c r="F5" s="40">
        <v>4425195447.8599997</v>
      </c>
      <c r="G5" s="40">
        <v>2907643959.8600001</v>
      </c>
      <c r="H5" s="40">
        <v>1200475028.74</v>
      </c>
      <c r="I5" s="40">
        <v>5188293102.3599997</v>
      </c>
      <c r="J5" s="40">
        <v>3646375971.4499998</v>
      </c>
      <c r="K5" s="40">
        <v>2385576958.1500001</v>
      </c>
      <c r="L5" s="40">
        <v>1036910559.88</v>
      </c>
      <c r="M5" s="40">
        <v>3968145680.2399998</v>
      </c>
      <c r="N5" s="40">
        <v>2694148464.8200002</v>
      </c>
      <c r="O5" s="40">
        <v>1688511001.23</v>
      </c>
      <c r="P5" s="40">
        <v>740882951.08000004</v>
      </c>
      <c r="Q5" s="40">
        <v>2751119241.7399998</v>
      </c>
      <c r="R5" s="40">
        <v>1886620082.0599999</v>
      </c>
      <c r="S5" s="40">
        <v>1202117804.3299999</v>
      </c>
      <c r="T5" s="40">
        <v>546908328.37</v>
      </c>
      <c r="U5" s="40">
        <v>2094549050.3199999</v>
      </c>
      <c r="V5" s="40">
        <v>1420203441.51</v>
      </c>
      <c r="W5" s="40">
        <v>911552832.5</v>
      </c>
      <c r="X5" s="40">
        <v>412516972.75999999</v>
      </c>
      <c r="Y5" s="40">
        <v>1581686093.3499999</v>
      </c>
      <c r="Z5" s="40">
        <v>1019423802.66</v>
      </c>
      <c r="AA5" s="40">
        <v>631339151.82000005</v>
      </c>
      <c r="AB5" s="40">
        <v>287316265.05000001</v>
      </c>
      <c r="AC5" s="40">
        <v>1387199591.5699999</v>
      </c>
      <c r="AD5" s="40">
        <v>915377567.02999997</v>
      </c>
      <c r="AE5" s="40">
        <v>582275856.88999999</v>
      </c>
      <c r="AF5" s="40">
        <v>261686067.69</v>
      </c>
      <c r="AG5" s="40">
        <v>959332078.40999997</v>
      </c>
      <c r="AH5" s="40">
        <v>595635382.44000006</v>
      </c>
      <c r="AI5" s="40">
        <v>361130272.94999999</v>
      </c>
      <c r="AJ5" s="40">
        <v>154545726.53999999</v>
      </c>
      <c r="AK5" s="40">
        <v>546399126.50999999</v>
      </c>
      <c r="AL5" s="40">
        <v>368511999.12</v>
      </c>
      <c r="AM5" s="40">
        <v>198687132.06</v>
      </c>
      <c r="AN5" s="40">
        <v>83137630.140000001</v>
      </c>
      <c r="AO5" s="40">
        <v>396855762.52999997</v>
      </c>
      <c r="AP5" s="40">
        <v>278541976.87</v>
      </c>
      <c r="AQ5" s="40">
        <v>398744435.61000001</v>
      </c>
      <c r="AR5" s="40">
        <v>255730350.41</v>
      </c>
      <c r="AS5" s="40">
        <v>0</v>
      </c>
    </row>
    <row r="6" spans="1:45">
      <c r="A6" s="40" t="s">
        <v>193</v>
      </c>
      <c r="B6" s="40">
        <v>4268955975.21</v>
      </c>
      <c r="C6" s="40">
        <v>2850274346.1900001</v>
      </c>
      <c r="D6" s="40">
        <v>1278723433.8599999</v>
      </c>
      <c r="E6" s="40">
        <v>6032764970.96</v>
      </c>
      <c r="F6" s="40">
        <v>3919966974.5700002</v>
      </c>
      <c r="G6" s="40">
        <v>2564654940.71</v>
      </c>
      <c r="H6" s="40">
        <v>1070058178.33</v>
      </c>
      <c r="I6" s="40">
        <v>4524906744.2200003</v>
      </c>
      <c r="J6" s="40">
        <v>3222461855.0999999</v>
      </c>
      <c r="K6" s="40">
        <v>2062228641.52</v>
      </c>
      <c r="L6" s="40">
        <v>870775772.80999994</v>
      </c>
      <c r="M6" s="40">
        <v>3177827624.1999998</v>
      </c>
      <c r="N6" s="40">
        <v>2213580210.48</v>
      </c>
      <c r="O6" s="40">
        <v>1386780028.9300001</v>
      </c>
      <c r="P6" s="40">
        <v>612884605.65999997</v>
      </c>
      <c r="Q6" s="40">
        <v>2189316177.0599999</v>
      </c>
      <c r="R6" s="40">
        <v>1537516142.04</v>
      </c>
      <c r="S6" s="40">
        <v>979529953.15999997</v>
      </c>
      <c r="T6" s="40">
        <v>449879262.47000003</v>
      </c>
      <c r="U6" s="40">
        <v>1648104013.54</v>
      </c>
      <c r="V6" s="40">
        <v>1144396876.3800001</v>
      </c>
      <c r="W6" s="40">
        <v>732012356.76999998</v>
      </c>
      <c r="X6" s="40">
        <v>337911412.07999998</v>
      </c>
      <c r="Y6" s="40">
        <v>1223198365.6300001</v>
      </c>
      <c r="Z6" s="40">
        <v>806768316.02999997</v>
      </c>
      <c r="AA6" s="40">
        <v>496783244.33999997</v>
      </c>
      <c r="AB6" s="40">
        <v>226125153.18000001</v>
      </c>
      <c r="AC6" s="40">
        <v>1003978024.21</v>
      </c>
      <c r="AD6" s="40">
        <v>697052600.40999997</v>
      </c>
      <c r="AE6" s="40">
        <v>435718522.44</v>
      </c>
      <c r="AF6" s="40">
        <v>197725292.94</v>
      </c>
      <c r="AG6" s="40">
        <v>689310478.92999995</v>
      </c>
      <c r="AH6" s="40">
        <v>423190253.76999998</v>
      </c>
      <c r="AI6" s="40">
        <v>248609238.16</v>
      </c>
      <c r="AJ6" s="40">
        <v>107026202.58</v>
      </c>
      <c r="AK6" s="40">
        <v>380805209.93000001</v>
      </c>
      <c r="AL6" s="40">
        <v>250774824.66999999</v>
      </c>
      <c r="AM6" s="40">
        <v>148457614.38999999</v>
      </c>
      <c r="AN6" s="40">
        <v>62356173.109999999</v>
      </c>
      <c r="AO6" s="40">
        <v>306587725.76999998</v>
      </c>
      <c r="AP6" s="40">
        <v>209981591.34</v>
      </c>
      <c r="AQ6" s="40">
        <v>288811507.83999997</v>
      </c>
      <c r="AR6" s="40">
        <v>178480756.61000001</v>
      </c>
      <c r="AS6" s="40">
        <v>0</v>
      </c>
    </row>
    <row r="7" spans="1:45">
      <c r="A7" s="40" t="s">
        <v>194</v>
      </c>
      <c r="B7" s="40">
        <v>34439340.979999997</v>
      </c>
      <c r="C7" s="40">
        <v>24195655.120000001</v>
      </c>
      <c r="D7" s="40">
        <v>8119590.4199999999</v>
      </c>
      <c r="E7" s="40">
        <v>60418645.509999998</v>
      </c>
      <c r="F7" s="40">
        <v>36815317.43</v>
      </c>
      <c r="G7" s="40">
        <v>20034719.390000001</v>
      </c>
      <c r="H7" s="40">
        <v>7515506.8799999999</v>
      </c>
      <c r="I7" s="40">
        <v>114062751.43000001</v>
      </c>
      <c r="J7" s="40">
        <v>100311925.15000001</v>
      </c>
      <c r="K7" s="40">
        <v>91270529.909999996</v>
      </c>
      <c r="L7" s="40">
        <v>64092804.670000002</v>
      </c>
      <c r="M7" s="40">
        <v>267791435.83000001</v>
      </c>
      <c r="N7" s="40">
        <v>168613001.00999999</v>
      </c>
      <c r="O7" s="40">
        <v>103948553.44</v>
      </c>
      <c r="P7" s="40">
        <v>44909162.780000001</v>
      </c>
      <c r="Q7" s="40">
        <v>184738733.81999999</v>
      </c>
      <c r="R7" s="40">
        <v>121712463.17</v>
      </c>
      <c r="S7" s="40">
        <v>77699444.170000002</v>
      </c>
      <c r="T7" s="40">
        <v>35004419.310000002</v>
      </c>
      <c r="U7" s="40">
        <v>143348931.84</v>
      </c>
      <c r="V7" s="40">
        <v>96203983.5</v>
      </c>
      <c r="W7" s="40">
        <v>59655133.240000002</v>
      </c>
      <c r="X7" s="40">
        <v>25986134.73</v>
      </c>
      <c r="Y7" s="40">
        <v>106790461.81</v>
      </c>
      <c r="Z7" s="40">
        <v>65601698.590000004</v>
      </c>
      <c r="AA7" s="40">
        <v>39973169.520000003</v>
      </c>
      <c r="AB7" s="40">
        <v>16014149.220000001</v>
      </c>
      <c r="AC7" s="40">
        <v>94151295.709999993</v>
      </c>
      <c r="AD7" s="40">
        <v>66426257.609999999</v>
      </c>
      <c r="AE7" s="40">
        <v>44526086.560000002</v>
      </c>
      <c r="AF7" s="40">
        <v>19964479.469999999</v>
      </c>
      <c r="AG7" s="40">
        <v>69728391.670000002</v>
      </c>
      <c r="AH7" s="40">
        <v>44933987.030000001</v>
      </c>
      <c r="AI7" s="40">
        <v>29267657.199999999</v>
      </c>
      <c r="AJ7" s="40">
        <v>14263709.699999999</v>
      </c>
      <c r="AK7" s="40">
        <v>40041371.810000002</v>
      </c>
      <c r="AL7" s="40">
        <v>26904941.32</v>
      </c>
      <c r="AM7" s="40">
        <v>15018956.48</v>
      </c>
      <c r="AN7" s="40">
        <v>4726595.1399999997</v>
      </c>
      <c r="AO7" s="40">
        <v>26809850.289999999</v>
      </c>
      <c r="AP7" s="40">
        <v>19096666.27</v>
      </c>
      <c r="AQ7" s="40">
        <v>26429281.16</v>
      </c>
      <c r="AR7" s="40">
        <v>17383907.82</v>
      </c>
      <c r="AS7" s="40">
        <v>0</v>
      </c>
    </row>
    <row r="8" spans="1:45">
      <c r="A8" s="40" t="s">
        <v>195</v>
      </c>
      <c r="B8" s="40">
        <v>0</v>
      </c>
      <c r="C8" s="40">
        <v>0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  <c r="N8" s="40">
        <v>0</v>
      </c>
      <c r="O8" s="40">
        <v>0</v>
      </c>
      <c r="P8" s="40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0">
        <v>0</v>
      </c>
      <c r="Y8" s="40">
        <v>0</v>
      </c>
      <c r="Z8" s="40">
        <v>0</v>
      </c>
      <c r="AA8" s="40">
        <v>0</v>
      </c>
      <c r="AB8" s="40">
        <v>0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I8" s="40">
        <v>0</v>
      </c>
      <c r="AJ8" s="40">
        <v>0</v>
      </c>
      <c r="AK8" s="40">
        <v>0</v>
      </c>
      <c r="AL8" s="40">
        <v>0</v>
      </c>
      <c r="AM8" s="40">
        <v>0</v>
      </c>
      <c r="AN8" s="40">
        <v>0</v>
      </c>
      <c r="AO8" s="40">
        <v>0</v>
      </c>
      <c r="AP8" s="40">
        <v>0</v>
      </c>
      <c r="AQ8" s="40">
        <v>0</v>
      </c>
      <c r="AR8" s="40">
        <v>0</v>
      </c>
      <c r="AS8" s="40">
        <v>0</v>
      </c>
    </row>
    <row r="9" spans="1:45">
      <c r="A9" s="40" t="s">
        <v>196</v>
      </c>
      <c r="B9" s="40">
        <v>344385557.64999998</v>
      </c>
      <c r="C9" s="40">
        <v>269999669.10000002</v>
      </c>
      <c r="D9" s="40">
        <v>125659749</v>
      </c>
      <c r="E9" s="40">
        <v>494236903.35000002</v>
      </c>
      <c r="F9" s="40">
        <v>343442534.23000002</v>
      </c>
      <c r="G9" s="40">
        <v>226959308.56999999</v>
      </c>
      <c r="H9" s="40">
        <v>105272126.8</v>
      </c>
      <c r="I9" s="40">
        <v>491549250.81999999</v>
      </c>
      <c r="J9" s="40">
        <v>280093800.69</v>
      </c>
      <c r="K9" s="40">
        <v>180214386.43000001</v>
      </c>
      <c r="L9" s="40">
        <v>81513234.810000002</v>
      </c>
      <c r="M9" s="40">
        <v>344862892.38999999</v>
      </c>
      <c r="N9" s="40">
        <v>218480263.69</v>
      </c>
      <c r="O9" s="40">
        <v>144515595.81</v>
      </c>
      <c r="P9" s="40">
        <v>71271269.209999993</v>
      </c>
      <c r="Q9" s="40">
        <v>318247813.04000002</v>
      </c>
      <c r="R9" s="40">
        <v>205993847</v>
      </c>
      <c r="S9" s="40">
        <v>132558674.13</v>
      </c>
      <c r="T9" s="40">
        <v>64090305.329999998</v>
      </c>
      <c r="U9" s="40">
        <v>269316887.45999998</v>
      </c>
      <c r="V9" s="40">
        <v>171724508.66</v>
      </c>
      <c r="W9" s="40">
        <v>112654193.55</v>
      </c>
      <c r="X9" s="40">
        <v>48982161.68</v>
      </c>
      <c r="Y9" s="40">
        <v>231483560</v>
      </c>
      <c r="Z9" s="40">
        <v>150261097.83000001</v>
      </c>
      <c r="AA9" s="40">
        <v>99359580.629999995</v>
      </c>
      <c r="AB9" s="40">
        <v>49419036.890000001</v>
      </c>
      <c r="AC9" s="40">
        <v>270809064.06999999</v>
      </c>
      <c r="AD9" s="40">
        <v>161675992.97999999</v>
      </c>
      <c r="AE9" s="40">
        <v>105351239.75</v>
      </c>
      <c r="AF9" s="40">
        <v>46808378.899999999</v>
      </c>
      <c r="AG9" s="40">
        <v>207679938.19999999</v>
      </c>
      <c r="AH9" s="40">
        <v>134999301.83000001</v>
      </c>
      <c r="AI9" s="40">
        <v>85330768.25</v>
      </c>
      <c r="AJ9" s="40">
        <v>36552356.240000002</v>
      </c>
      <c r="AK9" s="40">
        <v>124982153.75</v>
      </c>
      <c r="AL9" s="40">
        <v>88924062.379999995</v>
      </c>
      <c r="AM9" s="40">
        <v>32704483.02</v>
      </c>
      <c r="AN9" s="40">
        <v>14733529.27</v>
      </c>
      <c r="AO9" s="40">
        <v>61054674.630000003</v>
      </c>
      <c r="AP9" s="40">
        <v>45965061.850000001</v>
      </c>
      <c r="AQ9" s="40">
        <v>83033362.060000002</v>
      </c>
      <c r="AR9" s="40">
        <v>60047074.75</v>
      </c>
      <c r="AS9" s="40">
        <v>0</v>
      </c>
    </row>
    <row r="10" spans="1:45">
      <c r="A10" s="40" t="s">
        <v>197</v>
      </c>
      <c r="B10" s="40">
        <v>101480275.70999999</v>
      </c>
      <c r="C10" s="40">
        <v>63362737.509999998</v>
      </c>
      <c r="D10" s="40">
        <v>30298193.77</v>
      </c>
      <c r="E10" s="40">
        <v>62175675.670000002</v>
      </c>
      <c r="F10" s="40">
        <v>36659448.939999998</v>
      </c>
      <c r="G10" s="40">
        <v>32772965.899999999</v>
      </c>
      <c r="H10" s="40">
        <v>4414809.24</v>
      </c>
      <c r="I10" s="40">
        <v>12357666.9</v>
      </c>
      <c r="J10" s="40">
        <v>12977270.189999999</v>
      </c>
      <c r="K10" s="40">
        <v>15741942.699999999</v>
      </c>
      <c r="L10" s="40">
        <v>7201697.8600000003</v>
      </c>
      <c r="M10" s="40">
        <v>56106284.82</v>
      </c>
      <c r="N10" s="40">
        <v>43074787.479999997</v>
      </c>
      <c r="O10" s="40">
        <v>13796362.48</v>
      </c>
      <c r="P10" s="40">
        <v>6081657.46</v>
      </c>
      <c r="Q10" s="40">
        <v>-323610.28999999998</v>
      </c>
      <c r="R10" s="40">
        <v>-3076541.06</v>
      </c>
      <c r="S10" s="40">
        <v>-5185735.5599999996</v>
      </c>
      <c r="T10" s="40">
        <v>-3618821.67</v>
      </c>
      <c r="U10" s="40">
        <v>-12775349.07</v>
      </c>
      <c r="V10" s="40">
        <v>-9041947.2699999996</v>
      </c>
      <c r="W10" s="40">
        <v>-5232631.7699999996</v>
      </c>
      <c r="X10" s="40">
        <v>-3114295.84</v>
      </c>
      <c r="Y10" s="40">
        <v>-16216753.73</v>
      </c>
      <c r="Z10" s="40">
        <v>-11261831.73</v>
      </c>
      <c r="AA10" s="40">
        <v>-9979502.3300000001</v>
      </c>
      <c r="AB10" s="40">
        <v>-5469800.0300000003</v>
      </c>
      <c r="AC10" s="40">
        <v>-18890494.98</v>
      </c>
      <c r="AD10" s="40">
        <v>-11364431.92</v>
      </c>
      <c r="AE10" s="40">
        <v>-4869578.0999999996</v>
      </c>
      <c r="AF10" s="40">
        <v>-3394318.28</v>
      </c>
      <c r="AG10" s="40">
        <v>-13903781.41</v>
      </c>
      <c r="AH10" s="40">
        <v>-11928738.49</v>
      </c>
      <c r="AI10" s="40">
        <v>-5382019.0700000003</v>
      </c>
      <c r="AJ10" s="40">
        <v>-3413652.99</v>
      </c>
      <c r="AK10" s="40">
        <v>-2486576.1</v>
      </c>
      <c r="AL10" s="40">
        <v>-1248332.3999999999</v>
      </c>
      <c r="AM10" s="40">
        <v>-156542.98000000001</v>
      </c>
      <c r="AN10" s="40">
        <v>75737.64</v>
      </c>
      <c r="AO10" s="40">
        <v>1145983.1299999999</v>
      </c>
      <c r="AP10" s="40">
        <v>989032.06</v>
      </c>
      <c r="AQ10" s="40">
        <v>342462.79</v>
      </c>
      <c r="AR10" s="40">
        <v>-229725.21</v>
      </c>
      <c r="AS10" s="40">
        <v>0</v>
      </c>
    </row>
    <row r="11" spans="1:45">
      <c r="A11" s="40" t="s">
        <v>198</v>
      </c>
      <c r="B11" s="40">
        <v>136335542.03</v>
      </c>
      <c r="C11" s="40">
        <v>127479952.02</v>
      </c>
      <c r="D11" s="40">
        <v>48171215.090000004</v>
      </c>
      <c r="E11" s="40">
        <v>139388053.58000001</v>
      </c>
      <c r="F11" s="40">
        <v>88311172.689999998</v>
      </c>
      <c r="G11" s="40">
        <v>63222025.289999999</v>
      </c>
      <c r="H11" s="40">
        <v>13214407.49</v>
      </c>
      <c r="I11" s="40">
        <v>45416688.990000002</v>
      </c>
      <c r="J11" s="40">
        <v>30531120.32</v>
      </c>
      <c r="K11" s="40">
        <v>36121457.590000004</v>
      </c>
      <c r="L11" s="40">
        <v>13327049.73</v>
      </c>
      <c r="M11" s="40">
        <v>121557443</v>
      </c>
      <c r="N11" s="40">
        <v>50400202.159999996</v>
      </c>
      <c r="O11" s="40">
        <v>39470460.57</v>
      </c>
      <c r="P11" s="40">
        <v>5736255.9699999997</v>
      </c>
      <c r="Q11" s="40">
        <v>59279162.829999998</v>
      </c>
      <c r="R11" s="40">
        <v>24613205.629999999</v>
      </c>
      <c r="S11" s="40">
        <v>17654503.149999999</v>
      </c>
      <c r="T11" s="40">
        <v>1692197.65</v>
      </c>
      <c r="U11" s="40">
        <v>49808427.109999999</v>
      </c>
      <c r="V11" s="40">
        <v>20206732.300000001</v>
      </c>
      <c r="W11" s="40">
        <v>13363417.199999999</v>
      </c>
      <c r="X11" s="40">
        <v>2697159.27</v>
      </c>
      <c r="Y11" s="40">
        <v>35046186.439999998</v>
      </c>
      <c r="Z11" s="40">
        <v>8054521.9400000004</v>
      </c>
      <c r="AA11" s="40">
        <v>5202659.66</v>
      </c>
      <c r="AB11" s="40">
        <v>1227725.79</v>
      </c>
      <c r="AC11" s="40">
        <v>37151702.560000002</v>
      </c>
      <c r="AD11" s="40">
        <v>1587147.95</v>
      </c>
      <c r="AE11" s="40">
        <v>1549586.24</v>
      </c>
      <c r="AF11" s="40">
        <v>582234.66</v>
      </c>
      <c r="AG11" s="40">
        <v>6517051.0199999996</v>
      </c>
      <c r="AH11" s="40">
        <v>4440578.3</v>
      </c>
      <c r="AI11" s="40">
        <v>3304628.41</v>
      </c>
      <c r="AJ11" s="40">
        <v>117111.01</v>
      </c>
      <c r="AK11" s="40">
        <v>3056967.12</v>
      </c>
      <c r="AL11" s="40">
        <v>3156503.15</v>
      </c>
      <c r="AM11" s="40">
        <v>2662621.15</v>
      </c>
      <c r="AN11" s="40">
        <v>1245594.98</v>
      </c>
      <c r="AO11" s="40">
        <v>1257528.71</v>
      </c>
      <c r="AP11" s="40">
        <v>2509625.35</v>
      </c>
      <c r="AQ11" s="40">
        <v>127821.75999999999</v>
      </c>
      <c r="AR11" s="40">
        <v>48336.44</v>
      </c>
      <c r="AS11" s="40">
        <v>0</v>
      </c>
    </row>
    <row r="12" spans="1:45">
      <c r="A12" s="40" t="s">
        <v>199</v>
      </c>
      <c r="B12" s="40">
        <v>0</v>
      </c>
      <c r="C12" s="40">
        <v>0</v>
      </c>
      <c r="D12" s="40">
        <v>0</v>
      </c>
      <c r="E12" s="40">
        <v>0</v>
      </c>
      <c r="F12" s="40">
        <v>0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0">
        <v>0</v>
      </c>
      <c r="Y12" s="40">
        <v>0</v>
      </c>
      <c r="Z12" s="40">
        <v>0</v>
      </c>
      <c r="AA12" s="40">
        <v>0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I12" s="40">
        <v>0</v>
      </c>
      <c r="AJ12" s="40">
        <v>0</v>
      </c>
      <c r="AK12" s="40">
        <v>0</v>
      </c>
      <c r="AL12" s="40">
        <v>0</v>
      </c>
      <c r="AM12" s="40">
        <v>0</v>
      </c>
      <c r="AN12" s="40">
        <v>0</v>
      </c>
      <c r="AO12" s="40">
        <v>0</v>
      </c>
      <c r="AP12" s="40">
        <v>0</v>
      </c>
      <c r="AQ12" s="40">
        <v>0</v>
      </c>
      <c r="AR12" s="40">
        <v>0</v>
      </c>
      <c r="AS12" s="40">
        <v>0</v>
      </c>
    </row>
    <row r="13" spans="1:45">
      <c r="A13" s="40" t="s">
        <v>200</v>
      </c>
      <c r="B13" s="40">
        <v>27644200.77</v>
      </c>
      <c r="C13" s="40">
        <v>18764311.07</v>
      </c>
      <c r="D13" s="40">
        <v>1219836.83</v>
      </c>
      <c r="E13" s="40">
        <v>30503843.73</v>
      </c>
      <c r="F13" s="40">
        <v>28684819.350000001</v>
      </c>
      <c r="G13" s="40">
        <v>20356188.280000001</v>
      </c>
      <c r="H13" s="40">
        <v>10736232.83</v>
      </c>
      <c r="I13" s="40">
        <v>18417840.550000001</v>
      </c>
      <c r="J13" s="40">
        <v>7695548.0700000003</v>
      </c>
      <c r="K13" s="40">
        <v>4767846.43</v>
      </c>
      <c r="L13" s="40">
        <v>78384.929999999993</v>
      </c>
      <c r="M13" s="40">
        <v>5144565.07</v>
      </c>
      <c r="N13" s="40">
        <v>4773165.51</v>
      </c>
      <c r="O13" s="40">
        <v>4757247.71</v>
      </c>
      <c r="P13" s="40">
        <v>1409667.88</v>
      </c>
      <c r="Q13" s="40">
        <v>2057686.76</v>
      </c>
      <c r="R13" s="40">
        <v>1957686.76</v>
      </c>
      <c r="S13" s="40">
        <v>1957686.76</v>
      </c>
      <c r="T13" s="40">
        <v>0</v>
      </c>
      <c r="U13" s="40">
        <v>1468681.57</v>
      </c>
      <c r="V13" s="40">
        <v>1468681.57</v>
      </c>
      <c r="W13" s="40">
        <v>1468681.57</v>
      </c>
      <c r="X13" s="40">
        <v>0</v>
      </c>
      <c r="Y13" s="40">
        <v>3599609.5</v>
      </c>
      <c r="Z13" s="40">
        <v>2552514.42</v>
      </c>
      <c r="AA13" s="40">
        <v>1560664.57</v>
      </c>
      <c r="AB13" s="40">
        <v>-189484.79999999999</v>
      </c>
      <c r="AC13" s="40">
        <v>3338428.84</v>
      </c>
      <c r="AD13" s="40">
        <v>1729225.21</v>
      </c>
      <c r="AE13" s="40">
        <v>714045.93</v>
      </c>
      <c r="AF13" s="40">
        <v>-197983.28</v>
      </c>
      <c r="AG13" s="40">
        <v>1983637.3</v>
      </c>
      <c r="AH13" s="40">
        <v>370815.73</v>
      </c>
      <c r="AI13" s="40">
        <v>-149807.07999999999</v>
      </c>
      <c r="AJ13" s="40">
        <v>0</v>
      </c>
      <c r="AK13" s="40">
        <v>0</v>
      </c>
      <c r="AL13" s="40">
        <v>0</v>
      </c>
      <c r="AM13" s="40">
        <v>0</v>
      </c>
      <c r="AN13" s="40">
        <v>0</v>
      </c>
      <c r="AO13" s="40">
        <v>0</v>
      </c>
      <c r="AP13" s="40">
        <v>0</v>
      </c>
      <c r="AQ13" s="40">
        <v>0</v>
      </c>
      <c r="AR13" s="40">
        <v>0</v>
      </c>
      <c r="AS13" s="40">
        <v>0</v>
      </c>
    </row>
    <row r="14" spans="1:45">
      <c r="A14" s="40" t="s">
        <v>201</v>
      </c>
      <c r="B14" s="40">
        <v>16251778.33</v>
      </c>
      <c r="C14" s="40">
        <v>17601835.379999999</v>
      </c>
      <c r="D14" s="40">
        <v>57361.14</v>
      </c>
      <c r="E14" s="40">
        <v>-401773.08</v>
      </c>
      <c r="F14" s="40">
        <v>1182983.53</v>
      </c>
      <c r="G14" s="40">
        <v>415734.32</v>
      </c>
      <c r="H14" s="40">
        <v>0</v>
      </c>
      <c r="I14" s="40">
        <v>6454556.7199999997</v>
      </c>
      <c r="J14" s="40">
        <v>0</v>
      </c>
      <c r="K14" s="40">
        <v>0</v>
      </c>
      <c r="L14" s="40">
        <v>0</v>
      </c>
      <c r="M14" s="40">
        <v>0</v>
      </c>
      <c r="N14" s="40">
        <v>0</v>
      </c>
      <c r="O14" s="40">
        <v>0</v>
      </c>
      <c r="P14" s="40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0">
        <v>0</v>
      </c>
      <c r="Y14" s="40">
        <v>2124420.59</v>
      </c>
      <c r="Z14" s="40">
        <v>1140768.22</v>
      </c>
      <c r="AA14" s="40">
        <v>0</v>
      </c>
      <c r="AB14" s="40">
        <v>-189484.79999999999</v>
      </c>
      <c r="AC14" s="40">
        <v>2721723.37</v>
      </c>
      <c r="AD14" s="40">
        <v>1112519.74</v>
      </c>
      <c r="AE14" s="40">
        <v>97340.46</v>
      </c>
      <c r="AF14" s="40">
        <v>-197983.28</v>
      </c>
      <c r="AG14" s="40">
        <v>1983637.3</v>
      </c>
      <c r="AH14" s="40">
        <v>0</v>
      </c>
      <c r="AI14" s="40">
        <v>0</v>
      </c>
      <c r="AJ14" s="40">
        <v>0</v>
      </c>
      <c r="AK14" s="40">
        <v>0</v>
      </c>
      <c r="AL14" s="40">
        <v>0</v>
      </c>
      <c r="AM14" s="40">
        <v>0</v>
      </c>
      <c r="AN14" s="40">
        <v>0</v>
      </c>
      <c r="AO14" s="40">
        <v>0</v>
      </c>
      <c r="AP14" s="40">
        <v>0</v>
      </c>
      <c r="AQ14" s="40">
        <v>0</v>
      </c>
      <c r="AR14" s="40">
        <v>0</v>
      </c>
      <c r="AS14" s="40">
        <v>0</v>
      </c>
    </row>
    <row r="15" spans="1:45">
      <c r="A15" s="40" t="s">
        <v>202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  <c r="P15" s="40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0">
        <v>0</v>
      </c>
      <c r="Y15" s="40">
        <v>0</v>
      </c>
      <c r="Z15" s="40">
        <v>0</v>
      </c>
      <c r="AA15" s="40">
        <v>0</v>
      </c>
      <c r="AB15" s="40">
        <v>0</v>
      </c>
      <c r="AC15" s="40">
        <v>0</v>
      </c>
      <c r="AD15" s="40">
        <v>0</v>
      </c>
      <c r="AE15" s="40">
        <v>0</v>
      </c>
      <c r="AF15" s="40">
        <v>0</v>
      </c>
      <c r="AG15" s="40">
        <v>0</v>
      </c>
      <c r="AH15" s="40">
        <v>0</v>
      </c>
      <c r="AI15" s="40">
        <v>0</v>
      </c>
      <c r="AJ15" s="40">
        <v>0</v>
      </c>
      <c r="AK15" s="40">
        <v>0</v>
      </c>
      <c r="AL15" s="40">
        <v>0</v>
      </c>
      <c r="AM15" s="40">
        <v>0</v>
      </c>
      <c r="AN15" s="40">
        <v>0</v>
      </c>
      <c r="AO15" s="40">
        <v>0</v>
      </c>
      <c r="AP15" s="40">
        <v>0</v>
      </c>
      <c r="AQ15" s="40">
        <v>0</v>
      </c>
      <c r="AR15" s="40">
        <v>0</v>
      </c>
      <c r="AS15" s="40">
        <v>0</v>
      </c>
    </row>
    <row r="16" spans="1:45">
      <c r="A16" s="40" t="s">
        <v>203</v>
      </c>
      <c r="B16" s="40">
        <v>482019703.86000001</v>
      </c>
      <c r="C16" s="40">
        <v>366157789.55000001</v>
      </c>
      <c r="D16" s="40">
        <v>-20658421.649999999</v>
      </c>
      <c r="E16" s="40">
        <v>1471075571.97</v>
      </c>
      <c r="F16" s="40">
        <v>798321514.57000005</v>
      </c>
      <c r="G16" s="40">
        <v>450339137.57999998</v>
      </c>
      <c r="H16" s="40">
        <v>160763424.81</v>
      </c>
      <c r="I16" s="40">
        <v>1100046012.9000001</v>
      </c>
      <c r="J16" s="40">
        <v>554638515.87</v>
      </c>
      <c r="K16" s="40">
        <v>314455453.44999999</v>
      </c>
      <c r="L16" s="40">
        <v>111404493.97</v>
      </c>
      <c r="M16" s="40">
        <v>747552096.50999999</v>
      </c>
      <c r="N16" s="40">
        <v>355923317.20999998</v>
      </c>
      <c r="O16" s="40">
        <v>231768557.91</v>
      </c>
      <c r="P16" s="40">
        <v>83445657.260000005</v>
      </c>
      <c r="Q16" s="40">
        <v>559109074.87</v>
      </c>
      <c r="R16" s="40">
        <v>314115496.69999999</v>
      </c>
      <c r="S16" s="40">
        <v>216344074.43000001</v>
      </c>
      <c r="T16" s="40">
        <v>78791791.950000003</v>
      </c>
      <c r="U16" s="40">
        <v>469947532.63999999</v>
      </c>
      <c r="V16" s="40">
        <v>302925233.22000003</v>
      </c>
      <c r="W16" s="40">
        <v>161971693.83000001</v>
      </c>
      <c r="X16" s="40">
        <v>47037111.990000002</v>
      </c>
      <c r="Y16" s="40">
        <v>299945224.14999998</v>
      </c>
      <c r="Z16" s="40">
        <v>122504691.88</v>
      </c>
      <c r="AA16" s="40">
        <v>58720598.409999996</v>
      </c>
      <c r="AB16" s="40">
        <v>-10635873.050000001</v>
      </c>
      <c r="AC16" s="40">
        <v>272492557.66000003</v>
      </c>
      <c r="AD16" s="40">
        <v>252954740.75</v>
      </c>
      <c r="AE16" s="40">
        <v>208237259.78</v>
      </c>
      <c r="AF16" s="40">
        <v>86361364.609999999</v>
      </c>
      <c r="AG16" s="40">
        <v>314650371.13</v>
      </c>
      <c r="AH16" s="40">
        <v>234322268.09999999</v>
      </c>
      <c r="AI16" s="40">
        <v>181588630.44999999</v>
      </c>
      <c r="AJ16" s="40">
        <v>106769201.84999999</v>
      </c>
      <c r="AK16" s="40">
        <v>191889640.80000001</v>
      </c>
      <c r="AL16" s="40">
        <v>133808297.7</v>
      </c>
      <c r="AM16" s="40">
        <v>79878239.260000005</v>
      </c>
      <c r="AN16" s="40">
        <v>3340946.11</v>
      </c>
      <c r="AO16" s="40">
        <v>114385544.92</v>
      </c>
      <c r="AP16" s="40">
        <v>96182013.920000002</v>
      </c>
      <c r="AQ16" s="40">
        <v>123982082.61</v>
      </c>
      <c r="AR16" s="40">
        <v>88601158.420000002</v>
      </c>
      <c r="AS16" s="40">
        <v>0</v>
      </c>
    </row>
    <row r="17" spans="1:45">
      <c r="A17" s="40" t="s">
        <v>204</v>
      </c>
      <c r="B17" s="40">
        <v>17518654.579999998</v>
      </c>
      <c r="C17" s="40">
        <v>8073116.3399999999</v>
      </c>
      <c r="D17" s="40">
        <v>2962638.15</v>
      </c>
      <c r="E17" s="40">
        <v>24458204.41</v>
      </c>
      <c r="F17" s="40">
        <v>26040094.280000001</v>
      </c>
      <c r="G17" s="40">
        <v>11366250.35</v>
      </c>
      <c r="H17" s="40">
        <v>7001883.0300000003</v>
      </c>
      <c r="I17" s="40">
        <v>16763938.68</v>
      </c>
      <c r="J17" s="40">
        <v>13231319.77</v>
      </c>
      <c r="K17" s="40">
        <v>5379305.79</v>
      </c>
      <c r="L17" s="40">
        <v>721769.26</v>
      </c>
      <c r="M17" s="40">
        <v>10582457.880000001</v>
      </c>
      <c r="N17" s="40">
        <v>7349253.3399999999</v>
      </c>
      <c r="O17" s="40">
        <v>1821342.74</v>
      </c>
      <c r="P17" s="40">
        <v>494853.55</v>
      </c>
      <c r="Q17" s="40">
        <v>6839419.3700000001</v>
      </c>
      <c r="R17" s="40">
        <v>4743952.92</v>
      </c>
      <c r="S17" s="40">
        <v>2058952.24</v>
      </c>
      <c r="T17" s="40">
        <v>686595.68</v>
      </c>
      <c r="U17" s="40">
        <v>9034122.1199999992</v>
      </c>
      <c r="V17" s="40">
        <v>5524509.6299999999</v>
      </c>
      <c r="W17" s="40">
        <v>1264890.8799999999</v>
      </c>
      <c r="X17" s="40">
        <v>308925.36</v>
      </c>
      <c r="Y17" s="40">
        <v>6917800.7999999998</v>
      </c>
      <c r="Z17" s="40">
        <v>5550324.4299999997</v>
      </c>
      <c r="AA17" s="40">
        <v>4660150.3600000003</v>
      </c>
      <c r="AB17" s="40">
        <v>128909</v>
      </c>
      <c r="AC17" s="40">
        <v>5596519.7699999996</v>
      </c>
      <c r="AD17" s="40">
        <v>4417364.92</v>
      </c>
      <c r="AE17" s="40">
        <v>1478127.57</v>
      </c>
      <c r="AF17" s="40">
        <v>536217.78</v>
      </c>
      <c r="AG17" s="40">
        <v>18104200.559999999</v>
      </c>
      <c r="AH17" s="40">
        <v>5057471.37</v>
      </c>
      <c r="AI17" s="40">
        <v>2817540.54</v>
      </c>
      <c r="AJ17" s="40">
        <v>2032947.85</v>
      </c>
      <c r="AK17" s="40">
        <v>957120.22</v>
      </c>
      <c r="AL17" s="40">
        <v>367610.45</v>
      </c>
      <c r="AM17" s="40">
        <v>156295.21</v>
      </c>
      <c r="AN17" s="40">
        <v>80899.929999999993</v>
      </c>
      <c r="AO17" s="40">
        <v>1010320.95</v>
      </c>
      <c r="AP17" s="40">
        <v>121376.47</v>
      </c>
      <c r="AQ17" s="40">
        <v>2176006.5499999998</v>
      </c>
      <c r="AR17" s="40">
        <v>3375379.55</v>
      </c>
      <c r="AS17" s="40">
        <v>0</v>
      </c>
    </row>
    <row r="18" spans="1:45">
      <c r="A18" s="40" t="s">
        <v>205</v>
      </c>
      <c r="B18" s="40">
        <v>6534261.29</v>
      </c>
      <c r="C18" s="40">
        <v>2711270.51</v>
      </c>
      <c r="D18" s="40">
        <v>631095.89</v>
      </c>
      <c r="E18" s="40">
        <v>4442800.5</v>
      </c>
      <c r="F18" s="40">
        <v>4360724.17</v>
      </c>
      <c r="G18" s="40">
        <v>2760729.64</v>
      </c>
      <c r="H18" s="40">
        <v>1178432.05</v>
      </c>
      <c r="I18" s="40">
        <v>2756690.26</v>
      </c>
      <c r="J18" s="40">
        <v>1628179.37</v>
      </c>
      <c r="K18" s="40">
        <v>684450.22</v>
      </c>
      <c r="L18" s="40">
        <v>326988.14</v>
      </c>
      <c r="M18" s="40">
        <v>3587731.91</v>
      </c>
      <c r="N18" s="40">
        <v>2725273.42</v>
      </c>
      <c r="O18" s="40">
        <v>2566255.12</v>
      </c>
      <c r="P18" s="40">
        <v>2189424.14</v>
      </c>
      <c r="Q18" s="40">
        <v>2950635.94</v>
      </c>
      <c r="R18" s="40">
        <v>1794994.35</v>
      </c>
      <c r="S18" s="40">
        <v>1673834.34</v>
      </c>
      <c r="T18" s="40">
        <v>155252.89000000001</v>
      </c>
      <c r="U18" s="40">
        <v>1778094.49</v>
      </c>
      <c r="V18" s="40">
        <v>1088790.57</v>
      </c>
      <c r="W18" s="40">
        <v>605104.97</v>
      </c>
      <c r="X18" s="40">
        <v>179390.42</v>
      </c>
      <c r="Y18" s="40">
        <v>2354642.46</v>
      </c>
      <c r="Z18" s="40">
        <v>1378230.53</v>
      </c>
      <c r="AA18" s="40">
        <v>836617.53</v>
      </c>
      <c r="AB18" s="40">
        <v>377613.94</v>
      </c>
      <c r="AC18" s="40">
        <v>3311184</v>
      </c>
      <c r="AD18" s="40">
        <v>978646.43</v>
      </c>
      <c r="AE18" s="40">
        <v>774253.09</v>
      </c>
      <c r="AF18" s="40">
        <v>216256.11</v>
      </c>
      <c r="AG18" s="40">
        <v>1445007.65</v>
      </c>
      <c r="AH18" s="40">
        <v>1227929.18</v>
      </c>
      <c r="AI18" s="40">
        <v>339292.13</v>
      </c>
      <c r="AJ18" s="40">
        <v>73862.33</v>
      </c>
      <c r="AK18" s="40">
        <v>831070.77</v>
      </c>
      <c r="AL18" s="40">
        <v>461258.89</v>
      </c>
      <c r="AM18" s="40">
        <v>193713.2</v>
      </c>
      <c r="AN18" s="40">
        <v>129596.41</v>
      </c>
      <c r="AO18" s="40">
        <v>3362142.71</v>
      </c>
      <c r="AP18" s="40">
        <v>4135510.28</v>
      </c>
      <c r="AQ18" s="40">
        <v>1331611.48</v>
      </c>
      <c r="AR18" s="40">
        <v>841606.25</v>
      </c>
      <c r="AS18" s="40">
        <v>0</v>
      </c>
    </row>
    <row r="19" spans="1:45">
      <c r="A19" s="40" t="s">
        <v>206</v>
      </c>
      <c r="B19" s="40">
        <v>0</v>
      </c>
      <c r="C19" s="40">
        <v>0</v>
      </c>
      <c r="D19" s="40">
        <v>0</v>
      </c>
      <c r="E19" s="40">
        <v>0</v>
      </c>
      <c r="F19" s="40">
        <v>846135.89</v>
      </c>
      <c r="G19" s="40">
        <v>583274.25</v>
      </c>
      <c r="H19" s="40">
        <v>159727.88</v>
      </c>
      <c r="I19" s="40">
        <v>453912.79</v>
      </c>
      <c r="J19" s="40">
        <v>168178.81</v>
      </c>
      <c r="K19" s="40">
        <v>141418.65</v>
      </c>
      <c r="L19" s="40">
        <v>35894.639999999999</v>
      </c>
      <c r="M19" s="40">
        <v>570429.25</v>
      </c>
      <c r="N19" s="40">
        <v>453939.37</v>
      </c>
      <c r="O19" s="40">
        <v>280484.99</v>
      </c>
      <c r="P19" s="40">
        <v>1993577.22</v>
      </c>
      <c r="Q19" s="40">
        <v>531112.16</v>
      </c>
      <c r="R19" s="40">
        <v>227730.36</v>
      </c>
      <c r="S19" s="40">
        <v>212349.55</v>
      </c>
      <c r="T19" s="40">
        <v>45701.8</v>
      </c>
      <c r="U19" s="40">
        <v>643473.79</v>
      </c>
      <c r="V19" s="40">
        <v>562506.41</v>
      </c>
      <c r="W19" s="40">
        <v>185468.88</v>
      </c>
      <c r="X19" s="40">
        <v>51320.54</v>
      </c>
      <c r="Y19" s="40">
        <v>631060.71</v>
      </c>
      <c r="Z19" s="40">
        <v>236799.35999999999</v>
      </c>
      <c r="AA19" s="40">
        <v>40800.639999999999</v>
      </c>
      <c r="AB19" s="40">
        <v>15915.29</v>
      </c>
      <c r="AC19" s="40">
        <v>364034.29</v>
      </c>
      <c r="AD19" s="40">
        <v>95843.37</v>
      </c>
      <c r="AE19" s="40">
        <v>81149.91</v>
      </c>
      <c r="AF19" s="40">
        <v>32295.65</v>
      </c>
      <c r="AG19" s="40">
        <v>705841.99</v>
      </c>
      <c r="AH19" s="40">
        <v>120606.8</v>
      </c>
      <c r="AI19" s="40">
        <v>104782.72</v>
      </c>
      <c r="AJ19" s="40">
        <v>9839.16</v>
      </c>
      <c r="AK19" s="40">
        <v>286976.71000000002</v>
      </c>
      <c r="AL19" s="40">
        <v>0</v>
      </c>
      <c r="AM19" s="40">
        <v>0</v>
      </c>
      <c r="AN19" s="40">
        <v>0</v>
      </c>
      <c r="AO19" s="40">
        <v>0</v>
      </c>
      <c r="AP19" s="40">
        <v>0</v>
      </c>
      <c r="AQ19" s="40">
        <v>0</v>
      </c>
      <c r="AR19" s="40">
        <v>0</v>
      </c>
      <c r="AS19" s="40">
        <v>0</v>
      </c>
    </row>
    <row r="20" spans="1:45">
      <c r="A20" s="40" t="s">
        <v>207</v>
      </c>
      <c r="B20" s="40">
        <v>493004097.14999998</v>
      </c>
      <c r="C20" s="40">
        <v>371519635.38</v>
      </c>
      <c r="D20" s="40">
        <v>-18326879.390000001</v>
      </c>
      <c r="E20" s="40">
        <v>1491090975.8800001</v>
      </c>
      <c r="F20" s="40">
        <v>820000884.67999995</v>
      </c>
      <c r="G20" s="40">
        <v>458944658.29000002</v>
      </c>
      <c r="H20" s="40">
        <v>166586875.78999999</v>
      </c>
      <c r="I20" s="40">
        <v>1114053261.3199999</v>
      </c>
      <c r="J20" s="40">
        <v>566241656.26999998</v>
      </c>
      <c r="K20" s="40">
        <v>319150309.01999998</v>
      </c>
      <c r="L20" s="40">
        <v>111799275.09</v>
      </c>
      <c r="M20" s="40">
        <v>754546822.48000002</v>
      </c>
      <c r="N20" s="40">
        <v>360547297.13</v>
      </c>
      <c r="O20" s="40">
        <v>231023645.53</v>
      </c>
      <c r="P20" s="40">
        <v>81751086.670000002</v>
      </c>
      <c r="Q20" s="40">
        <v>562997858.29999995</v>
      </c>
      <c r="R20" s="40">
        <v>317064455.26999998</v>
      </c>
      <c r="S20" s="40">
        <v>216729192.33000001</v>
      </c>
      <c r="T20" s="40">
        <v>79323134.739999995</v>
      </c>
      <c r="U20" s="40">
        <v>477203560.26999998</v>
      </c>
      <c r="V20" s="40">
        <v>307360952.27999997</v>
      </c>
      <c r="W20" s="40">
        <v>162631479.74000001</v>
      </c>
      <c r="X20" s="40">
        <v>47166646.93</v>
      </c>
      <c r="Y20" s="40">
        <v>304508382.49000001</v>
      </c>
      <c r="Z20" s="40">
        <v>126676785.78</v>
      </c>
      <c r="AA20" s="40">
        <v>62544131.240000002</v>
      </c>
      <c r="AB20" s="40">
        <v>-10884577.99</v>
      </c>
      <c r="AC20" s="40">
        <v>274777893.43000001</v>
      </c>
      <c r="AD20" s="40">
        <v>256393459.24000001</v>
      </c>
      <c r="AE20" s="40">
        <v>208941134.25999999</v>
      </c>
      <c r="AF20" s="40">
        <v>86681326.280000001</v>
      </c>
      <c r="AG20" s="40">
        <v>331309564.04000002</v>
      </c>
      <c r="AH20" s="40">
        <v>238151810.28999999</v>
      </c>
      <c r="AI20" s="40">
        <v>184066878.86000001</v>
      </c>
      <c r="AJ20" s="40">
        <v>108728287.37</v>
      </c>
      <c r="AK20" s="40">
        <v>192015690.25</v>
      </c>
      <c r="AL20" s="40">
        <v>133714649.26000001</v>
      </c>
      <c r="AM20" s="40">
        <v>79840821.269999996</v>
      </c>
      <c r="AN20" s="40">
        <v>3292249.63</v>
      </c>
      <c r="AO20" s="40">
        <v>112033723.16</v>
      </c>
      <c r="AP20" s="40">
        <v>92167880.109999999</v>
      </c>
      <c r="AQ20" s="40">
        <v>124826477.68000001</v>
      </c>
      <c r="AR20" s="40">
        <v>91134931.719999999</v>
      </c>
      <c r="AS20" s="40">
        <v>0</v>
      </c>
    </row>
    <row r="21" spans="1:45">
      <c r="A21" s="40" t="s">
        <v>208</v>
      </c>
      <c r="B21" s="40">
        <v>103600079.81999999</v>
      </c>
      <c r="C21" s="40">
        <v>68146346.980000004</v>
      </c>
      <c r="D21" s="40">
        <v>15859871.369999999</v>
      </c>
      <c r="E21" s="40">
        <v>435248043.51999998</v>
      </c>
      <c r="F21" s="40">
        <v>258480234.91999999</v>
      </c>
      <c r="G21" s="40">
        <v>156752880.55000001</v>
      </c>
      <c r="H21" s="40">
        <v>68284210.319999993</v>
      </c>
      <c r="I21" s="40">
        <v>331158022.16000003</v>
      </c>
      <c r="J21" s="40">
        <v>170409292.96000001</v>
      </c>
      <c r="K21" s="40">
        <v>107769858.83</v>
      </c>
      <c r="L21" s="40">
        <v>53729436.700000003</v>
      </c>
      <c r="M21" s="40">
        <v>210538952.47999999</v>
      </c>
      <c r="N21" s="40">
        <v>97366290.390000001</v>
      </c>
      <c r="O21" s="40">
        <v>60908228.409999996</v>
      </c>
      <c r="P21" s="40">
        <v>27887494.120000001</v>
      </c>
      <c r="Q21" s="40">
        <v>144027732.34</v>
      </c>
      <c r="R21" s="40">
        <v>85065258.829999998</v>
      </c>
      <c r="S21" s="40">
        <v>63083639.640000001</v>
      </c>
      <c r="T21" s="40">
        <v>25838528.350000001</v>
      </c>
      <c r="U21" s="40">
        <v>126657730.20999999</v>
      </c>
      <c r="V21" s="40">
        <v>80894443.519999996</v>
      </c>
      <c r="W21" s="40">
        <v>43937406.990000002</v>
      </c>
      <c r="X21" s="40">
        <v>15891791.83</v>
      </c>
      <c r="Y21" s="40">
        <v>79517860.290000007</v>
      </c>
      <c r="Z21" s="40">
        <v>37628559.649999999</v>
      </c>
      <c r="AA21" s="40">
        <v>20620680.559999999</v>
      </c>
      <c r="AB21" s="40">
        <v>4897045.3</v>
      </c>
      <c r="AC21" s="40">
        <v>105964603.61</v>
      </c>
      <c r="AD21" s="40">
        <v>77326578.790000007</v>
      </c>
      <c r="AE21" s="40">
        <v>59880534.479999997</v>
      </c>
      <c r="AF21" s="40">
        <v>25054527.030000001</v>
      </c>
      <c r="AG21" s="40">
        <v>84781032.340000004</v>
      </c>
      <c r="AH21" s="40">
        <v>63344140.340000004</v>
      </c>
      <c r="AI21" s="40">
        <v>47904792.420000002</v>
      </c>
      <c r="AJ21" s="40">
        <v>27513133.27</v>
      </c>
      <c r="AK21" s="40">
        <v>41143545.020000003</v>
      </c>
      <c r="AL21" s="40">
        <v>28651943.050000001</v>
      </c>
      <c r="AM21" s="40">
        <v>15943157.49</v>
      </c>
      <c r="AN21" s="40">
        <v>2361279.4900000002</v>
      </c>
      <c r="AO21" s="40">
        <v>32303148.239999998</v>
      </c>
      <c r="AP21" s="40">
        <v>26626139.120000001</v>
      </c>
      <c r="AQ21" s="40">
        <v>30777710.170000002</v>
      </c>
      <c r="AR21" s="40">
        <v>17015148.760000002</v>
      </c>
      <c r="AS21" s="40">
        <v>0</v>
      </c>
    </row>
    <row r="22" spans="1:45">
      <c r="A22" s="40" t="s">
        <v>209</v>
      </c>
      <c r="B22" s="40">
        <v>389404017.32999998</v>
      </c>
      <c r="C22" s="40">
        <v>303373288.39999998</v>
      </c>
      <c r="D22" s="40">
        <v>-34186750.759999998</v>
      </c>
      <c r="E22" s="40">
        <v>1055842932.36</v>
      </c>
      <c r="F22" s="40">
        <v>561520649.75999999</v>
      </c>
      <c r="G22" s="40">
        <v>302191777.74000001</v>
      </c>
      <c r="H22" s="40">
        <v>98302665.469999999</v>
      </c>
      <c r="I22" s="40">
        <v>782895239.15999997</v>
      </c>
      <c r="J22" s="40">
        <v>395832363.31</v>
      </c>
      <c r="K22" s="40">
        <v>211380450.19</v>
      </c>
      <c r="L22" s="40">
        <v>58069838.390000001</v>
      </c>
      <c r="M22" s="40">
        <v>544007870</v>
      </c>
      <c r="N22" s="40">
        <v>263181006.74000001</v>
      </c>
      <c r="O22" s="40">
        <v>170115417.12</v>
      </c>
      <c r="P22" s="40">
        <v>53863592.549999997</v>
      </c>
      <c r="Q22" s="40">
        <v>418970125.95999998</v>
      </c>
      <c r="R22" s="40">
        <v>231999196.44</v>
      </c>
      <c r="S22" s="40">
        <v>153645552.69</v>
      </c>
      <c r="T22" s="40">
        <v>53484606.390000001</v>
      </c>
      <c r="U22" s="40">
        <v>350545830.06</v>
      </c>
      <c r="V22" s="40">
        <v>226466508.75999999</v>
      </c>
      <c r="W22" s="40">
        <v>118694072.75</v>
      </c>
      <c r="X22" s="40">
        <v>31274855.100000001</v>
      </c>
      <c r="Y22" s="40">
        <v>224990522.19999999</v>
      </c>
      <c r="Z22" s="40">
        <v>89048226.129999995</v>
      </c>
      <c r="AA22" s="40">
        <v>41923450.68</v>
      </c>
      <c r="AB22" s="40">
        <v>-15781623.289999999</v>
      </c>
      <c r="AC22" s="40">
        <v>168813289.81999999</v>
      </c>
      <c r="AD22" s="40">
        <v>179066880.44999999</v>
      </c>
      <c r="AE22" s="40">
        <v>149060599.78</v>
      </c>
      <c r="AF22" s="40">
        <v>61626799.25</v>
      </c>
      <c r="AG22" s="40">
        <v>246528531.69999999</v>
      </c>
      <c r="AH22" s="40">
        <v>174807669.94999999</v>
      </c>
      <c r="AI22" s="40">
        <v>136162086.44</v>
      </c>
      <c r="AJ22" s="40">
        <v>81215154.099999994</v>
      </c>
      <c r="AK22" s="40">
        <v>150872145.22999999</v>
      </c>
      <c r="AL22" s="40">
        <v>105062706.20999999</v>
      </c>
      <c r="AM22" s="40">
        <v>63897663.780000001</v>
      </c>
      <c r="AN22" s="40">
        <v>930970.14</v>
      </c>
      <c r="AO22" s="40">
        <v>79730574.920000002</v>
      </c>
      <c r="AP22" s="40">
        <v>65541740.990000002</v>
      </c>
      <c r="AQ22" s="40">
        <v>94048767.510000005</v>
      </c>
      <c r="AR22" s="40">
        <v>74119782.959999993</v>
      </c>
      <c r="AS22" s="40">
        <v>0</v>
      </c>
    </row>
    <row r="23" spans="1:45">
      <c r="A23" s="40" t="s">
        <v>210</v>
      </c>
      <c r="B23" s="40">
        <v>375418185.70999998</v>
      </c>
      <c r="C23" s="40">
        <v>297792119.92000002</v>
      </c>
      <c r="D23" s="40">
        <v>-28464619.59</v>
      </c>
      <c r="E23" s="40">
        <v>1003883544.29</v>
      </c>
      <c r="F23" s="40">
        <v>532262873.25</v>
      </c>
      <c r="G23" s="40">
        <v>284825272.85000002</v>
      </c>
      <c r="H23" s="40">
        <v>92715405.810000002</v>
      </c>
      <c r="I23" s="40">
        <v>747215219.61000001</v>
      </c>
      <c r="J23" s="40">
        <v>379641919.02999997</v>
      </c>
      <c r="K23" s="40">
        <v>202740977.58000001</v>
      </c>
      <c r="L23" s="40">
        <v>61327862.829999998</v>
      </c>
      <c r="M23" s="40">
        <v>509389237.73000002</v>
      </c>
      <c r="N23" s="40">
        <v>251603703.75</v>
      </c>
      <c r="O23" s="40">
        <v>162952073.97999999</v>
      </c>
      <c r="P23" s="40">
        <v>50343617.340000004</v>
      </c>
      <c r="Q23" s="40">
        <v>394344162.94999999</v>
      </c>
      <c r="R23" s="40">
        <v>218731299.44</v>
      </c>
      <c r="S23" s="40">
        <v>140775978.97</v>
      </c>
      <c r="T23" s="40">
        <v>44592141.899999999</v>
      </c>
      <c r="U23" s="40">
        <v>318288144.61000001</v>
      </c>
      <c r="V23" s="40">
        <v>204296646.66</v>
      </c>
      <c r="W23" s="40">
        <v>104362910.69</v>
      </c>
      <c r="X23" s="40">
        <v>25096213.239999998</v>
      </c>
      <c r="Y23" s="40">
        <v>211291633.11000001</v>
      </c>
      <c r="Z23" s="40">
        <v>85693030.769999996</v>
      </c>
      <c r="AA23" s="40">
        <v>42539813.049999997</v>
      </c>
      <c r="AB23" s="40">
        <v>-12904810.130000001</v>
      </c>
      <c r="AC23" s="40">
        <v>157316820.63999999</v>
      </c>
      <c r="AD23" s="40">
        <v>175076943.15000001</v>
      </c>
      <c r="AE23" s="40">
        <v>147131036.44999999</v>
      </c>
      <c r="AF23" s="40">
        <v>61172431.799999997</v>
      </c>
      <c r="AG23" s="40">
        <v>241771755.28999999</v>
      </c>
      <c r="AH23" s="40">
        <v>177845142.97999999</v>
      </c>
      <c r="AI23" s="40">
        <v>137409204.66999999</v>
      </c>
      <c r="AJ23" s="40">
        <v>81215154.099999994</v>
      </c>
      <c r="AK23" s="40">
        <v>150830445.74000001</v>
      </c>
      <c r="AL23" s="40">
        <v>105021006.72</v>
      </c>
      <c r="AM23" s="40">
        <v>63855964.289999999</v>
      </c>
      <c r="AN23" s="40">
        <v>889270.65</v>
      </c>
      <c r="AO23" s="40">
        <v>66367166.210000001</v>
      </c>
      <c r="AP23" s="40">
        <v>53511120.020000003</v>
      </c>
      <c r="AQ23" s="40">
        <v>80678992.459999993</v>
      </c>
      <c r="AR23" s="40">
        <v>72050170.269999996</v>
      </c>
      <c r="AS23" s="40">
        <v>0</v>
      </c>
    </row>
    <row r="24" spans="1:45">
      <c r="A24" s="40" t="s">
        <v>211</v>
      </c>
      <c r="B24" s="40">
        <v>13985831.619999999</v>
      </c>
      <c r="C24" s="40">
        <v>5581168.4800000004</v>
      </c>
      <c r="D24" s="40">
        <v>-5722131.1699999999</v>
      </c>
      <c r="E24" s="40">
        <v>51959388.07</v>
      </c>
      <c r="F24" s="40">
        <v>29257776.510000002</v>
      </c>
      <c r="G24" s="40">
        <v>17366504.890000001</v>
      </c>
      <c r="H24" s="40">
        <v>5587259.6600000001</v>
      </c>
      <c r="I24" s="40">
        <v>35680019.549999997</v>
      </c>
      <c r="J24" s="40">
        <v>16190444.279999999</v>
      </c>
      <c r="K24" s="40">
        <v>8639472.6099999994</v>
      </c>
      <c r="L24" s="40">
        <v>-3258024.44</v>
      </c>
      <c r="M24" s="40">
        <v>34618632.270000003</v>
      </c>
      <c r="N24" s="40">
        <v>11577302.99</v>
      </c>
      <c r="O24" s="40">
        <v>7163343.1399999997</v>
      </c>
      <c r="P24" s="40">
        <v>3519975.21</v>
      </c>
      <c r="Q24" s="40">
        <v>24625963.010000002</v>
      </c>
      <c r="R24" s="40">
        <v>13267897</v>
      </c>
      <c r="S24" s="40">
        <v>12869573.720000001</v>
      </c>
      <c r="T24" s="40">
        <v>8892464.4900000002</v>
      </c>
      <c r="U24" s="40">
        <v>32257685.449999999</v>
      </c>
      <c r="V24" s="40">
        <v>22169862.100000001</v>
      </c>
      <c r="W24" s="40">
        <v>14331162.060000001</v>
      </c>
      <c r="X24" s="40">
        <v>6178641.8600000003</v>
      </c>
      <c r="Y24" s="40">
        <v>13698889.09</v>
      </c>
      <c r="Z24" s="40">
        <v>3355195.36</v>
      </c>
      <c r="AA24" s="40">
        <v>-616362.37</v>
      </c>
      <c r="AB24" s="40">
        <v>-2876813.16</v>
      </c>
      <c r="AC24" s="40">
        <v>11496469.18</v>
      </c>
      <c r="AD24" s="40">
        <v>3989937.3</v>
      </c>
      <c r="AE24" s="40">
        <v>1929563.33</v>
      </c>
      <c r="AF24" s="40">
        <v>454367.45</v>
      </c>
      <c r="AG24" s="40">
        <v>4756776.41</v>
      </c>
      <c r="AH24" s="40">
        <v>-3037473.03</v>
      </c>
      <c r="AI24" s="40">
        <v>-1247118.23</v>
      </c>
      <c r="AJ24" s="40">
        <v>0</v>
      </c>
      <c r="AK24" s="40">
        <v>41699.49</v>
      </c>
      <c r="AL24" s="40">
        <v>41699.49</v>
      </c>
      <c r="AM24" s="40">
        <v>41699.49</v>
      </c>
      <c r="AN24" s="40">
        <v>41699.49</v>
      </c>
      <c r="AO24" s="40">
        <v>13363408.710000001</v>
      </c>
      <c r="AP24" s="40">
        <v>12030620.970000001</v>
      </c>
      <c r="AQ24" s="40">
        <v>13369775.050000001</v>
      </c>
      <c r="AR24" s="40">
        <v>2069612.69</v>
      </c>
      <c r="AS24" s="40">
        <v>0</v>
      </c>
    </row>
    <row r="25" spans="1:45">
      <c r="A25" s="40" t="s">
        <v>212</v>
      </c>
    </row>
    <row r="26" spans="1:45">
      <c r="A26" s="40" t="s">
        <v>213</v>
      </c>
      <c r="B26" s="40">
        <v>0.18</v>
      </c>
      <c r="C26" s="40">
        <v>0.15</v>
      </c>
      <c r="D26" s="40">
        <v>-0.01</v>
      </c>
      <c r="E26" s="40">
        <v>0.49</v>
      </c>
      <c r="F26" s="40">
        <v>0.26</v>
      </c>
      <c r="G26" s="40">
        <v>0.14000000000000001</v>
      </c>
      <c r="H26" s="40">
        <v>0.05</v>
      </c>
      <c r="I26" s="40">
        <v>0.37</v>
      </c>
      <c r="J26" s="40">
        <v>0.19</v>
      </c>
      <c r="K26" s="40">
        <v>0.1</v>
      </c>
      <c r="L26" s="40">
        <v>0.03</v>
      </c>
      <c r="M26" s="40">
        <v>0.38</v>
      </c>
      <c r="N26" s="40">
        <v>0.19</v>
      </c>
      <c r="O26" s="40">
        <v>0.13</v>
      </c>
      <c r="P26" s="40">
        <v>7.0000000000000007E-2</v>
      </c>
      <c r="Q26" s="40">
        <v>0.52</v>
      </c>
      <c r="R26" s="40">
        <v>0.28999999999999998</v>
      </c>
      <c r="S26" s="40">
        <v>0.18</v>
      </c>
      <c r="T26" s="40">
        <v>0.11</v>
      </c>
      <c r="U26" s="40">
        <v>0.75</v>
      </c>
      <c r="V26" s="40">
        <v>0.48</v>
      </c>
      <c r="W26" s="40">
        <v>0.25</v>
      </c>
      <c r="X26" s="40">
        <v>0.08</v>
      </c>
      <c r="Y26" s="40">
        <v>0.65</v>
      </c>
      <c r="Z26" s="40">
        <v>0.26</v>
      </c>
      <c r="AA26" s="40">
        <v>0.13</v>
      </c>
      <c r="AB26" s="40">
        <v>-0.04</v>
      </c>
      <c r="AC26" s="40">
        <v>0.48</v>
      </c>
      <c r="AD26" s="40">
        <v>0.54</v>
      </c>
      <c r="AE26" s="40">
        <v>0.45</v>
      </c>
      <c r="AF26" s="40">
        <v>0.28000000000000003</v>
      </c>
      <c r="AG26" s="40">
        <v>1.1100000000000001</v>
      </c>
      <c r="AH26" s="40">
        <v>0.82</v>
      </c>
      <c r="AI26" s="40">
        <v>0.63</v>
      </c>
      <c r="AJ26" s="40">
        <v>0.63</v>
      </c>
      <c r="AK26" s="40">
        <v>1.41</v>
      </c>
      <c r="AL26" s="40">
        <v>1.05</v>
      </c>
      <c r="AM26" s="40">
        <v>0.67</v>
      </c>
      <c r="AN26" s="40">
        <v>0.01</v>
      </c>
      <c r="AO26" s="40">
        <v>0.69</v>
      </c>
      <c r="AP26" s="40">
        <v>0.56000000000000005</v>
      </c>
      <c r="AQ26" s="40">
        <v>0.85</v>
      </c>
      <c r="AR26" s="40">
        <v>7.21</v>
      </c>
      <c r="AS26" s="40">
        <v>0</v>
      </c>
    </row>
    <row r="27" spans="1:45">
      <c r="A27" s="40" t="s">
        <v>214</v>
      </c>
      <c r="B27" s="40">
        <v>0.18</v>
      </c>
      <c r="C27" s="40">
        <v>0.15</v>
      </c>
      <c r="D27" s="40">
        <v>-0.01</v>
      </c>
      <c r="E27" s="40">
        <v>0.49</v>
      </c>
      <c r="F27" s="40">
        <v>0.26</v>
      </c>
      <c r="G27" s="40">
        <v>0.14000000000000001</v>
      </c>
      <c r="H27" s="40">
        <v>0.05</v>
      </c>
      <c r="I27" s="40">
        <v>0.37</v>
      </c>
      <c r="J27" s="40">
        <v>0.19</v>
      </c>
      <c r="K27" s="40">
        <v>0.1</v>
      </c>
      <c r="L27" s="40">
        <v>0.03</v>
      </c>
      <c r="M27" s="40">
        <v>0.38</v>
      </c>
      <c r="N27" s="40">
        <v>0.19</v>
      </c>
      <c r="O27" s="40">
        <v>0.13</v>
      </c>
      <c r="P27" s="40">
        <v>7.0000000000000007E-2</v>
      </c>
      <c r="Q27" s="40">
        <v>0.52</v>
      </c>
      <c r="R27" s="40">
        <v>0.28999999999999998</v>
      </c>
      <c r="S27" s="40">
        <v>0.18</v>
      </c>
      <c r="T27" s="40">
        <v>0.11</v>
      </c>
      <c r="U27" s="40">
        <v>0.75</v>
      </c>
      <c r="V27" s="40">
        <v>0.48</v>
      </c>
      <c r="W27" s="40">
        <v>0.25</v>
      </c>
      <c r="X27" s="40">
        <v>0.08</v>
      </c>
      <c r="Y27" s="40">
        <v>0.65</v>
      </c>
      <c r="Z27" s="40">
        <v>0.26</v>
      </c>
      <c r="AA27" s="40">
        <v>0.13</v>
      </c>
      <c r="AB27" s="40">
        <v>-0.04</v>
      </c>
      <c r="AC27" s="40">
        <v>0.48</v>
      </c>
      <c r="AD27" s="40">
        <v>0.54</v>
      </c>
      <c r="AE27" s="40">
        <v>0.45</v>
      </c>
      <c r="AF27" s="40">
        <v>0.28000000000000003</v>
      </c>
      <c r="AG27" s="40">
        <v>1.1100000000000001</v>
      </c>
      <c r="AH27" s="40">
        <v>0.82</v>
      </c>
      <c r="AI27" s="40">
        <v>0.63</v>
      </c>
      <c r="AJ27" s="40">
        <v>0.63</v>
      </c>
      <c r="AK27" s="40">
        <v>1.41</v>
      </c>
      <c r="AL27" s="40">
        <v>1.05</v>
      </c>
      <c r="AM27" s="40">
        <v>0.67</v>
      </c>
      <c r="AN27" s="40">
        <v>0.01</v>
      </c>
      <c r="AO27" s="40">
        <v>0.69</v>
      </c>
      <c r="AP27" s="40">
        <v>0.56000000000000005</v>
      </c>
      <c r="AQ27" s="40">
        <v>0.85</v>
      </c>
      <c r="AR27" s="40">
        <v>7.21</v>
      </c>
      <c r="AS27" s="40">
        <v>0</v>
      </c>
    </row>
    <row r="28" spans="1:45">
      <c r="A28" s="40" t="s">
        <v>215</v>
      </c>
      <c r="B28" s="40">
        <v>-55922.27</v>
      </c>
      <c r="C28" s="40">
        <v>47314.57</v>
      </c>
      <c r="D28" s="40">
        <v>-207002.68</v>
      </c>
      <c r="E28" s="40">
        <v>-493612.5</v>
      </c>
      <c r="F28" s="40">
        <v>-335981.43</v>
      </c>
      <c r="G28" s="40">
        <v>-169075.13</v>
      </c>
      <c r="H28" s="40">
        <v>-20094.45</v>
      </c>
      <c r="I28" s="40">
        <v>274196.56</v>
      </c>
      <c r="J28" s="40">
        <v>34467.69</v>
      </c>
      <c r="K28" s="40">
        <v>54875.87</v>
      </c>
      <c r="L28" s="40">
        <v>20315.66</v>
      </c>
      <c r="M28" s="40">
        <v>-107394.54</v>
      </c>
      <c r="N28" s="40">
        <v>-127087.92</v>
      </c>
      <c r="O28" s="40">
        <v>9181.3700000000008</v>
      </c>
      <c r="P28" s="40">
        <v>-6830.03</v>
      </c>
      <c r="Q28" s="40">
        <v>2434.12</v>
      </c>
      <c r="R28" s="40">
        <v>1513.78</v>
      </c>
      <c r="S28" s="40">
        <v>4468.6000000000004</v>
      </c>
      <c r="T28" s="40">
        <v>4412.66</v>
      </c>
      <c r="U28" s="40">
        <v>1080</v>
      </c>
      <c r="V28" s="40">
        <v>0</v>
      </c>
      <c r="W28" s="40">
        <v>0</v>
      </c>
      <c r="X28" s="40">
        <v>0</v>
      </c>
      <c r="Y28" s="40">
        <v>0</v>
      </c>
      <c r="Z28" s="40">
        <v>0</v>
      </c>
      <c r="AA28" s="40">
        <v>0</v>
      </c>
      <c r="AB28" s="40">
        <v>0</v>
      </c>
      <c r="AC28" s="40">
        <v>0</v>
      </c>
      <c r="AD28" s="40">
        <v>0</v>
      </c>
      <c r="AE28" s="40">
        <v>0</v>
      </c>
      <c r="AF28" s="40">
        <v>0</v>
      </c>
      <c r="AG28" s="40">
        <v>0</v>
      </c>
      <c r="AH28" s="40">
        <v>0</v>
      </c>
      <c r="AI28" s="40">
        <v>0</v>
      </c>
      <c r="AJ28" s="40">
        <v>0</v>
      </c>
      <c r="AK28" s="40">
        <v>0</v>
      </c>
      <c r="AL28" s="40">
        <v>0</v>
      </c>
      <c r="AM28" s="40">
        <v>0</v>
      </c>
      <c r="AN28" s="40">
        <v>0</v>
      </c>
      <c r="AO28" s="40">
        <v>0</v>
      </c>
      <c r="AP28" s="40">
        <v>0</v>
      </c>
      <c r="AQ28" s="40">
        <v>0</v>
      </c>
      <c r="AR28" s="40">
        <v>0</v>
      </c>
      <c r="AS28" s="40">
        <v>0</v>
      </c>
    </row>
    <row r="29" spans="1:45">
      <c r="A29" s="40" t="s">
        <v>216</v>
      </c>
      <c r="B29" s="40">
        <v>389348095.06</v>
      </c>
      <c r="C29" s="40">
        <v>303420602.97000003</v>
      </c>
      <c r="D29" s="40">
        <v>-34393753.439999998</v>
      </c>
      <c r="E29" s="40">
        <v>1055349319.86</v>
      </c>
      <c r="F29" s="40">
        <v>561184668.33000004</v>
      </c>
      <c r="G29" s="40">
        <v>302022702.61000001</v>
      </c>
      <c r="H29" s="40">
        <v>98282571.019999996</v>
      </c>
      <c r="I29" s="40">
        <v>783169435.72000003</v>
      </c>
      <c r="J29" s="40">
        <v>395866831</v>
      </c>
      <c r="K29" s="40">
        <v>211435326.06</v>
      </c>
      <c r="L29" s="40">
        <v>58090154.049999997</v>
      </c>
      <c r="M29" s="40">
        <v>543900475.46000004</v>
      </c>
      <c r="N29" s="40">
        <v>263053918.81999999</v>
      </c>
      <c r="O29" s="40">
        <v>170124598.49000001</v>
      </c>
      <c r="P29" s="40">
        <v>53856762.520000003</v>
      </c>
      <c r="Q29" s="40">
        <v>418972560.07999998</v>
      </c>
      <c r="R29" s="40">
        <v>232000710.22</v>
      </c>
      <c r="S29" s="40">
        <v>153650021.28999999</v>
      </c>
      <c r="T29" s="40">
        <v>53489019.049999997</v>
      </c>
      <c r="U29" s="40">
        <v>350546910.06</v>
      </c>
      <c r="V29" s="40">
        <v>226466508.75999999</v>
      </c>
      <c r="W29" s="40">
        <v>118694072.75</v>
      </c>
      <c r="X29" s="40">
        <v>31274855.100000001</v>
      </c>
      <c r="Y29" s="40">
        <v>224990522.19999999</v>
      </c>
      <c r="Z29" s="40">
        <v>89048226.129999995</v>
      </c>
      <c r="AA29" s="40">
        <v>41923450.68</v>
      </c>
      <c r="AB29" s="40">
        <v>-15781623.289999999</v>
      </c>
      <c r="AC29" s="40">
        <v>168813289.81999999</v>
      </c>
      <c r="AD29" s="40">
        <v>179066880.44999999</v>
      </c>
      <c r="AE29" s="40">
        <v>149060599.78</v>
      </c>
      <c r="AF29" s="40">
        <v>61626799.25</v>
      </c>
      <c r="AG29" s="40">
        <v>246528531.69999999</v>
      </c>
      <c r="AH29" s="40">
        <v>174807669.94999999</v>
      </c>
      <c r="AI29" s="40">
        <v>136162086.44</v>
      </c>
      <c r="AJ29" s="40">
        <v>81215154.099999994</v>
      </c>
      <c r="AK29" s="40">
        <v>150872145.22999999</v>
      </c>
      <c r="AL29" s="40">
        <v>105062706.20999999</v>
      </c>
      <c r="AM29" s="40">
        <v>0</v>
      </c>
      <c r="AN29" s="40">
        <v>930970.14</v>
      </c>
      <c r="AO29" s="40">
        <v>0</v>
      </c>
      <c r="AP29" s="40">
        <v>65541740.990000002</v>
      </c>
      <c r="AQ29" s="40">
        <v>0</v>
      </c>
      <c r="AR29" s="40">
        <v>0</v>
      </c>
      <c r="AS29" s="40">
        <v>0</v>
      </c>
    </row>
    <row r="30" spans="1:45">
      <c r="A30" s="40" t="s">
        <v>217</v>
      </c>
      <c r="B30" s="40">
        <v>375685184.05000001</v>
      </c>
      <c r="C30" s="40">
        <v>297849334.08999997</v>
      </c>
      <c r="D30" s="40">
        <v>-28654707.719999999</v>
      </c>
      <c r="E30" s="40">
        <v>1003492605.84</v>
      </c>
      <c r="F30" s="40">
        <v>531980691.83999997</v>
      </c>
      <c r="G30" s="40">
        <v>284679354.31</v>
      </c>
      <c r="H30" s="40">
        <v>92691956.790000007</v>
      </c>
      <c r="I30" s="40">
        <v>747481557.74000001</v>
      </c>
      <c r="J30" s="40">
        <v>379698114.77999997</v>
      </c>
      <c r="K30" s="40">
        <v>202809768.37</v>
      </c>
      <c r="L30" s="40">
        <v>61329589.359999999</v>
      </c>
      <c r="M30" s="40">
        <v>509368389.06</v>
      </c>
      <c r="N30" s="40">
        <v>251535675.19999999</v>
      </c>
      <c r="O30" s="40">
        <v>162957084.53999999</v>
      </c>
      <c r="P30" s="40">
        <v>50340041.969999999</v>
      </c>
      <c r="Q30" s="40">
        <v>394346128.83999997</v>
      </c>
      <c r="R30" s="40">
        <v>218732813.22</v>
      </c>
      <c r="S30" s="40">
        <v>140780447.56999999</v>
      </c>
      <c r="T30" s="40">
        <v>44596554.560000002</v>
      </c>
      <c r="U30" s="40">
        <v>318289224.61000001</v>
      </c>
      <c r="V30" s="40">
        <v>204296646.66</v>
      </c>
      <c r="W30" s="40">
        <v>104362910.69</v>
      </c>
      <c r="X30" s="40">
        <v>25096213.239999998</v>
      </c>
      <c r="Y30" s="40">
        <v>211291633.11000001</v>
      </c>
      <c r="Z30" s="40">
        <v>85693030.769999996</v>
      </c>
      <c r="AA30" s="40">
        <v>42539813.049999997</v>
      </c>
      <c r="AB30" s="40">
        <v>-12904810.130000001</v>
      </c>
      <c r="AC30" s="40">
        <v>157316820.63999999</v>
      </c>
      <c r="AD30" s="40">
        <v>175076943.15000001</v>
      </c>
      <c r="AE30" s="40">
        <v>147131036.44999999</v>
      </c>
      <c r="AF30" s="40">
        <v>61172431.799999997</v>
      </c>
      <c r="AG30" s="40">
        <v>241771755.28999999</v>
      </c>
      <c r="AH30" s="40">
        <v>177845142.97999999</v>
      </c>
      <c r="AI30" s="40">
        <v>137409204.66999999</v>
      </c>
      <c r="AJ30" s="40">
        <v>81215154.099999994</v>
      </c>
      <c r="AK30" s="40">
        <v>150830445.74000001</v>
      </c>
      <c r="AL30" s="40">
        <v>105021006.72</v>
      </c>
      <c r="AM30" s="40">
        <v>0</v>
      </c>
      <c r="AN30" s="40">
        <v>889270.65</v>
      </c>
      <c r="AO30" s="40">
        <v>0</v>
      </c>
      <c r="AP30" s="40">
        <v>53511120.020000003</v>
      </c>
      <c r="AQ30" s="40">
        <v>0</v>
      </c>
      <c r="AR30" s="40">
        <v>0</v>
      </c>
      <c r="AS30" s="40">
        <v>0</v>
      </c>
    </row>
    <row r="31" spans="1:45">
      <c r="A31" s="40" t="s">
        <v>218</v>
      </c>
      <c r="B31" s="40">
        <v>13662911.01</v>
      </c>
      <c r="C31" s="40">
        <v>5571268.8799999999</v>
      </c>
      <c r="D31" s="40">
        <v>-5739045.7199999997</v>
      </c>
      <c r="E31" s="40">
        <v>51856714.020000003</v>
      </c>
      <c r="F31" s="40">
        <v>29203976.489999998</v>
      </c>
      <c r="G31" s="40">
        <v>17343348.300000001</v>
      </c>
      <c r="H31" s="40">
        <v>5590614.2300000004</v>
      </c>
      <c r="I31" s="40">
        <v>35687877.979999997</v>
      </c>
      <c r="J31" s="40">
        <v>16168716.220000001</v>
      </c>
      <c r="K31" s="40">
        <v>8625557.6899999995</v>
      </c>
      <c r="L31" s="40">
        <v>-3239435.31</v>
      </c>
      <c r="M31" s="40">
        <v>34532086.399999999</v>
      </c>
      <c r="N31" s="40">
        <v>11518243.619999999</v>
      </c>
      <c r="O31" s="40">
        <v>7167513.9500000002</v>
      </c>
      <c r="P31" s="40">
        <v>3516720.55</v>
      </c>
      <c r="Q31" s="40">
        <v>24626431.239999998</v>
      </c>
      <c r="R31" s="40">
        <v>13267897</v>
      </c>
      <c r="S31" s="40">
        <v>12869573.720000001</v>
      </c>
      <c r="T31" s="40">
        <v>8892464.4900000002</v>
      </c>
      <c r="U31" s="40">
        <v>32257685.449999999</v>
      </c>
      <c r="V31" s="40">
        <v>22169862.100000001</v>
      </c>
      <c r="W31" s="40">
        <v>14331162.060000001</v>
      </c>
      <c r="X31" s="40">
        <v>6178641.8600000003</v>
      </c>
      <c r="Y31" s="40">
        <v>13698889.09</v>
      </c>
      <c r="Z31" s="40">
        <v>3355195.36</v>
      </c>
      <c r="AA31" s="40">
        <v>-616362.37</v>
      </c>
      <c r="AB31" s="40">
        <v>-2876813.16</v>
      </c>
      <c r="AC31" s="40">
        <v>11496469.18</v>
      </c>
      <c r="AD31" s="40">
        <v>3989937.3</v>
      </c>
      <c r="AE31" s="40">
        <v>1929563.33</v>
      </c>
      <c r="AF31" s="40">
        <v>454367.45</v>
      </c>
      <c r="AG31" s="40">
        <v>4756776.41</v>
      </c>
      <c r="AH31" s="40">
        <v>-3037473.03</v>
      </c>
      <c r="AI31" s="40">
        <v>-1247118.23</v>
      </c>
      <c r="AJ31" s="40">
        <v>0</v>
      </c>
      <c r="AK31" s="40">
        <v>41699.49</v>
      </c>
      <c r="AL31" s="40">
        <v>41699.49</v>
      </c>
      <c r="AM31" s="40">
        <v>0</v>
      </c>
      <c r="AN31" s="40">
        <v>41699.49</v>
      </c>
      <c r="AO31" s="40">
        <v>0</v>
      </c>
      <c r="AP31" s="40">
        <v>12030620.970000001</v>
      </c>
      <c r="AQ31" s="40">
        <v>0</v>
      </c>
      <c r="AR31" s="40">
        <v>0</v>
      </c>
      <c r="AS31" s="40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AS77"/>
  <sheetViews>
    <sheetView workbookViewId="0">
      <selection activeCell="A31" sqref="A31"/>
    </sheetView>
  </sheetViews>
  <sheetFormatPr defaultRowHeight="13.5"/>
  <cols>
    <col min="1" max="1" width="54.625" style="40" bestFit="1" customWidth="1"/>
    <col min="2" max="4" width="13.875" style="40" hidden="1" customWidth="1"/>
    <col min="5" max="5" width="13.875" style="40" bestFit="1" customWidth="1"/>
    <col min="6" max="8" width="13.875" style="40" hidden="1" customWidth="1"/>
    <col min="9" max="9" width="13.875" style="40" bestFit="1" customWidth="1"/>
    <col min="10" max="12" width="13.875" style="40" hidden="1" customWidth="1"/>
    <col min="13" max="13" width="13.875" style="40" bestFit="1" customWidth="1"/>
    <col min="14" max="16" width="13.875" style="40" hidden="1" customWidth="1"/>
    <col min="17" max="17" width="13.875" style="40" bestFit="1" customWidth="1"/>
    <col min="18" max="20" width="13.875" style="40" hidden="1" customWidth="1"/>
    <col min="21" max="21" width="13.875" style="40" bestFit="1" customWidth="1"/>
    <col min="22" max="24" width="13.875" style="40" hidden="1" customWidth="1"/>
    <col min="25" max="25" width="13.875" style="40" bestFit="1" customWidth="1"/>
    <col min="26" max="28" width="13.875" style="40" hidden="1" customWidth="1"/>
    <col min="29" max="29" width="13.875" style="40" bestFit="1" customWidth="1"/>
    <col min="30" max="32" width="13.875" style="40" hidden="1" customWidth="1"/>
    <col min="33" max="33" width="13.875" style="40" bestFit="1" customWidth="1"/>
    <col min="34" max="35" width="13.875" style="40" hidden="1" customWidth="1"/>
    <col min="36" max="36" width="12.75" style="40" hidden="1" customWidth="1"/>
    <col min="37" max="37" width="13.875" style="40" bestFit="1" customWidth="1"/>
    <col min="38" max="38" width="12.75" style="40" hidden="1" customWidth="1"/>
    <col min="39" max="40" width="13.875" style="40" hidden="1" customWidth="1"/>
    <col min="41" max="41" width="13.875" style="40" bestFit="1" customWidth="1"/>
    <col min="42" max="42" width="13.875" style="40" hidden="1" customWidth="1"/>
    <col min="43" max="44" width="13.875" style="40" bestFit="1" customWidth="1"/>
    <col min="45" max="45" width="9.5" style="40" hidden="1" customWidth="1"/>
    <col min="46" max="16384" width="9" style="40"/>
  </cols>
  <sheetData>
    <row r="1" spans="1:45">
      <c r="A1" s="40">
        <v>2285</v>
      </c>
      <c r="B1" s="40">
        <v>20180930</v>
      </c>
      <c r="C1" s="40">
        <v>20180630</v>
      </c>
      <c r="D1" s="40">
        <v>20180331</v>
      </c>
      <c r="E1" s="40">
        <v>20171231</v>
      </c>
      <c r="F1" s="40">
        <v>20170930</v>
      </c>
      <c r="G1" s="40">
        <v>20170630</v>
      </c>
      <c r="H1" s="40">
        <v>20170331</v>
      </c>
      <c r="I1" s="40">
        <v>20161231</v>
      </c>
      <c r="J1" s="40">
        <v>20160930</v>
      </c>
      <c r="K1" s="40">
        <v>20160630</v>
      </c>
      <c r="L1" s="40">
        <v>20160331</v>
      </c>
      <c r="M1" s="40">
        <v>20151231</v>
      </c>
      <c r="N1" s="40">
        <v>20150930</v>
      </c>
      <c r="O1" s="40">
        <v>20150630</v>
      </c>
      <c r="P1" s="40">
        <v>20150331</v>
      </c>
      <c r="Q1" s="40">
        <v>20141231</v>
      </c>
      <c r="R1" s="40">
        <v>20140930</v>
      </c>
      <c r="S1" s="40">
        <v>20140630</v>
      </c>
      <c r="T1" s="40">
        <v>20140331</v>
      </c>
      <c r="U1" s="40">
        <v>20131231</v>
      </c>
      <c r="V1" s="40">
        <v>20130930</v>
      </c>
      <c r="W1" s="40">
        <v>20130630</v>
      </c>
      <c r="X1" s="40">
        <v>20130331</v>
      </c>
      <c r="Y1" s="40">
        <v>20121231</v>
      </c>
      <c r="Z1" s="40">
        <v>20120930</v>
      </c>
      <c r="AA1" s="40">
        <v>20120630</v>
      </c>
      <c r="AB1" s="40">
        <v>20120331</v>
      </c>
      <c r="AC1" s="40">
        <v>20111231</v>
      </c>
      <c r="AD1" s="40">
        <v>20110930</v>
      </c>
      <c r="AE1" s="40">
        <v>20110630</v>
      </c>
      <c r="AF1" s="40">
        <v>20110331</v>
      </c>
      <c r="AG1" s="40">
        <v>20101231</v>
      </c>
      <c r="AH1" s="40">
        <v>20100930</v>
      </c>
      <c r="AI1" s="40">
        <v>20100630</v>
      </c>
      <c r="AJ1" s="40">
        <v>20100331</v>
      </c>
      <c r="AK1" s="40">
        <v>20091231</v>
      </c>
      <c r="AL1" s="40">
        <v>20090930</v>
      </c>
      <c r="AM1" s="40">
        <v>20090630</v>
      </c>
      <c r="AN1" s="40">
        <v>20090331</v>
      </c>
      <c r="AO1" s="40">
        <v>20081231</v>
      </c>
      <c r="AP1" s="40">
        <v>20080930</v>
      </c>
      <c r="AQ1" s="40">
        <v>20071231</v>
      </c>
      <c r="AR1" s="40">
        <v>20061231</v>
      </c>
      <c r="AS1" s="40">
        <v>19700101</v>
      </c>
    </row>
    <row r="2" spans="1:45">
      <c r="A2" s="40" t="s">
        <v>105</v>
      </c>
      <c r="B2" s="40" t="s">
        <v>106</v>
      </c>
      <c r="C2" s="40" t="s">
        <v>106</v>
      </c>
      <c r="D2" s="40" t="s">
        <v>106</v>
      </c>
      <c r="E2" s="40" t="s">
        <v>106</v>
      </c>
      <c r="F2" s="40" t="s">
        <v>106</v>
      </c>
      <c r="G2" s="40" t="s">
        <v>106</v>
      </c>
      <c r="H2" s="40" t="s">
        <v>106</v>
      </c>
      <c r="I2" s="40" t="s">
        <v>106</v>
      </c>
      <c r="J2" s="40" t="s">
        <v>106</v>
      </c>
      <c r="K2" s="40" t="s">
        <v>106</v>
      </c>
      <c r="L2" s="40" t="s">
        <v>106</v>
      </c>
      <c r="M2" s="40" t="s">
        <v>106</v>
      </c>
      <c r="N2" s="40" t="s">
        <v>106</v>
      </c>
      <c r="O2" s="40" t="s">
        <v>106</v>
      </c>
      <c r="P2" s="40" t="s">
        <v>106</v>
      </c>
      <c r="Q2" s="40" t="s">
        <v>106</v>
      </c>
      <c r="R2" s="40" t="s">
        <v>106</v>
      </c>
      <c r="S2" s="40" t="s">
        <v>106</v>
      </c>
      <c r="T2" s="40" t="s">
        <v>106</v>
      </c>
      <c r="U2" s="40" t="s">
        <v>106</v>
      </c>
      <c r="V2" s="40" t="s">
        <v>106</v>
      </c>
      <c r="W2" s="40" t="s">
        <v>106</v>
      </c>
      <c r="X2" s="40" t="s">
        <v>106</v>
      </c>
      <c r="Y2" s="40" t="s">
        <v>106</v>
      </c>
      <c r="Z2" s="40" t="s">
        <v>106</v>
      </c>
      <c r="AA2" s="40" t="s">
        <v>106</v>
      </c>
      <c r="AB2" s="40" t="s">
        <v>106</v>
      </c>
      <c r="AC2" s="40" t="s">
        <v>106</v>
      </c>
      <c r="AD2" s="40" t="s">
        <v>106</v>
      </c>
      <c r="AE2" s="40" t="s">
        <v>106</v>
      </c>
      <c r="AF2" s="40" t="s">
        <v>106</v>
      </c>
      <c r="AG2" s="40" t="s">
        <v>106</v>
      </c>
      <c r="AH2" s="40" t="s">
        <v>106</v>
      </c>
      <c r="AI2" s="40" t="s">
        <v>106</v>
      </c>
      <c r="AJ2" s="40" t="s">
        <v>106</v>
      </c>
      <c r="AK2" s="40" t="s">
        <v>106</v>
      </c>
      <c r="AL2" s="40" t="s">
        <v>106</v>
      </c>
      <c r="AM2" s="40" t="s">
        <v>106</v>
      </c>
      <c r="AN2" s="40" t="s">
        <v>106</v>
      </c>
      <c r="AO2" s="40" t="s">
        <v>106</v>
      </c>
      <c r="AP2" s="40" t="s">
        <v>106</v>
      </c>
      <c r="AQ2" s="40" t="s">
        <v>106</v>
      </c>
      <c r="AR2" s="40" t="s">
        <v>106</v>
      </c>
    </row>
    <row r="3" spans="1:45">
      <c r="A3" s="40" t="s">
        <v>219</v>
      </c>
    </row>
    <row r="4" spans="1:45">
      <c r="A4" s="40" t="s">
        <v>220</v>
      </c>
      <c r="B4" s="40">
        <v>5612000759.46</v>
      </c>
      <c r="C4" s="40">
        <v>3746921531.25</v>
      </c>
      <c r="D4" s="40">
        <v>1608993388.7</v>
      </c>
      <c r="E4" s="40">
        <v>7984815580.04</v>
      </c>
      <c r="F4" s="40">
        <v>5402139684.71</v>
      </c>
      <c r="G4" s="40">
        <v>3484007268.3699999</v>
      </c>
      <c r="H4" s="40">
        <v>1582167148.27</v>
      </c>
      <c r="I4" s="40">
        <v>6209153762.9200001</v>
      </c>
      <c r="J4" s="40">
        <v>4376414400.9399996</v>
      </c>
      <c r="K4" s="40">
        <v>2635897524.27</v>
      </c>
      <c r="L4" s="40">
        <v>1247155115.3099999</v>
      </c>
      <c r="M4" s="40">
        <v>4414588390.2299995</v>
      </c>
      <c r="N4" s="40">
        <v>2926255522.29</v>
      </c>
      <c r="O4" s="40">
        <v>1740048006.5799999</v>
      </c>
      <c r="P4" s="40">
        <v>775602439.94000006</v>
      </c>
      <c r="Q4" s="40">
        <v>2996935272.1500001</v>
      </c>
      <c r="R4" s="40">
        <v>2099491241.6400001</v>
      </c>
      <c r="S4" s="40">
        <v>1342740041.0799999</v>
      </c>
      <c r="T4" s="40">
        <v>639750960.01999998</v>
      </c>
      <c r="U4" s="40">
        <v>2518823550.96</v>
      </c>
      <c r="V4" s="40">
        <v>1745682724.4400001</v>
      </c>
      <c r="W4" s="40">
        <v>1073808675.73</v>
      </c>
      <c r="X4" s="40">
        <v>515173826.25</v>
      </c>
      <c r="Y4" s="40">
        <v>1697517882.8399999</v>
      </c>
      <c r="Z4" s="40">
        <v>1099592660.77</v>
      </c>
      <c r="AA4" s="40">
        <v>646776139.14999998</v>
      </c>
      <c r="AB4" s="40">
        <v>300046045.55000001</v>
      </c>
      <c r="AC4" s="40">
        <v>1495570964.9200001</v>
      </c>
      <c r="AD4" s="40">
        <v>1087250943.3199999</v>
      </c>
      <c r="AE4" s="40">
        <v>713750985.04999995</v>
      </c>
      <c r="AF4" s="40">
        <v>320003491.35000002</v>
      </c>
      <c r="AG4" s="40">
        <v>1222712849.3199999</v>
      </c>
      <c r="AH4" s="40">
        <v>809125330.08000004</v>
      </c>
      <c r="AI4" s="40">
        <v>529676252.58999997</v>
      </c>
      <c r="AJ4" s="40">
        <v>253713489.25999999</v>
      </c>
      <c r="AK4" s="40">
        <v>746560672.10000002</v>
      </c>
      <c r="AL4" s="40">
        <v>506903442.32999998</v>
      </c>
      <c r="AM4" s="40">
        <v>279910150.16000003</v>
      </c>
      <c r="AN4" s="40">
        <v>93481668.150000006</v>
      </c>
      <c r="AO4" s="40">
        <v>487095267.69</v>
      </c>
      <c r="AP4" s="40">
        <v>341038241.79000002</v>
      </c>
      <c r="AQ4" s="40">
        <v>518573814.61000001</v>
      </c>
      <c r="AR4" s="40">
        <v>329093672.32999998</v>
      </c>
      <c r="AS4" s="40">
        <v>0</v>
      </c>
    </row>
    <row r="5" spans="1:45">
      <c r="A5" s="40" t="s">
        <v>221</v>
      </c>
      <c r="B5" s="40">
        <v>0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  <c r="N5" s="40">
        <v>0</v>
      </c>
      <c r="O5" s="40">
        <v>0</v>
      </c>
      <c r="P5" s="40">
        <v>0</v>
      </c>
      <c r="Q5" s="40">
        <v>0</v>
      </c>
      <c r="R5" s="40">
        <v>0</v>
      </c>
      <c r="S5" s="40">
        <v>0</v>
      </c>
      <c r="T5" s="40">
        <v>0</v>
      </c>
      <c r="U5" s="40">
        <v>0</v>
      </c>
      <c r="V5" s="40">
        <v>0</v>
      </c>
      <c r="W5" s="40">
        <v>0</v>
      </c>
      <c r="X5" s="40">
        <v>0</v>
      </c>
      <c r="Y5" s="40">
        <v>0</v>
      </c>
      <c r="Z5" s="40">
        <v>0</v>
      </c>
      <c r="AA5" s="40">
        <v>0</v>
      </c>
      <c r="AB5" s="40">
        <v>0</v>
      </c>
      <c r="AC5" s="40">
        <v>0</v>
      </c>
      <c r="AD5" s="40">
        <v>0</v>
      </c>
      <c r="AE5" s="40">
        <v>0</v>
      </c>
      <c r="AF5" s="40">
        <v>0</v>
      </c>
      <c r="AG5" s="40">
        <v>0</v>
      </c>
      <c r="AH5" s="40">
        <v>0</v>
      </c>
      <c r="AI5" s="40">
        <v>0</v>
      </c>
      <c r="AJ5" s="40">
        <v>0</v>
      </c>
      <c r="AK5" s="40">
        <v>0</v>
      </c>
      <c r="AL5" s="40">
        <v>0</v>
      </c>
      <c r="AM5" s="40">
        <v>0</v>
      </c>
      <c r="AN5" s="40">
        <v>0</v>
      </c>
      <c r="AO5" s="40">
        <v>0</v>
      </c>
      <c r="AP5" s="40">
        <v>0</v>
      </c>
      <c r="AQ5" s="40">
        <v>0</v>
      </c>
      <c r="AR5" s="40">
        <v>0</v>
      </c>
      <c r="AS5" s="40">
        <v>0</v>
      </c>
    </row>
    <row r="6" spans="1:45">
      <c r="A6" s="40" t="s">
        <v>222</v>
      </c>
      <c r="B6" s="40">
        <v>5027173747.5299997</v>
      </c>
      <c r="C6" s="40">
        <v>3228689464.8299999</v>
      </c>
      <c r="D6" s="40">
        <v>1422483122.5799999</v>
      </c>
      <c r="E6" s="40">
        <v>9045571060.4099998</v>
      </c>
      <c r="F6" s="40">
        <v>8133555967.0799999</v>
      </c>
      <c r="G6" s="40">
        <v>4971750331.0600004</v>
      </c>
      <c r="H6" s="40">
        <v>1755918812.3299999</v>
      </c>
      <c r="I6" s="40">
        <v>5625005752.2200003</v>
      </c>
      <c r="J6" s="40">
        <v>3964730813.02</v>
      </c>
      <c r="K6" s="40">
        <v>2615095784.7600002</v>
      </c>
      <c r="L6" s="40">
        <v>1446503038.8900001</v>
      </c>
      <c r="M6" s="40">
        <v>3306293881.1199999</v>
      </c>
      <c r="N6" s="40">
        <v>2252150954.79</v>
      </c>
      <c r="O6" s="40">
        <v>1296009709.29</v>
      </c>
      <c r="P6" s="40">
        <v>586716902.70000005</v>
      </c>
      <c r="Q6" s="40">
        <v>984761263.48000002</v>
      </c>
      <c r="R6" s="40">
        <v>576080352.88</v>
      </c>
      <c r="S6" s="40">
        <v>312048241.08999997</v>
      </c>
      <c r="T6" s="40">
        <v>188643804.49000001</v>
      </c>
      <c r="U6" s="40">
        <v>1228886719.3800001</v>
      </c>
      <c r="V6" s="40">
        <v>1191609051.95</v>
      </c>
      <c r="W6" s="40">
        <v>773821989.5</v>
      </c>
      <c r="X6" s="40">
        <v>416459613.99000001</v>
      </c>
      <c r="Y6" s="40">
        <v>1076159172.21</v>
      </c>
      <c r="Z6" s="40">
        <v>598182533.61000001</v>
      </c>
      <c r="AA6" s="40">
        <v>78891117.680000007</v>
      </c>
      <c r="AB6" s="40">
        <v>33737846.920000002</v>
      </c>
      <c r="AC6" s="40">
        <v>47720888.229999997</v>
      </c>
      <c r="AD6" s="40">
        <v>35436493.229999997</v>
      </c>
      <c r="AE6" s="40">
        <v>19446511.73</v>
      </c>
      <c r="AF6" s="40">
        <v>7206725.8499999996</v>
      </c>
      <c r="AG6" s="40">
        <v>38049481.829999998</v>
      </c>
      <c r="AH6" s="40">
        <v>43083690.880000003</v>
      </c>
      <c r="AI6" s="40">
        <v>26451416.829999998</v>
      </c>
      <c r="AJ6" s="40">
        <v>20008827.800000001</v>
      </c>
      <c r="AK6" s="40">
        <v>9070650.4199999999</v>
      </c>
      <c r="AL6" s="40">
        <v>90920652.430000007</v>
      </c>
      <c r="AM6" s="40">
        <v>4617298.2</v>
      </c>
      <c r="AN6" s="40">
        <v>8002447.2000000002</v>
      </c>
      <c r="AO6" s="40">
        <v>6768832.9100000001</v>
      </c>
      <c r="AP6" s="40">
        <v>72438234.329999998</v>
      </c>
      <c r="AQ6" s="40">
        <v>45252928.189999998</v>
      </c>
      <c r="AR6" s="40">
        <v>11321674.58</v>
      </c>
      <c r="AS6" s="40">
        <v>0</v>
      </c>
    </row>
    <row r="7" spans="1:45">
      <c r="A7" s="40" t="s">
        <v>223</v>
      </c>
      <c r="B7" s="40">
        <v>10639174506.99</v>
      </c>
      <c r="C7" s="40">
        <v>6975610996.0799999</v>
      </c>
      <c r="D7" s="40">
        <v>3031476511.2800002</v>
      </c>
      <c r="E7" s="40">
        <v>17030386640.450001</v>
      </c>
      <c r="F7" s="40">
        <v>13535695651.790001</v>
      </c>
      <c r="G7" s="40">
        <v>8455757599.4300003</v>
      </c>
      <c r="H7" s="40">
        <v>3338085960.5999999</v>
      </c>
      <c r="I7" s="40">
        <v>11834159515.139999</v>
      </c>
      <c r="J7" s="40">
        <v>8341145213.96</v>
      </c>
      <c r="K7" s="40">
        <v>5250993309.0299997</v>
      </c>
      <c r="L7" s="40">
        <v>2693658154.1999998</v>
      </c>
      <c r="M7" s="40">
        <v>7720882271.3500004</v>
      </c>
      <c r="N7" s="40">
        <v>5178406477.0799999</v>
      </c>
      <c r="O7" s="40">
        <v>3036057715.8699999</v>
      </c>
      <c r="P7" s="40">
        <v>1362319342.6400001</v>
      </c>
      <c r="Q7" s="40">
        <v>3981696535.6300001</v>
      </c>
      <c r="R7" s="40">
        <v>2675571594.52</v>
      </c>
      <c r="S7" s="40">
        <v>1654788282.1700001</v>
      </c>
      <c r="T7" s="40">
        <v>828394764.50999999</v>
      </c>
      <c r="U7" s="40">
        <v>3747710270.3400002</v>
      </c>
      <c r="V7" s="40">
        <v>2937291776.3899999</v>
      </c>
      <c r="W7" s="40">
        <v>1847630665.23</v>
      </c>
      <c r="X7" s="40">
        <v>931633440.24000001</v>
      </c>
      <c r="Y7" s="40">
        <v>2773677055.0500002</v>
      </c>
      <c r="Z7" s="40">
        <v>1697775194.3800001</v>
      </c>
      <c r="AA7" s="40">
        <v>725667256.83000004</v>
      </c>
      <c r="AB7" s="40">
        <v>333783892.47000003</v>
      </c>
      <c r="AC7" s="40">
        <v>1543291853.1500001</v>
      </c>
      <c r="AD7" s="40">
        <v>1122687436.55</v>
      </c>
      <c r="AE7" s="40">
        <v>733197496.77999997</v>
      </c>
      <c r="AF7" s="40">
        <v>327210217.19999999</v>
      </c>
      <c r="AG7" s="40">
        <v>1260762331.1500001</v>
      </c>
      <c r="AH7" s="40">
        <v>852209020.96000004</v>
      </c>
      <c r="AI7" s="40">
        <v>556127669.41999996</v>
      </c>
      <c r="AJ7" s="40">
        <v>273722317.06</v>
      </c>
      <c r="AK7" s="40">
        <v>755631322.51999998</v>
      </c>
      <c r="AL7" s="40">
        <v>597824094.75999999</v>
      </c>
      <c r="AM7" s="40">
        <v>284527448.36000001</v>
      </c>
      <c r="AN7" s="40">
        <v>101484115.34999999</v>
      </c>
      <c r="AO7" s="40">
        <v>493864100.60000002</v>
      </c>
      <c r="AP7" s="40">
        <v>413476476.12</v>
      </c>
      <c r="AQ7" s="40">
        <v>563826742.79999995</v>
      </c>
      <c r="AR7" s="40">
        <v>340415346.91000003</v>
      </c>
      <c r="AS7" s="40">
        <v>0</v>
      </c>
    </row>
    <row r="8" spans="1:45">
      <c r="A8" s="40" t="s">
        <v>224</v>
      </c>
      <c r="B8" s="40">
        <v>139222837.99000001</v>
      </c>
      <c r="C8" s="40">
        <v>92582493.090000004</v>
      </c>
      <c r="D8" s="40">
        <v>60861130.270000003</v>
      </c>
      <c r="E8" s="40">
        <v>165364561.34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  <c r="N8" s="40">
        <v>0</v>
      </c>
      <c r="O8" s="40">
        <v>0</v>
      </c>
      <c r="P8" s="40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0">
        <v>0</v>
      </c>
      <c r="Y8" s="40">
        <v>0</v>
      </c>
      <c r="Z8" s="40">
        <v>0</v>
      </c>
      <c r="AA8" s="40">
        <v>0</v>
      </c>
      <c r="AB8" s="40">
        <v>0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I8" s="40">
        <v>0</v>
      </c>
      <c r="AJ8" s="40">
        <v>0</v>
      </c>
      <c r="AK8" s="40">
        <v>0</v>
      </c>
      <c r="AL8" s="40">
        <v>0</v>
      </c>
      <c r="AM8" s="40">
        <v>0</v>
      </c>
      <c r="AN8" s="40">
        <v>0</v>
      </c>
      <c r="AO8" s="40">
        <v>0</v>
      </c>
      <c r="AP8" s="40">
        <v>0</v>
      </c>
      <c r="AQ8" s="40">
        <v>0</v>
      </c>
      <c r="AR8" s="40">
        <v>0</v>
      </c>
      <c r="AS8" s="40">
        <v>0</v>
      </c>
    </row>
    <row r="9" spans="1:45">
      <c r="A9" s="40" t="s">
        <v>225</v>
      </c>
      <c r="B9" s="40">
        <v>2557051208.3899999</v>
      </c>
      <c r="C9" s="40">
        <v>1775035142.3</v>
      </c>
      <c r="D9" s="40">
        <v>1058334018.4400001</v>
      </c>
      <c r="E9" s="40">
        <v>3038466542.5799999</v>
      </c>
      <c r="F9" s="40">
        <v>2413103357.98</v>
      </c>
      <c r="G9" s="40">
        <v>1627682300.0799999</v>
      </c>
      <c r="H9" s="40">
        <v>963424665.07000005</v>
      </c>
      <c r="I9" s="40">
        <v>2620981326.5</v>
      </c>
      <c r="J9" s="40">
        <v>2033858029.8499999</v>
      </c>
      <c r="K9" s="40">
        <v>1331566916.8299999</v>
      </c>
      <c r="L9" s="40">
        <v>782548737.84000003</v>
      </c>
      <c r="M9" s="40">
        <v>2110873494.9300001</v>
      </c>
      <c r="N9" s="40">
        <v>1656089808.5999999</v>
      </c>
      <c r="O9" s="40">
        <v>1102992077.27</v>
      </c>
      <c r="P9" s="40">
        <v>670787847.96000004</v>
      </c>
      <c r="Q9" s="40">
        <v>1798238970.1500001</v>
      </c>
      <c r="R9" s="40">
        <v>1415069181.8900001</v>
      </c>
      <c r="S9" s="40">
        <v>940968110.08000004</v>
      </c>
      <c r="T9" s="40">
        <v>557110787.39999998</v>
      </c>
      <c r="U9" s="40">
        <v>1421910432.1300001</v>
      </c>
      <c r="V9" s="40">
        <v>1080114131.97</v>
      </c>
      <c r="W9" s="40">
        <v>714236117.63</v>
      </c>
      <c r="X9" s="40">
        <v>427617219.69</v>
      </c>
      <c r="Y9" s="40">
        <v>989960568.96000004</v>
      </c>
      <c r="Z9" s="40">
        <v>768553269.34000003</v>
      </c>
      <c r="AA9" s="40">
        <v>501388181.62</v>
      </c>
      <c r="AB9" s="40">
        <v>283024239.10000002</v>
      </c>
      <c r="AC9" s="40">
        <v>919737268.51999998</v>
      </c>
      <c r="AD9" s="40">
        <v>727341579.39999998</v>
      </c>
      <c r="AE9" s="40">
        <v>476888376.99000001</v>
      </c>
      <c r="AF9" s="40">
        <v>293676826.07999998</v>
      </c>
      <c r="AG9" s="40">
        <v>576678505.70000005</v>
      </c>
      <c r="AH9" s="40">
        <v>437309793.31999999</v>
      </c>
      <c r="AI9" s="40">
        <v>278945256.25</v>
      </c>
      <c r="AJ9" s="40">
        <v>129892862.59999999</v>
      </c>
      <c r="AK9" s="40">
        <v>312676476.94</v>
      </c>
      <c r="AL9" s="40">
        <v>219218665.78</v>
      </c>
      <c r="AM9" s="40">
        <v>143171028.40000001</v>
      </c>
      <c r="AN9" s="40">
        <v>76853709.230000004</v>
      </c>
      <c r="AO9" s="40">
        <v>260705628.00999999</v>
      </c>
      <c r="AP9" s="40">
        <v>184960249.81</v>
      </c>
      <c r="AQ9" s="40">
        <v>225517663.03999999</v>
      </c>
      <c r="AR9" s="40">
        <v>141311727.44</v>
      </c>
      <c r="AS9" s="40">
        <v>0</v>
      </c>
    </row>
    <row r="10" spans="1:45">
      <c r="A10" s="40" t="s">
        <v>226</v>
      </c>
      <c r="B10" s="40">
        <v>828425623.71000004</v>
      </c>
      <c r="C10" s="40">
        <v>664154468.83000004</v>
      </c>
      <c r="D10" s="40">
        <v>279996477.83999997</v>
      </c>
      <c r="E10" s="40">
        <v>917828430.12</v>
      </c>
      <c r="F10" s="40">
        <v>713676798.16999996</v>
      </c>
      <c r="G10" s="40">
        <v>520402388.06999999</v>
      </c>
      <c r="H10" s="40">
        <v>212416585.97</v>
      </c>
      <c r="I10" s="40">
        <v>689193645.57000005</v>
      </c>
      <c r="J10" s="40">
        <v>527711783.63999999</v>
      </c>
      <c r="K10" s="40">
        <v>377945054.02999997</v>
      </c>
      <c r="L10" s="40">
        <v>151112145.69999999</v>
      </c>
      <c r="M10" s="40">
        <v>437530454.99000001</v>
      </c>
      <c r="N10" s="40">
        <v>335071983.66000003</v>
      </c>
      <c r="O10" s="40">
        <v>243124112</v>
      </c>
      <c r="P10" s="40">
        <v>117188466.08</v>
      </c>
      <c r="Q10" s="40">
        <v>342030549.38</v>
      </c>
      <c r="R10" s="40">
        <v>268432492.46000001</v>
      </c>
      <c r="S10" s="40">
        <v>187451376.28</v>
      </c>
      <c r="T10" s="40">
        <v>84504275.25</v>
      </c>
      <c r="U10" s="40">
        <v>285135115.91000003</v>
      </c>
      <c r="V10" s="40">
        <v>212134175.66999999</v>
      </c>
      <c r="W10" s="40">
        <v>152166572.19</v>
      </c>
      <c r="X10" s="40">
        <v>72564816.959999993</v>
      </c>
      <c r="Y10" s="40">
        <v>187273465.33000001</v>
      </c>
      <c r="Z10" s="40">
        <v>136550163.15000001</v>
      </c>
      <c r="AA10" s="40">
        <v>95887636.590000004</v>
      </c>
      <c r="AB10" s="40">
        <v>43760909.009999998</v>
      </c>
      <c r="AC10" s="40">
        <v>200093079.71000001</v>
      </c>
      <c r="AD10" s="40">
        <v>153822293.52000001</v>
      </c>
      <c r="AE10" s="40">
        <v>108323358.68000001</v>
      </c>
      <c r="AF10" s="40">
        <v>54646211.460000001</v>
      </c>
      <c r="AG10" s="40">
        <v>157953401.62</v>
      </c>
      <c r="AH10" s="40">
        <v>117344609.95999999</v>
      </c>
      <c r="AI10" s="40">
        <v>84106697.400000006</v>
      </c>
      <c r="AJ10" s="40">
        <v>30121638.949999999</v>
      </c>
      <c r="AK10" s="40">
        <v>83300545.329999998</v>
      </c>
      <c r="AL10" s="40">
        <v>73440388.930000007</v>
      </c>
      <c r="AM10" s="40">
        <v>32320209.07</v>
      </c>
      <c r="AN10" s="40">
        <v>11725623.640000001</v>
      </c>
      <c r="AO10" s="40">
        <v>61558462.450000003</v>
      </c>
      <c r="AP10" s="40">
        <v>60618832.25</v>
      </c>
      <c r="AQ10" s="40">
        <v>71216961.629999995</v>
      </c>
      <c r="AR10" s="40">
        <v>28641352.899999999</v>
      </c>
      <c r="AS10" s="40">
        <v>0</v>
      </c>
    </row>
    <row r="11" spans="1:45">
      <c r="A11" s="40" t="s">
        <v>227</v>
      </c>
      <c r="B11" s="40">
        <v>6508632581.1800003</v>
      </c>
      <c r="C11" s="40">
        <v>4790501764.0799999</v>
      </c>
      <c r="D11" s="40">
        <v>2268159049.46</v>
      </c>
      <c r="E11" s="40">
        <v>15934598589.93</v>
      </c>
      <c r="F11" s="40">
        <v>13156272843.84</v>
      </c>
      <c r="G11" s="40">
        <v>8245502316.79</v>
      </c>
      <c r="H11" s="40">
        <v>2401333769.1199999</v>
      </c>
      <c r="I11" s="40">
        <v>6229673598.3299999</v>
      </c>
      <c r="J11" s="40">
        <v>4339815429.8000002</v>
      </c>
      <c r="K11" s="40">
        <v>2683474265.4499998</v>
      </c>
      <c r="L11" s="40">
        <v>1409568777.95</v>
      </c>
      <c r="M11" s="40">
        <v>4721880245.7799997</v>
      </c>
      <c r="N11" s="40">
        <v>2832164241.0900002</v>
      </c>
      <c r="O11" s="40">
        <v>1633424019.29</v>
      </c>
      <c r="P11" s="40">
        <v>775881241.85000002</v>
      </c>
      <c r="Q11" s="40">
        <v>2763284629.04</v>
      </c>
      <c r="R11" s="40">
        <v>1672189538.8399999</v>
      </c>
      <c r="S11" s="40">
        <v>973381556.33000004</v>
      </c>
      <c r="T11" s="40">
        <v>309063166.80000001</v>
      </c>
      <c r="U11" s="40">
        <v>1577393950.49</v>
      </c>
      <c r="V11" s="40">
        <v>1383252656.3900001</v>
      </c>
      <c r="W11" s="40">
        <v>813160089.84000003</v>
      </c>
      <c r="X11" s="40">
        <v>431616931.42000002</v>
      </c>
      <c r="Y11" s="40">
        <v>1371107711.49</v>
      </c>
      <c r="Z11" s="40">
        <v>812209063.76999998</v>
      </c>
      <c r="AA11" s="40">
        <v>208185899.44</v>
      </c>
      <c r="AB11" s="40">
        <v>110683633.44</v>
      </c>
      <c r="AC11" s="40">
        <v>422438147.50999999</v>
      </c>
      <c r="AD11" s="40">
        <v>346280791.54000002</v>
      </c>
      <c r="AE11" s="40">
        <v>256756043.55000001</v>
      </c>
      <c r="AF11" s="40">
        <v>69672086</v>
      </c>
      <c r="AG11" s="40">
        <v>219794255.03</v>
      </c>
      <c r="AH11" s="40">
        <v>165397749.84999999</v>
      </c>
      <c r="AI11" s="40">
        <v>99943672.950000003</v>
      </c>
      <c r="AJ11" s="40">
        <v>38641002.890000001</v>
      </c>
      <c r="AK11" s="40">
        <v>97483989.040000007</v>
      </c>
      <c r="AL11" s="40">
        <v>137795687.5</v>
      </c>
      <c r="AM11" s="40">
        <v>34149041.25</v>
      </c>
      <c r="AN11" s="40">
        <v>18104785.239999998</v>
      </c>
      <c r="AO11" s="40">
        <v>99616792.819999993</v>
      </c>
      <c r="AP11" s="40">
        <v>172902506.59999999</v>
      </c>
      <c r="AQ11" s="40">
        <v>137960255.5</v>
      </c>
      <c r="AR11" s="40">
        <v>91661390.359999999</v>
      </c>
      <c r="AS11" s="40">
        <v>0</v>
      </c>
    </row>
    <row r="12" spans="1:45">
      <c r="A12" s="40" t="s">
        <v>228</v>
      </c>
      <c r="B12" s="40">
        <v>10033332251.27</v>
      </c>
      <c r="C12" s="40">
        <v>7322273868.3000002</v>
      </c>
      <c r="D12" s="40">
        <v>3667350676.0100002</v>
      </c>
      <c r="E12" s="40">
        <v>20056258123.970001</v>
      </c>
      <c r="F12" s="40">
        <v>16283052999.99</v>
      </c>
      <c r="G12" s="40">
        <v>10393587004.940001</v>
      </c>
      <c r="H12" s="40">
        <v>3577175020.1599998</v>
      </c>
      <c r="I12" s="40">
        <v>9539848570.3999996</v>
      </c>
      <c r="J12" s="40">
        <v>6901385243.29</v>
      </c>
      <c r="K12" s="40">
        <v>4392986236.3100004</v>
      </c>
      <c r="L12" s="40">
        <v>2343229661.4899998</v>
      </c>
      <c r="M12" s="40">
        <v>7270284195.6999998</v>
      </c>
      <c r="N12" s="40">
        <v>4823326033.3500004</v>
      </c>
      <c r="O12" s="40">
        <v>2979540208.5599999</v>
      </c>
      <c r="P12" s="40">
        <v>1563857555.8900001</v>
      </c>
      <c r="Q12" s="40">
        <v>4903554148.5699997</v>
      </c>
      <c r="R12" s="40">
        <v>3355691213.1900001</v>
      </c>
      <c r="S12" s="40">
        <v>2101801042.6900001</v>
      </c>
      <c r="T12" s="40">
        <v>950678229.45000005</v>
      </c>
      <c r="U12" s="40">
        <v>3284439498.5300002</v>
      </c>
      <c r="V12" s="40">
        <v>2675500964.0300002</v>
      </c>
      <c r="W12" s="40">
        <v>1679562779.6600001</v>
      </c>
      <c r="X12" s="40">
        <v>931798968.07000005</v>
      </c>
      <c r="Y12" s="40">
        <v>2548341745.7800002</v>
      </c>
      <c r="Z12" s="40">
        <v>1717312496.26</v>
      </c>
      <c r="AA12" s="40">
        <v>805461717.64999998</v>
      </c>
      <c r="AB12" s="40">
        <v>437468781.55000001</v>
      </c>
      <c r="AC12" s="40">
        <v>1542268495.74</v>
      </c>
      <c r="AD12" s="40">
        <v>1227444664.46</v>
      </c>
      <c r="AE12" s="40">
        <v>841967779.22000003</v>
      </c>
      <c r="AF12" s="40">
        <v>417995123.54000002</v>
      </c>
      <c r="AG12" s="40">
        <v>954426162.35000002</v>
      </c>
      <c r="AH12" s="40">
        <v>720052153.13</v>
      </c>
      <c r="AI12" s="40">
        <v>462995626.60000002</v>
      </c>
      <c r="AJ12" s="40">
        <v>198655504.44</v>
      </c>
      <c r="AK12" s="40">
        <v>493461011.31</v>
      </c>
      <c r="AL12" s="40">
        <v>430454742.20999998</v>
      </c>
      <c r="AM12" s="40">
        <v>209640278.72</v>
      </c>
      <c r="AN12" s="40">
        <v>106684118.11</v>
      </c>
      <c r="AO12" s="40">
        <v>421880883.27999997</v>
      </c>
      <c r="AP12" s="40">
        <v>418481588.66000003</v>
      </c>
      <c r="AQ12" s="40">
        <v>434694880.17000002</v>
      </c>
      <c r="AR12" s="40">
        <v>261614470.69999999</v>
      </c>
      <c r="AS12" s="40">
        <v>0</v>
      </c>
    </row>
    <row r="13" spans="1:45">
      <c r="A13" s="40" t="s">
        <v>229</v>
      </c>
      <c r="B13" s="40">
        <v>605842255.72000003</v>
      </c>
      <c r="C13" s="40">
        <v>-346662872.22000003</v>
      </c>
      <c r="D13" s="40">
        <v>-635874164.73000002</v>
      </c>
      <c r="E13" s="40">
        <v>-3025871483.52</v>
      </c>
      <c r="F13" s="40">
        <v>-2747357348.1999998</v>
      </c>
      <c r="G13" s="40">
        <v>-1937829405.51</v>
      </c>
      <c r="H13" s="40">
        <v>-239089059.56</v>
      </c>
      <c r="I13" s="40">
        <v>2294310944.7399998</v>
      </c>
      <c r="J13" s="40">
        <v>1439759970.6700001</v>
      </c>
      <c r="K13" s="40">
        <v>858007072.72000003</v>
      </c>
      <c r="L13" s="40">
        <v>350428492.70999998</v>
      </c>
      <c r="M13" s="40">
        <v>450598075.64999998</v>
      </c>
      <c r="N13" s="40">
        <v>355080443.73000002</v>
      </c>
      <c r="O13" s="40">
        <v>56517507.310000002</v>
      </c>
      <c r="P13" s="40">
        <v>-201538213.25</v>
      </c>
      <c r="Q13" s="40">
        <v>-921857612.94000006</v>
      </c>
      <c r="R13" s="40">
        <v>-680119618.66999996</v>
      </c>
      <c r="S13" s="40">
        <v>-447012760.51999998</v>
      </c>
      <c r="T13" s="40">
        <v>-122283464.94</v>
      </c>
      <c r="U13" s="40">
        <v>463270771.81</v>
      </c>
      <c r="V13" s="40">
        <v>261790812.36000001</v>
      </c>
      <c r="W13" s="40">
        <v>168067885.56999999</v>
      </c>
      <c r="X13" s="40">
        <v>-165527.82999999999</v>
      </c>
      <c r="Y13" s="40">
        <v>225335309.27000001</v>
      </c>
      <c r="Z13" s="40">
        <v>-19537301.879999999</v>
      </c>
      <c r="AA13" s="40">
        <v>-79794460.819999993</v>
      </c>
      <c r="AB13" s="40">
        <v>-103684889.08</v>
      </c>
      <c r="AC13" s="40">
        <v>1023357.41</v>
      </c>
      <c r="AD13" s="40">
        <v>-104757227.91</v>
      </c>
      <c r="AE13" s="40">
        <v>-108770282.44</v>
      </c>
      <c r="AF13" s="40">
        <v>-90784906.340000004</v>
      </c>
      <c r="AG13" s="40">
        <v>306336168.80000001</v>
      </c>
      <c r="AH13" s="40">
        <v>132156867.83</v>
      </c>
      <c r="AI13" s="40">
        <v>93132042.819999993</v>
      </c>
      <c r="AJ13" s="40">
        <v>75066812.620000005</v>
      </c>
      <c r="AK13" s="40">
        <v>262170311.21000001</v>
      </c>
      <c r="AL13" s="40">
        <v>167369352.55000001</v>
      </c>
      <c r="AM13" s="40">
        <v>74887169.640000001</v>
      </c>
      <c r="AN13" s="40">
        <v>-5200002.76</v>
      </c>
      <c r="AO13" s="40">
        <v>71983217.319999993</v>
      </c>
      <c r="AP13" s="40">
        <v>-5005112.54</v>
      </c>
      <c r="AQ13" s="40">
        <v>129131862.63</v>
      </c>
      <c r="AR13" s="40">
        <v>78800876.209999993</v>
      </c>
      <c r="AS13" s="40">
        <v>0</v>
      </c>
    </row>
    <row r="14" spans="1:45">
      <c r="A14" s="40" t="s">
        <v>230</v>
      </c>
    </row>
    <row r="15" spans="1:45">
      <c r="A15" s="40" t="s">
        <v>231</v>
      </c>
      <c r="B15" s="40">
        <v>6500000</v>
      </c>
      <c r="C15" s="40">
        <v>6500000</v>
      </c>
      <c r="D15" s="40">
        <v>6500000</v>
      </c>
      <c r="E15" s="40">
        <v>216224931.16</v>
      </c>
      <c r="F15" s="40">
        <v>199606970.16</v>
      </c>
      <c r="G15" s="40">
        <v>97287204.439999998</v>
      </c>
      <c r="H15" s="40">
        <v>1750000</v>
      </c>
      <c r="I15" s="40">
        <v>90302925</v>
      </c>
      <c r="J15" s="40">
        <v>78974175</v>
      </c>
      <c r="K15" s="40">
        <v>23850000</v>
      </c>
      <c r="L15" s="40">
        <v>0</v>
      </c>
      <c r="M15" s="40">
        <v>20579667.879999999</v>
      </c>
      <c r="N15" s="40">
        <v>20579667.879999999</v>
      </c>
      <c r="O15" s="40">
        <v>20429667.879999999</v>
      </c>
      <c r="P15" s="40">
        <v>19300000</v>
      </c>
      <c r="Q15" s="40">
        <v>1600000</v>
      </c>
      <c r="R15" s="40">
        <v>0</v>
      </c>
      <c r="S15" s="40">
        <v>0</v>
      </c>
      <c r="T15" s="40">
        <v>0</v>
      </c>
      <c r="U15" s="40">
        <v>1000000</v>
      </c>
      <c r="V15" s="40">
        <v>1000000</v>
      </c>
      <c r="W15" s="40">
        <v>1000000</v>
      </c>
      <c r="X15" s="40">
        <v>0</v>
      </c>
      <c r="Y15" s="40">
        <v>0</v>
      </c>
      <c r="Z15" s="40">
        <v>0</v>
      </c>
      <c r="AA15" s="40">
        <v>0</v>
      </c>
      <c r="AB15" s="40">
        <v>0</v>
      </c>
      <c r="AC15" s="40">
        <v>0</v>
      </c>
      <c r="AD15" s="40">
        <v>0</v>
      </c>
      <c r="AE15" s="40">
        <v>0</v>
      </c>
      <c r="AF15" s="40">
        <v>0</v>
      </c>
      <c r="AG15" s="40">
        <v>0</v>
      </c>
      <c r="AH15" s="40">
        <v>0</v>
      </c>
      <c r="AI15" s="40">
        <v>0</v>
      </c>
      <c r="AJ15" s="40">
        <v>0</v>
      </c>
      <c r="AK15" s="40">
        <v>0</v>
      </c>
      <c r="AL15" s="40">
        <v>0</v>
      </c>
      <c r="AM15" s="40">
        <v>0</v>
      </c>
      <c r="AN15" s="40">
        <v>0</v>
      </c>
      <c r="AO15" s="40">
        <v>0</v>
      </c>
      <c r="AP15" s="40">
        <v>0</v>
      </c>
      <c r="AQ15" s="40">
        <v>6000000</v>
      </c>
      <c r="AR15" s="40">
        <v>0</v>
      </c>
      <c r="AS15" s="40">
        <v>0</v>
      </c>
    </row>
    <row r="16" spans="1:45">
      <c r="A16" s="40" t="s">
        <v>232</v>
      </c>
      <c r="B16" s="40">
        <v>28775271.600000001</v>
      </c>
      <c r="C16" s="40">
        <v>19670846.32</v>
      </c>
      <c r="D16" s="40">
        <v>0</v>
      </c>
      <c r="E16" s="40">
        <v>26014601.98</v>
      </c>
      <c r="F16" s="40">
        <v>24251730.18</v>
      </c>
      <c r="G16" s="40">
        <v>20849439.129999999</v>
      </c>
      <c r="H16" s="40">
        <v>11883616.369999999</v>
      </c>
      <c r="I16" s="40">
        <v>17797025.140000001</v>
      </c>
      <c r="J16" s="40">
        <v>4341971.9400000004</v>
      </c>
      <c r="K16" s="40">
        <v>14180.57</v>
      </c>
      <c r="L16" s="40">
        <v>0</v>
      </c>
      <c r="M16" s="40">
        <v>3643497.63</v>
      </c>
      <c r="N16" s="40">
        <v>3643497.63</v>
      </c>
      <c r="O16" s="40">
        <v>3627579.83</v>
      </c>
      <c r="P16" s="40">
        <v>1409667.88</v>
      </c>
      <c r="Q16" s="40">
        <v>1957686.76</v>
      </c>
      <c r="R16" s="40">
        <v>1957686.76</v>
      </c>
      <c r="S16" s="40">
        <v>1957686.76</v>
      </c>
      <c r="T16" s="40">
        <v>0</v>
      </c>
      <c r="U16" s="40">
        <v>2589993.14</v>
      </c>
      <c r="V16" s="40">
        <v>2589993.14</v>
      </c>
      <c r="W16" s="40">
        <v>2589993.14</v>
      </c>
      <c r="X16" s="40">
        <v>0</v>
      </c>
      <c r="Y16" s="40">
        <v>1475188.91</v>
      </c>
      <c r="Z16" s="40">
        <v>1411746.2</v>
      </c>
      <c r="AA16" s="40">
        <v>1411746.2</v>
      </c>
      <c r="AB16" s="40">
        <v>0</v>
      </c>
      <c r="AC16" s="40">
        <v>616705.47</v>
      </c>
      <c r="AD16" s="40">
        <v>616705.47</v>
      </c>
      <c r="AE16" s="40">
        <v>616705.47</v>
      </c>
      <c r="AF16" s="40">
        <v>0</v>
      </c>
      <c r="AG16" s="40">
        <v>0</v>
      </c>
      <c r="AH16" s="40">
        <v>0</v>
      </c>
      <c r="AI16" s="40">
        <v>0</v>
      </c>
      <c r="AJ16" s="40">
        <v>0</v>
      </c>
      <c r="AK16" s="40">
        <v>0</v>
      </c>
      <c r="AL16" s="40">
        <v>0</v>
      </c>
      <c r="AM16" s="40">
        <v>0</v>
      </c>
      <c r="AN16" s="40">
        <v>0</v>
      </c>
      <c r="AO16" s="40">
        <v>0</v>
      </c>
      <c r="AP16" s="40">
        <v>0</v>
      </c>
      <c r="AQ16" s="40">
        <v>0</v>
      </c>
      <c r="AR16" s="40">
        <v>0</v>
      </c>
      <c r="AS16" s="40">
        <v>0</v>
      </c>
    </row>
    <row r="17" spans="1:45">
      <c r="A17" s="40" t="s">
        <v>233</v>
      </c>
      <c r="B17" s="40">
        <v>3476510.32</v>
      </c>
      <c r="C17" s="40">
        <v>2020135</v>
      </c>
      <c r="D17" s="40">
        <v>207050</v>
      </c>
      <c r="E17" s="40">
        <v>4002672.05</v>
      </c>
      <c r="F17" s="40">
        <v>1226605.51</v>
      </c>
      <c r="G17" s="40">
        <v>659767.1</v>
      </c>
      <c r="H17" s="40">
        <v>249768</v>
      </c>
      <c r="I17" s="40">
        <v>1649500.47</v>
      </c>
      <c r="J17" s="40">
        <v>1072341.72</v>
      </c>
      <c r="K17" s="40">
        <v>544586.72</v>
      </c>
      <c r="L17" s="40">
        <v>462016.72</v>
      </c>
      <c r="M17" s="40">
        <v>407019.85</v>
      </c>
      <c r="N17" s="40">
        <v>293587.17</v>
      </c>
      <c r="O17" s="40">
        <v>157318.60999999999</v>
      </c>
      <c r="P17" s="40">
        <v>10043170.800000001</v>
      </c>
      <c r="Q17" s="40">
        <v>530145.79</v>
      </c>
      <c r="R17" s="40">
        <v>326204.2</v>
      </c>
      <c r="S17" s="40">
        <v>323554.2</v>
      </c>
      <c r="T17" s="40">
        <v>143832.39000000001</v>
      </c>
      <c r="U17" s="40">
        <v>1754386.74</v>
      </c>
      <c r="V17" s="40">
        <v>1386608.58</v>
      </c>
      <c r="W17" s="40">
        <v>485299.6</v>
      </c>
      <c r="X17" s="40">
        <v>151059.6</v>
      </c>
      <c r="Y17" s="40">
        <v>522261</v>
      </c>
      <c r="Z17" s="40">
        <v>344047.57</v>
      </c>
      <c r="AA17" s="40">
        <v>155837.12</v>
      </c>
      <c r="AB17" s="40">
        <v>39473.120000000003</v>
      </c>
      <c r="AC17" s="40">
        <v>1207572.42</v>
      </c>
      <c r="AD17" s="40">
        <v>1004471.26</v>
      </c>
      <c r="AE17" s="40">
        <v>1000484.02</v>
      </c>
      <c r="AF17" s="40">
        <v>970710</v>
      </c>
      <c r="AG17" s="40">
        <v>189458.49</v>
      </c>
      <c r="AH17" s="40">
        <v>147940</v>
      </c>
      <c r="AI17" s="40">
        <v>110540</v>
      </c>
      <c r="AJ17" s="40">
        <v>21540</v>
      </c>
      <c r="AK17" s="40">
        <v>283385</v>
      </c>
      <c r="AL17" s="40">
        <v>50325</v>
      </c>
      <c r="AM17" s="40">
        <v>44290</v>
      </c>
      <c r="AN17" s="40">
        <v>44290</v>
      </c>
      <c r="AO17" s="40">
        <v>0</v>
      </c>
      <c r="AP17" s="40">
        <v>67036.850000000006</v>
      </c>
      <c r="AQ17" s="40">
        <v>1409699</v>
      </c>
      <c r="AR17" s="40">
        <v>5494748.9000000004</v>
      </c>
      <c r="AS17" s="40">
        <v>0</v>
      </c>
    </row>
    <row r="18" spans="1:45">
      <c r="A18" s="40" t="s">
        <v>234</v>
      </c>
      <c r="B18" s="40">
        <v>-508259.12</v>
      </c>
      <c r="C18" s="40">
        <v>0</v>
      </c>
      <c r="D18" s="40">
        <v>0</v>
      </c>
      <c r="E18" s="40">
        <v>0</v>
      </c>
      <c r="F18" s="40">
        <v>0</v>
      </c>
      <c r="G18" s="40">
        <v>0</v>
      </c>
      <c r="H18" s="40">
        <v>0</v>
      </c>
      <c r="I18" s="40">
        <v>0</v>
      </c>
      <c r="J18" s="40">
        <v>-9151444.8000000007</v>
      </c>
      <c r="K18" s="40">
        <v>-9151444.8000000007</v>
      </c>
      <c r="L18" s="40">
        <v>0</v>
      </c>
      <c r="M18" s="40">
        <v>0</v>
      </c>
      <c r="N18" s="40">
        <v>0</v>
      </c>
      <c r="O18" s="40">
        <v>0</v>
      </c>
      <c r="P18" s="40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0">
        <v>0</v>
      </c>
      <c r="Y18" s="40">
        <v>0</v>
      </c>
      <c r="Z18" s="40">
        <v>0</v>
      </c>
      <c r="AA18" s="40">
        <v>0</v>
      </c>
      <c r="AB18" s="40">
        <v>0</v>
      </c>
      <c r="AC18" s="40">
        <v>0</v>
      </c>
      <c r="AD18" s="40">
        <v>0</v>
      </c>
      <c r="AE18" s="40">
        <v>0</v>
      </c>
      <c r="AF18" s="40">
        <v>0</v>
      </c>
      <c r="AG18" s="40">
        <v>0</v>
      </c>
      <c r="AH18" s="40">
        <v>0</v>
      </c>
      <c r="AI18" s="40">
        <v>0</v>
      </c>
      <c r="AJ18" s="40">
        <v>0</v>
      </c>
      <c r="AK18" s="40">
        <v>0</v>
      </c>
      <c r="AL18" s="40">
        <v>0</v>
      </c>
      <c r="AM18" s="40">
        <v>0</v>
      </c>
      <c r="AN18" s="40">
        <v>0</v>
      </c>
      <c r="AO18" s="40">
        <v>0</v>
      </c>
      <c r="AP18" s="40">
        <v>0</v>
      </c>
      <c r="AQ18" s="40">
        <v>0</v>
      </c>
      <c r="AR18" s="40">
        <v>0</v>
      </c>
      <c r="AS18" s="40">
        <v>0</v>
      </c>
    </row>
    <row r="19" spans="1:45">
      <c r="A19" s="40" t="s">
        <v>235</v>
      </c>
      <c r="B19" s="40">
        <v>0</v>
      </c>
      <c r="C19" s="40">
        <v>0</v>
      </c>
      <c r="D19" s="40">
        <v>0</v>
      </c>
      <c r="E19" s="40">
        <v>17064831.84</v>
      </c>
      <c r="F19" s="40">
        <v>0</v>
      </c>
      <c r="G19" s="40">
        <v>0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  <c r="P19" s="40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 s="40">
        <v>0</v>
      </c>
      <c r="X19" s="40">
        <v>0</v>
      </c>
      <c r="Y19" s="40">
        <v>0</v>
      </c>
      <c r="Z19" s="40">
        <v>0</v>
      </c>
      <c r="AA19" s="40">
        <v>0</v>
      </c>
      <c r="AB19" s="40">
        <v>0</v>
      </c>
      <c r="AC19" s="40">
        <v>0</v>
      </c>
      <c r="AD19" s="40">
        <v>0</v>
      </c>
      <c r="AE19" s="40">
        <v>0</v>
      </c>
      <c r="AF19" s="40">
        <v>0</v>
      </c>
      <c r="AG19" s="40">
        <v>0</v>
      </c>
      <c r="AH19" s="40">
        <v>0</v>
      </c>
      <c r="AI19" s="40">
        <v>0</v>
      </c>
      <c r="AJ19" s="40">
        <v>0</v>
      </c>
      <c r="AK19" s="40">
        <v>0</v>
      </c>
      <c r="AL19" s="40">
        <v>0</v>
      </c>
      <c r="AM19" s="40">
        <v>0</v>
      </c>
      <c r="AN19" s="40">
        <v>0</v>
      </c>
      <c r="AO19" s="40">
        <v>0</v>
      </c>
      <c r="AP19" s="40">
        <v>0</v>
      </c>
      <c r="AQ19" s="40">
        <v>0</v>
      </c>
      <c r="AR19" s="40">
        <v>0</v>
      </c>
      <c r="AS19" s="40">
        <v>0</v>
      </c>
    </row>
    <row r="20" spans="1:45">
      <c r="A20" s="40" t="s">
        <v>236</v>
      </c>
      <c r="B20" s="40">
        <v>38243522.799999997</v>
      </c>
      <c r="C20" s="40">
        <v>28190981.32</v>
      </c>
      <c r="D20" s="40">
        <v>6707050</v>
      </c>
      <c r="E20" s="40">
        <v>263307037.03</v>
      </c>
      <c r="F20" s="40">
        <v>225085305.84999999</v>
      </c>
      <c r="G20" s="40">
        <v>118796410.67</v>
      </c>
      <c r="H20" s="40">
        <v>13883384.369999999</v>
      </c>
      <c r="I20" s="40">
        <v>109749450.61</v>
      </c>
      <c r="J20" s="40">
        <v>75237043.859999999</v>
      </c>
      <c r="K20" s="40">
        <v>15257322.49</v>
      </c>
      <c r="L20" s="40">
        <v>462016.72</v>
      </c>
      <c r="M20" s="40">
        <v>24630185.359999999</v>
      </c>
      <c r="N20" s="40">
        <v>24516752.68</v>
      </c>
      <c r="O20" s="40">
        <v>24214566.32</v>
      </c>
      <c r="P20" s="40">
        <v>30752838.68</v>
      </c>
      <c r="Q20" s="40">
        <v>4087832.55</v>
      </c>
      <c r="R20" s="40">
        <v>2283890.96</v>
      </c>
      <c r="S20" s="40">
        <v>2281240.96</v>
      </c>
      <c r="T20" s="40">
        <v>143832.39000000001</v>
      </c>
      <c r="U20" s="40">
        <v>5344379.88</v>
      </c>
      <c r="V20" s="40">
        <v>4976601.72</v>
      </c>
      <c r="W20" s="40">
        <v>4075292.74</v>
      </c>
      <c r="X20" s="40">
        <v>151059.6</v>
      </c>
      <c r="Y20" s="40">
        <v>1997449.91</v>
      </c>
      <c r="Z20" s="40">
        <v>1755793.77</v>
      </c>
      <c r="AA20" s="40">
        <v>1567583.32</v>
      </c>
      <c r="AB20" s="40">
        <v>39473.120000000003</v>
      </c>
      <c r="AC20" s="40">
        <v>1824277.89</v>
      </c>
      <c r="AD20" s="40">
        <v>1621176.73</v>
      </c>
      <c r="AE20" s="40">
        <v>1617189.49</v>
      </c>
      <c r="AF20" s="40">
        <v>970710</v>
      </c>
      <c r="AG20" s="40">
        <v>189458.49</v>
      </c>
      <c r="AH20" s="40">
        <v>147940</v>
      </c>
      <c r="AI20" s="40">
        <v>110540</v>
      </c>
      <c r="AJ20" s="40">
        <v>21540</v>
      </c>
      <c r="AK20" s="40">
        <v>283385</v>
      </c>
      <c r="AL20" s="40">
        <v>50325</v>
      </c>
      <c r="AM20" s="40">
        <v>44290</v>
      </c>
      <c r="AN20" s="40">
        <v>44290</v>
      </c>
      <c r="AO20" s="40">
        <v>0</v>
      </c>
      <c r="AP20" s="40">
        <v>67036.850000000006</v>
      </c>
      <c r="AQ20" s="40">
        <v>7409699</v>
      </c>
      <c r="AR20" s="40">
        <v>5494748.9000000004</v>
      </c>
      <c r="AS20" s="40">
        <v>0</v>
      </c>
    </row>
    <row r="21" spans="1:45">
      <c r="A21" s="40" t="s">
        <v>237</v>
      </c>
      <c r="B21" s="40">
        <v>331773406.42000002</v>
      </c>
      <c r="C21" s="40">
        <v>243910758.88999999</v>
      </c>
      <c r="D21" s="40">
        <v>103316774.86</v>
      </c>
      <c r="E21" s="40">
        <v>396116352.62</v>
      </c>
      <c r="F21" s="40">
        <v>227594027.34</v>
      </c>
      <c r="G21" s="40">
        <v>134252560.87</v>
      </c>
      <c r="H21" s="40">
        <v>69160404.140000001</v>
      </c>
      <c r="I21" s="40">
        <v>140292124.88999999</v>
      </c>
      <c r="J21" s="40">
        <v>95106512.079999998</v>
      </c>
      <c r="K21" s="40">
        <v>55721779.229999997</v>
      </c>
      <c r="L21" s="40">
        <v>11404501.67</v>
      </c>
      <c r="M21" s="40">
        <v>30275361.829999998</v>
      </c>
      <c r="N21" s="40">
        <v>12622215.51</v>
      </c>
      <c r="O21" s="40">
        <v>8848845.8599999994</v>
      </c>
      <c r="P21" s="40">
        <v>5593094.3600000003</v>
      </c>
      <c r="Q21" s="40">
        <v>30953786.850000001</v>
      </c>
      <c r="R21" s="40">
        <v>27224072.120000001</v>
      </c>
      <c r="S21" s="40">
        <v>17495389.800000001</v>
      </c>
      <c r="T21" s="40">
        <v>7479177.4100000001</v>
      </c>
      <c r="U21" s="40">
        <v>32519594.530000001</v>
      </c>
      <c r="V21" s="40">
        <v>20027989.920000002</v>
      </c>
      <c r="W21" s="40">
        <v>11545805.82</v>
      </c>
      <c r="X21" s="40">
        <v>4726427.0199999996</v>
      </c>
      <c r="Y21" s="40">
        <v>36760358.609999999</v>
      </c>
      <c r="Z21" s="40">
        <v>28393576.440000001</v>
      </c>
      <c r="AA21" s="40">
        <v>24124959.649999999</v>
      </c>
      <c r="AB21" s="40">
        <v>21221247.550000001</v>
      </c>
      <c r="AC21" s="40">
        <v>30903644.350000001</v>
      </c>
      <c r="AD21" s="40">
        <v>23669387.530000001</v>
      </c>
      <c r="AE21" s="40">
        <v>14255814.609999999</v>
      </c>
      <c r="AF21" s="40">
        <v>6391531.0800000001</v>
      </c>
      <c r="AG21" s="40">
        <v>128425510.13</v>
      </c>
      <c r="AH21" s="40">
        <v>104880202.93000001</v>
      </c>
      <c r="AI21" s="40">
        <v>15165593.699999999</v>
      </c>
      <c r="AJ21" s="40">
        <v>2147851</v>
      </c>
      <c r="AK21" s="40">
        <v>40674161.759999998</v>
      </c>
      <c r="AL21" s="40">
        <v>3913060.5</v>
      </c>
      <c r="AM21" s="40">
        <v>898481.33</v>
      </c>
      <c r="AN21" s="40">
        <v>130086</v>
      </c>
      <c r="AO21" s="40">
        <v>9669120.3200000003</v>
      </c>
      <c r="AP21" s="40">
        <v>2777147.65</v>
      </c>
      <c r="AQ21" s="40">
        <v>104387961.2</v>
      </c>
      <c r="AR21" s="40">
        <v>6589836.9000000004</v>
      </c>
      <c r="AS21" s="40">
        <v>0</v>
      </c>
    </row>
    <row r="22" spans="1:45">
      <c r="A22" s="40" t="s">
        <v>238</v>
      </c>
      <c r="B22" s="40">
        <v>50242446.799999997</v>
      </c>
      <c r="C22" s="40">
        <v>26125875.399999999</v>
      </c>
      <c r="D22" s="40">
        <v>3930403.8</v>
      </c>
      <c r="E22" s="40">
        <v>529748029.75</v>
      </c>
      <c r="F22" s="40">
        <v>338648029.75</v>
      </c>
      <c r="G22" s="40">
        <v>227288028.75</v>
      </c>
      <c r="H22" s="40">
        <v>15835757.42</v>
      </c>
      <c r="I22" s="40">
        <v>394546084.56</v>
      </c>
      <c r="J22" s="40">
        <v>99477780.159999996</v>
      </c>
      <c r="K22" s="40">
        <v>81777780.159999996</v>
      </c>
      <c r="L22" s="40">
        <v>31445000</v>
      </c>
      <c r="M22" s="40">
        <v>178961420.38999999</v>
      </c>
      <c r="N22" s="40">
        <v>51551100</v>
      </c>
      <c r="O22" s="40">
        <v>35701960</v>
      </c>
      <c r="P22" s="40">
        <v>70800000</v>
      </c>
      <c r="Q22" s="40">
        <v>70500500</v>
      </c>
      <c r="R22" s="40">
        <v>67400000</v>
      </c>
      <c r="S22" s="40">
        <v>1800000</v>
      </c>
      <c r="T22" s="40">
        <v>0</v>
      </c>
      <c r="U22" s="40">
        <v>97685000</v>
      </c>
      <c r="V22" s="40">
        <v>60488875.409999996</v>
      </c>
      <c r="W22" s="40">
        <v>27280000</v>
      </c>
      <c r="X22" s="40">
        <v>4000000</v>
      </c>
      <c r="Y22" s="40">
        <v>27908287.07</v>
      </c>
      <c r="Z22" s="40">
        <v>21908287.07</v>
      </c>
      <c r="AA22" s="40">
        <v>65276937.07</v>
      </c>
      <c r="AB22" s="40">
        <v>8000000</v>
      </c>
      <c r="AC22" s="40">
        <v>21458500</v>
      </c>
      <c r="AD22" s="40">
        <v>5376900</v>
      </c>
      <c r="AE22" s="40">
        <v>6218900</v>
      </c>
      <c r="AF22" s="40">
        <v>0</v>
      </c>
      <c r="AG22" s="40">
        <v>72850000</v>
      </c>
      <c r="AH22" s="40">
        <v>77350000</v>
      </c>
      <c r="AI22" s="40">
        <v>77150000</v>
      </c>
      <c r="AJ22" s="40">
        <v>0</v>
      </c>
      <c r="AK22" s="40">
        <v>4857889.42</v>
      </c>
      <c r="AL22" s="40">
        <v>4855460.4800000004</v>
      </c>
      <c r="AM22" s="40">
        <v>4857889.42</v>
      </c>
      <c r="AN22" s="40">
        <v>4855460.4800000004</v>
      </c>
      <c r="AO22" s="40">
        <v>10850548.82</v>
      </c>
      <c r="AP22" s="40">
        <v>4063490.85</v>
      </c>
      <c r="AQ22" s="40">
        <v>6000000</v>
      </c>
      <c r="AR22" s="40">
        <v>0</v>
      </c>
      <c r="AS22" s="40">
        <v>0</v>
      </c>
    </row>
    <row r="23" spans="1:45">
      <c r="A23" s="40" t="s">
        <v>239</v>
      </c>
      <c r="B23" s="40">
        <v>9010976.0399999991</v>
      </c>
      <c r="C23" s="40">
        <v>-289023.96000000002</v>
      </c>
      <c r="D23" s="40">
        <v>0</v>
      </c>
      <c r="E23" s="40">
        <v>0</v>
      </c>
      <c r="F23" s="40">
        <v>-17064831.84</v>
      </c>
      <c r="G23" s="40">
        <v>-17064831.84</v>
      </c>
      <c r="H23" s="40">
        <v>0</v>
      </c>
      <c r="I23" s="40">
        <v>0</v>
      </c>
      <c r="J23" s="40">
        <v>0</v>
      </c>
      <c r="K23" s="40">
        <v>0</v>
      </c>
      <c r="L23" s="40">
        <v>0</v>
      </c>
      <c r="M23" s="40">
        <v>20634927.43</v>
      </c>
      <c r="N23" s="40">
        <v>20634927.43</v>
      </c>
      <c r="O23" s="40">
        <v>1488721.07</v>
      </c>
      <c r="P23" s="40">
        <v>1488721.07</v>
      </c>
      <c r="Q23" s="40">
        <v>0</v>
      </c>
      <c r="R23" s="40">
        <v>0</v>
      </c>
      <c r="S23" s="40">
        <v>0</v>
      </c>
      <c r="T23" s="40">
        <v>0</v>
      </c>
      <c r="U23" s="40">
        <v>37639454.07</v>
      </c>
      <c r="V23" s="40">
        <v>0</v>
      </c>
      <c r="W23" s="40">
        <v>0</v>
      </c>
      <c r="X23" s="40">
        <v>0</v>
      </c>
      <c r="Y23" s="40">
        <v>1438835.06</v>
      </c>
      <c r="Z23" s="40">
        <v>1438835.06</v>
      </c>
      <c r="AA23" s="40">
        <v>-18689464.210000001</v>
      </c>
      <c r="AB23" s="40">
        <v>-18689464.210000001</v>
      </c>
      <c r="AC23" s="40">
        <v>26968725.18</v>
      </c>
      <c r="AD23" s="40">
        <v>24861630.170000002</v>
      </c>
      <c r="AE23" s="40">
        <v>24861630.170000002</v>
      </c>
      <c r="AF23" s="40">
        <v>19819536.370000001</v>
      </c>
      <c r="AG23" s="40">
        <v>11850473.16</v>
      </c>
      <c r="AH23" s="40">
        <v>0</v>
      </c>
      <c r="AI23" s="40">
        <v>0</v>
      </c>
      <c r="AJ23" s="40">
        <v>0</v>
      </c>
      <c r="AK23" s="40">
        <v>0</v>
      </c>
      <c r="AL23" s="40">
        <v>0</v>
      </c>
      <c r="AM23" s="40">
        <v>0</v>
      </c>
      <c r="AN23" s="40">
        <v>0</v>
      </c>
      <c r="AO23" s="40">
        <v>0</v>
      </c>
      <c r="AP23" s="40">
        <v>0</v>
      </c>
      <c r="AQ23" s="40">
        <v>15439308.800000001</v>
      </c>
      <c r="AR23" s="40">
        <v>0</v>
      </c>
      <c r="AS23" s="40">
        <v>0</v>
      </c>
    </row>
    <row r="24" spans="1:45">
      <c r="A24" s="40" t="s">
        <v>240</v>
      </c>
      <c r="B24" s="40">
        <v>0</v>
      </c>
      <c r="C24" s="40">
        <v>0</v>
      </c>
      <c r="D24" s="40">
        <v>0</v>
      </c>
      <c r="E24" s="40">
        <v>500000</v>
      </c>
      <c r="F24" s="40">
        <v>500000</v>
      </c>
      <c r="G24" s="40">
        <v>500000</v>
      </c>
      <c r="H24" s="40">
        <v>0</v>
      </c>
      <c r="I24" s="40">
        <v>9151444.8000000007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40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0">
        <v>0</v>
      </c>
      <c r="Y24" s="40">
        <v>0</v>
      </c>
      <c r="Z24" s="40">
        <v>0</v>
      </c>
      <c r="AA24" s="40">
        <v>0</v>
      </c>
      <c r="AB24" s="40">
        <v>0</v>
      </c>
      <c r="AC24" s="40">
        <v>0</v>
      </c>
      <c r="AD24" s="40">
        <v>0</v>
      </c>
      <c r="AE24" s="40">
        <v>0</v>
      </c>
      <c r="AF24" s="40">
        <v>0</v>
      </c>
      <c r="AG24" s="40">
        <v>0</v>
      </c>
      <c r="AH24" s="40">
        <v>0</v>
      </c>
      <c r="AI24" s="40">
        <v>0</v>
      </c>
      <c r="AJ24" s="40">
        <v>0</v>
      </c>
      <c r="AK24" s="40">
        <v>0</v>
      </c>
      <c r="AL24" s="40">
        <v>0</v>
      </c>
      <c r="AM24" s="40">
        <v>0</v>
      </c>
      <c r="AN24" s="40">
        <v>0</v>
      </c>
      <c r="AO24" s="40">
        <v>0</v>
      </c>
      <c r="AP24" s="40">
        <v>0</v>
      </c>
      <c r="AQ24" s="40">
        <v>1000000</v>
      </c>
      <c r="AR24" s="40">
        <v>0</v>
      </c>
      <c r="AS24" s="40">
        <v>0</v>
      </c>
    </row>
    <row r="25" spans="1:45">
      <c r="A25" s="40" t="s">
        <v>241</v>
      </c>
      <c r="B25" s="40">
        <v>391026829.25999999</v>
      </c>
      <c r="C25" s="40">
        <v>269747610.32999998</v>
      </c>
      <c r="D25" s="40">
        <v>107247178.66</v>
      </c>
      <c r="E25" s="40">
        <v>926364382.37</v>
      </c>
      <c r="F25" s="40">
        <v>549677225.25</v>
      </c>
      <c r="G25" s="40">
        <v>344975757.77999997</v>
      </c>
      <c r="H25" s="40">
        <v>84996161.560000002</v>
      </c>
      <c r="I25" s="40">
        <v>543989654.25</v>
      </c>
      <c r="J25" s="40">
        <v>194584292.24000001</v>
      </c>
      <c r="K25" s="40">
        <v>137499559.38999999</v>
      </c>
      <c r="L25" s="40">
        <v>42849501.670000002</v>
      </c>
      <c r="M25" s="40">
        <v>229871709.65000001</v>
      </c>
      <c r="N25" s="40">
        <v>84808242.939999998</v>
      </c>
      <c r="O25" s="40">
        <v>46039526.93</v>
      </c>
      <c r="P25" s="40">
        <v>77881815.430000007</v>
      </c>
      <c r="Q25" s="40">
        <v>101454286.84999999</v>
      </c>
      <c r="R25" s="40">
        <v>94624072.120000005</v>
      </c>
      <c r="S25" s="40">
        <v>19295389.800000001</v>
      </c>
      <c r="T25" s="40">
        <v>7479177.4100000001</v>
      </c>
      <c r="U25" s="40">
        <v>167844048.59999999</v>
      </c>
      <c r="V25" s="40">
        <v>80516865.329999998</v>
      </c>
      <c r="W25" s="40">
        <v>38825805.82</v>
      </c>
      <c r="X25" s="40">
        <v>8726427.0199999996</v>
      </c>
      <c r="Y25" s="40">
        <v>66107480.740000002</v>
      </c>
      <c r="Z25" s="40">
        <v>51740698.57</v>
      </c>
      <c r="AA25" s="40">
        <v>70712432.510000005</v>
      </c>
      <c r="AB25" s="40">
        <v>10531783.34</v>
      </c>
      <c r="AC25" s="40">
        <v>79330869.530000001</v>
      </c>
      <c r="AD25" s="40">
        <v>53907917.700000003</v>
      </c>
      <c r="AE25" s="40">
        <v>45336344.780000001</v>
      </c>
      <c r="AF25" s="40">
        <v>26211067.449999999</v>
      </c>
      <c r="AG25" s="40">
        <v>213125983.28999999</v>
      </c>
      <c r="AH25" s="40">
        <v>182230202.93000001</v>
      </c>
      <c r="AI25" s="40">
        <v>92315593.700000003</v>
      </c>
      <c r="AJ25" s="40">
        <v>2147851</v>
      </c>
      <c r="AK25" s="40">
        <v>45532051.18</v>
      </c>
      <c r="AL25" s="40">
        <v>8768520.9800000004</v>
      </c>
      <c r="AM25" s="40">
        <v>5756370.75</v>
      </c>
      <c r="AN25" s="40">
        <v>4985546.4800000004</v>
      </c>
      <c r="AO25" s="40">
        <v>20519669.140000001</v>
      </c>
      <c r="AP25" s="40">
        <v>6840638.5</v>
      </c>
      <c r="AQ25" s="40">
        <v>126827270</v>
      </c>
      <c r="AR25" s="40">
        <v>6589836.9000000004</v>
      </c>
      <c r="AS25" s="40">
        <v>0</v>
      </c>
    </row>
    <row r="26" spans="1:45">
      <c r="A26" s="40" t="s">
        <v>242</v>
      </c>
      <c r="B26" s="40">
        <v>-352783306.45999998</v>
      </c>
      <c r="C26" s="40">
        <v>-241556629.00999999</v>
      </c>
      <c r="D26" s="40">
        <v>-100540128.66</v>
      </c>
      <c r="E26" s="40">
        <v>-663057345.34000003</v>
      </c>
      <c r="F26" s="40">
        <v>-324591919.39999998</v>
      </c>
      <c r="G26" s="40">
        <v>-226179347.11000001</v>
      </c>
      <c r="H26" s="40">
        <v>-71112777.189999998</v>
      </c>
      <c r="I26" s="40">
        <v>-434240203.63999999</v>
      </c>
      <c r="J26" s="40">
        <v>-119347248.38</v>
      </c>
      <c r="K26" s="40">
        <v>-122242236.90000001</v>
      </c>
      <c r="L26" s="40">
        <v>-42387484.950000003</v>
      </c>
      <c r="M26" s="40">
        <v>-205241524.28999999</v>
      </c>
      <c r="N26" s="40">
        <v>-60291490.259999998</v>
      </c>
      <c r="O26" s="40">
        <v>-21824960.609999999</v>
      </c>
      <c r="P26" s="40">
        <v>-47128976.75</v>
      </c>
      <c r="Q26" s="40">
        <v>-97366454.299999997</v>
      </c>
      <c r="R26" s="40">
        <v>-92340181.159999996</v>
      </c>
      <c r="S26" s="40">
        <v>-17014148.84</v>
      </c>
      <c r="T26" s="40">
        <v>-7335345.0199999996</v>
      </c>
      <c r="U26" s="40">
        <v>-162499668.72</v>
      </c>
      <c r="V26" s="40">
        <v>-75540263.609999999</v>
      </c>
      <c r="W26" s="40">
        <v>-34750513.079999998</v>
      </c>
      <c r="X26" s="40">
        <v>-8575367.4199999999</v>
      </c>
      <c r="Y26" s="40">
        <v>-64110030.829999998</v>
      </c>
      <c r="Z26" s="40">
        <v>-49984904.799999997</v>
      </c>
      <c r="AA26" s="40">
        <v>-69144849.189999998</v>
      </c>
      <c r="AB26" s="40">
        <v>-10492310.220000001</v>
      </c>
      <c r="AC26" s="40">
        <v>-77506591.640000001</v>
      </c>
      <c r="AD26" s="40">
        <v>-52286740.969999999</v>
      </c>
      <c r="AE26" s="40">
        <v>-43719155.289999999</v>
      </c>
      <c r="AF26" s="40">
        <v>-25240357.449999999</v>
      </c>
      <c r="AG26" s="40">
        <v>-212936524.80000001</v>
      </c>
      <c r="AH26" s="40">
        <v>-182082262.93000001</v>
      </c>
      <c r="AI26" s="40">
        <v>-92205053.700000003</v>
      </c>
      <c r="AJ26" s="40">
        <v>-2126311</v>
      </c>
      <c r="AK26" s="40">
        <v>-45248666.18</v>
      </c>
      <c r="AL26" s="40">
        <v>-8718195.9800000004</v>
      </c>
      <c r="AM26" s="40">
        <v>-5712080.75</v>
      </c>
      <c r="AN26" s="40">
        <v>-4941256.4800000004</v>
      </c>
      <c r="AO26" s="40">
        <v>-20519669.140000001</v>
      </c>
      <c r="AP26" s="40">
        <v>-6773601.6500000004</v>
      </c>
      <c r="AQ26" s="40">
        <v>-119417571</v>
      </c>
      <c r="AR26" s="40">
        <v>-1095088</v>
      </c>
      <c r="AS26" s="40">
        <v>0</v>
      </c>
    </row>
    <row r="27" spans="1:45">
      <c r="A27" s="40" t="s">
        <v>243</v>
      </c>
    </row>
    <row r="28" spans="1:45">
      <c r="A28" s="40" t="s">
        <v>244</v>
      </c>
      <c r="B28" s="40">
        <v>10553955</v>
      </c>
      <c r="C28" s="40">
        <v>5333955</v>
      </c>
      <c r="D28" s="40">
        <v>2015000</v>
      </c>
      <c r="E28" s="40">
        <v>14552645.25</v>
      </c>
      <c r="F28" s="40">
        <v>12816395.25</v>
      </c>
      <c r="G28" s="40">
        <v>7200000</v>
      </c>
      <c r="H28" s="40">
        <v>3400000</v>
      </c>
      <c r="I28" s="40">
        <v>99050198.849999994</v>
      </c>
      <c r="J28" s="40">
        <v>98550198.849999994</v>
      </c>
      <c r="K28" s="40">
        <v>96922847.400000006</v>
      </c>
      <c r="L28" s="40">
        <v>400000</v>
      </c>
      <c r="M28" s="40">
        <v>1122967656.04</v>
      </c>
      <c r="N28" s="40">
        <v>1123467656.04</v>
      </c>
      <c r="O28" s="40">
        <v>1123467656.04</v>
      </c>
      <c r="P28" s="40">
        <v>500000</v>
      </c>
      <c r="Q28" s="40">
        <v>6115242.5999999996</v>
      </c>
      <c r="R28" s="40">
        <v>714429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0">
        <v>0</v>
      </c>
      <c r="Y28" s="40">
        <v>0</v>
      </c>
      <c r="Z28" s="40">
        <v>0</v>
      </c>
      <c r="AA28" s="40">
        <v>0</v>
      </c>
      <c r="AB28" s="40">
        <v>0</v>
      </c>
      <c r="AC28" s="40">
        <v>9410000</v>
      </c>
      <c r="AD28" s="40">
        <v>9410000</v>
      </c>
      <c r="AE28" s="40">
        <v>9410000</v>
      </c>
      <c r="AF28" s="40">
        <v>9410000</v>
      </c>
      <c r="AG28" s="40">
        <v>0</v>
      </c>
      <c r="AH28" s="40">
        <v>0</v>
      </c>
      <c r="AI28" s="40">
        <v>0</v>
      </c>
      <c r="AJ28" s="40">
        <v>0</v>
      </c>
      <c r="AK28" s="40">
        <v>609237440</v>
      </c>
      <c r="AL28" s="40">
        <v>609237440</v>
      </c>
      <c r="AM28" s="40">
        <v>0</v>
      </c>
      <c r="AN28" s="40">
        <v>0</v>
      </c>
      <c r="AO28" s="40">
        <v>0</v>
      </c>
      <c r="AP28" s="40">
        <v>0</v>
      </c>
      <c r="AQ28" s="40">
        <v>26490701.399999999</v>
      </c>
      <c r="AR28" s="40">
        <v>0</v>
      </c>
      <c r="AS28" s="40">
        <v>0</v>
      </c>
    </row>
    <row r="29" spans="1:45">
      <c r="A29" s="40" t="s">
        <v>245</v>
      </c>
      <c r="B29" s="40">
        <v>10553955</v>
      </c>
      <c r="C29" s="40">
        <v>5333955</v>
      </c>
      <c r="D29" s="40">
        <v>2015000</v>
      </c>
      <c r="E29" s="40">
        <v>14552645.25</v>
      </c>
      <c r="F29" s="40">
        <v>12281000</v>
      </c>
      <c r="G29" s="40">
        <v>7200000</v>
      </c>
      <c r="H29" s="40">
        <v>3400000</v>
      </c>
      <c r="I29" s="40">
        <v>16416240.449999999</v>
      </c>
      <c r="J29" s="40">
        <v>15916240.449999999</v>
      </c>
      <c r="K29" s="40">
        <v>14288889</v>
      </c>
      <c r="L29" s="40">
        <v>400000</v>
      </c>
      <c r="M29" s="40">
        <v>1950000</v>
      </c>
      <c r="N29" s="40">
        <v>2450000</v>
      </c>
      <c r="O29" s="40">
        <v>2450000</v>
      </c>
      <c r="P29" s="40">
        <v>500000</v>
      </c>
      <c r="Q29" s="40">
        <v>6115242.5999999996</v>
      </c>
      <c r="R29" s="40">
        <v>714429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0">
        <v>0</v>
      </c>
      <c r="Y29" s="40">
        <v>0</v>
      </c>
      <c r="Z29" s="40">
        <v>0</v>
      </c>
      <c r="AA29" s="40">
        <v>0</v>
      </c>
      <c r="AB29" s="40">
        <v>0</v>
      </c>
      <c r="AC29" s="40">
        <v>4410000</v>
      </c>
      <c r="AD29" s="40">
        <v>4410000</v>
      </c>
      <c r="AE29" s="40">
        <v>4410000</v>
      </c>
      <c r="AF29" s="40">
        <v>4410000</v>
      </c>
      <c r="AG29" s="40">
        <v>0</v>
      </c>
      <c r="AH29" s="40">
        <v>0</v>
      </c>
      <c r="AI29" s="40">
        <v>0</v>
      </c>
      <c r="AJ29" s="40">
        <v>0</v>
      </c>
      <c r="AK29" s="40">
        <v>0</v>
      </c>
      <c r="AL29" s="40">
        <v>0</v>
      </c>
      <c r="AM29" s="40">
        <v>0</v>
      </c>
      <c r="AN29" s="40">
        <v>0</v>
      </c>
      <c r="AO29" s="40">
        <v>0</v>
      </c>
      <c r="AP29" s="40">
        <v>0</v>
      </c>
      <c r="AQ29" s="40">
        <v>0</v>
      </c>
      <c r="AR29" s="40">
        <v>0</v>
      </c>
      <c r="AS29" s="40">
        <v>0</v>
      </c>
    </row>
    <row r="30" spans="1:45">
      <c r="A30" s="40" t="s">
        <v>246</v>
      </c>
      <c r="B30" s="40">
        <v>3027320055.8499999</v>
      </c>
      <c r="C30" s="40">
        <v>2604289888.8899999</v>
      </c>
      <c r="D30" s="40">
        <v>988374888.88999999</v>
      </c>
      <c r="E30" s="40">
        <v>2597007666.6700001</v>
      </c>
      <c r="F30" s="40">
        <v>2166550000</v>
      </c>
      <c r="G30" s="40">
        <v>1746950000</v>
      </c>
      <c r="H30" s="40">
        <v>426950000</v>
      </c>
      <c r="I30" s="40">
        <v>1094941257.26</v>
      </c>
      <c r="J30" s="40">
        <v>883876257.25999999</v>
      </c>
      <c r="K30" s="40">
        <v>806898757.25999999</v>
      </c>
      <c r="L30" s="40">
        <v>540310000</v>
      </c>
      <c r="M30" s="40">
        <v>1303163925.6099999</v>
      </c>
      <c r="N30" s="40">
        <v>1127411042.8</v>
      </c>
      <c r="O30" s="40">
        <v>802411042.79999995</v>
      </c>
      <c r="P30" s="40">
        <v>476826358.39999998</v>
      </c>
      <c r="Q30" s="40">
        <v>541029004</v>
      </c>
      <c r="R30" s="40">
        <v>783729369</v>
      </c>
      <c r="S30" s="40">
        <v>165000000</v>
      </c>
      <c r="T30" s="40">
        <v>10800000</v>
      </c>
      <c r="U30" s="40">
        <v>2000000</v>
      </c>
      <c r="V30" s="40">
        <v>1000000</v>
      </c>
      <c r="W30" s="40">
        <v>1000000</v>
      </c>
      <c r="X30" s="40">
        <v>1000000</v>
      </c>
      <c r="Y30" s="40">
        <v>51500000</v>
      </c>
      <c r="Z30" s="40">
        <v>25000000</v>
      </c>
      <c r="AA30" s="40">
        <v>0</v>
      </c>
      <c r="AB30" s="40">
        <v>0</v>
      </c>
      <c r="AC30" s="40">
        <v>0</v>
      </c>
      <c r="AD30" s="40">
        <v>0</v>
      </c>
      <c r="AE30" s="40">
        <v>0</v>
      </c>
      <c r="AF30" s="40">
        <v>0</v>
      </c>
      <c r="AG30" s="40">
        <v>0</v>
      </c>
      <c r="AH30" s="40">
        <v>0</v>
      </c>
      <c r="AI30" s="40">
        <v>0</v>
      </c>
      <c r="AJ30" s="40">
        <v>0</v>
      </c>
      <c r="AK30" s="40">
        <v>0</v>
      </c>
      <c r="AL30" s="40">
        <v>0</v>
      </c>
      <c r="AM30" s="40">
        <v>0</v>
      </c>
      <c r="AN30" s="40">
        <v>0</v>
      </c>
      <c r="AO30" s="40">
        <v>0</v>
      </c>
      <c r="AP30" s="40">
        <v>0</v>
      </c>
      <c r="AQ30" s="40">
        <v>0</v>
      </c>
      <c r="AR30" s="40">
        <v>0</v>
      </c>
      <c r="AS30" s="40">
        <v>0</v>
      </c>
    </row>
    <row r="31" spans="1:45">
      <c r="A31" s="40" t="s">
        <v>247</v>
      </c>
      <c r="B31" s="40">
        <v>0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0</v>
      </c>
      <c r="M31" s="40">
        <v>0</v>
      </c>
      <c r="N31" s="40">
        <v>0</v>
      </c>
      <c r="O31" s="40">
        <v>0</v>
      </c>
      <c r="P31" s="40">
        <v>0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0</v>
      </c>
      <c r="W31" s="40">
        <v>0</v>
      </c>
      <c r="X31" s="40">
        <v>0</v>
      </c>
      <c r="Y31" s="40">
        <v>0</v>
      </c>
      <c r="Z31" s="40">
        <v>0</v>
      </c>
      <c r="AA31" s="40">
        <v>0</v>
      </c>
      <c r="AB31" s="40">
        <v>0</v>
      </c>
      <c r="AC31" s="40">
        <v>0</v>
      </c>
      <c r="AD31" s="40">
        <v>0</v>
      </c>
      <c r="AE31" s="40">
        <v>0</v>
      </c>
      <c r="AF31" s="40">
        <v>0</v>
      </c>
      <c r="AG31" s="40">
        <v>0</v>
      </c>
      <c r="AH31" s="40">
        <v>0</v>
      </c>
      <c r="AI31" s="40">
        <v>0</v>
      </c>
      <c r="AJ31" s="40">
        <v>0</v>
      </c>
      <c r="AK31" s="40">
        <v>0</v>
      </c>
      <c r="AL31" s="40">
        <v>0</v>
      </c>
      <c r="AM31" s="40">
        <v>0</v>
      </c>
      <c r="AN31" s="40">
        <v>0</v>
      </c>
      <c r="AO31" s="40">
        <v>0</v>
      </c>
      <c r="AP31" s="40">
        <v>0</v>
      </c>
      <c r="AQ31" s="40">
        <v>0</v>
      </c>
      <c r="AR31" s="40">
        <v>0</v>
      </c>
      <c r="AS31" s="40">
        <v>0</v>
      </c>
    </row>
    <row r="32" spans="1:45">
      <c r="A32" s="40" t="s">
        <v>248</v>
      </c>
      <c r="B32" s="40">
        <v>1280197403.76</v>
      </c>
      <c r="C32" s="40">
        <v>723739630.42999995</v>
      </c>
      <c r="D32" s="40">
        <v>404565031.04000002</v>
      </c>
      <c r="E32" s="40">
        <v>2228479828.1999998</v>
      </c>
      <c r="F32" s="40">
        <v>1046025097.38</v>
      </c>
      <c r="G32" s="40">
        <v>540992483.63</v>
      </c>
      <c r="H32" s="40">
        <v>0</v>
      </c>
      <c r="I32" s="40">
        <v>36467439.039999999</v>
      </c>
      <c r="J32" s="40">
        <v>24243414.690000001</v>
      </c>
      <c r="K32" s="40">
        <v>31565415.59</v>
      </c>
      <c r="L32" s="40">
        <v>92896733.450000003</v>
      </c>
      <c r="M32" s="40">
        <v>815896988.03999996</v>
      </c>
      <c r="N32" s="40">
        <v>305180263.19999999</v>
      </c>
      <c r="O32" s="40">
        <v>264465142.86000001</v>
      </c>
      <c r="P32" s="40">
        <v>352218167.49000001</v>
      </c>
      <c r="Q32" s="40">
        <v>428623101.64999998</v>
      </c>
      <c r="R32" s="40">
        <v>0</v>
      </c>
      <c r="S32" s="40">
        <v>0</v>
      </c>
      <c r="T32" s="40">
        <v>0</v>
      </c>
      <c r="U32" s="40">
        <v>0</v>
      </c>
      <c r="V32" s="40">
        <v>0</v>
      </c>
      <c r="W32" s="40">
        <v>0</v>
      </c>
      <c r="X32" s="40">
        <v>0</v>
      </c>
      <c r="Y32" s="40">
        <v>0</v>
      </c>
      <c r="Z32" s="40">
        <v>0</v>
      </c>
      <c r="AA32" s="40">
        <v>0</v>
      </c>
      <c r="AB32" s="40">
        <v>0</v>
      </c>
      <c r="AC32" s="40">
        <v>0</v>
      </c>
      <c r="AD32" s="40">
        <v>0</v>
      </c>
      <c r="AE32" s="40">
        <v>0</v>
      </c>
      <c r="AF32" s="40">
        <v>0</v>
      </c>
      <c r="AG32" s="40">
        <v>0</v>
      </c>
      <c r="AH32" s="40">
        <v>0</v>
      </c>
      <c r="AI32" s="40">
        <v>0</v>
      </c>
      <c r="AJ32" s="40">
        <v>0</v>
      </c>
      <c r="AK32" s="40">
        <v>0</v>
      </c>
      <c r="AL32" s="40">
        <v>0</v>
      </c>
      <c r="AM32" s="40">
        <v>0</v>
      </c>
      <c r="AN32" s="40">
        <v>0</v>
      </c>
      <c r="AO32" s="40">
        <v>0</v>
      </c>
      <c r="AP32" s="40">
        <v>0</v>
      </c>
      <c r="AQ32" s="40">
        <v>0</v>
      </c>
      <c r="AR32" s="40">
        <v>0</v>
      </c>
      <c r="AS32" s="40">
        <v>0</v>
      </c>
    </row>
    <row r="33" spans="1:45">
      <c r="A33" s="40" t="s">
        <v>249</v>
      </c>
      <c r="B33" s="40">
        <v>4318071414.6099997</v>
      </c>
      <c r="C33" s="40">
        <v>3333363474.3200002</v>
      </c>
      <c r="D33" s="40">
        <v>1394954919.9300001</v>
      </c>
      <c r="E33" s="40">
        <v>4840040140.1199999</v>
      </c>
      <c r="F33" s="40">
        <v>3225391492.6300001</v>
      </c>
      <c r="G33" s="40">
        <v>2295142483.6300001</v>
      </c>
      <c r="H33" s="40">
        <v>430350000</v>
      </c>
      <c r="I33" s="40">
        <v>1230458895.1500001</v>
      </c>
      <c r="J33" s="40">
        <v>1006669870.8</v>
      </c>
      <c r="K33" s="40">
        <v>935387020.25</v>
      </c>
      <c r="L33" s="40">
        <v>633606733.45000005</v>
      </c>
      <c r="M33" s="40">
        <v>3242028569.6900001</v>
      </c>
      <c r="N33" s="40">
        <v>2556058962.04</v>
      </c>
      <c r="O33" s="40">
        <v>2190343841.6999998</v>
      </c>
      <c r="P33" s="40">
        <v>829544525.88999999</v>
      </c>
      <c r="Q33" s="40">
        <v>975767348.25</v>
      </c>
      <c r="R33" s="40">
        <v>784443798</v>
      </c>
      <c r="S33" s="40">
        <v>165000000</v>
      </c>
      <c r="T33" s="40">
        <v>10800000</v>
      </c>
      <c r="U33" s="40">
        <v>2000000</v>
      </c>
      <c r="V33" s="40">
        <v>1000000</v>
      </c>
      <c r="W33" s="40">
        <v>1000000</v>
      </c>
      <c r="X33" s="40">
        <v>1000000</v>
      </c>
      <c r="Y33" s="40">
        <v>51500000</v>
      </c>
      <c r="Z33" s="40">
        <v>25000000</v>
      </c>
      <c r="AA33" s="40">
        <v>0</v>
      </c>
      <c r="AB33" s="40">
        <v>0</v>
      </c>
      <c r="AC33" s="40">
        <v>9410000</v>
      </c>
      <c r="AD33" s="40">
        <v>9410000</v>
      </c>
      <c r="AE33" s="40">
        <v>9410000</v>
      </c>
      <c r="AF33" s="40">
        <v>9410000</v>
      </c>
      <c r="AG33" s="40">
        <v>0</v>
      </c>
      <c r="AH33" s="40">
        <v>0</v>
      </c>
      <c r="AI33" s="40">
        <v>0</v>
      </c>
      <c r="AJ33" s="40">
        <v>0</v>
      </c>
      <c r="AK33" s="40">
        <v>609237440</v>
      </c>
      <c r="AL33" s="40">
        <v>609237440</v>
      </c>
      <c r="AM33" s="40">
        <v>0</v>
      </c>
      <c r="AN33" s="40">
        <v>0</v>
      </c>
      <c r="AO33" s="40">
        <v>0</v>
      </c>
      <c r="AP33" s="40">
        <v>0</v>
      </c>
      <c r="AQ33" s="40">
        <v>26490701.399999999</v>
      </c>
      <c r="AR33" s="40">
        <v>0</v>
      </c>
      <c r="AS33" s="40">
        <v>0</v>
      </c>
    </row>
    <row r="34" spans="1:45">
      <c r="A34" s="40" t="s">
        <v>250</v>
      </c>
      <c r="B34" s="40">
        <v>2167380185.8899999</v>
      </c>
      <c r="C34" s="40">
        <v>1662836938.9000001</v>
      </c>
      <c r="D34" s="40">
        <v>422000000</v>
      </c>
      <c r="E34" s="40">
        <v>643000000</v>
      </c>
      <c r="F34" s="40">
        <v>307500000</v>
      </c>
      <c r="G34" s="40">
        <v>225000000</v>
      </c>
      <c r="H34" s="40">
        <v>165000000</v>
      </c>
      <c r="I34" s="40">
        <v>1781775992.48</v>
      </c>
      <c r="J34" s="40">
        <v>1331775992.48</v>
      </c>
      <c r="K34" s="40">
        <v>1111456113.8</v>
      </c>
      <c r="L34" s="40">
        <v>666000000</v>
      </c>
      <c r="M34" s="40">
        <v>653711099.78999996</v>
      </c>
      <c r="N34" s="40">
        <v>527174658.39999998</v>
      </c>
      <c r="O34" s="40">
        <v>374200000</v>
      </c>
      <c r="P34" s="40">
        <v>225000000</v>
      </c>
      <c r="Q34" s="40">
        <v>12100000</v>
      </c>
      <c r="R34" s="40">
        <v>11800000</v>
      </c>
      <c r="S34" s="40">
        <v>11000000</v>
      </c>
      <c r="T34" s="40">
        <v>1000000</v>
      </c>
      <c r="U34" s="40">
        <v>243500000</v>
      </c>
      <c r="V34" s="40">
        <v>240500000</v>
      </c>
      <c r="W34" s="40">
        <v>240500000</v>
      </c>
      <c r="X34" s="40">
        <v>181500000</v>
      </c>
      <c r="Y34" s="40">
        <v>1000000</v>
      </c>
      <c r="Z34" s="40">
        <v>0</v>
      </c>
      <c r="AA34" s="40">
        <v>0</v>
      </c>
      <c r="AB34" s="40">
        <v>0</v>
      </c>
      <c r="AC34" s="40">
        <v>0</v>
      </c>
      <c r="AD34" s="40">
        <v>0</v>
      </c>
      <c r="AE34" s="40">
        <v>0</v>
      </c>
      <c r="AF34" s="40">
        <v>0</v>
      </c>
      <c r="AG34" s="40">
        <v>0</v>
      </c>
      <c r="AH34" s="40">
        <v>0</v>
      </c>
      <c r="AI34" s="40">
        <v>0</v>
      </c>
      <c r="AJ34" s="40">
        <v>0</v>
      </c>
      <c r="AK34" s="40">
        <v>29126459.579999998</v>
      </c>
      <c r="AL34" s="40">
        <v>29175411.34</v>
      </c>
      <c r="AM34" s="40">
        <v>29126459.579999998</v>
      </c>
      <c r="AN34" s="40">
        <v>684081.68</v>
      </c>
      <c r="AO34" s="40">
        <v>2609841.92</v>
      </c>
      <c r="AP34" s="40">
        <v>1811941.3</v>
      </c>
      <c r="AQ34" s="40">
        <v>2246393.9700000002</v>
      </c>
      <c r="AR34" s="40">
        <v>0</v>
      </c>
      <c r="AS34" s="40">
        <v>0</v>
      </c>
    </row>
    <row r="35" spans="1:45">
      <c r="A35" s="40" t="s">
        <v>558</v>
      </c>
      <c r="B35" s="40">
        <v>382217279.66000003</v>
      </c>
      <c r="C35" s="40">
        <v>261234159.59999999</v>
      </c>
      <c r="D35" s="40">
        <v>75661131.950000003</v>
      </c>
      <c r="E35" s="40">
        <v>315533856.04000002</v>
      </c>
      <c r="F35" s="40">
        <v>216919143.94999999</v>
      </c>
      <c r="G35" s="40">
        <v>164940923.78999999</v>
      </c>
      <c r="H35" s="40">
        <v>20022931.559999999</v>
      </c>
      <c r="I35" s="40">
        <v>186303061.53999999</v>
      </c>
      <c r="J35" s="40">
        <v>171388953.99000001</v>
      </c>
      <c r="K35" s="40">
        <v>105997183.53</v>
      </c>
      <c r="L35" s="40">
        <v>41812904.619999997</v>
      </c>
      <c r="M35" s="40">
        <v>224898658.66999999</v>
      </c>
      <c r="N35" s="40">
        <v>180259304.52000001</v>
      </c>
      <c r="O35" s="40">
        <v>102525406.12</v>
      </c>
      <c r="P35" s="40">
        <v>44324085.25</v>
      </c>
      <c r="Q35" s="40">
        <v>75723973.090000004</v>
      </c>
      <c r="R35" s="40">
        <v>60443841.439999998</v>
      </c>
      <c r="S35" s="40">
        <v>50559044.030000001</v>
      </c>
      <c r="T35" s="40">
        <v>9618.2199999999993</v>
      </c>
      <c r="U35" s="40">
        <v>114273306.27</v>
      </c>
      <c r="V35" s="40">
        <v>109404706.13</v>
      </c>
      <c r="W35" s="40">
        <v>107323038.26000001</v>
      </c>
      <c r="X35" s="40">
        <v>2642894.33</v>
      </c>
      <c r="Y35" s="40">
        <v>95590187.730000004</v>
      </c>
      <c r="Z35" s="40">
        <v>77361843.760000005</v>
      </c>
      <c r="AA35" s="40">
        <v>71430601.629999995</v>
      </c>
      <c r="AB35" s="40">
        <v>841315.16</v>
      </c>
      <c r="AC35" s="40">
        <v>58760090</v>
      </c>
      <c r="AD35" s="40">
        <v>60551944</v>
      </c>
      <c r="AE35" s="40">
        <v>60301944</v>
      </c>
      <c r="AF35" s="40">
        <v>4410000</v>
      </c>
      <c r="AG35" s="40">
        <v>38874120</v>
      </c>
      <c r="AH35" s="40">
        <v>38400000</v>
      </c>
      <c r="AI35" s="40">
        <v>19962244.199999999</v>
      </c>
      <c r="AJ35" s="40">
        <v>0</v>
      </c>
      <c r="AK35" s="40">
        <v>528481.9</v>
      </c>
      <c r="AL35" s="40">
        <v>529530.14</v>
      </c>
      <c r="AM35" s="40">
        <v>528481.9</v>
      </c>
      <c r="AN35" s="40">
        <v>398984.44</v>
      </c>
      <c r="AO35" s="40">
        <v>2351261.48</v>
      </c>
      <c r="AP35" s="40">
        <v>1637617.72</v>
      </c>
      <c r="AQ35" s="40">
        <v>37706049.020000003</v>
      </c>
      <c r="AR35" s="40">
        <v>32135336.57</v>
      </c>
      <c r="AS35" s="40">
        <v>0</v>
      </c>
    </row>
    <row r="36" spans="1:45">
      <c r="A36" s="40" t="s">
        <v>251</v>
      </c>
      <c r="B36" s="40">
        <v>54555740.159999996</v>
      </c>
      <c r="C36" s="40">
        <v>23145547.710000001</v>
      </c>
      <c r="D36" s="40">
        <v>8311320.71</v>
      </c>
      <c r="E36" s="40">
        <v>39941118.090000004</v>
      </c>
      <c r="F36" s="40">
        <v>32376057.93</v>
      </c>
      <c r="G36" s="40">
        <v>23937915.690000001</v>
      </c>
      <c r="H36" s="40">
        <v>7995390.0899999999</v>
      </c>
      <c r="I36" s="40">
        <v>51444885.170000002</v>
      </c>
      <c r="J36" s="40">
        <v>49189091.57</v>
      </c>
      <c r="K36" s="40">
        <v>24797295.649999999</v>
      </c>
      <c r="L36" s="40">
        <v>10950000</v>
      </c>
      <c r="M36" s="40">
        <v>26203230.309999999</v>
      </c>
      <c r="N36" s="40">
        <v>22860068.059999999</v>
      </c>
      <c r="O36" s="40">
        <v>9472858.8200000003</v>
      </c>
      <c r="P36" s="40">
        <v>0</v>
      </c>
      <c r="Q36" s="40">
        <v>33221368.800000001</v>
      </c>
      <c r="R36" s="40">
        <v>33221368.800000001</v>
      </c>
      <c r="S36" s="40">
        <v>33221368.800000001</v>
      </c>
      <c r="T36" s="40">
        <v>0</v>
      </c>
      <c r="U36" s="40">
        <v>12335385.199999999</v>
      </c>
      <c r="V36" s="40">
        <v>6465924.5300000003</v>
      </c>
      <c r="W36" s="40">
        <v>4384256.66</v>
      </c>
      <c r="X36" s="40">
        <v>2302588.7799999998</v>
      </c>
      <c r="Y36" s="40">
        <v>6252325.3499999996</v>
      </c>
      <c r="Z36" s="40">
        <v>3987900.35</v>
      </c>
      <c r="AA36" s="40">
        <v>1074863.95</v>
      </c>
      <c r="AB36" s="40">
        <v>841315.16</v>
      </c>
      <c r="AC36" s="40">
        <v>15240090</v>
      </c>
      <c r="AD36" s="40">
        <v>17031944</v>
      </c>
      <c r="AE36" s="40">
        <v>16781944</v>
      </c>
      <c r="AF36" s="40">
        <v>4410000</v>
      </c>
      <c r="AG36" s="40">
        <v>474120</v>
      </c>
      <c r="AH36" s="40">
        <v>0</v>
      </c>
      <c r="AI36" s="40">
        <v>0</v>
      </c>
      <c r="AJ36" s="40">
        <v>0</v>
      </c>
      <c r="AK36" s="40">
        <v>0</v>
      </c>
      <c r="AL36" s="40">
        <v>0</v>
      </c>
      <c r="AM36" s="40">
        <v>0</v>
      </c>
      <c r="AN36" s="40">
        <v>0</v>
      </c>
      <c r="AO36" s="40">
        <v>0</v>
      </c>
      <c r="AP36" s="40">
        <v>0</v>
      </c>
      <c r="AQ36" s="40">
        <v>0</v>
      </c>
      <c r="AR36" s="40">
        <v>0</v>
      </c>
      <c r="AS36" s="40">
        <v>0</v>
      </c>
    </row>
    <row r="37" spans="1:45">
      <c r="A37" s="40" t="s">
        <v>252</v>
      </c>
      <c r="B37" s="40">
        <v>1118706021.1199999</v>
      </c>
      <c r="C37" s="40">
        <v>565922472.89999998</v>
      </c>
      <c r="D37" s="40">
        <v>20000000</v>
      </c>
      <c r="E37" s="40">
        <v>1007950166.4</v>
      </c>
      <c r="F37" s="40">
        <v>359343895.72000003</v>
      </c>
      <c r="G37" s="40">
        <v>200037683.53999999</v>
      </c>
      <c r="H37" s="40">
        <v>133339138.3</v>
      </c>
      <c r="I37" s="40">
        <v>731141408.29999995</v>
      </c>
      <c r="J37" s="40">
        <v>392586065.86000001</v>
      </c>
      <c r="K37" s="40">
        <v>342377813.57999998</v>
      </c>
      <c r="L37" s="40">
        <v>296000000</v>
      </c>
      <c r="M37" s="40">
        <v>526893185.58999997</v>
      </c>
      <c r="N37" s="40">
        <v>357893185.58999997</v>
      </c>
      <c r="O37" s="40">
        <v>26450573.359999999</v>
      </c>
      <c r="P37" s="40">
        <v>437887.78</v>
      </c>
      <c r="Q37" s="40">
        <v>38082891.869999997</v>
      </c>
      <c r="R37" s="40">
        <v>3082891.87</v>
      </c>
      <c r="S37" s="40">
        <v>730180.37</v>
      </c>
      <c r="T37" s="40">
        <v>1120</v>
      </c>
      <c r="U37" s="40">
        <v>183430.7</v>
      </c>
      <c r="V37" s="40">
        <v>183430.7</v>
      </c>
      <c r="W37" s="40">
        <v>183430.7</v>
      </c>
      <c r="X37" s="40">
        <v>0</v>
      </c>
      <c r="Y37" s="40">
        <v>69610.34</v>
      </c>
      <c r="Z37" s="40">
        <v>69610.34</v>
      </c>
      <c r="AA37" s="40">
        <v>69610.34</v>
      </c>
      <c r="AB37" s="40">
        <v>0</v>
      </c>
      <c r="AC37" s="40">
        <v>145195.39000000001</v>
      </c>
      <c r="AD37" s="40">
        <v>145195.39000000001</v>
      </c>
      <c r="AE37" s="40">
        <v>145195.39000000001</v>
      </c>
      <c r="AF37" s="40">
        <v>0</v>
      </c>
      <c r="AG37" s="40">
        <v>0</v>
      </c>
      <c r="AH37" s="40">
        <v>110301.85</v>
      </c>
      <c r="AI37" s="40">
        <v>110301.85</v>
      </c>
      <c r="AJ37" s="40">
        <v>0</v>
      </c>
      <c r="AK37" s="40">
        <v>6115343.7400000002</v>
      </c>
      <c r="AL37" s="40">
        <v>1997063.45</v>
      </c>
      <c r="AM37" s="40">
        <v>0</v>
      </c>
      <c r="AN37" s="40">
        <v>0</v>
      </c>
      <c r="AO37" s="40">
        <v>0</v>
      </c>
      <c r="AP37" s="40">
        <v>0</v>
      </c>
      <c r="AQ37" s="40">
        <v>0</v>
      </c>
      <c r="AR37" s="40">
        <v>0</v>
      </c>
      <c r="AS37" s="40">
        <v>0</v>
      </c>
    </row>
    <row r="38" spans="1:45">
      <c r="A38" s="40" t="s">
        <v>253</v>
      </c>
      <c r="B38" s="40">
        <v>3668303486.6700001</v>
      </c>
      <c r="C38" s="40">
        <v>2489993571.4000001</v>
      </c>
      <c r="D38" s="40">
        <v>517661131.94999999</v>
      </c>
      <c r="E38" s="40">
        <v>1966484022.4400001</v>
      </c>
      <c r="F38" s="40">
        <v>883763039.66999996</v>
      </c>
      <c r="G38" s="40">
        <v>589978607.33000004</v>
      </c>
      <c r="H38" s="40">
        <v>318362069.86000001</v>
      </c>
      <c r="I38" s="40">
        <v>2699220462.3200002</v>
      </c>
      <c r="J38" s="40">
        <v>1895751012.3299999</v>
      </c>
      <c r="K38" s="40">
        <v>1559831110.9100001</v>
      </c>
      <c r="L38" s="40">
        <v>1003812904.62</v>
      </c>
      <c r="M38" s="40">
        <v>1405502944.05</v>
      </c>
      <c r="N38" s="40">
        <v>1065327148.51</v>
      </c>
      <c r="O38" s="40">
        <v>503175979.48000002</v>
      </c>
      <c r="P38" s="40">
        <v>269761973.02999997</v>
      </c>
      <c r="Q38" s="40">
        <v>125906864.95999999</v>
      </c>
      <c r="R38" s="40">
        <v>75326733.310000002</v>
      </c>
      <c r="S38" s="40">
        <v>62289224.399999999</v>
      </c>
      <c r="T38" s="40">
        <v>1010738.22</v>
      </c>
      <c r="U38" s="40">
        <v>357956736.97000003</v>
      </c>
      <c r="V38" s="40">
        <v>350088136.82999998</v>
      </c>
      <c r="W38" s="40">
        <v>348006468.95999998</v>
      </c>
      <c r="X38" s="40">
        <v>184142894.33000001</v>
      </c>
      <c r="Y38" s="40">
        <v>96659798.069999993</v>
      </c>
      <c r="Z38" s="40">
        <v>77431454.099999994</v>
      </c>
      <c r="AA38" s="40">
        <v>71500211.969999999</v>
      </c>
      <c r="AB38" s="40">
        <v>841315.16</v>
      </c>
      <c r="AC38" s="40">
        <v>58905285.390000001</v>
      </c>
      <c r="AD38" s="40">
        <v>60697139.390000001</v>
      </c>
      <c r="AE38" s="40">
        <v>60447139.390000001</v>
      </c>
      <c r="AF38" s="40">
        <v>4410000</v>
      </c>
      <c r="AG38" s="40">
        <v>38874120</v>
      </c>
      <c r="AH38" s="40">
        <v>38510301.850000001</v>
      </c>
      <c r="AI38" s="40">
        <v>20072546.050000001</v>
      </c>
      <c r="AJ38" s="40">
        <v>0</v>
      </c>
      <c r="AK38" s="40">
        <v>35770285.219999999</v>
      </c>
      <c r="AL38" s="40">
        <v>31702004.93</v>
      </c>
      <c r="AM38" s="40">
        <v>29654941.48</v>
      </c>
      <c r="AN38" s="40">
        <v>1083066.1200000001</v>
      </c>
      <c r="AO38" s="40">
        <v>4961103.4000000004</v>
      </c>
      <c r="AP38" s="40">
        <v>3449559.02</v>
      </c>
      <c r="AQ38" s="40">
        <v>39952442.990000002</v>
      </c>
      <c r="AR38" s="40">
        <v>32135336.57</v>
      </c>
      <c r="AS38" s="40">
        <v>0</v>
      </c>
    </row>
    <row r="39" spans="1:45">
      <c r="A39" s="40" t="s">
        <v>254</v>
      </c>
      <c r="B39" s="40">
        <v>649767927.94000006</v>
      </c>
      <c r="C39" s="40">
        <v>843369902.91999996</v>
      </c>
      <c r="D39" s="40">
        <v>877293787.98000002</v>
      </c>
      <c r="E39" s="40">
        <v>2873556117.6799998</v>
      </c>
      <c r="F39" s="40">
        <v>2341628452.96</v>
      </c>
      <c r="G39" s="40">
        <v>1705163876.3</v>
      </c>
      <c r="H39" s="40">
        <v>111987930.14</v>
      </c>
      <c r="I39" s="40">
        <v>-1468761567.1700001</v>
      </c>
      <c r="J39" s="40">
        <v>-889081141.52999997</v>
      </c>
      <c r="K39" s="40">
        <v>-624444090.65999997</v>
      </c>
      <c r="L39" s="40">
        <v>-370206171.17000002</v>
      </c>
      <c r="M39" s="40">
        <v>1836525625.6400001</v>
      </c>
      <c r="N39" s="40">
        <v>1490731813.53</v>
      </c>
      <c r="O39" s="40">
        <v>1687167862.22</v>
      </c>
      <c r="P39" s="40">
        <v>559782552.86000001</v>
      </c>
      <c r="Q39" s="40">
        <v>849860483.28999996</v>
      </c>
      <c r="R39" s="40">
        <v>709117064.69000006</v>
      </c>
      <c r="S39" s="40">
        <v>102710775.59999999</v>
      </c>
      <c r="T39" s="40">
        <v>9789261.7799999993</v>
      </c>
      <c r="U39" s="40">
        <v>-355956736.97000003</v>
      </c>
      <c r="V39" s="40">
        <v>-349088136.82999998</v>
      </c>
      <c r="W39" s="40">
        <v>-347006468.95999998</v>
      </c>
      <c r="X39" s="40">
        <v>-183142894.33000001</v>
      </c>
      <c r="Y39" s="40">
        <v>-45159798.07</v>
      </c>
      <c r="Z39" s="40">
        <v>-52431454.100000001</v>
      </c>
      <c r="AA39" s="40">
        <v>-71500211.969999999</v>
      </c>
      <c r="AB39" s="40">
        <v>-841315.16</v>
      </c>
      <c r="AC39" s="40">
        <v>-49495285.390000001</v>
      </c>
      <c r="AD39" s="40">
        <v>-51287139.390000001</v>
      </c>
      <c r="AE39" s="40">
        <v>-51037139.390000001</v>
      </c>
      <c r="AF39" s="40">
        <v>5000000</v>
      </c>
      <c r="AG39" s="40">
        <v>-38874120</v>
      </c>
      <c r="AH39" s="40">
        <v>-38510301.850000001</v>
      </c>
      <c r="AI39" s="40">
        <v>-20072546.050000001</v>
      </c>
      <c r="AJ39" s="40">
        <v>0</v>
      </c>
      <c r="AK39" s="40">
        <v>573467154.77999997</v>
      </c>
      <c r="AL39" s="40">
        <v>577535435.07000005</v>
      </c>
      <c r="AM39" s="40">
        <v>-29654941.48</v>
      </c>
      <c r="AN39" s="40">
        <v>-1083066.1200000001</v>
      </c>
      <c r="AO39" s="40">
        <v>-4961103.4000000004</v>
      </c>
      <c r="AP39" s="40">
        <v>-3449559.02</v>
      </c>
      <c r="AQ39" s="40">
        <v>-13461741.59</v>
      </c>
      <c r="AR39" s="40">
        <v>-32135336.57</v>
      </c>
      <c r="AS39" s="40">
        <v>0</v>
      </c>
    </row>
    <row r="40" spans="1:45">
      <c r="A40" s="40" t="s">
        <v>255</v>
      </c>
      <c r="B40" s="40">
        <v>684650.44</v>
      </c>
      <c r="C40" s="40">
        <v>108163.84</v>
      </c>
      <c r="D40" s="40">
        <v>-431365.25</v>
      </c>
      <c r="E40" s="40">
        <v>-575231.13</v>
      </c>
      <c r="F40" s="40">
        <v>-414699.24</v>
      </c>
      <c r="G40" s="40">
        <v>-120112.6</v>
      </c>
      <c r="H40" s="40">
        <v>-31971.52</v>
      </c>
      <c r="I40" s="40">
        <v>70174.44</v>
      </c>
      <c r="J40" s="40">
        <v>-113947.29</v>
      </c>
      <c r="K40" s="40">
        <v>-62694.34</v>
      </c>
      <c r="L40" s="40">
        <v>-82122.850000000006</v>
      </c>
      <c r="M40" s="40">
        <v>63958.03</v>
      </c>
      <c r="N40" s="40">
        <v>76693.37</v>
      </c>
      <c r="O40" s="40">
        <v>5157.2700000000004</v>
      </c>
      <c r="P40" s="40">
        <v>11017.32</v>
      </c>
      <c r="Q40" s="40">
        <v>-7506.49</v>
      </c>
      <c r="R40" s="40">
        <v>2991.76</v>
      </c>
      <c r="S40" s="40">
        <v>4468.6000000000004</v>
      </c>
      <c r="T40" s="40">
        <v>4412.66</v>
      </c>
      <c r="U40" s="40">
        <v>1080</v>
      </c>
      <c r="V40" s="40">
        <v>0</v>
      </c>
      <c r="W40" s="40">
        <v>0</v>
      </c>
      <c r="X40" s="40">
        <v>0</v>
      </c>
      <c r="Y40" s="40">
        <v>0</v>
      </c>
      <c r="Z40" s="40">
        <v>0</v>
      </c>
      <c r="AA40" s="40">
        <v>0</v>
      </c>
      <c r="AB40" s="40">
        <v>0</v>
      </c>
      <c r="AC40" s="40">
        <v>0</v>
      </c>
      <c r="AD40" s="40">
        <v>0</v>
      </c>
      <c r="AE40" s="40">
        <v>0</v>
      </c>
      <c r="AF40" s="40">
        <v>0</v>
      </c>
      <c r="AG40" s="40">
        <v>0</v>
      </c>
      <c r="AH40" s="40">
        <v>0</v>
      </c>
      <c r="AI40" s="40">
        <v>0</v>
      </c>
      <c r="AJ40" s="40">
        <v>0</v>
      </c>
      <c r="AK40" s="40">
        <v>0</v>
      </c>
      <c r="AL40" s="40">
        <v>0</v>
      </c>
      <c r="AM40" s="40">
        <v>0</v>
      </c>
      <c r="AN40" s="40">
        <v>0</v>
      </c>
      <c r="AO40" s="40">
        <v>0</v>
      </c>
      <c r="AP40" s="40">
        <v>0</v>
      </c>
      <c r="AQ40" s="40">
        <v>0</v>
      </c>
      <c r="AR40" s="40">
        <v>0</v>
      </c>
      <c r="AS40" s="40">
        <v>0</v>
      </c>
    </row>
    <row r="41" spans="1:45">
      <c r="A41" s="40" t="s">
        <v>256</v>
      </c>
      <c r="B41" s="40">
        <v>903511527.63999999</v>
      </c>
      <c r="C41" s="40">
        <v>255258565.53</v>
      </c>
      <c r="D41" s="40">
        <v>140448129.34</v>
      </c>
      <c r="E41" s="40">
        <v>-815947942.30999994</v>
      </c>
      <c r="F41" s="40">
        <v>-730735513.88</v>
      </c>
      <c r="G41" s="40">
        <v>-458964988.92000002</v>
      </c>
      <c r="H41" s="40">
        <v>-198245878.13</v>
      </c>
      <c r="I41" s="40">
        <v>391379348.37</v>
      </c>
      <c r="J41" s="40">
        <v>431217633.47000003</v>
      </c>
      <c r="K41" s="40">
        <v>111258050.81999999</v>
      </c>
      <c r="L41" s="40">
        <v>-62247286.259999998</v>
      </c>
      <c r="M41" s="40">
        <v>2081946135.03</v>
      </c>
      <c r="N41" s="40">
        <v>1785597460.3699999</v>
      </c>
      <c r="O41" s="40">
        <v>1721865566.1900001</v>
      </c>
      <c r="P41" s="40">
        <v>311126380.18000001</v>
      </c>
      <c r="Q41" s="40">
        <v>-169371090.44</v>
      </c>
      <c r="R41" s="40">
        <v>-63339743.380000003</v>
      </c>
      <c r="S41" s="40">
        <v>-361311665.16000003</v>
      </c>
      <c r="T41" s="40">
        <v>-119825135.52</v>
      </c>
      <c r="U41" s="40">
        <v>-55184553.880000003</v>
      </c>
      <c r="V41" s="40">
        <v>-162837588.08000001</v>
      </c>
      <c r="W41" s="40">
        <v>-213689096.47</v>
      </c>
      <c r="X41" s="40">
        <v>-191883789.58000001</v>
      </c>
      <c r="Y41" s="40">
        <v>116065480.37</v>
      </c>
      <c r="Z41" s="40">
        <v>-121953660.78</v>
      </c>
      <c r="AA41" s="40">
        <v>-220439521.97999999</v>
      </c>
      <c r="AB41" s="40">
        <v>-115018514.45999999</v>
      </c>
      <c r="AC41" s="40">
        <v>-125978519.62</v>
      </c>
      <c r="AD41" s="40">
        <v>-208331108.27000001</v>
      </c>
      <c r="AE41" s="40">
        <v>-203526577.12</v>
      </c>
      <c r="AF41" s="40">
        <v>-111025263.79000001</v>
      </c>
      <c r="AG41" s="40">
        <v>54525524</v>
      </c>
      <c r="AH41" s="40">
        <v>-88435696.950000003</v>
      </c>
      <c r="AI41" s="40">
        <v>-19145556.93</v>
      </c>
      <c r="AJ41" s="40">
        <v>72940501.620000005</v>
      </c>
      <c r="AK41" s="40">
        <v>790388799.80999994</v>
      </c>
      <c r="AL41" s="40">
        <v>736186591.63999999</v>
      </c>
      <c r="AM41" s="40">
        <v>39520147.409999996</v>
      </c>
      <c r="AN41" s="40">
        <v>-11224325.359999999</v>
      </c>
      <c r="AO41" s="40">
        <v>46502444.780000001</v>
      </c>
      <c r="AP41" s="40">
        <v>-15228273.210000001</v>
      </c>
      <c r="AQ41" s="40">
        <v>-3747449.96</v>
      </c>
      <c r="AR41" s="40">
        <v>45570451.640000001</v>
      </c>
      <c r="AS41" s="40">
        <v>0</v>
      </c>
    </row>
    <row r="42" spans="1:45">
      <c r="A42" s="40" t="s">
        <v>257</v>
      </c>
      <c r="B42" s="40">
        <v>2443323109.48</v>
      </c>
      <c r="C42" s="40">
        <v>2443323109.48</v>
      </c>
      <c r="D42" s="40">
        <v>2443323109.48</v>
      </c>
      <c r="E42" s="40">
        <v>3259271051.79</v>
      </c>
      <c r="F42" s="40">
        <v>3259271051.79</v>
      </c>
      <c r="G42" s="40">
        <v>3259271051.79</v>
      </c>
      <c r="H42" s="40">
        <v>3259271051.79</v>
      </c>
      <c r="I42" s="40">
        <v>2867891703.4200001</v>
      </c>
      <c r="J42" s="40">
        <v>2867891703.4200001</v>
      </c>
      <c r="K42" s="40">
        <v>2867891703.4200001</v>
      </c>
      <c r="L42" s="40">
        <v>2867891703.4200001</v>
      </c>
      <c r="M42" s="40">
        <v>785945568.38999999</v>
      </c>
      <c r="N42" s="40">
        <v>785945568.38999999</v>
      </c>
      <c r="O42" s="40">
        <v>785945568.38999999</v>
      </c>
      <c r="P42" s="40">
        <v>785945568.38999999</v>
      </c>
      <c r="Q42" s="40">
        <v>955316658.83000004</v>
      </c>
      <c r="R42" s="40">
        <v>955316658.83000004</v>
      </c>
      <c r="S42" s="40">
        <v>955316658.83000004</v>
      </c>
      <c r="T42" s="40">
        <v>955316658.83000004</v>
      </c>
      <c r="U42" s="40">
        <v>1010501212.71</v>
      </c>
      <c r="V42" s="40">
        <v>1010501212.71</v>
      </c>
      <c r="W42" s="40">
        <v>1010501212.71</v>
      </c>
      <c r="X42" s="40">
        <v>1010501212.71</v>
      </c>
      <c r="Y42" s="40">
        <v>894435732.34000003</v>
      </c>
      <c r="Z42" s="40">
        <v>894435732.34000003</v>
      </c>
      <c r="AA42" s="40">
        <v>894435732.34000003</v>
      </c>
      <c r="AB42" s="40">
        <v>894435732.34000003</v>
      </c>
      <c r="AC42" s="40">
        <v>1020414251.96</v>
      </c>
      <c r="AD42" s="40">
        <v>1020414251.96</v>
      </c>
      <c r="AE42" s="40">
        <v>1020414251.96</v>
      </c>
      <c r="AF42" s="40">
        <v>1020414251.96</v>
      </c>
      <c r="AG42" s="40">
        <v>965888727.96000004</v>
      </c>
      <c r="AH42" s="40">
        <v>980231032.79999995</v>
      </c>
      <c r="AI42" s="40">
        <v>980231032.79999995</v>
      </c>
      <c r="AJ42" s="40">
        <v>965888727.96000004</v>
      </c>
      <c r="AK42" s="40">
        <v>175499928.15000001</v>
      </c>
      <c r="AL42" s="40">
        <v>178464315.55000001</v>
      </c>
      <c r="AM42" s="40">
        <v>175499928.15000001</v>
      </c>
      <c r="AN42" s="40">
        <v>175499928.15000001</v>
      </c>
      <c r="AO42" s="40">
        <v>128997483.37</v>
      </c>
      <c r="AP42" s="40">
        <v>135286595.47999999</v>
      </c>
      <c r="AQ42" s="40">
        <v>132744933.33</v>
      </c>
      <c r="AR42" s="40">
        <v>87174481.689999998</v>
      </c>
      <c r="AS42" s="40">
        <v>0</v>
      </c>
    </row>
    <row r="43" spans="1:45">
      <c r="A43" s="40" t="s">
        <v>258</v>
      </c>
      <c r="B43" s="40">
        <v>3346834637.1199999</v>
      </c>
      <c r="C43" s="40">
        <v>2698581675.0100002</v>
      </c>
      <c r="D43" s="40">
        <v>2583771238.8200002</v>
      </c>
      <c r="E43" s="40">
        <v>2443323109.48</v>
      </c>
      <c r="F43" s="40">
        <v>2528535537.9099998</v>
      </c>
      <c r="G43" s="40">
        <v>2800306062.8699999</v>
      </c>
      <c r="H43" s="40">
        <v>3061025173.6599998</v>
      </c>
      <c r="I43" s="40">
        <v>3259271051.79</v>
      </c>
      <c r="J43" s="40">
        <v>3299109336.8899999</v>
      </c>
      <c r="K43" s="40">
        <v>2979149754.2399998</v>
      </c>
      <c r="L43" s="40">
        <v>2805644417.1599998</v>
      </c>
      <c r="M43" s="40">
        <v>2867891703.4200001</v>
      </c>
      <c r="N43" s="40">
        <v>2571543028.7600002</v>
      </c>
      <c r="O43" s="40">
        <v>2507811134.5799999</v>
      </c>
      <c r="P43" s="40">
        <v>1097071948.5699999</v>
      </c>
      <c r="Q43" s="40">
        <v>785945568.38999999</v>
      </c>
      <c r="R43" s="40">
        <v>891976915.45000005</v>
      </c>
      <c r="S43" s="40">
        <v>594004993.66999996</v>
      </c>
      <c r="T43" s="40">
        <v>835491523.30999994</v>
      </c>
      <c r="U43" s="40">
        <v>955316658.83000004</v>
      </c>
      <c r="V43" s="40">
        <v>847663624.63</v>
      </c>
      <c r="W43" s="40">
        <v>796812116.24000001</v>
      </c>
      <c r="X43" s="40">
        <v>818617423.13</v>
      </c>
      <c r="Y43" s="40">
        <v>1010501212.71</v>
      </c>
      <c r="Z43" s="40">
        <v>772482071.55999994</v>
      </c>
      <c r="AA43" s="40">
        <v>673996210.36000001</v>
      </c>
      <c r="AB43" s="40">
        <v>779417217.88</v>
      </c>
      <c r="AC43" s="40">
        <v>894435732.34000003</v>
      </c>
      <c r="AD43" s="40">
        <v>812083143.69000006</v>
      </c>
      <c r="AE43" s="40">
        <v>816887674.84000003</v>
      </c>
      <c r="AF43" s="40">
        <v>909388988.16999996</v>
      </c>
      <c r="AG43" s="40">
        <v>1020414251.96</v>
      </c>
      <c r="AH43" s="40">
        <v>891795335.85000002</v>
      </c>
      <c r="AI43" s="40">
        <v>961085475.87</v>
      </c>
      <c r="AJ43" s="40">
        <v>1038829229.58</v>
      </c>
      <c r="AK43" s="40">
        <v>965888727.96000004</v>
      </c>
      <c r="AL43" s="40">
        <v>914650907.19000006</v>
      </c>
      <c r="AM43" s="40">
        <v>215020075.56</v>
      </c>
      <c r="AN43" s="40">
        <v>164275602.78999999</v>
      </c>
      <c r="AO43" s="40">
        <v>175499928.15000001</v>
      </c>
      <c r="AP43" s="40">
        <v>120058322.27</v>
      </c>
      <c r="AQ43" s="40">
        <v>128997483.37</v>
      </c>
      <c r="AR43" s="40">
        <v>132744933.33</v>
      </c>
      <c r="AS43" s="40">
        <v>0</v>
      </c>
    </row>
    <row r="44" spans="1:45">
      <c r="A44" s="40" t="s">
        <v>259</v>
      </c>
    </row>
    <row r="45" spans="1:45">
      <c r="A45" s="40" t="s">
        <v>260</v>
      </c>
      <c r="B45" s="40">
        <v>0</v>
      </c>
      <c r="C45" s="40">
        <v>303373288.39999998</v>
      </c>
      <c r="D45" s="40">
        <v>0</v>
      </c>
      <c r="E45" s="40">
        <v>1055842932.36</v>
      </c>
      <c r="F45" s="40">
        <v>0</v>
      </c>
      <c r="G45" s="40">
        <v>302191777.74000001</v>
      </c>
      <c r="H45" s="40">
        <v>0</v>
      </c>
      <c r="I45" s="40">
        <v>782895239.15999997</v>
      </c>
      <c r="J45" s="40">
        <v>0</v>
      </c>
      <c r="K45" s="40">
        <v>211380450.19</v>
      </c>
      <c r="L45" s="40">
        <v>0</v>
      </c>
      <c r="M45" s="40">
        <v>544007870</v>
      </c>
      <c r="N45" s="40">
        <v>0</v>
      </c>
      <c r="O45" s="40">
        <v>170115417.12</v>
      </c>
      <c r="P45" s="40">
        <v>0</v>
      </c>
      <c r="Q45" s="40">
        <v>418970125.95999998</v>
      </c>
      <c r="R45" s="40">
        <v>0</v>
      </c>
      <c r="S45" s="40">
        <v>153645552.69</v>
      </c>
      <c r="T45" s="40">
        <v>0</v>
      </c>
      <c r="U45" s="40">
        <v>350545830.06</v>
      </c>
      <c r="V45" s="40">
        <v>0</v>
      </c>
      <c r="W45" s="40">
        <v>118694072.75</v>
      </c>
      <c r="X45" s="40">
        <v>0</v>
      </c>
      <c r="Y45" s="40">
        <v>224990522.19999999</v>
      </c>
      <c r="Z45" s="40">
        <v>0</v>
      </c>
      <c r="AA45" s="40">
        <v>41923450.68</v>
      </c>
      <c r="AB45" s="40">
        <v>0</v>
      </c>
      <c r="AC45" s="40">
        <v>168813289.81999999</v>
      </c>
      <c r="AD45" s="40">
        <v>0</v>
      </c>
      <c r="AE45" s="40">
        <v>149060599.78</v>
      </c>
      <c r="AF45" s="40">
        <v>0</v>
      </c>
      <c r="AG45" s="40">
        <v>246528531.69999999</v>
      </c>
      <c r="AH45" s="40">
        <v>0</v>
      </c>
      <c r="AI45" s="40">
        <v>136162086.44</v>
      </c>
      <c r="AJ45" s="40">
        <v>0</v>
      </c>
      <c r="AK45" s="40">
        <v>150872145.22999999</v>
      </c>
      <c r="AL45" s="40">
        <v>0</v>
      </c>
      <c r="AM45" s="40">
        <v>63897663.780000001</v>
      </c>
      <c r="AN45" s="40">
        <v>0</v>
      </c>
      <c r="AO45" s="40">
        <v>79730574.920000002</v>
      </c>
      <c r="AP45" s="40">
        <v>0</v>
      </c>
      <c r="AQ45" s="40">
        <v>94048767.510000005</v>
      </c>
      <c r="AR45" s="40">
        <v>74119782.959999993</v>
      </c>
      <c r="AS45" s="40">
        <v>0</v>
      </c>
    </row>
    <row r="46" spans="1:45">
      <c r="A46" s="40" t="s">
        <v>187</v>
      </c>
      <c r="B46" s="40">
        <v>0</v>
      </c>
      <c r="C46" s="40">
        <v>0</v>
      </c>
      <c r="D46" s="40">
        <v>0</v>
      </c>
      <c r="E46" s="40">
        <v>0</v>
      </c>
      <c r="F46" s="40">
        <v>0</v>
      </c>
      <c r="G46" s="40">
        <v>0</v>
      </c>
      <c r="H46" s="40">
        <v>0</v>
      </c>
      <c r="I46" s="40">
        <v>0</v>
      </c>
      <c r="J46" s="40">
        <v>0</v>
      </c>
      <c r="K46" s="40">
        <v>0</v>
      </c>
      <c r="L46" s="40">
        <v>0</v>
      </c>
      <c r="M46" s="40">
        <v>0</v>
      </c>
      <c r="N46" s="40">
        <v>0</v>
      </c>
      <c r="O46" s="40">
        <v>0</v>
      </c>
      <c r="P46" s="40">
        <v>0</v>
      </c>
      <c r="Q46" s="40">
        <v>0</v>
      </c>
      <c r="R46" s="40">
        <v>0</v>
      </c>
      <c r="S46" s="40">
        <v>0</v>
      </c>
      <c r="T46" s="40">
        <v>0</v>
      </c>
      <c r="U46" s="40">
        <v>0</v>
      </c>
      <c r="V46" s="40">
        <v>0</v>
      </c>
      <c r="W46" s="40">
        <v>0</v>
      </c>
      <c r="X46" s="40">
        <v>0</v>
      </c>
      <c r="Y46" s="40">
        <v>0</v>
      </c>
      <c r="Z46" s="40">
        <v>0</v>
      </c>
      <c r="AA46" s="40">
        <v>0</v>
      </c>
      <c r="AB46" s="40">
        <v>0</v>
      </c>
      <c r="AC46" s="40">
        <v>0</v>
      </c>
      <c r="AD46" s="40">
        <v>0</v>
      </c>
      <c r="AE46" s="40">
        <v>0</v>
      </c>
      <c r="AF46" s="40">
        <v>0</v>
      </c>
      <c r="AG46" s="40">
        <v>0</v>
      </c>
      <c r="AH46" s="40">
        <v>0</v>
      </c>
      <c r="AI46" s="40">
        <v>0</v>
      </c>
      <c r="AJ46" s="40">
        <v>0</v>
      </c>
      <c r="AK46" s="40">
        <v>0</v>
      </c>
      <c r="AL46" s="40">
        <v>0</v>
      </c>
      <c r="AM46" s="40">
        <v>0</v>
      </c>
      <c r="AN46" s="40">
        <v>0</v>
      </c>
      <c r="AO46" s="40">
        <v>0</v>
      </c>
      <c r="AP46" s="40">
        <v>0</v>
      </c>
      <c r="AQ46" s="40">
        <v>0</v>
      </c>
      <c r="AR46" s="40">
        <v>0</v>
      </c>
      <c r="AS46" s="40">
        <v>0</v>
      </c>
    </row>
    <row r="47" spans="1:45">
      <c r="A47" s="40" t="s">
        <v>261</v>
      </c>
      <c r="B47" s="40">
        <v>0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  <c r="N47" s="40">
        <v>0</v>
      </c>
      <c r="O47" s="40">
        <v>0</v>
      </c>
      <c r="P47" s="40">
        <v>0</v>
      </c>
      <c r="Q47" s="40">
        <v>0</v>
      </c>
      <c r="R47" s="40">
        <v>0</v>
      </c>
      <c r="S47" s="40">
        <v>0</v>
      </c>
      <c r="T47" s="40">
        <v>0</v>
      </c>
      <c r="U47" s="40">
        <v>0</v>
      </c>
      <c r="V47" s="40">
        <v>0</v>
      </c>
      <c r="W47" s="40">
        <v>0</v>
      </c>
      <c r="X47" s="40">
        <v>0</v>
      </c>
      <c r="Y47" s="40">
        <v>0</v>
      </c>
      <c r="Z47" s="40">
        <v>0</v>
      </c>
      <c r="AA47" s="40">
        <v>0</v>
      </c>
      <c r="AB47" s="40">
        <v>0</v>
      </c>
      <c r="AC47" s="40">
        <v>0</v>
      </c>
      <c r="AD47" s="40">
        <v>0</v>
      </c>
      <c r="AE47" s="40">
        <v>0</v>
      </c>
      <c r="AF47" s="40">
        <v>0</v>
      </c>
      <c r="AG47" s="40">
        <v>0</v>
      </c>
      <c r="AH47" s="40">
        <v>0</v>
      </c>
      <c r="AI47" s="40">
        <v>0</v>
      </c>
      <c r="AJ47" s="40">
        <v>0</v>
      </c>
      <c r="AK47" s="40">
        <v>0</v>
      </c>
      <c r="AL47" s="40">
        <v>0</v>
      </c>
      <c r="AM47" s="40">
        <v>0</v>
      </c>
      <c r="AN47" s="40">
        <v>0</v>
      </c>
      <c r="AO47" s="40">
        <v>0</v>
      </c>
      <c r="AP47" s="40">
        <v>0</v>
      </c>
      <c r="AQ47" s="40">
        <v>0</v>
      </c>
      <c r="AR47" s="40">
        <v>0</v>
      </c>
      <c r="AS47" s="40">
        <v>0</v>
      </c>
    </row>
    <row r="48" spans="1:45">
      <c r="A48" s="40" t="s">
        <v>262</v>
      </c>
      <c r="B48" s="40">
        <v>0</v>
      </c>
      <c r="C48" s="40">
        <v>127479952.02</v>
      </c>
      <c r="D48" s="40">
        <v>0</v>
      </c>
      <c r="E48" s="40">
        <v>139388053.58000001</v>
      </c>
      <c r="F48" s="40">
        <v>0</v>
      </c>
      <c r="G48" s="40">
        <v>63222025.289999999</v>
      </c>
      <c r="H48" s="40">
        <v>0</v>
      </c>
      <c r="I48" s="40">
        <v>45416688.990000002</v>
      </c>
      <c r="J48" s="40">
        <v>0</v>
      </c>
      <c r="K48" s="40">
        <v>36121457.590000004</v>
      </c>
      <c r="L48" s="40">
        <v>0</v>
      </c>
      <c r="M48" s="40">
        <v>121557443</v>
      </c>
      <c r="N48" s="40">
        <v>0</v>
      </c>
      <c r="O48" s="40">
        <v>39470460.57</v>
      </c>
      <c r="P48" s="40">
        <v>0</v>
      </c>
      <c r="Q48" s="40">
        <v>59279162.829999998</v>
      </c>
      <c r="R48" s="40">
        <v>0</v>
      </c>
      <c r="S48" s="40">
        <v>17654503.149999999</v>
      </c>
      <c r="T48" s="40">
        <v>0</v>
      </c>
      <c r="U48" s="40">
        <v>49808427.109999999</v>
      </c>
      <c r="V48" s="40">
        <v>0</v>
      </c>
      <c r="W48" s="40">
        <v>13363417.199999999</v>
      </c>
      <c r="X48" s="40">
        <v>0</v>
      </c>
      <c r="Y48" s="40">
        <v>36430459.640000001</v>
      </c>
      <c r="Z48" s="40">
        <v>0</v>
      </c>
      <c r="AA48" s="40">
        <v>5202659.66</v>
      </c>
      <c r="AB48" s="40">
        <v>0</v>
      </c>
      <c r="AC48" s="40">
        <v>37151702.560000002</v>
      </c>
      <c r="AD48" s="40">
        <v>0</v>
      </c>
      <c r="AE48" s="40">
        <v>1549586.24</v>
      </c>
      <c r="AF48" s="40">
        <v>0</v>
      </c>
      <c r="AG48" s="40">
        <v>6517051.0199999996</v>
      </c>
      <c r="AH48" s="40">
        <v>0</v>
      </c>
      <c r="AI48" s="40">
        <v>2422738.7400000002</v>
      </c>
      <c r="AJ48" s="40">
        <v>0</v>
      </c>
      <c r="AK48" s="40">
        <v>3056967.12</v>
      </c>
      <c r="AL48" s="40">
        <v>0</v>
      </c>
      <c r="AM48" s="40">
        <v>2662621.15</v>
      </c>
      <c r="AN48" s="40">
        <v>0</v>
      </c>
      <c r="AO48" s="40">
        <v>1257528.71</v>
      </c>
      <c r="AP48" s="40">
        <v>0</v>
      </c>
      <c r="AQ48" s="40">
        <v>127821.75999999999</v>
      </c>
      <c r="AR48" s="40">
        <v>48336.44</v>
      </c>
      <c r="AS48" s="40">
        <v>0</v>
      </c>
    </row>
    <row r="49" spans="1:45">
      <c r="A49" s="40" t="s">
        <v>263</v>
      </c>
      <c r="B49" s="40">
        <v>0</v>
      </c>
      <c r="C49" s="40">
        <v>16368924.720000001</v>
      </c>
      <c r="D49" s="40">
        <v>0</v>
      </c>
      <c r="E49" s="40">
        <v>24994905.75</v>
      </c>
      <c r="F49" s="40">
        <v>0</v>
      </c>
      <c r="G49" s="40">
        <v>11872694.83</v>
      </c>
      <c r="H49" s="40">
        <v>0</v>
      </c>
      <c r="I49" s="40">
        <v>22010100.789999999</v>
      </c>
      <c r="J49" s="40">
        <v>0</v>
      </c>
      <c r="K49" s="40">
        <v>10919324</v>
      </c>
      <c r="L49" s="40">
        <v>0</v>
      </c>
      <c r="M49" s="40">
        <v>23457053.719999999</v>
      </c>
      <c r="N49" s="40">
        <v>0</v>
      </c>
      <c r="O49" s="40">
        <v>12146527.970000001</v>
      </c>
      <c r="P49" s="40">
        <v>0</v>
      </c>
      <c r="Q49" s="40">
        <v>24486218.25</v>
      </c>
      <c r="R49" s="40">
        <v>0</v>
      </c>
      <c r="S49" s="40">
        <v>11915559.859999999</v>
      </c>
      <c r="T49" s="40">
        <v>0</v>
      </c>
      <c r="U49" s="40">
        <v>21542125.670000002</v>
      </c>
      <c r="V49" s="40">
        <v>0</v>
      </c>
      <c r="W49" s="40">
        <v>10003146.1</v>
      </c>
      <c r="X49" s="40">
        <v>0</v>
      </c>
      <c r="Y49" s="40">
        <v>20061100.98</v>
      </c>
      <c r="Z49" s="40">
        <v>0</v>
      </c>
      <c r="AA49" s="40">
        <v>10102385.939999999</v>
      </c>
      <c r="AB49" s="40">
        <v>0</v>
      </c>
      <c r="AC49" s="40">
        <v>18559882.09</v>
      </c>
      <c r="AD49" s="40">
        <v>0</v>
      </c>
      <c r="AE49" s="40">
        <v>9005371.0299999993</v>
      </c>
      <c r="AF49" s="40">
        <v>0</v>
      </c>
      <c r="AG49" s="40">
        <v>12798732.109999999</v>
      </c>
      <c r="AH49" s="40">
        <v>0</v>
      </c>
      <c r="AI49" s="40">
        <v>5686279.4500000002</v>
      </c>
      <c r="AJ49" s="40">
        <v>0</v>
      </c>
      <c r="AK49" s="40">
        <v>9106077.1699999999</v>
      </c>
      <c r="AL49" s="40">
        <v>0</v>
      </c>
      <c r="AM49" s="40">
        <v>4678879.96</v>
      </c>
      <c r="AN49" s="40">
        <v>0</v>
      </c>
      <c r="AO49" s="40">
        <v>9678456.5299999993</v>
      </c>
      <c r="AP49" s="40">
        <v>0</v>
      </c>
      <c r="AQ49" s="40">
        <v>6131817.4000000004</v>
      </c>
      <c r="AR49" s="40">
        <v>3267440.6</v>
      </c>
      <c r="AS49" s="40">
        <v>0</v>
      </c>
    </row>
    <row r="50" spans="1:45">
      <c r="A50" s="40" t="s">
        <v>264</v>
      </c>
      <c r="B50" s="40">
        <v>0</v>
      </c>
      <c r="C50" s="40">
        <v>1255972.04</v>
      </c>
      <c r="D50" s="40">
        <v>0</v>
      </c>
      <c r="E50" s="40">
        <v>2988469.92</v>
      </c>
      <c r="F50" s="40">
        <v>0</v>
      </c>
      <c r="G50" s="40">
        <v>1718248.12</v>
      </c>
      <c r="H50" s="40">
        <v>0</v>
      </c>
      <c r="I50" s="40">
        <v>6806084.04</v>
      </c>
      <c r="J50" s="40">
        <v>0</v>
      </c>
      <c r="K50" s="40">
        <v>3877293.37</v>
      </c>
      <c r="L50" s="40">
        <v>0</v>
      </c>
      <c r="M50" s="40">
        <v>7233295.75</v>
      </c>
      <c r="N50" s="40">
        <v>0</v>
      </c>
      <c r="O50" s="40">
        <v>3415215.83</v>
      </c>
      <c r="P50" s="40">
        <v>0</v>
      </c>
      <c r="Q50" s="40">
        <v>1975755.95</v>
      </c>
      <c r="R50" s="40">
        <v>0</v>
      </c>
      <c r="S50" s="40">
        <v>524087.48</v>
      </c>
      <c r="T50" s="40">
        <v>0</v>
      </c>
      <c r="U50" s="40">
        <v>585183.32999999996</v>
      </c>
      <c r="V50" s="40">
        <v>0</v>
      </c>
      <c r="W50" s="40">
        <v>288675.06</v>
      </c>
      <c r="X50" s="40">
        <v>0</v>
      </c>
      <c r="Y50" s="40">
        <v>1303088.24</v>
      </c>
      <c r="Z50" s="40">
        <v>0</v>
      </c>
      <c r="AA50" s="40">
        <v>1023632.68</v>
      </c>
      <c r="AB50" s="40">
        <v>0</v>
      </c>
      <c r="AC50" s="40">
        <v>3096156.28</v>
      </c>
      <c r="AD50" s="40">
        <v>0</v>
      </c>
      <c r="AE50" s="40">
        <v>1645408.47</v>
      </c>
      <c r="AF50" s="40">
        <v>0</v>
      </c>
      <c r="AG50" s="40">
        <v>2265947.4700000002</v>
      </c>
      <c r="AH50" s="40">
        <v>0</v>
      </c>
      <c r="AI50" s="40">
        <v>867487.16</v>
      </c>
      <c r="AJ50" s="40">
        <v>0</v>
      </c>
      <c r="AK50" s="40">
        <v>1107135.74</v>
      </c>
      <c r="AL50" s="40">
        <v>0</v>
      </c>
      <c r="AM50" s="40">
        <v>544198.34</v>
      </c>
      <c r="AN50" s="40">
        <v>0</v>
      </c>
      <c r="AO50" s="40">
        <v>914015.67</v>
      </c>
      <c r="AP50" s="40">
        <v>0</v>
      </c>
      <c r="AQ50" s="40">
        <v>182227.34</v>
      </c>
      <c r="AR50" s="40">
        <v>0</v>
      </c>
      <c r="AS50" s="40">
        <v>0</v>
      </c>
    </row>
    <row r="51" spans="1:45">
      <c r="A51" s="40" t="s">
        <v>265</v>
      </c>
      <c r="B51" s="40">
        <v>0</v>
      </c>
      <c r="C51" s="40">
        <v>72795195.090000004</v>
      </c>
      <c r="D51" s="40">
        <v>0</v>
      </c>
      <c r="E51" s="40">
        <v>84697736.799999997</v>
      </c>
      <c r="F51" s="40">
        <v>0</v>
      </c>
      <c r="G51" s="40">
        <v>22479663.609999999</v>
      </c>
      <c r="H51" s="40">
        <v>0</v>
      </c>
      <c r="I51" s="40">
        <v>15959013.48</v>
      </c>
      <c r="J51" s="40">
        <v>0</v>
      </c>
      <c r="K51" s="40">
        <v>5463182.7000000002</v>
      </c>
      <c r="L51" s="40">
        <v>0</v>
      </c>
      <c r="M51" s="40">
        <v>8974630.8399999999</v>
      </c>
      <c r="N51" s="40">
        <v>0</v>
      </c>
      <c r="O51" s="40">
        <v>4350684.24</v>
      </c>
      <c r="P51" s="40">
        <v>0</v>
      </c>
      <c r="Q51" s="40">
        <v>8169311.1100000003</v>
      </c>
      <c r="R51" s="40">
        <v>0</v>
      </c>
      <c r="S51" s="40">
        <v>3578107.57</v>
      </c>
      <c r="T51" s="40">
        <v>0</v>
      </c>
      <c r="U51" s="40">
        <v>6976890.8499999996</v>
      </c>
      <c r="V51" s="40">
        <v>0</v>
      </c>
      <c r="W51" s="40">
        <v>3350038.02</v>
      </c>
      <c r="X51" s="40">
        <v>0</v>
      </c>
      <c r="Y51" s="40">
        <v>8180938.4000000004</v>
      </c>
      <c r="Z51" s="40">
        <v>0</v>
      </c>
      <c r="AA51" s="40">
        <v>3356889.17</v>
      </c>
      <c r="AB51" s="40">
        <v>0</v>
      </c>
      <c r="AC51" s="40">
        <v>9291285.9199999999</v>
      </c>
      <c r="AD51" s="40">
        <v>0</v>
      </c>
      <c r="AE51" s="40">
        <v>4701972.6500000004</v>
      </c>
      <c r="AF51" s="40">
        <v>0</v>
      </c>
      <c r="AG51" s="40">
        <v>3112813.91</v>
      </c>
      <c r="AH51" s="40">
        <v>0</v>
      </c>
      <c r="AI51" s="40">
        <v>1525189.99</v>
      </c>
      <c r="AJ51" s="40">
        <v>0</v>
      </c>
      <c r="AK51" s="40">
        <v>3059611.56</v>
      </c>
      <c r="AL51" s="40">
        <v>0</v>
      </c>
      <c r="AM51" s="40">
        <v>2096626.46</v>
      </c>
      <c r="AN51" s="40">
        <v>0</v>
      </c>
      <c r="AO51" s="40">
        <v>7043448.0199999996</v>
      </c>
      <c r="AP51" s="40">
        <v>0</v>
      </c>
      <c r="AQ51" s="40">
        <v>2890217.52</v>
      </c>
      <c r="AR51" s="40">
        <v>2531264.21</v>
      </c>
      <c r="AS51" s="40">
        <v>0</v>
      </c>
    </row>
    <row r="52" spans="1:45">
      <c r="A52" s="40" t="s">
        <v>266</v>
      </c>
      <c r="B52" s="40">
        <v>0</v>
      </c>
      <c r="C52" s="40">
        <v>0</v>
      </c>
      <c r="D52" s="40">
        <v>0</v>
      </c>
      <c r="E52" s="40">
        <v>0</v>
      </c>
      <c r="F52" s="40">
        <v>0</v>
      </c>
      <c r="G52" s="40">
        <v>0</v>
      </c>
      <c r="H52" s="40">
        <v>0</v>
      </c>
      <c r="I52" s="40">
        <v>0</v>
      </c>
      <c r="J52" s="40">
        <v>0</v>
      </c>
      <c r="K52" s="40">
        <v>0</v>
      </c>
      <c r="L52" s="40">
        <v>0</v>
      </c>
      <c r="M52" s="40">
        <v>0</v>
      </c>
      <c r="N52" s="40">
        <v>0</v>
      </c>
      <c r="O52" s="40">
        <v>0</v>
      </c>
      <c r="P52" s="40">
        <v>0</v>
      </c>
      <c r="Q52" s="40">
        <v>0</v>
      </c>
      <c r="R52" s="40">
        <v>0</v>
      </c>
      <c r="S52" s="40">
        <v>0</v>
      </c>
      <c r="T52" s="40">
        <v>0</v>
      </c>
      <c r="U52" s="40">
        <v>0</v>
      </c>
      <c r="V52" s="40">
        <v>0</v>
      </c>
      <c r="W52" s="40">
        <v>0</v>
      </c>
      <c r="X52" s="40">
        <v>0</v>
      </c>
      <c r="Y52" s="40">
        <v>0</v>
      </c>
      <c r="Z52" s="40">
        <v>0</v>
      </c>
      <c r="AA52" s="40">
        <v>0</v>
      </c>
      <c r="AB52" s="40">
        <v>0</v>
      </c>
      <c r="AC52" s="40">
        <v>0</v>
      </c>
      <c r="AD52" s="40">
        <v>0</v>
      </c>
      <c r="AE52" s="40">
        <v>0</v>
      </c>
      <c r="AF52" s="40">
        <v>0</v>
      </c>
      <c r="AG52" s="40">
        <v>0</v>
      </c>
      <c r="AH52" s="40">
        <v>0</v>
      </c>
      <c r="AI52" s="40">
        <v>0</v>
      </c>
      <c r="AJ52" s="40">
        <v>0</v>
      </c>
      <c r="AK52" s="40">
        <v>0</v>
      </c>
      <c r="AL52" s="40">
        <v>0</v>
      </c>
      <c r="AM52" s="40">
        <v>0</v>
      </c>
      <c r="AN52" s="40">
        <v>0</v>
      </c>
      <c r="AO52" s="40">
        <v>0</v>
      </c>
      <c r="AP52" s="40">
        <v>0</v>
      </c>
      <c r="AQ52" s="40">
        <v>0</v>
      </c>
      <c r="AR52" s="40">
        <v>0</v>
      </c>
      <c r="AS52" s="40">
        <v>0</v>
      </c>
    </row>
    <row r="53" spans="1:45">
      <c r="A53" s="40" t="s">
        <v>267</v>
      </c>
      <c r="B53" s="40">
        <v>0</v>
      </c>
      <c r="C53" s="40">
        <v>0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  <c r="N53" s="40">
        <v>0</v>
      </c>
      <c r="O53" s="40">
        <v>0</v>
      </c>
      <c r="P53" s="40">
        <v>0</v>
      </c>
      <c r="Q53" s="40">
        <v>0</v>
      </c>
      <c r="R53" s="40">
        <v>0</v>
      </c>
      <c r="S53" s="40">
        <v>0</v>
      </c>
      <c r="T53" s="40">
        <v>0</v>
      </c>
      <c r="U53" s="40">
        <v>0</v>
      </c>
      <c r="V53" s="40">
        <v>0</v>
      </c>
      <c r="W53" s="40">
        <v>0</v>
      </c>
      <c r="X53" s="40">
        <v>0</v>
      </c>
      <c r="Y53" s="40">
        <v>0</v>
      </c>
      <c r="Z53" s="40">
        <v>0</v>
      </c>
      <c r="AA53" s="40">
        <v>0</v>
      </c>
      <c r="AB53" s="40">
        <v>0</v>
      </c>
      <c r="AC53" s="40">
        <v>0</v>
      </c>
      <c r="AD53" s="40">
        <v>0</v>
      </c>
      <c r="AE53" s="40">
        <v>0</v>
      </c>
      <c r="AF53" s="40">
        <v>0</v>
      </c>
      <c r="AG53" s="40">
        <v>0</v>
      </c>
      <c r="AH53" s="40">
        <v>0</v>
      </c>
      <c r="AI53" s="40">
        <v>0</v>
      </c>
      <c r="AJ53" s="40">
        <v>0</v>
      </c>
      <c r="AK53" s="40">
        <v>0</v>
      </c>
      <c r="AL53" s="40">
        <v>0</v>
      </c>
      <c r="AM53" s="40">
        <v>0</v>
      </c>
      <c r="AN53" s="40">
        <v>0</v>
      </c>
      <c r="AO53" s="40">
        <v>0</v>
      </c>
      <c r="AP53" s="40">
        <v>0</v>
      </c>
      <c r="AQ53" s="40">
        <v>0</v>
      </c>
      <c r="AR53" s="40">
        <v>0</v>
      </c>
      <c r="AS53" s="40">
        <v>0</v>
      </c>
    </row>
    <row r="54" spans="1:45">
      <c r="A54" s="40" t="s">
        <v>268</v>
      </c>
      <c r="B54" s="40">
        <v>0</v>
      </c>
      <c r="C54" s="40">
        <v>182558.67</v>
      </c>
      <c r="D54" s="40">
        <v>0</v>
      </c>
      <c r="E54" s="40">
        <v>-67841.34</v>
      </c>
      <c r="F54" s="40">
        <v>0</v>
      </c>
      <c r="G54" s="40">
        <v>238039.98</v>
      </c>
      <c r="H54" s="40">
        <v>0</v>
      </c>
      <c r="I54" s="40">
        <v>-504748.91</v>
      </c>
      <c r="J54" s="40">
        <v>0</v>
      </c>
      <c r="K54" s="40">
        <v>-90634.78</v>
      </c>
      <c r="L54" s="40">
        <v>0</v>
      </c>
      <c r="M54" s="40">
        <v>479761.57</v>
      </c>
      <c r="N54" s="40">
        <v>0</v>
      </c>
      <c r="O54" s="40">
        <v>278512.59000000003</v>
      </c>
      <c r="P54" s="40">
        <v>0</v>
      </c>
      <c r="Q54" s="40">
        <v>264413.33</v>
      </c>
      <c r="R54" s="40">
        <v>0</v>
      </c>
      <c r="S54" s="40">
        <v>125986.93</v>
      </c>
      <c r="T54" s="40">
        <v>0</v>
      </c>
      <c r="U54" s="40">
        <v>202519.77</v>
      </c>
      <c r="V54" s="40">
        <v>0</v>
      </c>
      <c r="W54" s="40">
        <v>94264.56</v>
      </c>
      <c r="X54" s="40">
        <v>0</v>
      </c>
      <c r="Y54" s="40">
        <v>464094.19</v>
      </c>
      <c r="Z54" s="40">
        <v>0</v>
      </c>
      <c r="AA54" s="40">
        <v>-47339.78</v>
      </c>
      <c r="AB54" s="40">
        <v>0</v>
      </c>
      <c r="AC54" s="40">
        <v>-71579.47</v>
      </c>
      <c r="AD54" s="40">
        <v>0</v>
      </c>
      <c r="AE54" s="40">
        <v>-279169</v>
      </c>
      <c r="AF54" s="40">
        <v>0</v>
      </c>
      <c r="AG54" s="40">
        <v>593213.28</v>
      </c>
      <c r="AH54" s="40">
        <v>0</v>
      </c>
      <c r="AI54" s="40">
        <v>15606.52</v>
      </c>
      <c r="AJ54" s="40">
        <v>0</v>
      </c>
      <c r="AK54" s="40">
        <v>116111.91</v>
      </c>
      <c r="AL54" s="40">
        <v>0</v>
      </c>
      <c r="AM54" s="40">
        <v>57111.77</v>
      </c>
      <c r="AN54" s="40">
        <v>0</v>
      </c>
      <c r="AO54" s="40">
        <v>15302.53</v>
      </c>
      <c r="AP54" s="40">
        <v>0</v>
      </c>
      <c r="AQ54" s="40">
        <v>-1145220.8799999999</v>
      </c>
      <c r="AR54" s="40">
        <v>-2973942.7</v>
      </c>
      <c r="AS54" s="40">
        <v>0</v>
      </c>
    </row>
    <row r="55" spans="1:45">
      <c r="A55" s="40" t="s">
        <v>269</v>
      </c>
      <c r="B55" s="40">
        <v>0</v>
      </c>
      <c r="C55" s="40">
        <v>0</v>
      </c>
      <c r="D55" s="40">
        <v>0</v>
      </c>
      <c r="E55" s="40">
        <v>0</v>
      </c>
      <c r="F55" s="40">
        <v>0</v>
      </c>
      <c r="G55" s="40">
        <v>0</v>
      </c>
      <c r="H55" s="40">
        <v>0</v>
      </c>
      <c r="I55" s="40">
        <v>0</v>
      </c>
      <c r="J55" s="40">
        <v>0</v>
      </c>
      <c r="K55" s="40">
        <v>0</v>
      </c>
      <c r="L55" s="40">
        <v>0</v>
      </c>
      <c r="M55" s="40">
        <v>0</v>
      </c>
      <c r="N55" s="40">
        <v>0</v>
      </c>
      <c r="O55" s="40">
        <v>0</v>
      </c>
      <c r="P55" s="40">
        <v>0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0</v>
      </c>
      <c r="W55" s="40">
        <v>0</v>
      </c>
      <c r="X55" s="40">
        <v>0</v>
      </c>
      <c r="Y55" s="40">
        <v>0</v>
      </c>
      <c r="Z55" s="40">
        <v>0</v>
      </c>
      <c r="AA55" s="40">
        <v>0</v>
      </c>
      <c r="AB55" s="40">
        <v>0</v>
      </c>
      <c r="AC55" s="40">
        <v>0</v>
      </c>
      <c r="AD55" s="40">
        <v>0</v>
      </c>
      <c r="AE55" s="40">
        <v>0</v>
      </c>
      <c r="AF55" s="40">
        <v>0</v>
      </c>
      <c r="AG55" s="40">
        <v>0</v>
      </c>
      <c r="AH55" s="40">
        <v>0</v>
      </c>
      <c r="AI55" s="40">
        <v>0</v>
      </c>
      <c r="AJ55" s="40">
        <v>0</v>
      </c>
      <c r="AK55" s="40">
        <v>0</v>
      </c>
      <c r="AL55" s="40">
        <v>0</v>
      </c>
      <c r="AM55" s="40">
        <v>20074.82</v>
      </c>
      <c r="AN55" s="40">
        <v>0</v>
      </c>
      <c r="AO55" s="40">
        <v>0</v>
      </c>
      <c r="AP55" s="40">
        <v>0</v>
      </c>
      <c r="AQ55" s="40">
        <v>63242.29</v>
      </c>
      <c r="AR55" s="40">
        <v>6674</v>
      </c>
      <c r="AS55" s="40">
        <v>0</v>
      </c>
    </row>
    <row r="56" spans="1:45">
      <c r="A56" s="40" t="s">
        <v>270</v>
      </c>
      <c r="B56" s="40">
        <v>0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  <c r="N56" s="40">
        <v>0</v>
      </c>
      <c r="O56" s="40">
        <v>0</v>
      </c>
      <c r="P56" s="40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0">
        <v>0</v>
      </c>
      <c r="Y56" s="40">
        <v>0</v>
      </c>
      <c r="Z56" s="40">
        <v>0</v>
      </c>
      <c r="AA56" s="40">
        <v>0</v>
      </c>
      <c r="AB56" s="40">
        <v>0</v>
      </c>
      <c r="AC56" s="40">
        <v>0</v>
      </c>
      <c r="AD56" s="40">
        <v>0</v>
      </c>
      <c r="AE56" s="40">
        <v>0</v>
      </c>
      <c r="AF56" s="40">
        <v>0</v>
      </c>
      <c r="AG56" s="40">
        <v>0</v>
      </c>
      <c r="AH56" s="40">
        <v>0</v>
      </c>
      <c r="AI56" s="40">
        <v>0</v>
      </c>
      <c r="AJ56" s="40">
        <v>0</v>
      </c>
      <c r="AK56" s="40">
        <v>0</v>
      </c>
      <c r="AL56" s="40">
        <v>0</v>
      </c>
      <c r="AM56" s="40">
        <v>0</v>
      </c>
      <c r="AN56" s="40">
        <v>0</v>
      </c>
      <c r="AO56" s="40">
        <v>0</v>
      </c>
      <c r="AP56" s="40">
        <v>0</v>
      </c>
      <c r="AQ56" s="40">
        <v>0</v>
      </c>
      <c r="AR56" s="40">
        <v>0</v>
      </c>
      <c r="AS56" s="40">
        <v>0</v>
      </c>
    </row>
    <row r="57" spans="1:45">
      <c r="A57" s="40" t="s">
        <v>271</v>
      </c>
      <c r="B57" s="40">
        <v>0</v>
      </c>
      <c r="C57" s="40">
        <v>0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0">
        <v>0</v>
      </c>
      <c r="Y57" s="40">
        <v>0</v>
      </c>
      <c r="Z57" s="40">
        <v>0</v>
      </c>
      <c r="AA57" s="40">
        <v>0</v>
      </c>
      <c r="AB57" s="40">
        <v>0</v>
      </c>
      <c r="AC57" s="40">
        <v>0</v>
      </c>
      <c r="AD57" s="40">
        <v>0</v>
      </c>
      <c r="AE57" s="40">
        <v>0</v>
      </c>
      <c r="AF57" s="40">
        <v>0</v>
      </c>
      <c r="AG57" s="40">
        <v>0</v>
      </c>
      <c r="AH57" s="40">
        <v>0</v>
      </c>
      <c r="AI57" s="40">
        <v>0</v>
      </c>
      <c r="AJ57" s="40">
        <v>0</v>
      </c>
      <c r="AK57" s="40">
        <v>0</v>
      </c>
      <c r="AL57" s="40">
        <v>0</v>
      </c>
      <c r="AM57" s="40">
        <v>0</v>
      </c>
      <c r="AN57" s="40">
        <v>0</v>
      </c>
      <c r="AO57" s="40">
        <v>0</v>
      </c>
      <c r="AP57" s="40">
        <v>0</v>
      </c>
      <c r="AQ57" s="40">
        <v>0</v>
      </c>
      <c r="AR57" s="40">
        <v>0</v>
      </c>
      <c r="AS57" s="40">
        <v>0</v>
      </c>
    </row>
    <row r="58" spans="1:45">
      <c r="A58" s="40" t="s">
        <v>272</v>
      </c>
      <c r="B58" s="40">
        <v>0</v>
      </c>
      <c r="C58" s="40">
        <v>0</v>
      </c>
      <c r="D58" s="40">
        <v>0</v>
      </c>
      <c r="E58" s="40">
        <v>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  <c r="N58" s="40">
        <v>0</v>
      </c>
      <c r="O58" s="40">
        <v>0</v>
      </c>
      <c r="P58" s="40">
        <v>0</v>
      </c>
      <c r="Q58" s="40">
        <v>0</v>
      </c>
      <c r="R58" s="40">
        <v>0</v>
      </c>
      <c r="S58" s="40">
        <v>0</v>
      </c>
      <c r="T58" s="40">
        <v>0</v>
      </c>
      <c r="U58" s="40">
        <v>0</v>
      </c>
      <c r="V58" s="40">
        <v>0</v>
      </c>
      <c r="W58" s="40">
        <v>0</v>
      </c>
      <c r="X58" s="40">
        <v>0</v>
      </c>
      <c r="Y58" s="40">
        <v>0</v>
      </c>
      <c r="Z58" s="40">
        <v>0</v>
      </c>
      <c r="AA58" s="40">
        <v>0</v>
      </c>
      <c r="AB58" s="40">
        <v>0</v>
      </c>
      <c r="AC58" s="40">
        <v>0</v>
      </c>
      <c r="AD58" s="40">
        <v>0</v>
      </c>
      <c r="AE58" s="40">
        <v>0</v>
      </c>
      <c r="AF58" s="40">
        <v>0</v>
      </c>
      <c r="AG58" s="40">
        <v>0</v>
      </c>
      <c r="AH58" s="40">
        <v>0</v>
      </c>
      <c r="AI58" s="40">
        <v>0</v>
      </c>
      <c r="AJ58" s="40">
        <v>0</v>
      </c>
      <c r="AK58" s="40">
        <v>0</v>
      </c>
      <c r="AL58" s="40">
        <v>0</v>
      </c>
      <c r="AM58" s="40">
        <v>0</v>
      </c>
      <c r="AN58" s="40">
        <v>0</v>
      </c>
      <c r="AO58" s="40">
        <v>0</v>
      </c>
      <c r="AP58" s="40">
        <v>0</v>
      </c>
      <c r="AQ58" s="40">
        <v>0</v>
      </c>
      <c r="AR58" s="40">
        <v>0</v>
      </c>
      <c r="AS58" s="40">
        <v>0</v>
      </c>
    </row>
    <row r="59" spans="1:45">
      <c r="A59" s="40" t="s">
        <v>197</v>
      </c>
      <c r="B59" s="40">
        <v>0</v>
      </c>
      <c r="C59" s="40">
        <v>172985141.16</v>
      </c>
      <c r="D59" s="40">
        <v>0</v>
      </c>
      <c r="E59" s="40">
        <v>128678741.95</v>
      </c>
      <c r="F59" s="40">
        <v>0</v>
      </c>
      <c r="G59" s="40">
        <v>66748547.009999998</v>
      </c>
      <c r="H59" s="40">
        <v>0</v>
      </c>
      <c r="I59" s="40">
        <v>113594758.31999999</v>
      </c>
      <c r="J59" s="40">
        <v>0</v>
      </c>
      <c r="K59" s="40">
        <v>68004875.340000004</v>
      </c>
      <c r="L59" s="40">
        <v>0</v>
      </c>
      <c r="M59" s="40">
        <v>133945721.63</v>
      </c>
      <c r="N59" s="40">
        <v>0</v>
      </c>
      <c r="O59" s="40">
        <v>67185201.969999999</v>
      </c>
      <c r="P59" s="40">
        <v>0</v>
      </c>
      <c r="Q59" s="40">
        <v>36070303.350000001</v>
      </c>
      <c r="R59" s="40">
        <v>0</v>
      </c>
      <c r="S59" s="40">
        <v>1198505.21</v>
      </c>
      <c r="T59" s="40">
        <v>0</v>
      </c>
      <c r="U59" s="40">
        <v>4686024.82</v>
      </c>
      <c r="V59" s="40">
        <v>0</v>
      </c>
      <c r="W59" s="40">
        <v>4686024.82</v>
      </c>
      <c r="X59" s="40">
        <v>0</v>
      </c>
      <c r="Y59" s="40">
        <v>8982196.5099999998</v>
      </c>
      <c r="Z59" s="40">
        <v>0</v>
      </c>
      <c r="AA59" s="40">
        <v>69610.34</v>
      </c>
      <c r="AB59" s="40">
        <v>0</v>
      </c>
      <c r="AC59" s="40">
        <v>0</v>
      </c>
      <c r="AD59" s="40">
        <v>0</v>
      </c>
      <c r="AE59" s="40">
        <v>145195.39000000001</v>
      </c>
      <c r="AF59" s="40">
        <v>0</v>
      </c>
      <c r="AG59" s="40">
        <v>0</v>
      </c>
      <c r="AH59" s="40">
        <v>0</v>
      </c>
      <c r="AI59" s="40">
        <v>110301.85</v>
      </c>
      <c r="AJ59" s="40">
        <v>0</v>
      </c>
      <c r="AK59" s="40">
        <v>528481.9</v>
      </c>
      <c r="AL59" s="40">
        <v>0</v>
      </c>
      <c r="AM59" s="40">
        <v>528481.9</v>
      </c>
      <c r="AN59" s="40">
        <v>0</v>
      </c>
      <c r="AO59" s="40">
        <v>2114040.12</v>
      </c>
      <c r="AP59" s="40">
        <v>0</v>
      </c>
      <c r="AQ59" s="40">
        <v>1239328.3999999999</v>
      </c>
      <c r="AR59" s="40">
        <v>0</v>
      </c>
      <c r="AS59" s="40">
        <v>0</v>
      </c>
    </row>
    <row r="60" spans="1:45">
      <c r="A60" s="40" t="s">
        <v>273</v>
      </c>
      <c r="B60" s="40">
        <v>0</v>
      </c>
      <c r="C60" s="40">
        <v>-18764311.07</v>
      </c>
      <c r="D60" s="40">
        <v>0</v>
      </c>
      <c r="E60" s="40">
        <v>-30503843.73</v>
      </c>
      <c r="F60" s="40">
        <v>0</v>
      </c>
      <c r="G60" s="40">
        <v>-20356188.280000001</v>
      </c>
      <c r="H60" s="40">
        <v>0</v>
      </c>
      <c r="I60" s="40">
        <v>-18417840.550000001</v>
      </c>
      <c r="J60" s="40">
        <v>0</v>
      </c>
      <c r="K60" s="40">
        <v>-4767846.43</v>
      </c>
      <c r="L60" s="40">
        <v>0</v>
      </c>
      <c r="M60" s="40">
        <v>-5144565.07</v>
      </c>
      <c r="N60" s="40">
        <v>0</v>
      </c>
      <c r="O60" s="40">
        <v>-4757247.71</v>
      </c>
      <c r="P60" s="40">
        <v>0</v>
      </c>
      <c r="Q60" s="40">
        <v>-2057686.76</v>
      </c>
      <c r="R60" s="40">
        <v>0</v>
      </c>
      <c r="S60" s="40">
        <v>-1957686.76</v>
      </c>
      <c r="T60" s="40">
        <v>0</v>
      </c>
      <c r="U60" s="40">
        <v>-1468681.57</v>
      </c>
      <c r="V60" s="40">
        <v>0</v>
      </c>
      <c r="W60" s="40">
        <v>-1468681.57</v>
      </c>
      <c r="X60" s="40">
        <v>0</v>
      </c>
      <c r="Y60" s="40">
        <v>-3599609.5</v>
      </c>
      <c r="Z60" s="40">
        <v>0</v>
      </c>
      <c r="AA60" s="40">
        <v>-1560664.57</v>
      </c>
      <c r="AB60" s="40">
        <v>0</v>
      </c>
      <c r="AC60" s="40">
        <v>-3338428.84</v>
      </c>
      <c r="AD60" s="40">
        <v>0</v>
      </c>
      <c r="AE60" s="40">
        <v>-714045.93</v>
      </c>
      <c r="AF60" s="40">
        <v>0</v>
      </c>
      <c r="AG60" s="40">
        <v>-1983637.3</v>
      </c>
      <c r="AH60" s="40">
        <v>0</v>
      </c>
      <c r="AI60" s="40">
        <v>149807.07999999999</v>
      </c>
      <c r="AJ60" s="40">
        <v>0</v>
      </c>
      <c r="AK60" s="40">
        <v>0</v>
      </c>
      <c r="AL60" s="40">
        <v>0</v>
      </c>
      <c r="AM60" s="40">
        <v>0</v>
      </c>
      <c r="AN60" s="40">
        <v>0</v>
      </c>
      <c r="AO60" s="40">
        <v>0</v>
      </c>
      <c r="AP60" s="40">
        <v>0</v>
      </c>
      <c r="AQ60" s="40">
        <v>0</v>
      </c>
      <c r="AR60" s="40">
        <v>0</v>
      </c>
      <c r="AS60" s="40">
        <v>0</v>
      </c>
    </row>
    <row r="61" spans="1:45">
      <c r="A61" s="40" t="s">
        <v>274</v>
      </c>
      <c r="B61" s="40">
        <v>0</v>
      </c>
      <c r="C61" s="40">
        <v>33253219.809999999</v>
      </c>
      <c r="D61" s="40">
        <v>0</v>
      </c>
      <c r="E61" s="40">
        <v>-203347764.69999999</v>
      </c>
      <c r="F61" s="40">
        <v>0</v>
      </c>
      <c r="G61" s="40">
        <v>145057241.97</v>
      </c>
      <c r="H61" s="40">
        <v>0</v>
      </c>
      <c r="I61" s="40">
        <v>-166775318.99000001</v>
      </c>
      <c r="J61" s="40">
        <v>0</v>
      </c>
      <c r="K61" s="40">
        <v>76703573.760000005</v>
      </c>
      <c r="L61" s="40">
        <v>0</v>
      </c>
      <c r="M61" s="40">
        <v>-79626451.469999999</v>
      </c>
      <c r="N61" s="40">
        <v>0</v>
      </c>
      <c r="O61" s="40">
        <v>56840978.520000003</v>
      </c>
      <c r="P61" s="40">
        <v>0</v>
      </c>
      <c r="Q61" s="40">
        <v>-38078945.5</v>
      </c>
      <c r="R61" s="40">
        <v>0</v>
      </c>
      <c r="S61" s="40">
        <v>56203709.289999999</v>
      </c>
      <c r="T61" s="40">
        <v>0</v>
      </c>
      <c r="U61" s="40">
        <v>-30012043.84</v>
      </c>
      <c r="V61" s="40">
        <v>0</v>
      </c>
      <c r="W61" s="40">
        <v>54471187.210000001</v>
      </c>
      <c r="X61" s="40">
        <v>0</v>
      </c>
      <c r="Y61" s="40">
        <v>-52073153.380000003</v>
      </c>
      <c r="Z61" s="40">
        <v>0</v>
      </c>
      <c r="AA61" s="40">
        <v>19380753.210000001</v>
      </c>
      <c r="AB61" s="40">
        <v>0</v>
      </c>
      <c r="AC61" s="40">
        <v>8488704.7400000002</v>
      </c>
      <c r="AD61" s="40">
        <v>0</v>
      </c>
      <c r="AE61" s="40">
        <v>25273725.32</v>
      </c>
      <c r="AF61" s="40">
        <v>0</v>
      </c>
      <c r="AG61" s="40">
        <v>-19876852.16</v>
      </c>
      <c r="AH61" s="40">
        <v>0</v>
      </c>
      <c r="AI61" s="40">
        <v>15273488.869999999</v>
      </c>
      <c r="AJ61" s="40">
        <v>0</v>
      </c>
      <c r="AK61" s="40">
        <v>-24872600.350000001</v>
      </c>
      <c r="AL61" s="40">
        <v>0</v>
      </c>
      <c r="AM61" s="40">
        <v>-3409400.3</v>
      </c>
      <c r="AN61" s="40">
        <v>0</v>
      </c>
      <c r="AO61" s="40">
        <v>-413441.95</v>
      </c>
      <c r="AP61" s="40">
        <v>0</v>
      </c>
      <c r="AQ61" s="40">
        <v>-492305.3</v>
      </c>
      <c r="AR61" s="40">
        <v>-157033.85</v>
      </c>
      <c r="AS61" s="40">
        <v>0</v>
      </c>
    </row>
    <row r="62" spans="1:45">
      <c r="A62" s="40" t="s">
        <v>275</v>
      </c>
      <c r="B62" s="40">
        <v>0</v>
      </c>
      <c r="C62" s="40">
        <v>0</v>
      </c>
      <c r="D62" s="40">
        <v>0</v>
      </c>
      <c r="E62" s="40">
        <v>0</v>
      </c>
      <c r="F62" s="40">
        <v>0</v>
      </c>
      <c r="G62" s="40">
        <v>0</v>
      </c>
      <c r="H62" s="40">
        <v>0</v>
      </c>
      <c r="I62" s="40">
        <v>0</v>
      </c>
      <c r="J62" s="40">
        <v>0</v>
      </c>
      <c r="K62" s="40">
        <v>0</v>
      </c>
      <c r="L62" s="40">
        <v>0</v>
      </c>
      <c r="M62" s="40">
        <v>0</v>
      </c>
      <c r="N62" s="40">
        <v>0</v>
      </c>
      <c r="O62" s="40">
        <v>0</v>
      </c>
      <c r="P62" s="40">
        <v>0</v>
      </c>
      <c r="Q62" s="40">
        <v>0</v>
      </c>
      <c r="R62" s="40">
        <v>0</v>
      </c>
      <c r="S62" s="40">
        <v>0</v>
      </c>
      <c r="T62" s="40">
        <v>0</v>
      </c>
      <c r="U62" s="40">
        <v>0</v>
      </c>
      <c r="V62" s="40">
        <v>0</v>
      </c>
      <c r="W62" s="40">
        <v>0</v>
      </c>
      <c r="X62" s="40">
        <v>0</v>
      </c>
      <c r="Y62" s="40">
        <v>0</v>
      </c>
      <c r="Z62" s="40">
        <v>0</v>
      </c>
      <c r="AA62" s="40">
        <v>0</v>
      </c>
      <c r="AB62" s="40">
        <v>0</v>
      </c>
      <c r="AC62" s="40">
        <v>0</v>
      </c>
      <c r="AD62" s="40">
        <v>0</v>
      </c>
      <c r="AE62" s="40">
        <v>0</v>
      </c>
      <c r="AF62" s="40">
        <v>0</v>
      </c>
      <c r="AG62" s="40">
        <v>0</v>
      </c>
      <c r="AH62" s="40">
        <v>0</v>
      </c>
      <c r="AI62" s="40">
        <v>0</v>
      </c>
      <c r="AJ62" s="40">
        <v>0</v>
      </c>
      <c r="AK62" s="40">
        <v>0</v>
      </c>
      <c r="AL62" s="40">
        <v>0</v>
      </c>
      <c r="AM62" s="40">
        <v>0</v>
      </c>
      <c r="AN62" s="40">
        <v>0</v>
      </c>
      <c r="AO62" s="40">
        <v>0</v>
      </c>
      <c r="AP62" s="40">
        <v>0</v>
      </c>
      <c r="AQ62" s="40">
        <v>0</v>
      </c>
      <c r="AR62" s="40">
        <v>0</v>
      </c>
      <c r="AS62" s="40">
        <v>0</v>
      </c>
    </row>
    <row r="63" spans="1:45">
      <c r="A63" s="40" t="s">
        <v>276</v>
      </c>
      <c r="B63" s="40">
        <v>0</v>
      </c>
      <c r="C63" s="40">
        <v>-12224939.109999999</v>
      </c>
      <c r="D63" s="40">
        <v>0</v>
      </c>
      <c r="E63" s="40">
        <v>-15209771.58</v>
      </c>
      <c r="F63" s="40">
        <v>0</v>
      </c>
      <c r="G63" s="40">
        <v>0</v>
      </c>
      <c r="H63" s="40">
        <v>0</v>
      </c>
      <c r="I63" s="40">
        <v>0</v>
      </c>
      <c r="J63" s="40">
        <v>0</v>
      </c>
      <c r="K63" s="40">
        <v>0</v>
      </c>
      <c r="L63" s="40">
        <v>0</v>
      </c>
      <c r="M63" s="40">
        <v>0</v>
      </c>
      <c r="N63" s="40">
        <v>0</v>
      </c>
      <c r="O63" s="40">
        <v>0</v>
      </c>
      <c r="P63" s="40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0">
        <v>0</v>
      </c>
      <c r="Y63" s="40">
        <v>0</v>
      </c>
      <c r="Z63" s="40">
        <v>0</v>
      </c>
      <c r="AA63" s="40">
        <v>0</v>
      </c>
      <c r="AB63" s="40">
        <v>0</v>
      </c>
      <c r="AC63" s="40">
        <v>0</v>
      </c>
      <c r="AD63" s="40">
        <v>0</v>
      </c>
      <c r="AE63" s="40">
        <v>0</v>
      </c>
      <c r="AF63" s="40">
        <v>0</v>
      </c>
      <c r="AG63" s="40">
        <v>0</v>
      </c>
      <c r="AH63" s="40">
        <v>0</v>
      </c>
      <c r="AI63" s="40">
        <v>0</v>
      </c>
      <c r="AJ63" s="40">
        <v>0</v>
      </c>
      <c r="AK63" s="40">
        <v>0</v>
      </c>
      <c r="AL63" s="40">
        <v>0</v>
      </c>
      <c r="AM63" s="40">
        <v>0</v>
      </c>
      <c r="AN63" s="40">
        <v>0</v>
      </c>
      <c r="AO63" s="40">
        <v>0</v>
      </c>
      <c r="AP63" s="40">
        <v>0</v>
      </c>
      <c r="AQ63" s="40">
        <v>0</v>
      </c>
      <c r="AR63" s="40">
        <v>0</v>
      </c>
      <c r="AS63" s="40">
        <v>0</v>
      </c>
    </row>
    <row r="64" spans="1:45">
      <c r="A64" s="40" t="s">
        <v>277</v>
      </c>
      <c r="B64" s="40">
        <v>0</v>
      </c>
      <c r="C64" s="40">
        <v>-570372448.55999994</v>
      </c>
      <c r="D64" s="40">
        <v>0</v>
      </c>
      <c r="E64" s="40">
        <v>-5791082052.1300001</v>
      </c>
      <c r="F64" s="40">
        <v>0</v>
      </c>
      <c r="G64" s="40">
        <v>-2635318841.1999998</v>
      </c>
      <c r="H64" s="40">
        <v>0</v>
      </c>
      <c r="I64" s="40">
        <v>403360912.36000001</v>
      </c>
      <c r="J64" s="40">
        <v>0</v>
      </c>
      <c r="K64" s="40">
        <v>419565121.85000002</v>
      </c>
      <c r="L64" s="40">
        <v>0</v>
      </c>
      <c r="M64" s="40">
        <v>-910773994.39999998</v>
      </c>
      <c r="N64" s="40">
        <v>0</v>
      </c>
      <c r="O64" s="40">
        <v>-186599458.37</v>
      </c>
      <c r="P64" s="40">
        <v>0</v>
      </c>
      <c r="Q64" s="40">
        <v>-1752426242.6700001</v>
      </c>
      <c r="R64" s="40">
        <v>0</v>
      </c>
      <c r="S64" s="40">
        <v>-550784089.24000001</v>
      </c>
      <c r="T64" s="40">
        <v>0</v>
      </c>
      <c r="U64" s="40">
        <v>-21649390.050000001</v>
      </c>
      <c r="V64" s="40">
        <v>0</v>
      </c>
      <c r="W64" s="40">
        <v>124065599.67</v>
      </c>
      <c r="X64" s="40">
        <v>0</v>
      </c>
      <c r="Y64" s="40">
        <v>-219541336.52000001</v>
      </c>
      <c r="Z64" s="40">
        <v>0</v>
      </c>
      <c r="AA64" s="40">
        <v>-70097169.129999995</v>
      </c>
      <c r="AB64" s="40">
        <v>0</v>
      </c>
      <c r="AC64" s="40">
        <v>-242278076.09</v>
      </c>
      <c r="AD64" s="40">
        <v>0</v>
      </c>
      <c r="AE64" s="40">
        <v>-200796833.09</v>
      </c>
      <c r="AF64" s="40">
        <v>0</v>
      </c>
      <c r="AG64" s="40">
        <v>-56071386.219999999</v>
      </c>
      <c r="AH64" s="40">
        <v>0</v>
      </c>
      <c r="AI64" s="40">
        <v>-50862407.509999998</v>
      </c>
      <c r="AJ64" s="40">
        <v>0</v>
      </c>
      <c r="AK64" s="40">
        <v>-4712291.08</v>
      </c>
      <c r="AL64" s="40">
        <v>0</v>
      </c>
      <c r="AM64" s="40">
        <v>-217722.04</v>
      </c>
      <c r="AN64" s="40">
        <v>0</v>
      </c>
      <c r="AO64" s="40">
        <v>-19897765.010000002</v>
      </c>
      <c r="AP64" s="40">
        <v>0</v>
      </c>
      <c r="AQ64" s="40">
        <v>34392248.729999997</v>
      </c>
      <c r="AR64" s="40">
        <v>-22786497.690000001</v>
      </c>
      <c r="AS64" s="40">
        <v>0</v>
      </c>
    </row>
    <row r="65" spans="1:45">
      <c r="A65" s="40" t="s">
        <v>278</v>
      </c>
      <c r="B65" s="40">
        <v>0</v>
      </c>
      <c r="C65" s="40">
        <v>-472995425.38999999</v>
      </c>
      <c r="D65" s="40">
        <v>0</v>
      </c>
      <c r="E65" s="40">
        <v>1577748949.5999999</v>
      </c>
      <c r="F65" s="40">
        <v>0</v>
      </c>
      <c r="G65" s="40">
        <v>104317385.42</v>
      </c>
      <c r="H65" s="40">
        <v>0</v>
      </c>
      <c r="I65" s="40">
        <v>1089966056.05</v>
      </c>
      <c r="J65" s="40">
        <v>0</v>
      </c>
      <c r="K65" s="40">
        <v>30830275.129999999</v>
      </c>
      <c r="L65" s="40">
        <v>0</v>
      </c>
      <c r="M65" s="40">
        <v>606487310.08000004</v>
      </c>
      <c r="N65" s="40">
        <v>0</v>
      </c>
      <c r="O65" s="40">
        <v>-105928785.42</v>
      </c>
      <c r="P65" s="40">
        <v>0</v>
      </c>
      <c r="Q65" s="40">
        <v>321489971.20999998</v>
      </c>
      <c r="R65" s="40">
        <v>0</v>
      </c>
      <c r="S65" s="40">
        <v>-139116996.69999999</v>
      </c>
      <c r="T65" s="40">
        <v>0</v>
      </c>
      <c r="U65" s="40">
        <v>82053885.659999996</v>
      </c>
      <c r="V65" s="40">
        <v>0</v>
      </c>
      <c r="W65" s="40">
        <v>-159479858.25</v>
      </c>
      <c r="X65" s="40">
        <v>0</v>
      </c>
      <c r="Y65" s="40">
        <v>200137008.50999999</v>
      </c>
      <c r="Z65" s="40">
        <v>0</v>
      </c>
      <c r="AA65" s="40">
        <v>-89148669.019999996</v>
      </c>
      <c r="AB65" s="40">
        <v>0</v>
      </c>
      <c r="AC65" s="40">
        <v>1310420.3999999999</v>
      </c>
      <c r="AD65" s="40">
        <v>0</v>
      </c>
      <c r="AE65" s="40">
        <v>-98362093.299999997</v>
      </c>
      <c r="AF65" s="40">
        <v>0</v>
      </c>
      <c r="AG65" s="40">
        <v>112451754.98999999</v>
      </c>
      <c r="AH65" s="40">
        <v>0</v>
      </c>
      <c r="AI65" s="40">
        <v>-18218535.77</v>
      </c>
      <c r="AJ65" s="40">
        <v>0</v>
      </c>
      <c r="AK65" s="40">
        <v>123908672.01000001</v>
      </c>
      <c r="AL65" s="40">
        <v>0</v>
      </c>
      <c r="AM65" s="40">
        <v>4028633.8</v>
      </c>
      <c r="AN65" s="40">
        <v>0</v>
      </c>
      <c r="AO65" s="40">
        <v>-8458942.2200000007</v>
      </c>
      <c r="AP65" s="40">
        <v>0</v>
      </c>
      <c r="AQ65" s="40">
        <v>-8306282.1399999997</v>
      </c>
      <c r="AR65" s="40">
        <v>24744852.239999998</v>
      </c>
      <c r="AS65" s="40">
        <v>0</v>
      </c>
    </row>
    <row r="66" spans="1:45">
      <c r="A66" s="40" t="s">
        <v>279</v>
      </c>
      <c r="B66" s="40">
        <v>0</v>
      </c>
      <c r="C66" s="40">
        <v>0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0</v>
      </c>
      <c r="K66" s="40">
        <v>0</v>
      </c>
      <c r="L66" s="40">
        <v>0</v>
      </c>
      <c r="M66" s="40">
        <v>0</v>
      </c>
      <c r="N66" s="40">
        <v>0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0">
        <v>0</v>
      </c>
      <c r="Y66" s="40">
        <v>0</v>
      </c>
      <c r="Z66" s="40">
        <v>0</v>
      </c>
      <c r="AA66" s="40">
        <v>0</v>
      </c>
      <c r="AB66" s="40">
        <v>0</v>
      </c>
      <c r="AC66" s="40">
        <v>0</v>
      </c>
      <c r="AD66" s="40">
        <v>0</v>
      </c>
      <c r="AE66" s="40">
        <v>0</v>
      </c>
      <c r="AF66" s="40">
        <v>0</v>
      </c>
      <c r="AG66" s="40">
        <v>0</v>
      </c>
      <c r="AH66" s="40">
        <v>0</v>
      </c>
      <c r="AI66" s="40">
        <v>0</v>
      </c>
      <c r="AJ66" s="40">
        <v>0</v>
      </c>
      <c r="AK66" s="40">
        <v>0</v>
      </c>
      <c r="AL66" s="40">
        <v>0</v>
      </c>
      <c r="AM66" s="40">
        <v>0</v>
      </c>
      <c r="AN66" s="40">
        <v>0</v>
      </c>
      <c r="AO66" s="40">
        <v>0</v>
      </c>
      <c r="AP66" s="40">
        <v>0</v>
      </c>
      <c r="AQ66" s="40">
        <v>0</v>
      </c>
      <c r="AR66" s="40">
        <v>0</v>
      </c>
      <c r="AS66" s="40">
        <v>0</v>
      </c>
    </row>
    <row r="67" spans="1:45">
      <c r="A67" s="40" t="s">
        <v>280</v>
      </c>
      <c r="B67" s="40">
        <v>0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  <c r="N67" s="40">
        <v>0</v>
      </c>
      <c r="O67" s="40">
        <v>0</v>
      </c>
      <c r="P67" s="40">
        <v>0</v>
      </c>
      <c r="Q67" s="40">
        <v>0</v>
      </c>
      <c r="R67" s="40">
        <v>0</v>
      </c>
      <c r="S67" s="40">
        <v>0</v>
      </c>
      <c r="T67" s="40">
        <v>0</v>
      </c>
      <c r="U67" s="40">
        <v>0</v>
      </c>
      <c r="V67" s="40">
        <v>0</v>
      </c>
      <c r="W67" s="40">
        <v>0</v>
      </c>
      <c r="X67" s="40">
        <v>0</v>
      </c>
      <c r="Y67" s="40">
        <v>0</v>
      </c>
      <c r="Z67" s="40">
        <v>0</v>
      </c>
      <c r="AA67" s="40">
        <v>0</v>
      </c>
      <c r="AB67" s="40">
        <v>0</v>
      </c>
      <c r="AC67" s="40">
        <v>0</v>
      </c>
      <c r="AD67" s="40">
        <v>0</v>
      </c>
      <c r="AE67" s="40">
        <v>0</v>
      </c>
      <c r="AF67" s="40">
        <v>0</v>
      </c>
      <c r="AG67" s="40">
        <v>0</v>
      </c>
      <c r="AH67" s="40">
        <v>0</v>
      </c>
      <c r="AI67" s="40">
        <v>0</v>
      </c>
      <c r="AJ67" s="40">
        <v>0</v>
      </c>
      <c r="AK67" s="40">
        <v>0</v>
      </c>
      <c r="AL67" s="40">
        <v>0</v>
      </c>
      <c r="AM67" s="40">
        <v>0</v>
      </c>
      <c r="AN67" s="40">
        <v>0</v>
      </c>
      <c r="AO67" s="40">
        <v>0</v>
      </c>
      <c r="AP67" s="40">
        <v>0</v>
      </c>
      <c r="AQ67" s="40">
        <v>0</v>
      </c>
      <c r="AR67" s="40">
        <v>0</v>
      </c>
      <c r="AS67" s="40">
        <v>0</v>
      </c>
    </row>
    <row r="68" spans="1:45">
      <c r="A68" s="40" t="s">
        <v>281</v>
      </c>
      <c r="B68" s="40">
        <v>0</v>
      </c>
      <c r="C68" s="40">
        <v>0</v>
      </c>
      <c r="D68" s="40">
        <v>0</v>
      </c>
      <c r="E68" s="40">
        <v>0</v>
      </c>
      <c r="F68" s="40">
        <v>0</v>
      </c>
      <c r="G68" s="40">
        <v>0</v>
      </c>
      <c r="H68" s="40">
        <v>0</v>
      </c>
      <c r="I68" s="40">
        <v>0</v>
      </c>
      <c r="J68" s="40">
        <v>0</v>
      </c>
      <c r="K68" s="40">
        <v>0</v>
      </c>
      <c r="L68" s="40">
        <v>0</v>
      </c>
      <c r="M68" s="40">
        <v>0</v>
      </c>
      <c r="N68" s="40">
        <v>0</v>
      </c>
      <c r="O68" s="40">
        <v>0</v>
      </c>
      <c r="P68" s="40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0">
        <v>0</v>
      </c>
      <c r="Y68" s="40">
        <v>0</v>
      </c>
      <c r="Z68" s="40">
        <v>0</v>
      </c>
      <c r="AA68" s="40">
        <v>0</v>
      </c>
      <c r="AB68" s="40">
        <v>0</v>
      </c>
      <c r="AC68" s="40">
        <v>0</v>
      </c>
      <c r="AD68" s="40">
        <v>0</v>
      </c>
      <c r="AE68" s="40">
        <v>0</v>
      </c>
      <c r="AF68" s="40">
        <v>0</v>
      </c>
      <c r="AG68" s="40">
        <v>0</v>
      </c>
      <c r="AH68" s="40">
        <v>0</v>
      </c>
      <c r="AI68" s="40">
        <v>0</v>
      </c>
      <c r="AJ68" s="40">
        <v>0</v>
      </c>
      <c r="AK68" s="40">
        <v>0</v>
      </c>
      <c r="AL68" s="40">
        <v>0</v>
      </c>
      <c r="AM68" s="40">
        <v>0</v>
      </c>
      <c r="AN68" s="40">
        <v>0</v>
      </c>
      <c r="AO68" s="40">
        <v>0</v>
      </c>
      <c r="AP68" s="40">
        <v>0</v>
      </c>
      <c r="AQ68" s="40">
        <v>0</v>
      </c>
      <c r="AR68" s="40">
        <v>0</v>
      </c>
      <c r="AS68" s="40">
        <v>0</v>
      </c>
    </row>
    <row r="69" spans="1:45">
      <c r="A69" s="40" t="s">
        <v>282</v>
      </c>
      <c r="B69" s="40">
        <v>0</v>
      </c>
      <c r="C69" s="40">
        <v>-346662872.22000003</v>
      </c>
      <c r="D69" s="40">
        <v>0</v>
      </c>
      <c r="E69" s="40">
        <v>-3025871483.52</v>
      </c>
      <c r="F69" s="40">
        <v>0</v>
      </c>
      <c r="G69" s="40">
        <v>-1937829405.51</v>
      </c>
      <c r="H69" s="40">
        <v>0</v>
      </c>
      <c r="I69" s="40">
        <v>2294310944.7399998</v>
      </c>
      <c r="J69" s="40">
        <v>0</v>
      </c>
      <c r="K69" s="40">
        <v>858007072.72000003</v>
      </c>
      <c r="L69" s="40">
        <v>0</v>
      </c>
      <c r="M69" s="40">
        <v>450598075.64999998</v>
      </c>
      <c r="N69" s="40">
        <v>0</v>
      </c>
      <c r="O69" s="40">
        <v>56517507.310000002</v>
      </c>
      <c r="P69" s="40">
        <v>0</v>
      </c>
      <c r="Q69" s="40">
        <v>-921857612.94000006</v>
      </c>
      <c r="R69" s="40">
        <v>0</v>
      </c>
      <c r="S69" s="40">
        <v>-447012760.51999998</v>
      </c>
      <c r="T69" s="40">
        <v>0</v>
      </c>
      <c r="U69" s="40">
        <v>463270771.81</v>
      </c>
      <c r="V69" s="40">
        <v>0</v>
      </c>
      <c r="W69" s="40">
        <v>168067885.56999999</v>
      </c>
      <c r="X69" s="40">
        <v>0</v>
      </c>
      <c r="Y69" s="40">
        <v>225335309.27000001</v>
      </c>
      <c r="Z69" s="40">
        <v>0</v>
      </c>
      <c r="AA69" s="40">
        <v>-79794460.819999993</v>
      </c>
      <c r="AB69" s="40">
        <v>0</v>
      </c>
      <c r="AC69" s="40">
        <v>1023357.41</v>
      </c>
      <c r="AD69" s="40">
        <v>0</v>
      </c>
      <c r="AE69" s="40">
        <v>-108770282.44</v>
      </c>
      <c r="AF69" s="40">
        <v>0</v>
      </c>
      <c r="AG69" s="40">
        <v>306336168.80000001</v>
      </c>
      <c r="AH69" s="40">
        <v>0</v>
      </c>
      <c r="AI69" s="40">
        <v>93132042.819999993</v>
      </c>
      <c r="AJ69" s="40">
        <v>0</v>
      </c>
      <c r="AK69" s="40">
        <v>262170311.21000001</v>
      </c>
      <c r="AL69" s="40">
        <v>0</v>
      </c>
      <c r="AM69" s="40">
        <v>74887169.640000001</v>
      </c>
      <c r="AN69" s="40">
        <v>0</v>
      </c>
      <c r="AO69" s="40">
        <v>71983217.319999993</v>
      </c>
      <c r="AP69" s="40">
        <v>0</v>
      </c>
      <c r="AQ69" s="40">
        <v>129131862.63</v>
      </c>
      <c r="AR69" s="40">
        <v>78800876.209999993</v>
      </c>
      <c r="AS69" s="40">
        <v>0</v>
      </c>
    </row>
    <row r="70" spans="1:45">
      <c r="A70" s="40" t="s">
        <v>283</v>
      </c>
      <c r="B70" s="40">
        <v>0</v>
      </c>
      <c r="C70" s="40">
        <v>0</v>
      </c>
      <c r="D70" s="40">
        <v>0</v>
      </c>
      <c r="E70" s="40">
        <v>0</v>
      </c>
      <c r="F70" s="40">
        <v>0</v>
      </c>
      <c r="G70" s="40">
        <v>0</v>
      </c>
      <c r="H70" s="40">
        <v>0</v>
      </c>
      <c r="I70" s="40">
        <v>0</v>
      </c>
      <c r="J70" s="40">
        <v>0</v>
      </c>
      <c r="K70" s="40">
        <v>0</v>
      </c>
      <c r="L70" s="40">
        <v>0</v>
      </c>
      <c r="M70" s="40">
        <v>0</v>
      </c>
      <c r="N70" s="40">
        <v>0</v>
      </c>
      <c r="O70" s="40">
        <v>0</v>
      </c>
      <c r="P70" s="40">
        <v>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0">
        <v>0</v>
      </c>
      <c r="Y70" s="40">
        <v>0</v>
      </c>
      <c r="Z70" s="40">
        <v>0</v>
      </c>
      <c r="AA70" s="40">
        <v>0</v>
      </c>
      <c r="AB70" s="40">
        <v>0</v>
      </c>
      <c r="AC70" s="40">
        <v>0</v>
      </c>
      <c r="AD70" s="40">
        <v>0</v>
      </c>
      <c r="AE70" s="40">
        <v>0</v>
      </c>
      <c r="AF70" s="40">
        <v>0</v>
      </c>
      <c r="AG70" s="40">
        <v>0</v>
      </c>
      <c r="AH70" s="40">
        <v>0</v>
      </c>
      <c r="AI70" s="40">
        <v>0</v>
      </c>
      <c r="AJ70" s="40">
        <v>0</v>
      </c>
      <c r="AK70" s="40">
        <v>0</v>
      </c>
      <c r="AL70" s="40">
        <v>0</v>
      </c>
      <c r="AM70" s="40">
        <v>0</v>
      </c>
      <c r="AN70" s="40">
        <v>0</v>
      </c>
      <c r="AO70" s="40">
        <v>0</v>
      </c>
      <c r="AP70" s="40">
        <v>0</v>
      </c>
      <c r="AQ70" s="40">
        <v>0</v>
      </c>
      <c r="AR70" s="40">
        <v>0</v>
      </c>
      <c r="AS70" s="40">
        <v>0</v>
      </c>
    </row>
    <row r="71" spans="1:45">
      <c r="A71" s="40" t="s">
        <v>284</v>
      </c>
      <c r="B71" s="40">
        <v>0</v>
      </c>
      <c r="C71" s="40">
        <v>0</v>
      </c>
      <c r="D71" s="40">
        <v>0</v>
      </c>
      <c r="E71" s="40">
        <v>0</v>
      </c>
      <c r="F71" s="40">
        <v>0</v>
      </c>
      <c r="G71" s="40">
        <v>0</v>
      </c>
      <c r="H71" s="40">
        <v>0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</row>
    <row r="72" spans="1:45">
      <c r="A72" s="40" t="s">
        <v>285</v>
      </c>
      <c r="B72" s="40">
        <v>0</v>
      </c>
      <c r="C72" s="40">
        <v>0</v>
      </c>
      <c r="D72" s="40">
        <v>0</v>
      </c>
      <c r="E72" s="40">
        <v>0</v>
      </c>
      <c r="F72" s="40">
        <v>0</v>
      </c>
      <c r="G72" s="40">
        <v>0</v>
      </c>
      <c r="H72" s="40">
        <v>0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</row>
    <row r="73" spans="1:45">
      <c r="A73" s="40" t="s">
        <v>286</v>
      </c>
      <c r="B73" s="40">
        <v>0</v>
      </c>
      <c r="C73" s="40">
        <v>2698581675.0100002</v>
      </c>
      <c r="D73" s="40">
        <v>0</v>
      </c>
      <c r="E73" s="40">
        <v>2443323109.48</v>
      </c>
      <c r="F73" s="40">
        <v>0</v>
      </c>
      <c r="G73" s="40">
        <v>2800306062.8699999</v>
      </c>
      <c r="H73" s="40">
        <v>0</v>
      </c>
      <c r="I73" s="40">
        <v>3259271051.79</v>
      </c>
      <c r="J73" s="40">
        <v>0</v>
      </c>
      <c r="K73" s="40">
        <v>2979149754.2399998</v>
      </c>
      <c r="L73" s="40">
        <v>0</v>
      </c>
      <c r="M73" s="40">
        <v>2867891703.4200001</v>
      </c>
      <c r="N73" s="40">
        <v>0</v>
      </c>
      <c r="O73" s="40">
        <v>2507811134.5799999</v>
      </c>
      <c r="P73" s="40">
        <v>0</v>
      </c>
      <c r="Q73" s="40">
        <v>785945568.38999999</v>
      </c>
      <c r="R73" s="40">
        <v>0</v>
      </c>
      <c r="S73" s="40">
        <v>594004993.66999996</v>
      </c>
      <c r="T73" s="40">
        <v>0</v>
      </c>
      <c r="U73" s="40">
        <v>955316658.83000004</v>
      </c>
      <c r="V73" s="40">
        <v>0</v>
      </c>
      <c r="W73" s="40">
        <v>796812116.24000001</v>
      </c>
      <c r="X73" s="40">
        <v>0</v>
      </c>
      <c r="Y73" s="40">
        <v>1010501212.71</v>
      </c>
      <c r="Z73" s="40">
        <v>0</v>
      </c>
      <c r="AA73" s="40">
        <v>673996210.36000001</v>
      </c>
      <c r="AB73" s="40">
        <v>0</v>
      </c>
      <c r="AC73" s="40">
        <v>894435732.34000003</v>
      </c>
      <c r="AD73" s="40">
        <v>0</v>
      </c>
      <c r="AE73" s="40">
        <v>816887674.84000003</v>
      </c>
      <c r="AF73" s="40">
        <v>909388988.16999996</v>
      </c>
      <c r="AG73" s="40">
        <v>1020414251.96</v>
      </c>
      <c r="AH73" s="40">
        <v>891795335.85000002</v>
      </c>
      <c r="AI73" s="40">
        <v>961085475.87</v>
      </c>
      <c r="AJ73" s="40">
        <v>1038829229.58</v>
      </c>
      <c r="AK73" s="40">
        <v>965888727.96000004</v>
      </c>
      <c r="AL73" s="40">
        <v>914650907.19000006</v>
      </c>
      <c r="AM73" s="40">
        <v>215020075.56</v>
      </c>
      <c r="AN73" s="40">
        <v>164275602.78999999</v>
      </c>
      <c r="AO73" s="40">
        <v>175499928.15000001</v>
      </c>
      <c r="AP73" s="40">
        <v>120058322.27</v>
      </c>
      <c r="AQ73" s="40">
        <v>128997483.37</v>
      </c>
      <c r="AR73" s="40">
        <v>132744933.33</v>
      </c>
      <c r="AS73" s="40">
        <v>0</v>
      </c>
    </row>
    <row r="74" spans="1:45">
      <c r="A74" s="40" t="s">
        <v>287</v>
      </c>
      <c r="B74" s="40">
        <v>0</v>
      </c>
      <c r="C74" s="40">
        <v>2443323109.48</v>
      </c>
      <c r="D74" s="40">
        <v>0</v>
      </c>
      <c r="E74" s="40">
        <v>3259271051.79</v>
      </c>
      <c r="F74" s="40">
        <v>0</v>
      </c>
      <c r="G74" s="40">
        <v>3259271051.79</v>
      </c>
      <c r="H74" s="40">
        <v>0</v>
      </c>
      <c r="I74" s="40">
        <v>2867891703.4200001</v>
      </c>
      <c r="J74" s="40">
        <v>0</v>
      </c>
      <c r="K74" s="40">
        <v>2867891703.4200001</v>
      </c>
      <c r="L74" s="40">
        <v>0</v>
      </c>
      <c r="M74" s="40">
        <v>785945568.38999999</v>
      </c>
      <c r="N74" s="40">
        <v>0</v>
      </c>
      <c r="O74" s="40">
        <v>785945568.38999999</v>
      </c>
      <c r="P74" s="40">
        <v>0</v>
      </c>
      <c r="Q74" s="40">
        <v>955316658.83000004</v>
      </c>
      <c r="R74" s="40">
        <v>0</v>
      </c>
      <c r="S74" s="40">
        <v>955316658.83000004</v>
      </c>
      <c r="T74" s="40">
        <v>0</v>
      </c>
      <c r="U74" s="40">
        <v>1010501212.71</v>
      </c>
      <c r="V74" s="40">
        <v>0</v>
      </c>
      <c r="W74" s="40">
        <v>1010501212.71</v>
      </c>
      <c r="X74" s="40">
        <v>0</v>
      </c>
      <c r="Y74" s="40">
        <v>894435732.34000003</v>
      </c>
      <c r="Z74" s="40">
        <v>0</v>
      </c>
      <c r="AA74" s="40">
        <v>894435732.34000003</v>
      </c>
      <c r="AB74" s="40">
        <v>0</v>
      </c>
      <c r="AC74" s="40">
        <v>1020414251.96</v>
      </c>
      <c r="AD74" s="40">
        <v>0</v>
      </c>
      <c r="AE74" s="40">
        <v>1020414251.96</v>
      </c>
      <c r="AF74" s="40">
        <v>1020414251.96</v>
      </c>
      <c r="AG74" s="40">
        <v>965888727.96000004</v>
      </c>
      <c r="AH74" s="40">
        <v>980231032.79999995</v>
      </c>
      <c r="AI74" s="40">
        <v>980231032.79999995</v>
      </c>
      <c r="AJ74" s="40">
        <v>965888727.96000004</v>
      </c>
      <c r="AK74" s="40">
        <v>175499928.15000001</v>
      </c>
      <c r="AL74" s="40">
        <v>178464315.55000001</v>
      </c>
      <c r="AM74" s="40">
        <v>175499928.15000001</v>
      </c>
      <c r="AN74" s="40">
        <v>175499928.15000001</v>
      </c>
      <c r="AO74" s="40">
        <v>128997483.37</v>
      </c>
      <c r="AP74" s="40">
        <v>135286595.47999999</v>
      </c>
      <c r="AQ74" s="40">
        <v>132744933.33</v>
      </c>
      <c r="AR74" s="40">
        <v>87174481.689999998</v>
      </c>
      <c r="AS74" s="40">
        <v>0</v>
      </c>
    </row>
    <row r="75" spans="1:45">
      <c r="A75" s="40" t="s">
        <v>288</v>
      </c>
      <c r="B75" s="40">
        <v>0</v>
      </c>
      <c r="C75" s="40">
        <v>0</v>
      </c>
      <c r="D75" s="40">
        <v>0</v>
      </c>
      <c r="E75" s="40">
        <v>0</v>
      </c>
      <c r="F75" s="40">
        <v>0</v>
      </c>
      <c r="G75" s="40">
        <v>0</v>
      </c>
      <c r="H75" s="40">
        <v>0</v>
      </c>
      <c r="I75" s="40">
        <v>0</v>
      </c>
      <c r="J75" s="40">
        <v>0</v>
      </c>
      <c r="K75" s="40">
        <v>0</v>
      </c>
      <c r="L75" s="40">
        <v>0</v>
      </c>
      <c r="M75" s="40">
        <v>0</v>
      </c>
      <c r="N75" s="40">
        <v>0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0</v>
      </c>
      <c r="V75" s="40">
        <v>0</v>
      </c>
      <c r="W75" s="40">
        <v>0</v>
      </c>
      <c r="X75" s="40">
        <v>0</v>
      </c>
      <c r="Y75" s="40">
        <v>0</v>
      </c>
      <c r="Z75" s="40">
        <v>0</v>
      </c>
      <c r="AA75" s="40">
        <v>0</v>
      </c>
      <c r="AB75" s="40">
        <v>0</v>
      </c>
      <c r="AC75" s="40">
        <v>0</v>
      </c>
      <c r="AD75" s="40">
        <v>0</v>
      </c>
      <c r="AE75" s="40">
        <v>0</v>
      </c>
      <c r="AF75" s="40">
        <v>0</v>
      </c>
      <c r="AG75" s="40">
        <v>0</v>
      </c>
      <c r="AH75" s="40">
        <v>0</v>
      </c>
      <c r="AI75" s="40">
        <v>0</v>
      </c>
      <c r="AJ75" s="40">
        <v>0</v>
      </c>
      <c r="AK75" s="40">
        <v>0</v>
      </c>
      <c r="AL75" s="40">
        <v>0</v>
      </c>
      <c r="AM75" s="40">
        <v>0</v>
      </c>
      <c r="AN75" s="40">
        <v>0</v>
      </c>
      <c r="AO75" s="40">
        <v>0</v>
      </c>
      <c r="AP75" s="40">
        <v>0</v>
      </c>
      <c r="AQ75" s="40">
        <v>0</v>
      </c>
      <c r="AR75" s="40">
        <v>0</v>
      </c>
      <c r="AS75" s="40">
        <v>0</v>
      </c>
    </row>
    <row r="76" spans="1:45">
      <c r="A76" s="40" t="s">
        <v>289</v>
      </c>
      <c r="B76" s="40">
        <v>0</v>
      </c>
      <c r="C76" s="40">
        <v>0</v>
      </c>
      <c r="D76" s="40">
        <v>0</v>
      </c>
      <c r="E76" s="40">
        <v>0</v>
      </c>
      <c r="F76" s="40">
        <v>0</v>
      </c>
      <c r="G76" s="40">
        <v>0</v>
      </c>
      <c r="H76" s="40">
        <v>0</v>
      </c>
      <c r="I76" s="40">
        <v>0</v>
      </c>
      <c r="J76" s="40">
        <v>0</v>
      </c>
      <c r="K76" s="40">
        <v>0</v>
      </c>
      <c r="L76" s="40">
        <v>0</v>
      </c>
      <c r="M76" s="40">
        <v>0</v>
      </c>
      <c r="N76" s="40">
        <v>0</v>
      </c>
      <c r="O76" s="40">
        <v>0</v>
      </c>
      <c r="P76" s="40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0">
        <v>0</v>
      </c>
      <c r="Y76" s="40">
        <v>0</v>
      </c>
      <c r="Z76" s="40">
        <v>0</v>
      </c>
      <c r="AA76" s="40">
        <v>0</v>
      </c>
      <c r="AB76" s="40">
        <v>0</v>
      </c>
      <c r="AC76" s="40">
        <v>0</v>
      </c>
      <c r="AD76" s="40">
        <v>0</v>
      </c>
      <c r="AE76" s="40">
        <v>0</v>
      </c>
      <c r="AF76" s="40">
        <v>0</v>
      </c>
      <c r="AG76" s="40">
        <v>0</v>
      </c>
      <c r="AH76" s="40">
        <v>0</v>
      </c>
      <c r="AI76" s="40">
        <v>0</v>
      </c>
      <c r="AJ76" s="40">
        <v>0</v>
      </c>
      <c r="AK76" s="40">
        <v>0</v>
      </c>
      <c r="AL76" s="40">
        <v>0</v>
      </c>
      <c r="AM76" s="40">
        <v>0</v>
      </c>
      <c r="AN76" s="40">
        <v>0</v>
      </c>
      <c r="AO76" s="40">
        <v>0</v>
      </c>
      <c r="AP76" s="40">
        <v>0</v>
      </c>
      <c r="AQ76" s="40">
        <v>0</v>
      </c>
      <c r="AR76" s="40">
        <v>0</v>
      </c>
      <c r="AS76" s="40">
        <v>0</v>
      </c>
    </row>
    <row r="77" spans="1:45">
      <c r="A77" s="40" t="s">
        <v>290</v>
      </c>
      <c r="B77" s="40">
        <v>0</v>
      </c>
      <c r="C77" s="40">
        <v>255258565.53</v>
      </c>
      <c r="D77" s="40">
        <v>0</v>
      </c>
      <c r="E77" s="40">
        <v>-815947942.30999994</v>
      </c>
      <c r="F77" s="40">
        <v>0</v>
      </c>
      <c r="G77" s="40">
        <v>-458964988.92000002</v>
      </c>
      <c r="H77" s="40">
        <v>0</v>
      </c>
      <c r="I77" s="40">
        <v>391379348.37</v>
      </c>
      <c r="J77" s="40">
        <v>0</v>
      </c>
      <c r="K77" s="40">
        <v>111258050.81999999</v>
      </c>
      <c r="L77" s="40">
        <v>0</v>
      </c>
      <c r="M77" s="40">
        <v>2081946135.03</v>
      </c>
      <c r="N77" s="40">
        <v>0</v>
      </c>
      <c r="O77" s="40">
        <v>1721865566.1900001</v>
      </c>
      <c r="P77" s="40">
        <v>0</v>
      </c>
      <c r="Q77" s="40">
        <v>-169371090.44</v>
      </c>
      <c r="R77" s="40">
        <v>0</v>
      </c>
      <c r="S77" s="40">
        <v>-361311665.16000003</v>
      </c>
      <c r="T77" s="40">
        <v>0</v>
      </c>
      <c r="U77" s="40">
        <v>-55184553.880000003</v>
      </c>
      <c r="V77" s="40">
        <v>0</v>
      </c>
      <c r="W77" s="40">
        <v>-213689096.47</v>
      </c>
      <c r="X77" s="40">
        <v>0</v>
      </c>
      <c r="Y77" s="40">
        <v>116065480.37</v>
      </c>
      <c r="Z77" s="40">
        <v>0</v>
      </c>
      <c r="AA77" s="40">
        <v>-220439521.97999999</v>
      </c>
      <c r="AB77" s="40">
        <v>0</v>
      </c>
      <c r="AC77" s="40">
        <v>-125978519.62</v>
      </c>
      <c r="AD77" s="40">
        <v>0</v>
      </c>
      <c r="AE77" s="40">
        <v>-203526577.12</v>
      </c>
      <c r="AF77" s="40">
        <v>-111025263.79000001</v>
      </c>
      <c r="AG77" s="40">
        <v>54525524</v>
      </c>
      <c r="AH77" s="40">
        <v>-88435696.950000003</v>
      </c>
      <c r="AI77" s="40">
        <v>-19145556.93</v>
      </c>
      <c r="AJ77" s="40">
        <v>72940501.620000005</v>
      </c>
      <c r="AK77" s="40">
        <v>790388799.80999994</v>
      </c>
      <c r="AL77" s="40">
        <v>736186591.63999999</v>
      </c>
      <c r="AM77" s="40">
        <v>39520147.409999996</v>
      </c>
      <c r="AN77" s="40">
        <v>-11224325.359999999</v>
      </c>
      <c r="AO77" s="40">
        <v>46502444.780000001</v>
      </c>
      <c r="AP77" s="40">
        <v>-15228273.210000001</v>
      </c>
      <c r="AQ77" s="40">
        <v>-3747449.96</v>
      </c>
      <c r="AR77" s="40">
        <v>45570451.640000001</v>
      </c>
      <c r="AS77" s="40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workbookViewId="0">
      <selection activeCell="AE27" sqref="AE27"/>
    </sheetView>
  </sheetViews>
  <sheetFormatPr defaultRowHeight="13.5"/>
  <cols>
    <col min="1" max="1" width="31.875" style="17" bestFit="1" customWidth="1"/>
    <col min="2" max="4" width="20.5" hidden="1" customWidth="1"/>
    <col min="5" max="5" width="22" bestFit="1" customWidth="1"/>
    <col min="6" max="7" width="22" hidden="1" customWidth="1"/>
    <col min="8" max="8" width="19.5" hidden="1" customWidth="1"/>
    <col min="9" max="9" width="20.5" bestFit="1" customWidth="1"/>
    <col min="10" max="10" width="20.5" hidden="1" customWidth="1"/>
    <col min="11" max="11" width="19.5" hidden="1" customWidth="1"/>
    <col min="12" max="12" width="22" hidden="1" customWidth="1"/>
    <col min="13" max="13" width="22" bestFit="1" customWidth="1"/>
    <col min="14" max="14" width="22" hidden="1" customWidth="1"/>
    <col min="15" max="16" width="19.5" hidden="1" customWidth="1"/>
    <col min="17" max="17" width="19.5" bestFit="1" customWidth="1"/>
    <col min="18" max="19" width="19.5" hidden="1" customWidth="1"/>
    <col min="20" max="20" width="19.375" hidden="1" customWidth="1"/>
    <col min="21" max="21" width="19.375" bestFit="1" customWidth="1"/>
    <col min="22" max="24" width="19.375" hidden="1" customWidth="1"/>
    <col min="25" max="25" width="19.37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38" width="18.375" hidden="1" customWidth="1"/>
    <col min="39" max="39" width="17.25" hidden="1" customWidth="1"/>
    <col min="40" max="41" width="18.25" bestFit="1" customWidth="1"/>
    <col min="42" max="42" width="17.25" bestFit="1" customWidth="1"/>
    <col min="43" max="43" width="9.5" hidden="1" customWidth="1"/>
    <col min="44" max="84" width="19.375" bestFit="1" customWidth="1"/>
    <col min="85" max="87" width="17.25" bestFit="1" customWidth="1"/>
    <col min="88" max="89" width="16.125" bestFit="1" customWidth="1"/>
    <col min="90" max="90" width="7.375" bestFit="1" customWidth="1"/>
  </cols>
  <sheetData>
    <row r="1" spans="1:90" s="41" customFormat="1">
      <c r="A1" s="41">
        <v>2285</v>
      </c>
      <c r="B1" s="40">
        <v>20180930</v>
      </c>
      <c r="C1" s="40">
        <v>20180630</v>
      </c>
      <c r="D1" s="40">
        <v>20180331</v>
      </c>
      <c r="E1" s="40">
        <v>20171231</v>
      </c>
      <c r="F1" s="40">
        <v>20170930</v>
      </c>
      <c r="G1" s="40">
        <v>20170630</v>
      </c>
      <c r="H1" s="40">
        <v>20170331</v>
      </c>
      <c r="I1" s="40">
        <v>20161231</v>
      </c>
      <c r="J1" s="40">
        <v>20160930</v>
      </c>
      <c r="K1" s="40">
        <v>20160630</v>
      </c>
      <c r="L1" s="40">
        <v>20160331</v>
      </c>
      <c r="M1" s="40">
        <v>20151231</v>
      </c>
      <c r="N1" s="40">
        <v>20150930</v>
      </c>
      <c r="O1" s="40">
        <v>20150630</v>
      </c>
      <c r="P1" s="40">
        <v>20150331</v>
      </c>
      <c r="Q1" s="40">
        <v>20141231</v>
      </c>
      <c r="R1" s="40">
        <v>20140930</v>
      </c>
      <c r="S1" s="40">
        <v>20140630</v>
      </c>
      <c r="T1" s="40">
        <v>20140331</v>
      </c>
      <c r="U1" s="40">
        <v>20131231</v>
      </c>
      <c r="V1" s="40">
        <v>20130930</v>
      </c>
      <c r="W1" s="40">
        <v>20130630</v>
      </c>
      <c r="X1" s="40">
        <v>20130331</v>
      </c>
      <c r="Y1" s="40">
        <v>20121231</v>
      </c>
      <c r="Z1" s="40">
        <v>20120930</v>
      </c>
      <c r="AA1" s="40">
        <v>20120630</v>
      </c>
      <c r="AB1" s="40">
        <v>20120331</v>
      </c>
      <c r="AC1" s="40">
        <v>20111231</v>
      </c>
      <c r="AD1" s="40">
        <v>20110930</v>
      </c>
      <c r="AE1" s="40">
        <v>20110630</v>
      </c>
      <c r="AF1" s="40">
        <v>20110331</v>
      </c>
      <c r="AG1" s="40">
        <v>20101231</v>
      </c>
      <c r="AH1" s="40">
        <v>20100930</v>
      </c>
      <c r="AI1" s="40">
        <v>20100630</v>
      </c>
      <c r="AJ1" s="40">
        <v>20100331</v>
      </c>
      <c r="AK1" s="40">
        <v>20091231</v>
      </c>
      <c r="AL1" s="40">
        <v>20090930</v>
      </c>
      <c r="AM1" s="40">
        <v>20090630</v>
      </c>
      <c r="AN1" s="40">
        <v>20081231</v>
      </c>
      <c r="AO1" s="40">
        <v>20071231</v>
      </c>
      <c r="AP1" s="40">
        <v>20061231</v>
      </c>
      <c r="AQ1" s="40">
        <v>19700101</v>
      </c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</row>
    <row r="2" spans="1:90">
      <c r="A2" s="20" t="s">
        <v>0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3"/>
    </row>
    <row r="3" spans="1:90">
      <c r="A3" s="20" t="s">
        <v>316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3"/>
    </row>
    <row r="4" spans="1:90">
      <c r="A4" s="17" t="s">
        <v>1</v>
      </c>
      <c r="B4" s="40">
        <v>3389097818.21</v>
      </c>
      <c r="C4" s="40">
        <v>2912201015.7600002</v>
      </c>
      <c r="D4" s="40">
        <v>2662592804.9000001</v>
      </c>
      <c r="E4" s="40">
        <v>2521842674.25</v>
      </c>
      <c r="F4" s="40">
        <v>2535291116.5599999</v>
      </c>
      <c r="G4" s="40">
        <v>2812642216.04</v>
      </c>
      <c r="H4" s="40">
        <v>3074226612.3099999</v>
      </c>
      <c r="I4" s="40">
        <v>3271492298.5900002</v>
      </c>
      <c r="J4" s="40">
        <v>3354865852.7399998</v>
      </c>
      <c r="K4" s="40">
        <v>3009247065.4200001</v>
      </c>
      <c r="L4" s="40">
        <v>2805898977.5</v>
      </c>
      <c r="M4" s="40">
        <v>2926144765.79</v>
      </c>
      <c r="N4" s="40">
        <v>2572281077.6199999</v>
      </c>
      <c r="O4" s="40">
        <v>2509143880.21</v>
      </c>
      <c r="P4" s="40">
        <v>1098550271.02</v>
      </c>
      <c r="Q4" s="40">
        <v>790782844.62</v>
      </c>
      <c r="R4" s="40">
        <v>897652794.40999997</v>
      </c>
      <c r="S4" s="40">
        <v>598554852.14999998</v>
      </c>
      <c r="T4" s="40">
        <v>840120722.94000006</v>
      </c>
      <c r="U4" s="40">
        <v>958460010.94000006</v>
      </c>
      <c r="V4" s="40">
        <v>854459797.76999998</v>
      </c>
      <c r="W4" s="40">
        <v>802885753.30999994</v>
      </c>
      <c r="X4" s="40">
        <v>828198424.82000005</v>
      </c>
      <c r="Y4" s="40">
        <v>1019364355.55</v>
      </c>
      <c r="Z4" s="40">
        <v>778696292.08000004</v>
      </c>
      <c r="AA4" s="40">
        <v>674563458.76999998</v>
      </c>
      <c r="AB4" s="40">
        <v>780797093.11000001</v>
      </c>
      <c r="AC4" s="40">
        <v>895061180.42999995</v>
      </c>
      <c r="AD4" s="40">
        <v>812083143.69000006</v>
      </c>
      <c r="AE4" s="40">
        <v>816887674.84000003</v>
      </c>
      <c r="AF4" s="40">
        <v>911560433.95000005</v>
      </c>
      <c r="AG4" s="40">
        <v>1022580673.9</v>
      </c>
      <c r="AH4" s="40">
        <v>893956390.22000003</v>
      </c>
      <c r="AI4" s="40">
        <v>963241119.86000001</v>
      </c>
      <c r="AJ4" s="40">
        <v>1040979567.47</v>
      </c>
      <c r="AK4" s="40">
        <v>968034103.63</v>
      </c>
      <c r="AL4" s="40">
        <v>914650907.19000006</v>
      </c>
      <c r="AM4" s="40">
        <v>217154797.90000001</v>
      </c>
      <c r="AN4" s="40">
        <v>178464315.55000001</v>
      </c>
      <c r="AO4" s="40">
        <v>135286595.47999999</v>
      </c>
      <c r="AP4" s="40">
        <v>132744933.33</v>
      </c>
      <c r="AQ4" s="40">
        <v>0</v>
      </c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</row>
    <row r="5" spans="1:90">
      <c r="A5" s="17" t="s">
        <v>2</v>
      </c>
      <c r="B5" s="40">
        <v>0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  <c r="N5" s="40">
        <v>0</v>
      </c>
      <c r="O5" s="40">
        <v>0</v>
      </c>
      <c r="P5" s="40">
        <v>0</v>
      </c>
      <c r="Q5" s="40">
        <v>0</v>
      </c>
      <c r="R5" s="40">
        <v>0</v>
      </c>
      <c r="S5" s="40">
        <v>0</v>
      </c>
      <c r="T5" s="40">
        <v>0</v>
      </c>
      <c r="U5" s="40">
        <v>0</v>
      </c>
      <c r="V5" s="40">
        <v>0</v>
      </c>
      <c r="W5" s="40">
        <v>0</v>
      </c>
      <c r="X5" s="40">
        <v>0</v>
      </c>
      <c r="Y5" s="40">
        <v>0</v>
      </c>
      <c r="Z5" s="40">
        <v>0</v>
      </c>
      <c r="AA5" s="40">
        <v>0</v>
      </c>
      <c r="AB5" s="40">
        <v>0</v>
      </c>
      <c r="AC5" s="40">
        <v>0</v>
      </c>
      <c r="AD5" s="40">
        <v>0</v>
      </c>
      <c r="AE5" s="40">
        <v>0</v>
      </c>
      <c r="AF5" s="40">
        <v>0</v>
      </c>
      <c r="AG5" s="40">
        <v>0</v>
      </c>
      <c r="AH5" s="40">
        <v>0</v>
      </c>
      <c r="AI5" s="40">
        <v>0</v>
      </c>
      <c r="AJ5" s="40">
        <v>0</v>
      </c>
      <c r="AK5" s="40">
        <v>0</v>
      </c>
      <c r="AL5" s="40">
        <v>0</v>
      </c>
      <c r="AM5" s="40">
        <v>0</v>
      </c>
      <c r="AN5" s="40">
        <v>0</v>
      </c>
      <c r="AO5" s="40">
        <v>0</v>
      </c>
      <c r="AP5" s="40">
        <v>0</v>
      </c>
      <c r="AQ5" s="40">
        <v>0</v>
      </c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</row>
    <row r="6" spans="1:90">
      <c r="A6" s="17" t="s">
        <v>13</v>
      </c>
      <c r="B6" s="40">
        <v>0</v>
      </c>
      <c r="C6" s="40">
        <v>0</v>
      </c>
      <c r="D6" s="40">
        <v>0</v>
      </c>
      <c r="E6" s="40">
        <v>0</v>
      </c>
      <c r="F6" s="40">
        <v>0</v>
      </c>
      <c r="G6" s="40">
        <v>0</v>
      </c>
      <c r="H6" s="40">
        <v>0</v>
      </c>
      <c r="I6" s="40">
        <v>0</v>
      </c>
      <c r="J6" s="40">
        <v>0</v>
      </c>
      <c r="K6" s="40">
        <v>0</v>
      </c>
      <c r="L6" s="40">
        <v>0</v>
      </c>
      <c r="M6" s="40">
        <v>0</v>
      </c>
      <c r="N6" s="40">
        <v>0</v>
      </c>
      <c r="O6" s="40">
        <v>0</v>
      </c>
      <c r="P6" s="40">
        <v>0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 s="40">
        <v>0</v>
      </c>
      <c r="X6" s="40">
        <v>0</v>
      </c>
      <c r="Y6" s="40">
        <v>0</v>
      </c>
      <c r="Z6" s="40">
        <v>0</v>
      </c>
      <c r="AA6" s="40">
        <v>0</v>
      </c>
      <c r="AB6" s="40">
        <v>0</v>
      </c>
      <c r="AC6" s="40">
        <v>0</v>
      </c>
      <c r="AD6" s="40">
        <v>0</v>
      </c>
      <c r="AE6" s="40">
        <v>0</v>
      </c>
      <c r="AF6" s="40">
        <v>0</v>
      </c>
      <c r="AG6" s="40">
        <v>0</v>
      </c>
      <c r="AH6" s="40">
        <v>0</v>
      </c>
      <c r="AI6" s="40">
        <v>0</v>
      </c>
      <c r="AJ6" s="40">
        <v>0</v>
      </c>
      <c r="AK6" s="40">
        <v>0</v>
      </c>
      <c r="AL6" s="40">
        <v>0</v>
      </c>
      <c r="AM6" s="40">
        <v>0</v>
      </c>
      <c r="AN6" s="40">
        <v>0</v>
      </c>
      <c r="AO6" s="40">
        <v>0</v>
      </c>
      <c r="AP6" s="40">
        <v>0</v>
      </c>
      <c r="AQ6" s="40">
        <v>0</v>
      </c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</row>
    <row r="7" spans="1:90">
      <c r="A7" s="17" t="s">
        <v>4</v>
      </c>
      <c r="B7" s="40">
        <v>4176386599.0100002</v>
      </c>
      <c r="C7" s="40">
        <v>4643092626.4099998</v>
      </c>
      <c r="D7" s="40">
        <v>4863409275</v>
      </c>
      <c r="E7" s="40">
        <v>4850582791.3000002</v>
      </c>
      <c r="F7" s="40">
        <v>4582403806.1899996</v>
      </c>
      <c r="G7" s="40">
        <v>3235051575.6900001</v>
      </c>
      <c r="H7" s="40">
        <v>1384594657.8699999</v>
      </c>
      <c r="I7" s="40">
        <v>1148471928.23</v>
      </c>
      <c r="J7" s="40">
        <v>1494482938.4200001</v>
      </c>
      <c r="K7" s="40">
        <v>1553261408.48</v>
      </c>
      <c r="L7" s="40">
        <v>1722992372.9000001</v>
      </c>
      <c r="M7" s="40">
        <v>2067594714.4000001</v>
      </c>
      <c r="N7" s="40">
        <v>1661503566.0799999</v>
      </c>
      <c r="O7" s="40">
        <v>1676179493.9300001</v>
      </c>
      <c r="P7" s="40">
        <v>1648767008.1900001</v>
      </c>
      <c r="Q7" s="40">
        <v>1634201548.1700001</v>
      </c>
      <c r="R7" s="40">
        <v>1048243687.5599999</v>
      </c>
      <c r="S7" s="40">
        <v>692899046.92999995</v>
      </c>
      <c r="T7" s="40">
        <v>0</v>
      </c>
      <c r="U7" s="40">
        <v>221317066.53999999</v>
      </c>
      <c r="V7" s="40">
        <v>0</v>
      </c>
      <c r="W7" s="40">
        <v>0</v>
      </c>
      <c r="X7" s="40">
        <v>0</v>
      </c>
      <c r="Y7" s="40">
        <v>0</v>
      </c>
      <c r="Z7" s="40">
        <v>0</v>
      </c>
      <c r="AA7" s="40">
        <v>0</v>
      </c>
      <c r="AB7" s="40">
        <v>0</v>
      </c>
      <c r="AC7" s="40">
        <v>0</v>
      </c>
      <c r="AD7" s="40">
        <v>0</v>
      </c>
      <c r="AE7" s="40">
        <v>0</v>
      </c>
      <c r="AF7" s="40">
        <v>0</v>
      </c>
      <c r="AG7" s="40">
        <v>0</v>
      </c>
      <c r="AH7" s="40">
        <v>0</v>
      </c>
      <c r="AI7" s="40">
        <v>0</v>
      </c>
      <c r="AJ7" s="40">
        <v>0</v>
      </c>
      <c r="AK7" s="40">
        <v>0</v>
      </c>
      <c r="AL7" s="40">
        <v>0</v>
      </c>
      <c r="AM7" s="40">
        <v>0</v>
      </c>
      <c r="AN7" s="40">
        <v>0</v>
      </c>
      <c r="AO7" s="40">
        <v>0</v>
      </c>
      <c r="AP7" s="40">
        <v>0</v>
      </c>
      <c r="AQ7" s="40">
        <v>0</v>
      </c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</row>
    <row r="8" spans="1:90">
      <c r="A8" s="17" t="s">
        <v>5</v>
      </c>
      <c r="B8" s="40">
        <v>651522620.37</v>
      </c>
      <c r="C8" s="40">
        <v>651339000.57000005</v>
      </c>
      <c r="D8" s="40">
        <v>651109301.01999998</v>
      </c>
      <c r="E8" s="40">
        <v>551281383.38999999</v>
      </c>
      <c r="F8" s="40">
        <v>567121156.09000003</v>
      </c>
      <c r="G8" s="40">
        <v>465645785.82999998</v>
      </c>
      <c r="H8" s="40">
        <v>560360325.03999996</v>
      </c>
      <c r="I8" s="40">
        <v>546059457.54999995</v>
      </c>
      <c r="J8" s="40">
        <v>227430825</v>
      </c>
      <c r="K8" s="40">
        <v>264230000</v>
      </c>
      <c r="L8" s="40">
        <v>280281500</v>
      </c>
      <c r="M8" s="40">
        <v>258881500</v>
      </c>
      <c r="N8" s="40">
        <v>155881500</v>
      </c>
      <c r="O8" s="40">
        <v>141031500</v>
      </c>
      <c r="P8" s="40">
        <v>129030500</v>
      </c>
      <c r="Q8" s="40">
        <v>127530500</v>
      </c>
      <c r="R8" s="40">
        <v>126730000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0">
        <v>0</v>
      </c>
      <c r="Y8" s="40">
        <v>0</v>
      </c>
      <c r="Z8" s="40">
        <v>0</v>
      </c>
      <c r="AA8" s="40">
        <v>0</v>
      </c>
      <c r="AB8" s="40">
        <v>0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I8" s="40">
        <v>0</v>
      </c>
      <c r="AJ8" s="40">
        <v>0</v>
      </c>
      <c r="AK8" s="40">
        <v>0</v>
      </c>
      <c r="AL8" s="40">
        <v>0</v>
      </c>
      <c r="AM8" s="40">
        <v>0</v>
      </c>
      <c r="AN8" s="40">
        <v>0</v>
      </c>
      <c r="AO8" s="40">
        <v>0</v>
      </c>
      <c r="AP8" s="40">
        <v>0</v>
      </c>
      <c r="AQ8" s="40">
        <v>0</v>
      </c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</row>
    <row r="9" spans="1:90">
      <c r="A9" s="17" t="s">
        <v>6</v>
      </c>
      <c r="B9" s="40">
        <v>0</v>
      </c>
      <c r="C9" s="40">
        <v>0</v>
      </c>
      <c r="D9" s="40">
        <v>0</v>
      </c>
      <c r="E9" s="40">
        <v>0</v>
      </c>
      <c r="F9" s="40">
        <v>0</v>
      </c>
      <c r="G9" s="40">
        <v>0</v>
      </c>
      <c r="H9" s="40">
        <v>0</v>
      </c>
      <c r="I9" s="40">
        <v>0</v>
      </c>
      <c r="J9" s="40">
        <v>0</v>
      </c>
      <c r="K9" s="40">
        <v>0</v>
      </c>
      <c r="L9" s="40">
        <v>0</v>
      </c>
      <c r="M9" s="40">
        <v>0</v>
      </c>
      <c r="N9" s="40">
        <v>0</v>
      </c>
      <c r="O9" s="40">
        <v>0</v>
      </c>
      <c r="P9" s="40">
        <v>0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 s="40">
        <v>0</v>
      </c>
      <c r="X9" s="40">
        <v>0</v>
      </c>
      <c r="Y9" s="40">
        <v>0</v>
      </c>
      <c r="Z9" s="40">
        <v>0</v>
      </c>
      <c r="AA9" s="40">
        <v>0</v>
      </c>
      <c r="AB9" s="40">
        <v>0</v>
      </c>
      <c r="AC9" s="40">
        <v>0</v>
      </c>
      <c r="AD9" s="40">
        <v>0</v>
      </c>
      <c r="AE9" s="40">
        <v>0</v>
      </c>
      <c r="AF9" s="40">
        <v>0</v>
      </c>
      <c r="AG9" s="40">
        <v>0</v>
      </c>
      <c r="AH9" s="40">
        <v>0</v>
      </c>
      <c r="AI9" s="40">
        <v>0</v>
      </c>
      <c r="AJ9" s="40">
        <v>0</v>
      </c>
      <c r="AK9" s="40">
        <v>0</v>
      </c>
      <c r="AL9" s="40">
        <v>0</v>
      </c>
      <c r="AM9" s="40">
        <v>0</v>
      </c>
      <c r="AN9" s="40">
        <v>0</v>
      </c>
      <c r="AO9" s="40">
        <v>0</v>
      </c>
      <c r="AP9" s="40">
        <v>0</v>
      </c>
      <c r="AQ9" s="40">
        <v>0</v>
      </c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  <c r="CL9" s="40"/>
    </row>
    <row r="10" spans="1:90">
      <c r="A10" s="19" t="s">
        <v>7</v>
      </c>
      <c r="B10" s="40">
        <v>438141747.52999997</v>
      </c>
      <c r="C10" s="40">
        <v>446203669.94</v>
      </c>
      <c r="D10" s="40">
        <v>110126095.03</v>
      </c>
      <c r="E10" s="40">
        <v>112701186.11</v>
      </c>
      <c r="F10" s="40">
        <v>109473578.3</v>
      </c>
      <c r="G10" s="40">
        <v>110564400.63</v>
      </c>
      <c r="H10" s="40">
        <v>111655222.93000001</v>
      </c>
      <c r="I10" s="40">
        <v>112746045.25</v>
      </c>
      <c r="J10" s="40">
        <v>113217162.54000001</v>
      </c>
      <c r="K10" s="40">
        <v>110283252.56999999</v>
      </c>
      <c r="L10" s="40">
        <v>91142484.950000003</v>
      </c>
      <c r="M10" s="40">
        <v>91981982.569999993</v>
      </c>
      <c r="N10" s="40">
        <v>72614931.25</v>
      </c>
      <c r="O10" s="40">
        <v>73251687.579999998</v>
      </c>
      <c r="P10" s="40">
        <v>73888443.920000002</v>
      </c>
      <c r="Q10" s="40">
        <v>74525200.260000005</v>
      </c>
      <c r="R10" s="40">
        <v>75161956.459999993</v>
      </c>
      <c r="S10" s="40">
        <v>75798712.799999997</v>
      </c>
      <c r="T10" s="40">
        <v>77610328.590000004</v>
      </c>
      <c r="U10" s="40">
        <v>51603530.659999996</v>
      </c>
      <c r="V10" s="40">
        <v>40096236.850000001</v>
      </c>
      <c r="W10" s="40">
        <v>40434839.649999999</v>
      </c>
      <c r="X10" s="40">
        <v>40773442.450000003</v>
      </c>
      <c r="Y10" s="40">
        <v>41112045.229999997</v>
      </c>
      <c r="Z10" s="40">
        <v>20345242.629999999</v>
      </c>
      <c r="AA10" s="40">
        <v>20524773.57</v>
      </c>
      <c r="AB10" s="40">
        <v>20704290.510000002</v>
      </c>
      <c r="AC10" s="40">
        <v>20883807.449999999</v>
      </c>
      <c r="AD10" s="40">
        <v>19779006.02</v>
      </c>
      <c r="AE10" s="40">
        <v>19947577.07</v>
      </c>
      <c r="AF10" s="40">
        <v>28859433.699999999</v>
      </c>
      <c r="AG10" s="40">
        <v>29102155.25</v>
      </c>
      <c r="AH10" s="40">
        <v>29344876.829999998</v>
      </c>
      <c r="AI10" s="40">
        <v>38487727.710000001</v>
      </c>
      <c r="AJ10" s="40">
        <v>47917225.43</v>
      </c>
      <c r="AK10" s="40">
        <v>48338036.530000001</v>
      </c>
      <c r="AL10" s="40">
        <v>53506020.890000001</v>
      </c>
      <c r="AM10" s="40">
        <v>49121278.5</v>
      </c>
      <c r="AN10" s="40">
        <v>49904520.420000002</v>
      </c>
      <c r="AO10" s="40">
        <v>9793996.2799999993</v>
      </c>
      <c r="AP10" s="40">
        <v>0</v>
      </c>
      <c r="AQ10" s="40">
        <v>0</v>
      </c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  <c r="CL10" s="40"/>
    </row>
    <row r="11" spans="1:90">
      <c r="A11" s="17" t="s">
        <v>8</v>
      </c>
      <c r="B11" s="40">
        <v>0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8250231.6900000004</v>
      </c>
      <c r="K11" s="40">
        <v>8250231.6900000004</v>
      </c>
      <c r="L11" s="40">
        <v>0</v>
      </c>
      <c r="M11" s="40">
        <v>0</v>
      </c>
      <c r="N11" s="40">
        <v>0</v>
      </c>
      <c r="O11" s="40">
        <v>0</v>
      </c>
      <c r="P11" s="40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0">
        <v>1121311.57</v>
      </c>
      <c r="Y11" s="40">
        <v>1121311.57</v>
      </c>
      <c r="Z11" s="40">
        <v>1302967.1599999999</v>
      </c>
      <c r="AA11" s="40">
        <v>0</v>
      </c>
      <c r="AB11" s="40">
        <v>0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I11" s="40">
        <v>0</v>
      </c>
      <c r="AJ11" s="40">
        <v>0</v>
      </c>
      <c r="AK11" s="40">
        <v>0</v>
      </c>
      <c r="AL11" s="40">
        <v>0</v>
      </c>
      <c r="AM11" s="40">
        <v>0</v>
      </c>
      <c r="AN11" s="40">
        <v>0</v>
      </c>
      <c r="AO11" s="40">
        <v>0</v>
      </c>
      <c r="AP11" s="40">
        <v>0</v>
      </c>
      <c r="AQ11" s="40">
        <v>0</v>
      </c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  <c r="CL11" s="40"/>
    </row>
    <row r="12" spans="1:90">
      <c r="A12" s="17" t="s">
        <v>9</v>
      </c>
      <c r="B12" s="40">
        <v>0</v>
      </c>
      <c r="C12" s="40">
        <v>0</v>
      </c>
      <c r="D12" s="40">
        <v>0</v>
      </c>
      <c r="E12" s="40">
        <v>0</v>
      </c>
      <c r="F12" s="40">
        <v>0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0">
        <v>0</v>
      </c>
      <c r="Y12" s="40">
        <v>0</v>
      </c>
      <c r="Z12" s="40">
        <v>0</v>
      </c>
      <c r="AA12" s="40">
        <v>0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I12" s="40">
        <v>0</v>
      </c>
      <c r="AJ12" s="40">
        <v>0</v>
      </c>
      <c r="AK12" s="40">
        <v>0</v>
      </c>
      <c r="AL12" s="40">
        <v>0</v>
      </c>
      <c r="AM12" s="40">
        <v>0</v>
      </c>
      <c r="AN12" s="40">
        <v>0</v>
      </c>
      <c r="AO12" s="40">
        <v>0</v>
      </c>
      <c r="AP12" s="40">
        <v>0</v>
      </c>
      <c r="AQ12" s="40">
        <v>0</v>
      </c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0"/>
      <c r="CJ12" s="40"/>
      <c r="CK12" s="40"/>
      <c r="CL12" s="40"/>
    </row>
    <row r="13" spans="1:90">
      <c r="A13" s="17" t="s">
        <v>10</v>
      </c>
      <c r="B13" s="40">
        <v>0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  <c r="P13" s="40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I13" s="40">
        <v>0</v>
      </c>
      <c r="AJ13" s="40">
        <v>0</v>
      </c>
      <c r="AK13" s="40">
        <v>0</v>
      </c>
      <c r="AL13" s="40">
        <v>0</v>
      </c>
      <c r="AM13" s="40">
        <v>0</v>
      </c>
      <c r="AN13" s="40">
        <v>0</v>
      </c>
      <c r="AO13" s="40">
        <v>0</v>
      </c>
      <c r="AP13" s="40">
        <v>0</v>
      </c>
      <c r="AQ13" s="40">
        <v>0</v>
      </c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  <c r="CL13" s="40"/>
    </row>
    <row r="14" spans="1:90" hidden="1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3"/>
    </row>
    <row r="15" spans="1:90" hidden="1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3"/>
    </row>
    <row r="16" spans="1:90" hidden="1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3"/>
    </row>
    <row r="17" spans="1:90" s="5" customFormat="1">
      <c r="A17" s="135" t="s">
        <v>11</v>
      </c>
      <c r="B17" s="33">
        <f>SUM(B4:B13)</f>
        <v>8655148785.1200008</v>
      </c>
      <c r="C17" s="33">
        <f t="shared" ref="C17:BN17" si="0">SUM(C4:C13)</f>
        <v>8652836312.6800003</v>
      </c>
      <c r="D17" s="33">
        <f t="shared" si="0"/>
        <v>8287237475.9499998</v>
      </c>
      <c r="E17" s="33">
        <f t="shared" si="0"/>
        <v>8036408035.0500002</v>
      </c>
      <c r="F17" s="33">
        <f t="shared" si="0"/>
        <v>7794289657.1400003</v>
      </c>
      <c r="G17" s="33">
        <f t="shared" si="0"/>
        <v>6623903978.1899996</v>
      </c>
      <c r="H17" s="33">
        <f t="shared" si="0"/>
        <v>5130836818.1500006</v>
      </c>
      <c r="I17" s="33">
        <f t="shared" si="0"/>
        <v>5078769729.6199999</v>
      </c>
      <c r="J17" s="33">
        <f t="shared" si="0"/>
        <v>5198247010.3899994</v>
      </c>
      <c r="K17" s="33">
        <f t="shared" si="0"/>
        <v>4945271958.1599989</v>
      </c>
      <c r="L17" s="33">
        <f t="shared" si="0"/>
        <v>4900315335.3499994</v>
      </c>
      <c r="M17" s="33">
        <f t="shared" si="0"/>
        <v>5344602962.7600002</v>
      </c>
      <c r="N17" s="33">
        <f t="shared" si="0"/>
        <v>4462281074.9499998</v>
      </c>
      <c r="O17" s="33">
        <f t="shared" si="0"/>
        <v>4399606561.7200003</v>
      </c>
      <c r="P17" s="33">
        <f t="shared" si="0"/>
        <v>2950236223.1300001</v>
      </c>
      <c r="Q17" s="33">
        <f t="shared" si="0"/>
        <v>2627040093.0500002</v>
      </c>
      <c r="R17" s="33">
        <f t="shared" si="0"/>
        <v>2147788438.4299998</v>
      </c>
      <c r="S17" s="33">
        <f t="shared" si="0"/>
        <v>1367252611.8799999</v>
      </c>
      <c r="T17" s="33">
        <f t="shared" si="0"/>
        <v>917731051.53000009</v>
      </c>
      <c r="U17" s="33">
        <f t="shared" si="0"/>
        <v>1231380608.1400001</v>
      </c>
      <c r="V17" s="33">
        <f t="shared" si="0"/>
        <v>894556034.62</v>
      </c>
      <c r="W17" s="33">
        <f t="shared" si="0"/>
        <v>843320592.95999992</v>
      </c>
      <c r="X17" s="33">
        <f t="shared" si="0"/>
        <v>870093178.84000015</v>
      </c>
      <c r="Y17" s="33">
        <f t="shared" si="0"/>
        <v>1061597712.35</v>
      </c>
      <c r="Z17" s="33">
        <f t="shared" si="0"/>
        <v>800344501.87</v>
      </c>
      <c r="AA17" s="33">
        <f t="shared" si="0"/>
        <v>695088232.34000003</v>
      </c>
      <c r="AB17" s="33">
        <f t="shared" si="0"/>
        <v>801501383.62</v>
      </c>
      <c r="AC17" s="33">
        <f t="shared" si="0"/>
        <v>915944987.88</v>
      </c>
      <c r="AD17" s="33">
        <f t="shared" si="0"/>
        <v>831862149.71000004</v>
      </c>
      <c r="AE17" s="33">
        <f t="shared" si="0"/>
        <v>836835251.91000009</v>
      </c>
      <c r="AF17" s="33">
        <f t="shared" si="0"/>
        <v>940419867.6500001</v>
      </c>
      <c r="AG17" s="33">
        <f t="shared" si="0"/>
        <v>1051682829.15</v>
      </c>
      <c r="AH17" s="33">
        <f t="shared" si="0"/>
        <v>923301267.05000007</v>
      </c>
      <c r="AI17" s="33">
        <f t="shared" si="0"/>
        <v>1001728847.5700001</v>
      </c>
      <c r="AJ17" s="33">
        <f t="shared" si="0"/>
        <v>1088896792.9000001</v>
      </c>
      <c r="AK17" s="33">
        <f t="shared" si="0"/>
        <v>1016372140.16</v>
      </c>
      <c r="AL17" s="33">
        <f t="shared" si="0"/>
        <v>968156928.08000004</v>
      </c>
      <c r="AM17" s="33">
        <f t="shared" si="0"/>
        <v>266276076.40000001</v>
      </c>
      <c r="AN17" s="33">
        <f t="shared" si="0"/>
        <v>228368835.97000003</v>
      </c>
      <c r="AO17" s="33">
        <f t="shared" si="0"/>
        <v>145080591.75999999</v>
      </c>
      <c r="AP17" s="33">
        <f t="shared" si="0"/>
        <v>132744933.33</v>
      </c>
      <c r="AQ17" s="33">
        <f t="shared" si="0"/>
        <v>0</v>
      </c>
      <c r="AR17" s="33">
        <f t="shared" si="0"/>
        <v>0</v>
      </c>
      <c r="AS17" s="33">
        <f t="shared" si="0"/>
        <v>0</v>
      </c>
      <c r="AT17" s="33">
        <f t="shared" si="0"/>
        <v>0</v>
      </c>
      <c r="AU17" s="33">
        <f t="shared" si="0"/>
        <v>0</v>
      </c>
      <c r="AV17" s="33">
        <f t="shared" si="0"/>
        <v>0</v>
      </c>
      <c r="AW17" s="33">
        <f t="shared" si="0"/>
        <v>0</v>
      </c>
      <c r="AX17" s="33">
        <f t="shared" si="0"/>
        <v>0</v>
      </c>
      <c r="AY17" s="33">
        <f t="shared" si="0"/>
        <v>0</v>
      </c>
      <c r="AZ17" s="33">
        <f t="shared" si="0"/>
        <v>0</v>
      </c>
      <c r="BA17" s="33">
        <f t="shared" si="0"/>
        <v>0</v>
      </c>
      <c r="BB17" s="33">
        <f t="shared" si="0"/>
        <v>0</v>
      </c>
      <c r="BC17" s="33">
        <f t="shared" si="0"/>
        <v>0</v>
      </c>
      <c r="BD17" s="33">
        <f t="shared" si="0"/>
        <v>0</v>
      </c>
      <c r="BE17" s="33">
        <f t="shared" si="0"/>
        <v>0</v>
      </c>
      <c r="BF17" s="33">
        <f t="shared" si="0"/>
        <v>0</v>
      </c>
      <c r="BG17" s="33">
        <f t="shared" si="0"/>
        <v>0</v>
      </c>
      <c r="BH17" s="33">
        <f t="shared" si="0"/>
        <v>0</v>
      </c>
      <c r="BI17" s="33">
        <f t="shared" si="0"/>
        <v>0</v>
      </c>
      <c r="BJ17" s="33">
        <f t="shared" si="0"/>
        <v>0</v>
      </c>
      <c r="BK17" s="33">
        <f t="shared" si="0"/>
        <v>0</v>
      </c>
      <c r="BL17" s="33">
        <f t="shared" si="0"/>
        <v>0</v>
      </c>
      <c r="BM17" s="33">
        <f t="shared" si="0"/>
        <v>0</v>
      </c>
      <c r="BN17" s="33">
        <f t="shared" si="0"/>
        <v>0</v>
      </c>
      <c r="BO17" s="33">
        <f t="shared" ref="BO17:CK17" si="1">SUM(BO4:BO13)</f>
        <v>0</v>
      </c>
      <c r="BP17" s="33">
        <f t="shared" si="1"/>
        <v>0</v>
      </c>
      <c r="BQ17" s="33">
        <f t="shared" si="1"/>
        <v>0</v>
      </c>
      <c r="BR17" s="33">
        <f t="shared" si="1"/>
        <v>0</v>
      </c>
      <c r="BS17" s="33">
        <f t="shared" si="1"/>
        <v>0</v>
      </c>
      <c r="BT17" s="33">
        <f t="shared" si="1"/>
        <v>0</v>
      </c>
      <c r="BU17" s="33">
        <f t="shared" si="1"/>
        <v>0</v>
      </c>
      <c r="BV17" s="33">
        <f t="shared" si="1"/>
        <v>0</v>
      </c>
      <c r="BW17" s="33">
        <f t="shared" si="1"/>
        <v>0</v>
      </c>
      <c r="BX17" s="33">
        <f t="shared" si="1"/>
        <v>0</v>
      </c>
      <c r="BY17" s="33">
        <f t="shared" si="1"/>
        <v>0</v>
      </c>
      <c r="BZ17" s="33">
        <f t="shared" si="1"/>
        <v>0</v>
      </c>
      <c r="CA17" s="33">
        <f t="shared" si="1"/>
        <v>0</v>
      </c>
      <c r="CB17" s="33">
        <f t="shared" si="1"/>
        <v>0</v>
      </c>
      <c r="CC17" s="33">
        <f t="shared" si="1"/>
        <v>0</v>
      </c>
      <c r="CD17" s="33">
        <f t="shared" si="1"/>
        <v>0</v>
      </c>
      <c r="CE17" s="33">
        <f t="shared" si="1"/>
        <v>0</v>
      </c>
      <c r="CF17" s="33">
        <f t="shared" si="1"/>
        <v>0</v>
      </c>
      <c r="CG17" s="33">
        <f t="shared" si="1"/>
        <v>0</v>
      </c>
      <c r="CH17" s="33">
        <f t="shared" si="1"/>
        <v>0</v>
      </c>
      <c r="CI17" s="33">
        <f t="shared" si="1"/>
        <v>0</v>
      </c>
      <c r="CJ17" s="33">
        <f t="shared" si="1"/>
        <v>0</v>
      </c>
      <c r="CK17" s="33">
        <f t="shared" si="1"/>
        <v>0</v>
      </c>
    </row>
    <row r="18" spans="1:90" s="11" customFormat="1">
      <c r="A18" s="136" t="s">
        <v>79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2"/>
      <c r="M18" s="14"/>
      <c r="N18" s="14"/>
    </row>
    <row r="19" spans="1:90" s="5" customFormat="1">
      <c r="A19" s="135" t="s">
        <v>78</v>
      </c>
      <c r="B19" s="40">
        <v>58396259.329999998</v>
      </c>
      <c r="C19" s="40">
        <v>53910753.020000003</v>
      </c>
      <c r="D19" s="40">
        <v>23587125.100000001</v>
      </c>
      <c r="E19" s="40">
        <v>27667288.27</v>
      </c>
      <c r="F19" s="40">
        <v>29252044.879999999</v>
      </c>
      <c r="G19" s="40">
        <v>28484794.670000002</v>
      </c>
      <c r="H19" s="40">
        <v>30618419.620000001</v>
      </c>
      <c r="I19" s="40">
        <v>32215803.16</v>
      </c>
      <c r="J19" s="40">
        <v>30195296.510000002</v>
      </c>
      <c r="K19" s="40">
        <v>31582252.030000001</v>
      </c>
      <c r="L19" s="40">
        <v>28725755.940000001</v>
      </c>
      <c r="M19" s="40">
        <v>18622835.239999998</v>
      </c>
      <c r="N19" s="40">
        <v>3750000</v>
      </c>
      <c r="O19" s="40">
        <v>0</v>
      </c>
      <c r="P19" s="40">
        <v>0</v>
      </c>
      <c r="Q19" s="40">
        <v>0</v>
      </c>
      <c r="R19" s="40">
        <v>0</v>
      </c>
      <c r="S19" s="40">
        <v>57430000</v>
      </c>
      <c r="T19" s="40">
        <v>55630000</v>
      </c>
      <c r="U19" s="40">
        <v>55630000</v>
      </c>
      <c r="V19" s="40">
        <v>55630000</v>
      </c>
      <c r="W19" s="40">
        <v>33350000</v>
      </c>
      <c r="X19" s="40">
        <v>12070000</v>
      </c>
      <c r="Y19" s="40">
        <v>12070000</v>
      </c>
      <c r="Z19" s="40">
        <v>12070000</v>
      </c>
      <c r="AA19" s="40">
        <v>69504279.040000007</v>
      </c>
      <c r="AB19" s="40">
        <v>69165875.870000005</v>
      </c>
      <c r="AC19" s="40">
        <v>69355360.670000002</v>
      </c>
      <c r="AD19" s="40">
        <v>67746157.040000007</v>
      </c>
      <c r="AE19" s="40">
        <v>66730977.759999998</v>
      </c>
      <c r="AF19" s="40">
        <v>66435654.020000003</v>
      </c>
      <c r="AG19" s="40">
        <v>59133637.299999997</v>
      </c>
      <c r="AH19" s="40">
        <v>57520815.729999997</v>
      </c>
      <c r="AI19" s="40">
        <v>57000192.920000002</v>
      </c>
      <c r="AJ19" s="40">
        <v>0</v>
      </c>
      <c r="AK19" s="40">
        <v>0</v>
      </c>
      <c r="AL19" s="40">
        <v>0</v>
      </c>
      <c r="AM19" s="40">
        <v>0</v>
      </c>
      <c r="AN19" s="40">
        <v>0</v>
      </c>
      <c r="AO19" s="40">
        <v>0</v>
      </c>
      <c r="AP19" s="40">
        <v>0</v>
      </c>
      <c r="AQ19" s="40">
        <v>0</v>
      </c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</row>
    <row r="20" spans="1:90">
      <c r="A20" s="20" t="s">
        <v>12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3"/>
      <c r="M20" s="13"/>
      <c r="N20" s="13"/>
    </row>
    <row r="21" spans="1:90">
      <c r="A21" s="20" t="s">
        <v>80</v>
      </c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3"/>
      <c r="M21" s="13"/>
      <c r="N21" s="13"/>
    </row>
    <row r="22" spans="1:90">
      <c r="A22" s="17" t="s">
        <v>14</v>
      </c>
      <c r="B22" s="40">
        <v>430912021.14999998</v>
      </c>
      <c r="C22" s="40">
        <v>568637068.35000002</v>
      </c>
      <c r="D22" s="40">
        <v>295179023.36000001</v>
      </c>
      <c r="E22" s="40">
        <v>309973522.18000001</v>
      </c>
      <c r="F22" s="40">
        <v>169852632.25</v>
      </c>
      <c r="G22" s="40">
        <v>34358780.409999996</v>
      </c>
      <c r="H22" s="40">
        <v>116993523.94</v>
      </c>
      <c r="I22" s="40">
        <v>220584021.38</v>
      </c>
      <c r="J22" s="40">
        <v>203613745.65000001</v>
      </c>
      <c r="K22" s="40">
        <v>169294051.69999999</v>
      </c>
      <c r="L22" s="40">
        <v>140114875.18000001</v>
      </c>
      <c r="M22" s="40">
        <v>108791649.95</v>
      </c>
      <c r="N22" s="40">
        <v>81417046.510000005</v>
      </c>
      <c r="O22" s="40">
        <v>86922816.420000002</v>
      </c>
      <c r="P22" s="40">
        <v>68497902.329999998</v>
      </c>
      <c r="Q22" s="40">
        <v>21959394.57</v>
      </c>
      <c r="R22" s="40">
        <v>14235735.390000001</v>
      </c>
      <c r="S22" s="40">
        <v>10293783.789999999</v>
      </c>
      <c r="T22" s="40">
        <v>3576063.46</v>
      </c>
      <c r="U22" s="40">
        <v>1600000</v>
      </c>
      <c r="V22" s="40">
        <v>1480000</v>
      </c>
      <c r="W22" s="40">
        <v>1066000</v>
      </c>
      <c r="X22" s="40">
        <v>478000</v>
      </c>
      <c r="Y22" s="40">
        <v>3035526.09</v>
      </c>
      <c r="Z22" s="40">
        <v>2423298.63</v>
      </c>
      <c r="AA22" s="40">
        <v>2479772.54</v>
      </c>
      <c r="AB22" s="40">
        <v>3008861.64</v>
      </c>
      <c r="AC22" s="40">
        <v>3474507</v>
      </c>
      <c r="AD22" s="40">
        <v>1357252.38</v>
      </c>
      <c r="AE22" s="40">
        <v>0</v>
      </c>
      <c r="AF22" s="40">
        <v>600000</v>
      </c>
      <c r="AG22" s="40">
        <v>1600000</v>
      </c>
      <c r="AH22" s="40">
        <v>1040000</v>
      </c>
      <c r="AI22" s="40">
        <v>1000000</v>
      </c>
      <c r="AJ22" s="40">
        <v>50000</v>
      </c>
      <c r="AK22" s="40">
        <v>50000</v>
      </c>
      <c r="AL22" s="40">
        <v>0</v>
      </c>
      <c r="AM22" s="40">
        <v>0</v>
      </c>
      <c r="AN22" s="40">
        <v>500000</v>
      </c>
      <c r="AO22" s="40">
        <v>0</v>
      </c>
      <c r="AP22" s="40">
        <v>0</v>
      </c>
      <c r="AQ22" s="40">
        <v>0</v>
      </c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</row>
    <row r="23" spans="1:90">
      <c r="A23" s="17" t="s">
        <v>15</v>
      </c>
      <c r="B23" s="40">
        <v>1567320943.6800001</v>
      </c>
      <c r="C23" s="40">
        <v>1806455196.0999999</v>
      </c>
      <c r="D23" s="40">
        <v>1611822000.4400001</v>
      </c>
      <c r="E23" s="40">
        <v>1845185216.23</v>
      </c>
      <c r="F23" s="40">
        <v>1156625432.55</v>
      </c>
      <c r="G23" s="40">
        <v>1246867274.8599999</v>
      </c>
      <c r="H23" s="40">
        <v>916260392.24000001</v>
      </c>
      <c r="I23" s="40">
        <v>959021100.83000004</v>
      </c>
      <c r="J23" s="40">
        <v>770010052.88999999</v>
      </c>
      <c r="K23" s="40">
        <v>852309549.75</v>
      </c>
      <c r="L23" s="40">
        <v>749843384.45000005</v>
      </c>
      <c r="M23" s="40">
        <v>881193779.04999995</v>
      </c>
      <c r="N23" s="40">
        <v>722903857.65999997</v>
      </c>
      <c r="O23" s="40">
        <v>732168145.13999999</v>
      </c>
      <c r="P23" s="40">
        <v>669808718.27999997</v>
      </c>
      <c r="Q23" s="40">
        <v>678862116.09000003</v>
      </c>
      <c r="R23" s="40">
        <v>520767618.73000002</v>
      </c>
      <c r="S23" s="40">
        <v>527124868.27999997</v>
      </c>
      <c r="T23" s="40">
        <v>446788483.11000001</v>
      </c>
      <c r="U23" s="40">
        <v>462820001.81</v>
      </c>
      <c r="V23" s="40">
        <v>367428079.80000001</v>
      </c>
      <c r="W23" s="40">
        <v>386991262.25999999</v>
      </c>
      <c r="X23" s="40">
        <v>336086464.62</v>
      </c>
      <c r="Y23" s="40">
        <v>386460863.05000001</v>
      </c>
      <c r="Z23" s="40">
        <v>263935984.36000001</v>
      </c>
      <c r="AA23" s="40">
        <v>276456982.89999998</v>
      </c>
      <c r="AB23" s="40">
        <v>212485039.03</v>
      </c>
      <c r="AC23" s="40">
        <v>234530504.22</v>
      </c>
      <c r="AD23" s="40">
        <v>164781472.31</v>
      </c>
      <c r="AE23" s="40">
        <v>160816684.19</v>
      </c>
      <c r="AF23" s="40">
        <v>113226321.28</v>
      </c>
      <c r="AG23" s="40">
        <v>82410882.010000005</v>
      </c>
      <c r="AH23" s="40">
        <v>72668417.109999999</v>
      </c>
      <c r="AI23" s="40">
        <v>68841143.810000002</v>
      </c>
      <c r="AJ23" s="40">
        <v>41383855.310000002</v>
      </c>
      <c r="AK23" s="40">
        <v>32615166</v>
      </c>
      <c r="AL23" s="40">
        <v>29285648.420000002</v>
      </c>
      <c r="AM23" s="40">
        <v>34909421.509999998</v>
      </c>
      <c r="AN23" s="40">
        <v>36850410.43</v>
      </c>
      <c r="AO23" s="40">
        <v>12665594.73</v>
      </c>
      <c r="AP23" s="40">
        <v>15620740.130000001</v>
      </c>
      <c r="AQ23" s="40">
        <v>0</v>
      </c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</row>
    <row r="24" spans="1:90">
      <c r="A24" s="17" t="s">
        <v>16</v>
      </c>
      <c r="B24" s="40">
        <v>567106588.07000005</v>
      </c>
      <c r="C24" s="40">
        <v>579934359.16999996</v>
      </c>
      <c r="D24" s="40">
        <v>592532520.07000005</v>
      </c>
      <c r="E24" s="40">
        <v>456202541.06999999</v>
      </c>
      <c r="F24" s="40">
        <v>517102241.25999999</v>
      </c>
      <c r="G24" s="40">
        <v>342292663.81999999</v>
      </c>
      <c r="H24" s="40">
        <v>251837957.88999999</v>
      </c>
      <c r="I24" s="40">
        <v>225028648.53999999</v>
      </c>
      <c r="J24" s="40">
        <v>260565645.56</v>
      </c>
      <c r="K24" s="40">
        <v>94223093.069999993</v>
      </c>
      <c r="L24" s="40">
        <v>72318851.239999995</v>
      </c>
      <c r="M24" s="40">
        <v>62634781.649999999</v>
      </c>
      <c r="N24" s="40">
        <v>24284192.149999999</v>
      </c>
      <c r="O24" s="40">
        <v>18099174.789999999</v>
      </c>
      <c r="P24" s="40">
        <v>21275363.07</v>
      </c>
      <c r="Q24" s="40">
        <v>25854243.800000001</v>
      </c>
      <c r="R24" s="40">
        <v>23452883.379999999</v>
      </c>
      <c r="S24" s="40">
        <v>21933985.120000001</v>
      </c>
      <c r="T24" s="40">
        <v>18042812.140000001</v>
      </c>
      <c r="U24" s="40">
        <v>17726608.52</v>
      </c>
      <c r="V24" s="40">
        <v>50537790.289999999</v>
      </c>
      <c r="W24" s="40">
        <v>46434922.909999996</v>
      </c>
      <c r="X24" s="40">
        <v>41143624.759999998</v>
      </c>
      <c r="Y24" s="40">
        <v>38813828.359999999</v>
      </c>
      <c r="Z24" s="40">
        <v>37651588.57</v>
      </c>
      <c r="AA24" s="40">
        <v>71047276.670000002</v>
      </c>
      <c r="AB24" s="40">
        <v>66419893.670000002</v>
      </c>
      <c r="AC24" s="40">
        <v>46489027.609999999</v>
      </c>
      <c r="AD24" s="40">
        <v>47756651.68</v>
      </c>
      <c r="AE24" s="40">
        <v>48361060.149999999</v>
      </c>
      <c r="AF24" s="40">
        <v>50724273.960000001</v>
      </c>
      <c r="AG24" s="40">
        <v>49685797.200000003</v>
      </c>
      <c r="AH24" s="40">
        <v>82944790.310000002</v>
      </c>
      <c r="AI24" s="40">
        <v>4734688.8899999997</v>
      </c>
      <c r="AJ24" s="40">
        <v>2000497.72</v>
      </c>
      <c r="AK24" s="40">
        <v>30677904.890000001</v>
      </c>
      <c r="AL24" s="40">
        <v>3523528.16</v>
      </c>
      <c r="AM24" s="40">
        <v>568413.44999999995</v>
      </c>
      <c r="AN24" s="40">
        <v>244881.05</v>
      </c>
      <c r="AO24" s="40">
        <v>2830391.22</v>
      </c>
      <c r="AP24" s="40">
        <v>3806091.6</v>
      </c>
      <c r="AQ24" s="40">
        <v>0</v>
      </c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</row>
    <row r="25" spans="1:90">
      <c r="A25" s="17" t="s">
        <v>17</v>
      </c>
      <c r="B25" s="40">
        <v>1188002349.1199999</v>
      </c>
      <c r="C25" s="40">
        <v>1540546311.6800001</v>
      </c>
      <c r="D25" s="40">
        <v>1363663639.0699999</v>
      </c>
      <c r="E25" s="40">
        <v>1073581431.75</v>
      </c>
      <c r="F25" s="40">
        <v>604119155.21000004</v>
      </c>
      <c r="G25" s="40">
        <v>565169130.25999999</v>
      </c>
      <c r="H25" s="40">
        <v>352103008.62</v>
      </c>
      <c r="I25" s="40">
        <v>305825802.20999998</v>
      </c>
      <c r="J25" s="40">
        <v>231889336.5</v>
      </c>
      <c r="K25" s="40">
        <v>182074623.27000001</v>
      </c>
      <c r="L25" s="40">
        <v>226199159.22</v>
      </c>
      <c r="M25" s="40">
        <v>169073485.84</v>
      </c>
      <c r="N25" s="40">
        <v>163282592.50999999</v>
      </c>
      <c r="O25" s="40">
        <v>137385006.46000001</v>
      </c>
      <c r="P25" s="40">
        <v>91704205.049999997</v>
      </c>
      <c r="Q25" s="40">
        <v>108696429.33</v>
      </c>
      <c r="R25" s="40">
        <v>106633205.34</v>
      </c>
      <c r="S25" s="40">
        <v>115727768</v>
      </c>
      <c r="T25" s="40">
        <v>162207661.28</v>
      </c>
      <c r="U25" s="40">
        <v>163731686.00999999</v>
      </c>
      <c r="V25" s="40">
        <v>173216089.49000001</v>
      </c>
      <c r="W25" s="40">
        <v>167400175.12</v>
      </c>
      <c r="X25" s="40">
        <v>217927336.38</v>
      </c>
      <c r="Y25" s="40">
        <v>268445181.07999998</v>
      </c>
      <c r="Z25" s="40">
        <v>317326894.19</v>
      </c>
      <c r="AA25" s="40">
        <v>208310032.66</v>
      </c>
      <c r="AB25" s="40">
        <v>182108156.13</v>
      </c>
      <c r="AC25" s="40">
        <v>169288757.11000001</v>
      </c>
      <c r="AD25" s="40">
        <v>169652531.53999999</v>
      </c>
      <c r="AE25" s="40">
        <v>162170462.97</v>
      </c>
      <c r="AF25" s="40">
        <v>33127280.129999999</v>
      </c>
      <c r="AG25" s="40">
        <v>42344858.219999999</v>
      </c>
      <c r="AH25" s="40">
        <v>30615030.66</v>
      </c>
      <c r="AI25" s="40">
        <v>24193318.170000002</v>
      </c>
      <c r="AJ25" s="40">
        <v>20933053.68</v>
      </c>
      <c r="AK25" s="40">
        <v>12314808.91</v>
      </c>
      <c r="AL25" s="40">
        <v>8697041.8200000003</v>
      </c>
      <c r="AM25" s="40">
        <v>5516727.8700000001</v>
      </c>
      <c r="AN25" s="40">
        <v>5522437.5800000001</v>
      </c>
      <c r="AO25" s="40">
        <v>9876001.2400000002</v>
      </c>
      <c r="AP25" s="40">
        <v>46567089.289999999</v>
      </c>
      <c r="AQ25" s="40">
        <v>0</v>
      </c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</row>
    <row r="26" spans="1:90">
      <c r="A26" s="17" t="s">
        <v>18</v>
      </c>
      <c r="B26" s="40">
        <v>26086636.579999998</v>
      </c>
      <c r="C26" s="40">
        <v>27434710.690000001</v>
      </c>
      <c r="D26" s="40">
        <v>36006565.420000002</v>
      </c>
      <c r="E26" s="40">
        <v>15209771.58</v>
      </c>
      <c r="F26" s="40">
        <v>0</v>
      </c>
      <c r="G26" s="40">
        <v>0</v>
      </c>
      <c r="H26" s="40">
        <v>0</v>
      </c>
      <c r="I26" s="40">
        <v>0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  <c r="P26" s="40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0">
        <v>0</v>
      </c>
      <c r="Y26" s="40">
        <v>0</v>
      </c>
      <c r="Z26" s="40">
        <v>0</v>
      </c>
      <c r="AA26" s="40">
        <v>0</v>
      </c>
      <c r="AB26" s="40">
        <v>506881.1</v>
      </c>
      <c r="AC26" s="40">
        <v>0</v>
      </c>
      <c r="AD26" s="40">
        <v>0</v>
      </c>
      <c r="AE26" s="40">
        <v>0</v>
      </c>
      <c r="AF26" s="40">
        <v>0</v>
      </c>
      <c r="AG26" s="40">
        <v>0</v>
      </c>
      <c r="AH26" s="40">
        <v>0</v>
      </c>
      <c r="AI26" s="40">
        <v>0</v>
      </c>
      <c r="AJ26" s="40">
        <v>0</v>
      </c>
      <c r="AK26" s="40">
        <v>0</v>
      </c>
      <c r="AL26" s="40">
        <v>0</v>
      </c>
      <c r="AM26" s="40">
        <v>0</v>
      </c>
      <c r="AN26" s="40">
        <v>0</v>
      </c>
      <c r="AO26" s="40">
        <v>0</v>
      </c>
      <c r="AP26" s="40">
        <v>22891.95</v>
      </c>
      <c r="AQ26" s="40">
        <v>0</v>
      </c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</row>
    <row r="27" spans="1:90">
      <c r="A27" s="17" t="s">
        <v>19</v>
      </c>
      <c r="B27" s="40">
        <v>75619058.989999995</v>
      </c>
      <c r="C27" s="40">
        <v>65572115.32</v>
      </c>
      <c r="D27" s="40">
        <v>63548809.590000004</v>
      </c>
      <c r="E27" s="40">
        <v>44830296.939999998</v>
      </c>
      <c r="F27" s="40">
        <v>36798185.350000001</v>
      </c>
      <c r="G27" s="40">
        <v>26134932.390000001</v>
      </c>
      <c r="H27" s="40">
        <v>17128627.91</v>
      </c>
      <c r="I27" s="40">
        <v>15899559.210000001</v>
      </c>
      <c r="J27" s="40">
        <v>0</v>
      </c>
      <c r="K27" s="40">
        <v>0</v>
      </c>
      <c r="L27" s="40">
        <v>0</v>
      </c>
      <c r="M27" s="40">
        <v>0</v>
      </c>
      <c r="N27" s="40">
        <v>10000000</v>
      </c>
      <c r="O27" s="40">
        <v>0</v>
      </c>
      <c r="P27" s="40">
        <v>0</v>
      </c>
      <c r="Q27" s="40">
        <v>11820800</v>
      </c>
      <c r="R27" s="40">
        <v>11820800</v>
      </c>
      <c r="S27" s="40">
        <v>11820800</v>
      </c>
      <c r="T27" s="40">
        <v>11820800</v>
      </c>
      <c r="U27" s="40">
        <v>11820800</v>
      </c>
      <c r="V27" s="40">
        <v>11820800</v>
      </c>
      <c r="W27" s="40">
        <v>11820800</v>
      </c>
      <c r="X27" s="40">
        <v>0</v>
      </c>
      <c r="Y27" s="40">
        <v>0</v>
      </c>
      <c r="Z27" s="40">
        <v>195597466.22999999</v>
      </c>
      <c r="AA27" s="40">
        <v>0</v>
      </c>
      <c r="AB27" s="40">
        <v>0</v>
      </c>
      <c r="AC27" s="40">
        <v>0</v>
      </c>
      <c r="AD27" s="40">
        <v>0</v>
      </c>
      <c r="AE27" s="40">
        <v>0</v>
      </c>
      <c r="AF27" s="40">
        <v>0</v>
      </c>
      <c r="AG27" s="40">
        <v>0</v>
      </c>
      <c r="AH27" s="40">
        <v>0</v>
      </c>
      <c r="AI27" s="40">
        <v>0</v>
      </c>
      <c r="AJ27" s="40">
        <v>0</v>
      </c>
      <c r="AK27" s="40">
        <v>0</v>
      </c>
      <c r="AL27" s="40">
        <v>0</v>
      </c>
      <c r="AM27" s="40">
        <v>2526006.61</v>
      </c>
      <c r="AN27" s="40">
        <v>1971301.43</v>
      </c>
      <c r="AO27" s="40">
        <v>0</v>
      </c>
      <c r="AP27" s="40">
        <v>49277</v>
      </c>
      <c r="AQ27" s="40">
        <v>0</v>
      </c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</row>
    <row r="28" spans="1:90">
      <c r="A28" s="17" t="s">
        <v>76</v>
      </c>
      <c r="B28" s="40">
        <v>0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  <c r="P28" s="40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0">
        <v>0</v>
      </c>
      <c r="Y28" s="40">
        <v>0</v>
      </c>
      <c r="Z28" s="40">
        <v>0</v>
      </c>
      <c r="AA28" s="40">
        <v>0</v>
      </c>
      <c r="AB28" s="40">
        <v>0</v>
      </c>
      <c r="AC28" s="40">
        <v>0</v>
      </c>
      <c r="AD28" s="40">
        <v>0</v>
      </c>
      <c r="AE28" s="40">
        <v>0</v>
      </c>
      <c r="AF28" s="40">
        <v>0</v>
      </c>
      <c r="AG28" s="40">
        <v>0</v>
      </c>
      <c r="AH28" s="40">
        <v>0</v>
      </c>
      <c r="AI28" s="40">
        <v>0</v>
      </c>
      <c r="AJ28" s="40">
        <v>0</v>
      </c>
      <c r="AK28" s="40">
        <v>0</v>
      </c>
      <c r="AL28" s="40">
        <v>0</v>
      </c>
      <c r="AM28" s="40">
        <v>0</v>
      </c>
      <c r="AN28" s="40">
        <v>0</v>
      </c>
      <c r="AO28" s="40">
        <v>0</v>
      </c>
      <c r="AP28" s="40">
        <v>0</v>
      </c>
      <c r="AQ28" s="40">
        <v>0</v>
      </c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</row>
    <row r="29" spans="1:90">
      <c r="A29" s="17" t="s">
        <v>3</v>
      </c>
      <c r="B29" s="40">
        <v>0</v>
      </c>
      <c r="C29" s="40">
        <v>0</v>
      </c>
      <c r="D29" s="40">
        <v>0</v>
      </c>
      <c r="E29" s="40">
        <v>0</v>
      </c>
      <c r="F29" s="40">
        <v>0</v>
      </c>
      <c r="G29" s="40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  <c r="N29" s="40">
        <v>0</v>
      </c>
      <c r="O29" s="40">
        <v>0</v>
      </c>
      <c r="P29" s="40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0">
        <v>0</v>
      </c>
      <c r="Y29" s="40">
        <v>0</v>
      </c>
      <c r="Z29" s="40">
        <v>0</v>
      </c>
      <c r="AA29" s="40">
        <v>0</v>
      </c>
      <c r="AB29" s="40">
        <v>0</v>
      </c>
      <c r="AC29" s="40">
        <v>0</v>
      </c>
      <c r="AD29" s="40">
        <v>0</v>
      </c>
      <c r="AE29" s="40">
        <v>0</v>
      </c>
      <c r="AF29" s="40">
        <v>0</v>
      </c>
      <c r="AG29" s="40">
        <v>0</v>
      </c>
      <c r="AH29" s="40">
        <v>0</v>
      </c>
      <c r="AI29" s="40">
        <v>0</v>
      </c>
      <c r="AJ29" s="40">
        <v>0</v>
      </c>
      <c r="AK29" s="40">
        <v>0</v>
      </c>
      <c r="AL29" s="40">
        <v>0</v>
      </c>
      <c r="AM29" s="40">
        <v>0</v>
      </c>
      <c r="AN29" s="40">
        <v>0</v>
      </c>
      <c r="AO29" s="40">
        <v>0</v>
      </c>
      <c r="AP29" s="40">
        <v>0</v>
      </c>
      <c r="AQ29" s="40">
        <v>0</v>
      </c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</row>
    <row r="30" spans="1:90" hidden="1"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3"/>
    </row>
    <row r="31" spans="1:90" hidden="1"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3"/>
    </row>
    <row r="32" spans="1:90" hidden="1"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3"/>
    </row>
    <row r="33" spans="1:90" s="10" customFormat="1">
      <c r="A33" s="137" t="s">
        <v>20</v>
      </c>
      <c r="B33" s="35">
        <f>SUM(B22:B29)</f>
        <v>3855047597.5899997</v>
      </c>
      <c r="C33" s="35">
        <f t="shared" ref="C33:BN33" si="2">SUM(C22:C29)</f>
        <v>4588579761.3099995</v>
      </c>
      <c r="D33" s="35">
        <f t="shared" si="2"/>
        <v>3962752557.9500008</v>
      </c>
      <c r="E33" s="35">
        <f t="shared" si="2"/>
        <v>3744982779.75</v>
      </c>
      <c r="F33" s="35">
        <f t="shared" si="2"/>
        <v>2484497646.6199999</v>
      </c>
      <c r="G33" s="35">
        <f t="shared" si="2"/>
        <v>2214822781.7399998</v>
      </c>
      <c r="H33" s="35">
        <f t="shared" si="2"/>
        <v>1654323510.6000001</v>
      </c>
      <c r="I33" s="35">
        <f t="shared" si="2"/>
        <v>1726359132.1700001</v>
      </c>
      <c r="J33" s="35">
        <f t="shared" si="2"/>
        <v>1466078780.5999999</v>
      </c>
      <c r="K33" s="35">
        <f t="shared" si="2"/>
        <v>1297901317.79</v>
      </c>
      <c r="L33" s="35">
        <f t="shared" si="2"/>
        <v>1188476270.0900002</v>
      </c>
      <c r="M33" s="35">
        <f t="shared" si="2"/>
        <v>1221693696.49</v>
      </c>
      <c r="N33" s="35">
        <f t="shared" si="2"/>
        <v>1001887688.8299999</v>
      </c>
      <c r="O33" s="35">
        <f t="shared" si="2"/>
        <v>974575142.80999994</v>
      </c>
      <c r="P33" s="35">
        <f t="shared" si="2"/>
        <v>851286188.73000002</v>
      </c>
      <c r="Q33" s="35">
        <f t="shared" si="2"/>
        <v>847192983.79000008</v>
      </c>
      <c r="R33" s="35">
        <f t="shared" si="2"/>
        <v>676910242.84000003</v>
      </c>
      <c r="S33" s="35">
        <f t="shared" si="2"/>
        <v>686901205.18999994</v>
      </c>
      <c r="T33" s="35">
        <f t="shared" si="2"/>
        <v>642435819.99000001</v>
      </c>
      <c r="U33" s="35">
        <f t="shared" si="2"/>
        <v>657699096.33999991</v>
      </c>
      <c r="V33" s="35">
        <f t="shared" si="2"/>
        <v>604482759.58000004</v>
      </c>
      <c r="W33" s="35">
        <f t="shared" si="2"/>
        <v>613713160.28999996</v>
      </c>
      <c r="X33" s="35">
        <f t="shared" si="2"/>
        <v>595635425.75999999</v>
      </c>
      <c r="Y33" s="35">
        <f t="shared" si="2"/>
        <v>696755398.57999992</v>
      </c>
      <c r="Z33" s="35">
        <f t="shared" si="2"/>
        <v>816935231.98000002</v>
      </c>
      <c r="AA33" s="35">
        <f t="shared" si="2"/>
        <v>558294064.76999998</v>
      </c>
      <c r="AB33" s="35">
        <f t="shared" si="2"/>
        <v>464528831.56999999</v>
      </c>
      <c r="AC33" s="35">
        <f t="shared" si="2"/>
        <v>453782795.94</v>
      </c>
      <c r="AD33" s="35">
        <f t="shared" si="2"/>
        <v>383547907.90999997</v>
      </c>
      <c r="AE33" s="35">
        <f t="shared" si="2"/>
        <v>371348207.31</v>
      </c>
      <c r="AF33" s="35">
        <f t="shared" si="2"/>
        <v>197677875.37</v>
      </c>
      <c r="AG33" s="35">
        <f t="shared" si="2"/>
        <v>176041537.43000001</v>
      </c>
      <c r="AH33" s="35">
        <f t="shared" si="2"/>
        <v>187268238.08000001</v>
      </c>
      <c r="AI33" s="35">
        <f t="shared" si="2"/>
        <v>98769150.870000005</v>
      </c>
      <c r="AJ33" s="35">
        <f t="shared" si="2"/>
        <v>64367406.710000001</v>
      </c>
      <c r="AK33" s="35">
        <f t="shared" si="2"/>
        <v>75657879.799999997</v>
      </c>
      <c r="AL33" s="35">
        <f t="shared" si="2"/>
        <v>41506218.400000006</v>
      </c>
      <c r="AM33" s="35">
        <f t="shared" si="2"/>
        <v>43520569.439999998</v>
      </c>
      <c r="AN33" s="35">
        <f t="shared" si="2"/>
        <v>45089030.489999995</v>
      </c>
      <c r="AO33" s="35">
        <f t="shared" si="2"/>
        <v>25371987.190000001</v>
      </c>
      <c r="AP33" s="35">
        <f t="shared" si="2"/>
        <v>66066089.969999999</v>
      </c>
      <c r="AQ33" s="35">
        <f t="shared" si="2"/>
        <v>0</v>
      </c>
      <c r="AR33" s="35">
        <f t="shared" si="2"/>
        <v>0</v>
      </c>
      <c r="AS33" s="35">
        <f t="shared" si="2"/>
        <v>0</v>
      </c>
      <c r="AT33" s="35">
        <f t="shared" si="2"/>
        <v>0</v>
      </c>
      <c r="AU33" s="35">
        <f t="shared" si="2"/>
        <v>0</v>
      </c>
      <c r="AV33" s="35">
        <f t="shared" si="2"/>
        <v>0</v>
      </c>
      <c r="AW33" s="35">
        <f t="shared" si="2"/>
        <v>0</v>
      </c>
      <c r="AX33" s="35">
        <f t="shared" si="2"/>
        <v>0</v>
      </c>
      <c r="AY33" s="35">
        <f t="shared" si="2"/>
        <v>0</v>
      </c>
      <c r="AZ33" s="35">
        <f t="shared" si="2"/>
        <v>0</v>
      </c>
      <c r="BA33" s="35">
        <f t="shared" si="2"/>
        <v>0</v>
      </c>
      <c r="BB33" s="35">
        <f t="shared" si="2"/>
        <v>0</v>
      </c>
      <c r="BC33" s="35">
        <f t="shared" si="2"/>
        <v>0</v>
      </c>
      <c r="BD33" s="35">
        <f t="shared" si="2"/>
        <v>0</v>
      </c>
      <c r="BE33" s="35">
        <f t="shared" si="2"/>
        <v>0</v>
      </c>
      <c r="BF33" s="35">
        <f t="shared" si="2"/>
        <v>0</v>
      </c>
      <c r="BG33" s="35">
        <f t="shared" si="2"/>
        <v>0</v>
      </c>
      <c r="BH33" s="35">
        <f t="shared" si="2"/>
        <v>0</v>
      </c>
      <c r="BI33" s="35">
        <f t="shared" si="2"/>
        <v>0</v>
      </c>
      <c r="BJ33" s="35">
        <f t="shared" si="2"/>
        <v>0</v>
      </c>
      <c r="BK33" s="35">
        <f t="shared" si="2"/>
        <v>0</v>
      </c>
      <c r="BL33" s="35">
        <f t="shared" si="2"/>
        <v>0</v>
      </c>
      <c r="BM33" s="35">
        <f t="shared" si="2"/>
        <v>0</v>
      </c>
      <c r="BN33" s="35">
        <f t="shared" si="2"/>
        <v>0</v>
      </c>
      <c r="BO33" s="35">
        <f t="shared" ref="BO33:CK33" si="3">SUM(BO22:BO29)</f>
        <v>0</v>
      </c>
      <c r="BP33" s="35">
        <f t="shared" si="3"/>
        <v>0</v>
      </c>
      <c r="BQ33" s="35">
        <f t="shared" si="3"/>
        <v>0</v>
      </c>
      <c r="BR33" s="35">
        <f t="shared" si="3"/>
        <v>0</v>
      </c>
      <c r="BS33" s="35">
        <f t="shared" si="3"/>
        <v>0</v>
      </c>
      <c r="BT33" s="35">
        <f t="shared" si="3"/>
        <v>0</v>
      </c>
      <c r="BU33" s="35">
        <f t="shared" si="3"/>
        <v>0</v>
      </c>
      <c r="BV33" s="35">
        <f t="shared" si="3"/>
        <v>0</v>
      </c>
      <c r="BW33" s="35">
        <f t="shared" si="3"/>
        <v>0</v>
      </c>
      <c r="BX33" s="35">
        <f t="shared" si="3"/>
        <v>0</v>
      </c>
      <c r="BY33" s="35">
        <f t="shared" si="3"/>
        <v>0</v>
      </c>
      <c r="BZ33" s="35">
        <f t="shared" si="3"/>
        <v>0</v>
      </c>
      <c r="CA33" s="35">
        <f t="shared" si="3"/>
        <v>0</v>
      </c>
      <c r="CB33" s="35">
        <f t="shared" si="3"/>
        <v>0</v>
      </c>
      <c r="CC33" s="35">
        <f t="shared" si="3"/>
        <v>0</v>
      </c>
      <c r="CD33" s="35">
        <f t="shared" si="3"/>
        <v>0</v>
      </c>
      <c r="CE33" s="35">
        <f t="shared" si="3"/>
        <v>0</v>
      </c>
      <c r="CF33" s="35">
        <f t="shared" si="3"/>
        <v>0</v>
      </c>
      <c r="CG33" s="35">
        <f t="shared" si="3"/>
        <v>0</v>
      </c>
      <c r="CH33" s="35">
        <f t="shared" si="3"/>
        <v>0</v>
      </c>
      <c r="CI33" s="35">
        <f t="shared" si="3"/>
        <v>0</v>
      </c>
      <c r="CJ33" s="35">
        <f t="shared" si="3"/>
        <v>0</v>
      </c>
      <c r="CK33" s="35">
        <f t="shared" si="3"/>
        <v>0</v>
      </c>
    </row>
    <row r="34" spans="1:90" s="11" customFormat="1">
      <c r="A34" s="136" t="s">
        <v>82</v>
      </c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2"/>
      <c r="M34" s="14"/>
      <c r="N34" s="14"/>
    </row>
    <row r="35" spans="1:90">
      <c r="A35" s="17" t="s">
        <v>21</v>
      </c>
      <c r="B35" s="40">
        <v>0</v>
      </c>
      <c r="C35" s="40">
        <v>0</v>
      </c>
      <c r="D35" s="40">
        <v>0</v>
      </c>
      <c r="E35" s="40">
        <v>0</v>
      </c>
      <c r="F35" s="40">
        <v>0</v>
      </c>
      <c r="G35" s="40">
        <v>0</v>
      </c>
      <c r="H35" s="40">
        <v>0</v>
      </c>
      <c r="I35" s="40">
        <v>0</v>
      </c>
      <c r="J35" s="40">
        <v>0</v>
      </c>
      <c r="K35" s="40">
        <v>0</v>
      </c>
      <c r="L35" s="40">
        <v>0</v>
      </c>
      <c r="M35" s="40">
        <v>0</v>
      </c>
      <c r="N35" s="40">
        <v>0</v>
      </c>
      <c r="O35" s="40">
        <v>0</v>
      </c>
      <c r="P35" s="40">
        <v>0</v>
      </c>
      <c r="Q35" s="40">
        <v>0</v>
      </c>
      <c r="R35" s="40">
        <v>0</v>
      </c>
      <c r="S35" s="40">
        <v>0</v>
      </c>
      <c r="T35" s="40">
        <v>0</v>
      </c>
      <c r="U35" s="40">
        <v>0</v>
      </c>
      <c r="V35" s="40">
        <v>0</v>
      </c>
      <c r="W35" s="40">
        <v>0</v>
      </c>
      <c r="X35" s="40">
        <v>0</v>
      </c>
      <c r="Y35" s="40">
        <v>0</v>
      </c>
      <c r="Z35" s="40">
        <v>0</v>
      </c>
      <c r="AA35" s="40">
        <v>0</v>
      </c>
      <c r="AB35" s="40">
        <v>0</v>
      </c>
      <c r="AC35" s="40">
        <v>0</v>
      </c>
      <c r="AD35" s="40">
        <v>0</v>
      </c>
      <c r="AE35" s="40">
        <v>0</v>
      </c>
      <c r="AF35" s="40">
        <v>0</v>
      </c>
      <c r="AG35" s="40">
        <v>0</v>
      </c>
      <c r="AH35" s="40">
        <v>0</v>
      </c>
      <c r="AI35" s="40">
        <v>0</v>
      </c>
      <c r="AJ35" s="40">
        <v>0</v>
      </c>
      <c r="AK35" s="40">
        <v>0</v>
      </c>
      <c r="AL35" s="40">
        <v>0</v>
      </c>
      <c r="AM35" s="40">
        <v>0</v>
      </c>
      <c r="AN35" s="40">
        <v>0</v>
      </c>
      <c r="AO35" s="40">
        <v>0</v>
      </c>
      <c r="AP35" s="40">
        <v>0</v>
      </c>
      <c r="AQ35" s="40">
        <v>0</v>
      </c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</row>
    <row r="36" spans="1:90">
      <c r="A36" s="17" t="s">
        <v>22</v>
      </c>
      <c r="B36" s="40">
        <v>0</v>
      </c>
      <c r="C36" s="40">
        <v>356160465.42000002</v>
      </c>
      <c r="D36" s="40">
        <v>178053266.72999999</v>
      </c>
      <c r="E36" s="40">
        <v>220517664.99000001</v>
      </c>
      <c r="F36" s="40">
        <v>44039659.259999998</v>
      </c>
      <c r="G36" s="40">
        <v>61577715.93</v>
      </c>
      <c r="H36" s="40">
        <v>30754261.100000001</v>
      </c>
      <c r="I36" s="40">
        <v>24297747.030000001</v>
      </c>
      <c r="J36" s="40">
        <v>15916665.130000001</v>
      </c>
      <c r="K36" s="40">
        <v>15677750.029999999</v>
      </c>
      <c r="L36" s="40">
        <v>17346130.739999998</v>
      </c>
      <c r="M36" s="40">
        <v>27081650.050000001</v>
      </c>
      <c r="N36" s="40">
        <v>14369874.939999999</v>
      </c>
      <c r="O36" s="40">
        <v>12285603.57</v>
      </c>
      <c r="P36" s="40">
        <v>10854151.57</v>
      </c>
      <c r="Q36" s="40">
        <v>18730893.010000002</v>
      </c>
      <c r="R36" s="40">
        <v>17900471.07</v>
      </c>
      <c r="S36" s="40">
        <v>19229902.77</v>
      </c>
      <c r="T36" s="40">
        <v>21298836.07</v>
      </c>
      <c r="U36" s="40">
        <v>28143908.460000001</v>
      </c>
      <c r="V36" s="40">
        <v>12699679.68</v>
      </c>
      <c r="W36" s="40">
        <v>13527257.92</v>
      </c>
      <c r="X36" s="40">
        <v>17868208.129999999</v>
      </c>
      <c r="Y36" s="40">
        <v>19567571.170000002</v>
      </c>
      <c r="Z36" s="40">
        <v>14819354.91</v>
      </c>
      <c r="AA36" s="40">
        <v>2747858.61</v>
      </c>
      <c r="AB36" s="40">
        <v>7105364.29</v>
      </c>
      <c r="AC36" s="40">
        <v>6075687.6299999999</v>
      </c>
      <c r="AD36" s="40">
        <v>7998987.5199999996</v>
      </c>
      <c r="AE36" s="40">
        <v>9977112.4000000004</v>
      </c>
      <c r="AF36" s="40">
        <v>12092165.460000001</v>
      </c>
      <c r="AG36" s="40">
        <v>33187428.079999998</v>
      </c>
      <c r="AH36" s="40">
        <v>7627050.4199999999</v>
      </c>
      <c r="AI36" s="40">
        <v>9932296.2899999991</v>
      </c>
      <c r="AJ36" s="40">
        <v>19525249.859999999</v>
      </c>
      <c r="AK36" s="40">
        <v>12668470.27</v>
      </c>
      <c r="AL36" s="40">
        <v>8432637.4700000007</v>
      </c>
      <c r="AM36" s="40">
        <v>7863315.0899999999</v>
      </c>
      <c r="AN36" s="40">
        <v>5898425.5700000003</v>
      </c>
      <c r="AO36" s="40">
        <v>7625824.1500000004</v>
      </c>
      <c r="AP36" s="40">
        <v>32690993.129999999</v>
      </c>
      <c r="AQ36" s="40">
        <v>0</v>
      </c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</row>
    <row r="37" spans="1:90">
      <c r="A37" s="17" t="s">
        <v>23</v>
      </c>
      <c r="B37" s="40">
        <v>279242610.73000002</v>
      </c>
      <c r="C37" s="40">
        <v>239867089.55000001</v>
      </c>
      <c r="D37" s="40">
        <v>283253102.43000001</v>
      </c>
      <c r="E37" s="40">
        <v>353300595.38999999</v>
      </c>
      <c r="F37" s="40">
        <v>367970412.92000002</v>
      </c>
      <c r="G37" s="40">
        <v>133109467.93000001</v>
      </c>
      <c r="H37" s="40">
        <v>73126078.400000006</v>
      </c>
      <c r="I37" s="40">
        <v>72974776.849999994</v>
      </c>
      <c r="J37" s="40">
        <v>70837253.769999996</v>
      </c>
      <c r="K37" s="40">
        <v>70848819.329999998</v>
      </c>
      <c r="L37" s="40">
        <v>87604406.299999997</v>
      </c>
      <c r="M37" s="40">
        <v>104450044.45999999</v>
      </c>
      <c r="N37" s="40">
        <v>75506929.260000005</v>
      </c>
      <c r="O37" s="40">
        <v>50759736.350000001</v>
      </c>
      <c r="P37" s="40">
        <v>68744475.790000007</v>
      </c>
      <c r="Q37" s="40">
        <v>77572989.650000006</v>
      </c>
      <c r="R37" s="40">
        <v>65456059.18</v>
      </c>
      <c r="S37" s="40">
        <v>61905402.619999997</v>
      </c>
      <c r="T37" s="40">
        <v>39146065.039999999</v>
      </c>
      <c r="U37" s="40">
        <v>34891856.380000003</v>
      </c>
      <c r="V37" s="40">
        <v>33514353.77</v>
      </c>
      <c r="W37" s="40">
        <v>29044213.059999999</v>
      </c>
      <c r="X37" s="40">
        <v>24544944.920000002</v>
      </c>
      <c r="Y37" s="40">
        <v>18616148.670000002</v>
      </c>
      <c r="Z37" s="40">
        <v>19869071.210000001</v>
      </c>
      <c r="AA37" s="40">
        <v>14030139.5</v>
      </c>
      <c r="AB37" s="40">
        <v>12889540.859999999</v>
      </c>
      <c r="AC37" s="40">
        <v>11707811.210000001</v>
      </c>
      <c r="AD37" s="40">
        <v>17948818.550000001</v>
      </c>
      <c r="AE37" s="40">
        <v>14766980.880000001</v>
      </c>
      <c r="AF37" s="40">
        <v>19545616.780000001</v>
      </c>
      <c r="AG37" s="40">
        <v>16643337.449999999</v>
      </c>
      <c r="AH37" s="40">
        <v>22947640.370000001</v>
      </c>
      <c r="AI37" s="40">
        <v>20243125.370000001</v>
      </c>
      <c r="AJ37" s="40">
        <v>14545567.92</v>
      </c>
      <c r="AK37" s="40">
        <v>10372476.99</v>
      </c>
      <c r="AL37" s="40">
        <v>11126217.4</v>
      </c>
      <c r="AM37" s="40">
        <v>6981239.6900000004</v>
      </c>
      <c r="AN37" s="40">
        <v>5398589.5499999998</v>
      </c>
      <c r="AO37" s="40">
        <v>1079000</v>
      </c>
      <c r="AP37" s="40">
        <v>0</v>
      </c>
      <c r="AQ37" s="40">
        <v>0</v>
      </c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</row>
    <row r="38" spans="1:90">
      <c r="A38" s="17" t="s">
        <v>24</v>
      </c>
      <c r="B38" s="40">
        <v>0</v>
      </c>
      <c r="C38" s="40">
        <v>0</v>
      </c>
      <c r="D38" s="40">
        <v>0</v>
      </c>
      <c r="E38" s="40">
        <v>0</v>
      </c>
      <c r="F38" s="40">
        <v>0</v>
      </c>
      <c r="G38" s="40">
        <v>0</v>
      </c>
      <c r="H38" s="40">
        <v>0</v>
      </c>
      <c r="I38" s="40">
        <v>0</v>
      </c>
      <c r="J38" s="40">
        <v>0</v>
      </c>
      <c r="K38" s="40">
        <v>0</v>
      </c>
      <c r="L38" s="40">
        <v>0</v>
      </c>
      <c r="M38" s="40">
        <v>0</v>
      </c>
      <c r="N38" s="40">
        <v>0</v>
      </c>
      <c r="O38" s="40">
        <v>0</v>
      </c>
      <c r="P38" s="40">
        <v>0</v>
      </c>
      <c r="Q38" s="40">
        <v>0</v>
      </c>
      <c r="R38" s="40">
        <v>0</v>
      </c>
      <c r="S38" s="40">
        <v>0</v>
      </c>
      <c r="T38" s="40">
        <v>0</v>
      </c>
      <c r="U38" s="40">
        <v>0</v>
      </c>
      <c r="V38" s="40">
        <v>0</v>
      </c>
      <c r="W38" s="40">
        <v>0</v>
      </c>
      <c r="X38" s="40">
        <v>0</v>
      </c>
      <c r="Y38" s="40">
        <v>0</v>
      </c>
      <c r="Z38" s="40">
        <v>0</v>
      </c>
      <c r="AA38" s="40">
        <v>0</v>
      </c>
      <c r="AB38" s="40">
        <v>0</v>
      </c>
      <c r="AC38" s="40">
        <v>0</v>
      </c>
      <c r="AD38" s="40">
        <v>0</v>
      </c>
      <c r="AE38" s="40">
        <v>0</v>
      </c>
      <c r="AF38" s="40">
        <v>0</v>
      </c>
      <c r="AG38" s="40">
        <v>0</v>
      </c>
      <c r="AH38" s="40">
        <v>0</v>
      </c>
      <c r="AI38" s="40">
        <v>0</v>
      </c>
      <c r="AJ38" s="40">
        <v>0</v>
      </c>
      <c r="AK38" s="40">
        <v>0</v>
      </c>
      <c r="AL38" s="40">
        <v>0</v>
      </c>
      <c r="AM38" s="40">
        <v>0</v>
      </c>
      <c r="AN38" s="40">
        <v>0</v>
      </c>
      <c r="AO38" s="40">
        <v>0</v>
      </c>
      <c r="AP38" s="40">
        <v>0</v>
      </c>
      <c r="AQ38" s="40">
        <v>0</v>
      </c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</row>
    <row r="39" spans="1:90">
      <c r="A39" s="17" t="s">
        <v>25</v>
      </c>
      <c r="B39" s="40">
        <v>946341605.90999997</v>
      </c>
      <c r="C39" s="40">
        <v>944459004.91999996</v>
      </c>
      <c r="D39" s="40">
        <v>870452043.51999998</v>
      </c>
      <c r="E39" s="40">
        <v>1257620798.72</v>
      </c>
      <c r="F39" s="40">
        <v>1025052023.1</v>
      </c>
      <c r="G39" s="40">
        <v>1013989731.99</v>
      </c>
      <c r="H39" s="40">
        <v>766177162.80999994</v>
      </c>
      <c r="I39" s="40">
        <v>1030565162.54</v>
      </c>
      <c r="J39" s="40">
        <v>796235727.42999995</v>
      </c>
      <c r="K39" s="40">
        <v>722993525.75</v>
      </c>
      <c r="L39" s="40">
        <v>482065411.86000001</v>
      </c>
      <c r="M39" s="40">
        <v>690846553.99000001</v>
      </c>
      <c r="N39" s="40">
        <v>512776487.99000001</v>
      </c>
      <c r="O39" s="40">
        <v>479775491.11000001</v>
      </c>
      <c r="P39" s="40">
        <v>368325576.52999997</v>
      </c>
      <c r="Q39" s="40">
        <v>535090833.88</v>
      </c>
      <c r="R39" s="40">
        <v>355726302.43000001</v>
      </c>
      <c r="S39" s="40">
        <v>371468634.16000003</v>
      </c>
      <c r="T39" s="40">
        <v>278091975.38999999</v>
      </c>
      <c r="U39" s="40">
        <v>426316986.13999999</v>
      </c>
      <c r="V39" s="40">
        <v>303882980.45999998</v>
      </c>
      <c r="W39" s="40">
        <v>296014651.57999998</v>
      </c>
      <c r="X39" s="40">
        <v>214722808.24000001</v>
      </c>
      <c r="Y39" s="40">
        <v>338822222.32999998</v>
      </c>
      <c r="Z39" s="40">
        <v>193690083.13999999</v>
      </c>
      <c r="AA39" s="40">
        <v>177925594.52000001</v>
      </c>
      <c r="AB39" s="40">
        <v>133053803</v>
      </c>
      <c r="AC39" s="40">
        <v>220797906.19999999</v>
      </c>
      <c r="AD39" s="40">
        <v>145042473.71000001</v>
      </c>
      <c r="AE39" s="40">
        <v>167663414.72</v>
      </c>
      <c r="AF39" s="40">
        <v>125856810.62</v>
      </c>
      <c r="AG39" s="40">
        <v>227216897.06999999</v>
      </c>
      <c r="AH39" s="40">
        <v>143765729.40000001</v>
      </c>
      <c r="AI39" s="40">
        <v>133789958.61</v>
      </c>
      <c r="AJ39" s="40">
        <v>126926978.40000001</v>
      </c>
      <c r="AK39" s="40">
        <v>150045323.99000001</v>
      </c>
      <c r="AL39" s="40">
        <v>99283983.680000007</v>
      </c>
      <c r="AM39" s="40">
        <v>62747938.549999997</v>
      </c>
      <c r="AN39" s="40">
        <v>65363454.93</v>
      </c>
      <c r="AO39" s="40">
        <v>72475894.310000002</v>
      </c>
      <c r="AP39" s="40">
        <v>48992028.990000002</v>
      </c>
      <c r="AQ39" s="40">
        <v>0</v>
      </c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</row>
    <row r="40" spans="1:90">
      <c r="A40" s="17" t="s">
        <v>26</v>
      </c>
      <c r="B40" s="40">
        <v>321808025.95999998</v>
      </c>
      <c r="C40" s="40">
        <v>343555936.63999999</v>
      </c>
      <c r="D40" s="40">
        <v>614063730.55999994</v>
      </c>
      <c r="E40" s="40">
        <v>775207384.32000005</v>
      </c>
      <c r="F40" s="40">
        <v>268740801.13999999</v>
      </c>
      <c r="G40" s="40">
        <v>245401870.78999999</v>
      </c>
      <c r="H40" s="40">
        <v>458965929.16000003</v>
      </c>
      <c r="I40" s="40">
        <v>562721154.63</v>
      </c>
      <c r="J40" s="40">
        <v>185803363.31999999</v>
      </c>
      <c r="K40" s="40">
        <v>181198239.33000001</v>
      </c>
      <c r="L40" s="40">
        <v>315742136.88999999</v>
      </c>
      <c r="M40" s="40">
        <v>359007165.95999998</v>
      </c>
      <c r="N40" s="40">
        <v>102902050.98999999</v>
      </c>
      <c r="O40" s="40">
        <v>86736926.640000001</v>
      </c>
      <c r="P40" s="40">
        <v>170032658.97999999</v>
      </c>
      <c r="Q40" s="40">
        <v>207455171.16999999</v>
      </c>
      <c r="R40" s="40">
        <v>63378347.210000001</v>
      </c>
      <c r="S40" s="40">
        <v>79141074.150000006</v>
      </c>
      <c r="T40" s="40">
        <v>140133921.37</v>
      </c>
      <c r="U40" s="40">
        <v>177909379.06999999</v>
      </c>
      <c r="V40" s="40">
        <v>63246549.939999998</v>
      </c>
      <c r="W40" s="40">
        <v>49522775.399999999</v>
      </c>
      <c r="X40" s="40">
        <v>102479719.83</v>
      </c>
      <c r="Y40" s="40">
        <v>144539742.02000001</v>
      </c>
      <c r="Z40" s="40">
        <v>40708152.539999999</v>
      </c>
      <c r="AA40" s="40">
        <v>30547894.59</v>
      </c>
      <c r="AB40" s="40">
        <v>77605433.5</v>
      </c>
      <c r="AC40" s="40">
        <v>84679439.609999999</v>
      </c>
      <c r="AD40" s="40">
        <v>47025755.399999999</v>
      </c>
      <c r="AE40" s="40">
        <v>54607184.289999999</v>
      </c>
      <c r="AF40" s="40">
        <v>72873172.670000002</v>
      </c>
      <c r="AG40" s="40">
        <v>83086043.189999998</v>
      </c>
      <c r="AH40" s="40">
        <v>30778730.539999999</v>
      </c>
      <c r="AI40" s="40">
        <v>28497341.140000001</v>
      </c>
      <c r="AJ40" s="40">
        <v>59357587.479999997</v>
      </c>
      <c r="AK40" s="40">
        <v>37017930.140000001</v>
      </c>
      <c r="AL40" s="40">
        <v>21162097.050000001</v>
      </c>
      <c r="AM40" s="40">
        <v>13937419.800000001</v>
      </c>
      <c r="AN40" s="40">
        <v>10225340.83</v>
      </c>
      <c r="AO40" s="40">
        <v>13652414.060000001</v>
      </c>
      <c r="AP40" s="40">
        <v>18505868.579999998</v>
      </c>
      <c r="AQ40" s="40">
        <v>0</v>
      </c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</row>
    <row r="41" spans="1:90">
      <c r="A41" s="17" t="s">
        <v>27</v>
      </c>
      <c r="B41" s="40">
        <v>1974653838.9000001</v>
      </c>
      <c r="C41" s="40">
        <v>2200511462.4499998</v>
      </c>
      <c r="D41" s="40">
        <v>2068626967.79</v>
      </c>
      <c r="E41" s="40">
        <v>1937674037.1500001</v>
      </c>
      <c r="F41" s="40">
        <v>1553232571.05</v>
      </c>
      <c r="G41" s="40">
        <v>1409063269.98</v>
      </c>
      <c r="H41" s="40">
        <v>1197707326.47</v>
      </c>
      <c r="I41" s="40">
        <v>1075419600.7</v>
      </c>
      <c r="J41" s="40">
        <v>1073659344.65</v>
      </c>
      <c r="K41" s="40">
        <v>631993946.08000004</v>
      </c>
      <c r="L41" s="40">
        <v>661308720.71000004</v>
      </c>
      <c r="M41" s="40">
        <v>474114298.42000002</v>
      </c>
      <c r="N41" s="40">
        <v>343670110.85000002</v>
      </c>
      <c r="O41" s="40">
        <v>272322790</v>
      </c>
      <c r="P41" s="40">
        <v>149454799.59</v>
      </c>
      <c r="Q41" s="40">
        <v>137824422.52000001</v>
      </c>
      <c r="R41" s="40">
        <v>499138946.91000003</v>
      </c>
      <c r="S41" s="40">
        <v>115128210.04000001</v>
      </c>
      <c r="T41" s="40">
        <v>101038618.95999999</v>
      </c>
      <c r="U41" s="40">
        <v>56142864.270000003</v>
      </c>
      <c r="V41" s="40">
        <v>43782995</v>
      </c>
      <c r="W41" s="40">
        <v>37552114.380000003</v>
      </c>
      <c r="X41" s="40">
        <v>92463312.049999997</v>
      </c>
      <c r="Y41" s="40">
        <v>268421407.44999999</v>
      </c>
      <c r="Z41" s="40">
        <v>307022056.39999998</v>
      </c>
      <c r="AA41" s="40">
        <v>56382045.670000002</v>
      </c>
      <c r="AB41" s="40">
        <v>54322651.780000001</v>
      </c>
      <c r="AC41" s="40">
        <v>39229644.259999998</v>
      </c>
      <c r="AD41" s="40">
        <v>53075438.479999997</v>
      </c>
      <c r="AE41" s="40">
        <v>54883126.340000004</v>
      </c>
      <c r="AF41" s="40">
        <v>34810323.420000002</v>
      </c>
      <c r="AG41" s="40">
        <v>18807806.140000001</v>
      </c>
      <c r="AH41" s="40">
        <v>23692290.390000001</v>
      </c>
      <c r="AI41" s="40">
        <v>26502076.010000002</v>
      </c>
      <c r="AJ41" s="40">
        <v>6020407.7999999998</v>
      </c>
      <c r="AK41" s="40">
        <v>7079131.7999999998</v>
      </c>
      <c r="AL41" s="40">
        <v>11705523.91</v>
      </c>
      <c r="AM41" s="40">
        <v>4325205.37</v>
      </c>
      <c r="AN41" s="40">
        <v>4940673.82</v>
      </c>
      <c r="AO41" s="40">
        <v>7704791.9000000004</v>
      </c>
      <c r="AP41" s="40">
        <v>8547001.6500000004</v>
      </c>
      <c r="AQ41" s="40">
        <v>0</v>
      </c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</row>
    <row r="42" spans="1:90" s="39" customFormat="1">
      <c r="A42" s="138" t="s">
        <v>28</v>
      </c>
      <c r="B42" s="40">
        <v>0</v>
      </c>
      <c r="C42" s="40">
        <v>0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40">
        <v>0</v>
      </c>
      <c r="N42" s="40">
        <v>0</v>
      </c>
      <c r="O42" s="40">
        <v>0</v>
      </c>
      <c r="P42" s="40">
        <v>0</v>
      </c>
      <c r="Q42" s="40">
        <v>0</v>
      </c>
      <c r="R42" s="40">
        <v>0</v>
      </c>
      <c r="S42" s="40">
        <v>0</v>
      </c>
      <c r="T42" s="40">
        <v>0</v>
      </c>
      <c r="U42" s="40">
        <v>0</v>
      </c>
      <c r="V42" s="40">
        <v>0</v>
      </c>
      <c r="W42" s="40">
        <v>0</v>
      </c>
      <c r="X42" s="40">
        <v>0</v>
      </c>
      <c r="Y42" s="40">
        <v>0</v>
      </c>
      <c r="Z42" s="40">
        <v>0</v>
      </c>
      <c r="AA42" s="40">
        <v>0</v>
      </c>
      <c r="AB42" s="40">
        <v>0</v>
      </c>
      <c r="AC42" s="40">
        <v>0</v>
      </c>
      <c r="AD42" s="40">
        <v>0</v>
      </c>
      <c r="AE42" s="40">
        <v>0</v>
      </c>
      <c r="AF42" s="40">
        <v>0</v>
      </c>
      <c r="AG42" s="40">
        <v>0</v>
      </c>
      <c r="AH42" s="40">
        <v>0</v>
      </c>
      <c r="AI42" s="40">
        <v>0</v>
      </c>
      <c r="AJ42" s="40">
        <v>0</v>
      </c>
      <c r="AK42" s="40">
        <v>0</v>
      </c>
      <c r="AL42" s="40">
        <v>0</v>
      </c>
      <c r="AM42" s="40">
        <v>0</v>
      </c>
      <c r="AN42" s="40">
        <v>0</v>
      </c>
      <c r="AO42" s="40">
        <v>0</v>
      </c>
      <c r="AP42" s="40">
        <v>0</v>
      </c>
      <c r="AQ42" s="40">
        <v>0</v>
      </c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</row>
    <row r="43" spans="1:90">
      <c r="A43" s="17" t="s">
        <v>29</v>
      </c>
      <c r="B43" s="40">
        <v>0</v>
      </c>
      <c r="C43" s="40">
        <v>0</v>
      </c>
      <c r="D43" s="40">
        <v>0</v>
      </c>
      <c r="E43" s="40">
        <v>0</v>
      </c>
      <c r="F43" s="40">
        <v>0</v>
      </c>
      <c r="G43" s="40">
        <v>144000</v>
      </c>
      <c r="H43" s="40">
        <v>360000</v>
      </c>
      <c r="I43" s="40">
        <v>576000</v>
      </c>
      <c r="J43" s="40">
        <v>0</v>
      </c>
      <c r="K43" s="40">
        <v>0</v>
      </c>
      <c r="L43" s="40">
        <v>0</v>
      </c>
      <c r="M43" s="40">
        <v>0</v>
      </c>
      <c r="N43" s="40">
        <v>0</v>
      </c>
      <c r="O43" s="40">
        <v>0</v>
      </c>
      <c r="P43" s="40">
        <v>0</v>
      </c>
      <c r="Q43" s="40">
        <v>0</v>
      </c>
      <c r="R43" s="40">
        <v>0</v>
      </c>
      <c r="S43" s="40">
        <v>0</v>
      </c>
      <c r="T43" s="40">
        <v>0</v>
      </c>
      <c r="U43" s="40">
        <v>0</v>
      </c>
      <c r="V43" s="40">
        <v>0</v>
      </c>
      <c r="W43" s="40">
        <v>0</v>
      </c>
      <c r="X43" s="40">
        <v>0</v>
      </c>
      <c r="Y43" s="40">
        <v>0</v>
      </c>
      <c r="Z43" s="40">
        <v>0</v>
      </c>
      <c r="AA43" s="40">
        <v>0</v>
      </c>
      <c r="AB43" s="40">
        <v>0</v>
      </c>
      <c r="AC43" s="40">
        <v>0</v>
      </c>
      <c r="AD43" s="40">
        <v>0</v>
      </c>
      <c r="AE43" s="40">
        <v>0</v>
      </c>
      <c r="AF43" s="40">
        <v>0</v>
      </c>
      <c r="AG43" s="40">
        <v>0</v>
      </c>
      <c r="AH43" s="40">
        <v>0</v>
      </c>
      <c r="AI43" s="40">
        <v>0</v>
      </c>
      <c r="AJ43" s="40">
        <v>0</v>
      </c>
      <c r="AK43" s="40">
        <v>0</v>
      </c>
      <c r="AL43" s="40">
        <v>0</v>
      </c>
      <c r="AM43" s="40">
        <v>0</v>
      </c>
      <c r="AN43" s="40">
        <v>0</v>
      </c>
      <c r="AO43" s="40">
        <v>0</v>
      </c>
      <c r="AP43" s="40">
        <v>0</v>
      </c>
      <c r="AQ43" s="40">
        <v>0</v>
      </c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</row>
    <row r="44" spans="1:90">
      <c r="A44" s="17" t="s">
        <v>30</v>
      </c>
      <c r="B44" s="40">
        <v>0</v>
      </c>
      <c r="C44" s="40">
        <v>0</v>
      </c>
      <c r="D44" s="40">
        <v>0</v>
      </c>
      <c r="E44" s="40">
        <v>0</v>
      </c>
      <c r="F44" s="40">
        <v>0</v>
      </c>
      <c r="G44" s="40">
        <v>0</v>
      </c>
      <c r="H44" s="40">
        <v>0</v>
      </c>
      <c r="I44" s="40">
        <v>0</v>
      </c>
      <c r="J44" s="40">
        <v>0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  <c r="P44" s="40">
        <v>0</v>
      </c>
      <c r="Q44" s="40">
        <v>0</v>
      </c>
      <c r="R44" s="40">
        <v>0</v>
      </c>
      <c r="S44" s="40">
        <v>0</v>
      </c>
      <c r="T44" s="40">
        <v>0</v>
      </c>
      <c r="U44" s="40">
        <v>0</v>
      </c>
      <c r="V44" s="40">
        <v>0</v>
      </c>
      <c r="W44" s="40">
        <v>0</v>
      </c>
      <c r="X44" s="40">
        <v>0</v>
      </c>
      <c r="Y44" s="40">
        <v>0</v>
      </c>
      <c r="Z44" s="40">
        <v>0</v>
      </c>
      <c r="AA44" s="40">
        <v>0</v>
      </c>
      <c r="AB44" s="40">
        <v>0</v>
      </c>
      <c r="AC44" s="40">
        <v>0</v>
      </c>
      <c r="AD44" s="40">
        <v>0</v>
      </c>
      <c r="AE44" s="40">
        <v>0</v>
      </c>
      <c r="AF44" s="40">
        <v>0</v>
      </c>
      <c r="AG44" s="40">
        <v>0</v>
      </c>
      <c r="AH44" s="40">
        <v>0</v>
      </c>
      <c r="AI44" s="40">
        <v>0</v>
      </c>
      <c r="AJ44" s="40">
        <v>0</v>
      </c>
      <c r="AK44" s="40">
        <v>0</v>
      </c>
      <c r="AL44" s="40">
        <v>0</v>
      </c>
      <c r="AM44" s="40">
        <v>0</v>
      </c>
      <c r="AN44" s="40">
        <v>0</v>
      </c>
      <c r="AO44" s="40">
        <v>0</v>
      </c>
      <c r="AP44" s="40">
        <v>0</v>
      </c>
      <c r="AQ44" s="40">
        <v>0</v>
      </c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40"/>
      <c r="CF44" s="40"/>
      <c r="CG44" s="40"/>
      <c r="CH44" s="40"/>
      <c r="CI44" s="40"/>
      <c r="CJ44" s="40"/>
      <c r="CK44" s="40"/>
      <c r="CL44" s="40"/>
    </row>
    <row r="45" spans="1:90">
      <c r="A45" s="17" t="s">
        <v>31</v>
      </c>
      <c r="B45" s="40">
        <v>1502667853.71</v>
      </c>
      <c r="C45" s="40">
        <v>1625864888.73</v>
      </c>
      <c r="D45" s="40">
        <v>1836410440.6700001</v>
      </c>
      <c r="E45" s="40">
        <v>1428618400.6400001</v>
      </c>
      <c r="F45" s="40">
        <v>1048768027.01</v>
      </c>
      <c r="G45" s="40">
        <v>574730072.36000001</v>
      </c>
      <c r="H45" s="40">
        <v>99743102.109999999</v>
      </c>
      <c r="I45" s="40">
        <v>226821637.25</v>
      </c>
      <c r="J45" s="40">
        <v>507095582.19999999</v>
      </c>
      <c r="K45" s="40">
        <v>591282632.09000003</v>
      </c>
      <c r="L45" s="40">
        <v>588430111.03999996</v>
      </c>
      <c r="M45" s="40">
        <v>858173395.89999998</v>
      </c>
      <c r="N45" s="40">
        <v>467149270.44999999</v>
      </c>
      <c r="O45" s="40">
        <v>764220427.10000002</v>
      </c>
      <c r="P45" s="40">
        <v>795786277</v>
      </c>
      <c r="Q45" s="40">
        <v>549786277</v>
      </c>
      <c r="R45" s="40">
        <v>0</v>
      </c>
      <c r="S45" s="40">
        <v>0</v>
      </c>
      <c r="T45" s="40">
        <v>0</v>
      </c>
      <c r="U45" s="40">
        <v>0</v>
      </c>
      <c r="V45" s="40">
        <v>0</v>
      </c>
      <c r="W45" s="40">
        <v>0</v>
      </c>
      <c r="X45" s="40">
        <v>0</v>
      </c>
      <c r="Y45" s="40">
        <v>0</v>
      </c>
      <c r="Z45" s="40">
        <v>9784764.0600000005</v>
      </c>
      <c r="AA45" s="40">
        <v>0</v>
      </c>
      <c r="AB45" s="40">
        <v>0</v>
      </c>
      <c r="AC45" s="40">
        <v>0</v>
      </c>
      <c r="AD45" s="40">
        <v>0</v>
      </c>
      <c r="AE45" s="40">
        <v>0</v>
      </c>
      <c r="AF45" s="40">
        <v>0</v>
      </c>
      <c r="AG45" s="40">
        <v>0</v>
      </c>
      <c r="AH45" s="40">
        <v>0</v>
      </c>
      <c r="AI45" s="40">
        <v>0</v>
      </c>
      <c r="AJ45" s="40">
        <v>0</v>
      </c>
      <c r="AK45" s="40">
        <v>0</v>
      </c>
      <c r="AL45" s="40">
        <v>0</v>
      </c>
      <c r="AM45" s="40">
        <v>0</v>
      </c>
      <c r="AN45" s="40">
        <v>0</v>
      </c>
      <c r="AO45" s="40">
        <v>0</v>
      </c>
      <c r="AP45" s="40">
        <v>0</v>
      </c>
      <c r="AQ45" s="40">
        <v>0</v>
      </c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  <c r="CL45" s="40"/>
    </row>
    <row r="46" spans="1:90" hidden="1"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3"/>
    </row>
    <row r="47" spans="1:90" hidden="1"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3"/>
    </row>
    <row r="48" spans="1:90" hidden="1"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3"/>
    </row>
    <row r="49" spans="1:90" s="10" customFormat="1">
      <c r="A49" s="137" t="s">
        <v>32</v>
      </c>
      <c r="B49" s="35">
        <f>SUM(B35:B41)+SUM(B43:B45)</f>
        <v>5024713935.21</v>
      </c>
      <c r="C49" s="35">
        <f>SUM(C35:C41)+SUM(C43:C45)</f>
        <v>5710418847.7099991</v>
      </c>
      <c r="D49" s="35">
        <f>SUM(D35:D41)+SUM(D43:D45)</f>
        <v>5850859551.6999998</v>
      </c>
      <c r="E49" s="35">
        <f>SUM(E35:E45)</f>
        <v>5972938881.21</v>
      </c>
      <c r="F49" s="35">
        <f t="shared" ref="F49:BQ49" si="4">SUM(F35:F45)</f>
        <v>4307803494.4800005</v>
      </c>
      <c r="G49" s="35">
        <f t="shared" si="4"/>
        <v>3438016128.98</v>
      </c>
      <c r="H49" s="35">
        <f t="shared" si="4"/>
        <v>2626833860.0500002</v>
      </c>
      <c r="I49" s="35">
        <f t="shared" si="4"/>
        <v>2993376079</v>
      </c>
      <c r="J49" s="35">
        <f t="shared" si="4"/>
        <v>2649547936.4999995</v>
      </c>
      <c r="K49" s="35">
        <f t="shared" si="4"/>
        <v>2213994912.6100001</v>
      </c>
      <c r="L49" s="35">
        <f t="shared" si="4"/>
        <v>2152496917.54</v>
      </c>
      <c r="M49" s="35">
        <f t="shared" si="4"/>
        <v>2513673108.7800002</v>
      </c>
      <c r="N49" s="35">
        <f t="shared" si="4"/>
        <v>1516374724.48</v>
      </c>
      <c r="O49" s="35">
        <f t="shared" si="4"/>
        <v>1666100974.77</v>
      </c>
      <c r="P49" s="35">
        <f t="shared" si="4"/>
        <v>1563197939.46</v>
      </c>
      <c r="Q49" s="35">
        <f t="shared" si="4"/>
        <v>1526460587.23</v>
      </c>
      <c r="R49" s="35">
        <f t="shared" si="4"/>
        <v>1001600126.8</v>
      </c>
      <c r="S49" s="35">
        <f t="shared" si="4"/>
        <v>646873223.74000001</v>
      </c>
      <c r="T49" s="35">
        <f t="shared" si="4"/>
        <v>579709416.83000004</v>
      </c>
      <c r="U49" s="35">
        <f t="shared" si="4"/>
        <v>723404994.31999993</v>
      </c>
      <c r="V49" s="35">
        <f t="shared" si="4"/>
        <v>457126558.84999996</v>
      </c>
      <c r="W49" s="35">
        <f t="shared" si="4"/>
        <v>425661012.33999997</v>
      </c>
      <c r="X49" s="35">
        <f t="shared" si="4"/>
        <v>452078993.17000002</v>
      </c>
      <c r="Y49" s="35">
        <f t="shared" si="4"/>
        <v>789967091.63999987</v>
      </c>
      <c r="Z49" s="35">
        <f t="shared" si="4"/>
        <v>585893482.25999999</v>
      </c>
      <c r="AA49" s="35">
        <f t="shared" si="4"/>
        <v>281633532.88999999</v>
      </c>
      <c r="AB49" s="35">
        <f t="shared" si="4"/>
        <v>284976793.43000001</v>
      </c>
      <c r="AC49" s="35">
        <f t="shared" si="4"/>
        <v>362490488.90999997</v>
      </c>
      <c r="AD49" s="35">
        <f t="shared" si="4"/>
        <v>271091473.66000003</v>
      </c>
      <c r="AE49" s="35">
        <f t="shared" si="4"/>
        <v>301897818.63</v>
      </c>
      <c r="AF49" s="35">
        <f t="shared" si="4"/>
        <v>265178088.95000005</v>
      </c>
      <c r="AG49" s="35">
        <f t="shared" si="4"/>
        <v>378941511.93000001</v>
      </c>
      <c r="AH49" s="35">
        <f t="shared" si="4"/>
        <v>228811441.12</v>
      </c>
      <c r="AI49" s="35">
        <f t="shared" si="4"/>
        <v>218964797.42000002</v>
      </c>
      <c r="AJ49" s="35">
        <f t="shared" si="4"/>
        <v>226375791.46000001</v>
      </c>
      <c r="AK49" s="35">
        <f t="shared" si="4"/>
        <v>217183333.19</v>
      </c>
      <c r="AL49" s="35">
        <f t="shared" si="4"/>
        <v>151710459.51000002</v>
      </c>
      <c r="AM49" s="35">
        <f t="shared" si="4"/>
        <v>95855118.5</v>
      </c>
      <c r="AN49" s="35">
        <f t="shared" si="4"/>
        <v>91826484.699999988</v>
      </c>
      <c r="AO49" s="35">
        <f t="shared" si="4"/>
        <v>102537924.42000002</v>
      </c>
      <c r="AP49" s="35">
        <f t="shared" si="4"/>
        <v>108735892.35000001</v>
      </c>
      <c r="AQ49" s="35">
        <f t="shared" si="4"/>
        <v>0</v>
      </c>
      <c r="AR49" s="35">
        <f t="shared" si="4"/>
        <v>0</v>
      </c>
      <c r="AS49" s="35">
        <f t="shared" si="4"/>
        <v>0</v>
      </c>
      <c r="AT49" s="35">
        <f t="shared" si="4"/>
        <v>0</v>
      </c>
      <c r="AU49" s="35">
        <f t="shared" si="4"/>
        <v>0</v>
      </c>
      <c r="AV49" s="35">
        <f t="shared" si="4"/>
        <v>0</v>
      </c>
      <c r="AW49" s="35">
        <f t="shared" si="4"/>
        <v>0</v>
      </c>
      <c r="AX49" s="35">
        <f t="shared" si="4"/>
        <v>0</v>
      </c>
      <c r="AY49" s="35">
        <f t="shared" si="4"/>
        <v>0</v>
      </c>
      <c r="AZ49" s="35">
        <f t="shared" si="4"/>
        <v>0</v>
      </c>
      <c r="BA49" s="35">
        <f t="shared" si="4"/>
        <v>0</v>
      </c>
      <c r="BB49" s="35">
        <f t="shared" si="4"/>
        <v>0</v>
      </c>
      <c r="BC49" s="35">
        <f t="shared" si="4"/>
        <v>0</v>
      </c>
      <c r="BD49" s="35">
        <f t="shared" si="4"/>
        <v>0</v>
      </c>
      <c r="BE49" s="35">
        <f t="shared" si="4"/>
        <v>0</v>
      </c>
      <c r="BF49" s="35">
        <f t="shared" si="4"/>
        <v>0</v>
      </c>
      <c r="BG49" s="35">
        <f t="shared" si="4"/>
        <v>0</v>
      </c>
      <c r="BH49" s="35">
        <f t="shared" si="4"/>
        <v>0</v>
      </c>
      <c r="BI49" s="35">
        <f t="shared" si="4"/>
        <v>0</v>
      </c>
      <c r="BJ49" s="35">
        <f t="shared" si="4"/>
        <v>0</v>
      </c>
      <c r="BK49" s="35">
        <f t="shared" si="4"/>
        <v>0</v>
      </c>
      <c r="BL49" s="35">
        <f t="shared" si="4"/>
        <v>0</v>
      </c>
      <c r="BM49" s="35">
        <f t="shared" si="4"/>
        <v>0</v>
      </c>
      <c r="BN49" s="35">
        <f t="shared" si="4"/>
        <v>0</v>
      </c>
      <c r="BO49" s="35">
        <f t="shared" si="4"/>
        <v>0</v>
      </c>
      <c r="BP49" s="35">
        <f t="shared" si="4"/>
        <v>0</v>
      </c>
      <c r="BQ49" s="35">
        <f t="shared" si="4"/>
        <v>0</v>
      </c>
      <c r="BR49" s="35">
        <f t="shared" ref="BR49:CK49" si="5">SUM(BR35:BR45)</f>
        <v>0</v>
      </c>
      <c r="BS49" s="35">
        <f t="shared" si="5"/>
        <v>0</v>
      </c>
      <c r="BT49" s="35">
        <f t="shared" si="5"/>
        <v>0</v>
      </c>
      <c r="BU49" s="35">
        <f t="shared" si="5"/>
        <v>0</v>
      </c>
      <c r="BV49" s="35">
        <f t="shared" si="5"/>
        <v>0</v>
      </c>
      <c r="BW49" s="35">
        <f t="shared" si="5"/>
        <v>0</v>
      </c>
      <c r="BX49" s="35">
        <f t="shared" si="5"/>
        <v>0</v>
      </c>
      <c r="BY49" s="35">
        <f t="shared" si="5"/>
        <v>0</v>
      </c>
      <c r="BZ49" s="35">
        <f t="shared" si="5"/>
        <v>0</v>
      </c>
      <c r="CA49" s="35">
        <f t="shared" si="5"/>
        <v>0</v>
      </c>
      <c r="CB49" s="35">
        <f t="shared" si="5"/>
        <v>0</v>
      </c>
      <c r="CC49" s="35">
        <f t="shared" si="5"/>
        <v>0</v>
      </c>
      <c r="CD49" s="35">
        <f t="shared" si="5"/>
        <v>0</v>
      </c>
      <c r="CE49" s="35">
        <f t="shared" si="5"/>
        <v>0</v>
      </c>
      <c r="CF49" s="35">
        <f t="shared" si="5"/>
        <v>0</v>
      </c>
      <c r="CG49" s="35">
        <f t="shared" si="5"/>
        <v>0</v>
      </c>
      <c r="CH49" s="35">
        <f t="shared" si="5"/>
        <v>0</v>
      </c>
      <c r="CI49" s="35">
        <f t="shared" si="5"/>
        <v>0</v>
      </c>
      <c r="CJ49" s="35">
        <f t="shared" si="5"/>
        <v>0</v>
      </c>
      <c r="CK49" s="35">
        <f t="shared" si="5"/>
        <v>0</v>
      </c>
    </row>
    <row r="50" spans="1:90" s="15" customFormat="1">
      <c r="A50" s="139" t="s">
        <v>81</v>
      </c>
      <c r="B50" s="36">
        <f>B33-B49</f>
        <v>-1169666337.6200004</v>
      </c>
      <c r="C50" s="36">
        <f t="shared" ref="C50:BN50" si="6">C33-C49</f>
        <v>-1121839086.3999996</v>
      </c>
      <c r="D50" s="36">
        <f t="shared" si="6"/>
        <v>-1888106993.749999</v>
      </c>
      <c r="E50" s="36">
        <f t="shared" si="6"/>
        <v>-2227956101.46</v>
      </c>
      <c r="F50" s="36">
        <f t="shared" si="6"/>
        <v>-1823305847.8600006</v>
      </c>
      <c r="G50" s="36">
        <f t="shared" si="6"/>
        <v>-1223193347.2400002</v>
      </c>
      <c r="H50" s="36">
        <f t="shared" si="6"/>
        <v>-972510349.45000005</v>
      </c>
      <c r="I50" s="36">
        <f t="shared" si="6"/>
        <v>-1267016946.8299999</v>
      </c>
      <c r="J50" s="36">
        <f t="shared" si="6"/>
        <v>-1183469155.8999996</v>
      </c>
      <c r="K50" s="36">
        <f t="shared" si="6"/>
        <v>-916093594.82000017</v>
      </c>
      <c r="L50" s="36">
        <f t="shared" si="6"/>
        <v>-964020647.44999981</v>
      </c>
      <c r="M50" s="36">
        <f t="shared" si="6"/>
        <v>-1291979412.2900002</v>
      </c>
      <c r="N50" s="36">
        <f t="shared" si="6"/>
        <v>-514487035.6500001</v>
      </c>
      <c r="O50" s="36">
        <f t="shared" si="6"/>
        <v>-691525831.96000004</v>
      </c>
      <c r="P50" s="36">
        <f t="shared" si="6"/>
        <v>-711911750.73000002</v>
      </c>
      <c r="Q50" s="36">
        <f t="shared" si="6"/>
        <v>-679267603.43999994</v>
      </c>
      <c r="R50" s="36">
        <f t="shared" si="6"/>
        <v>-324689883.95999992</v>
      </c>
      <c r="S50" s="36">
        <f t="shared" si="6"/>
        <v>40027981.449999928</v>
      </c>
      <c r="T50" s="36">
        <f t="shared" si="6"/>
        <v>62726403.159999967</v>
      </c>
      <c r="U50" s="36">
        <f t="shared" si="6"/>
        <v>-65705897.980000019</v>
      </c>
      <c r="V50" s="36">
        <f t="shared" si="6"/>
        <v>147356200.73000008</v>
      </c>
      <c r="W50" s="36">
        <f t="shared" si="6"/>
        <v>188052147.94999999</v>
      </c>
      <c r="X50" s="36">
        <f t="shared" si="6"/>
        <v>143556432.58999997</v>
      </c>
      <c r="Y50" s="36">
        <f t="shared" si="6"/>
        <v>-93211693.059999943</v>
      </c>
      <c r="Z50" s="36">
        <f t="shared" si="6"/>
        <v>231041749.72000003</v>
      </c>
      <c r="AA50" s="36">
        <f t="shared" si="6"/>
        <v>276660531.88</v>
      </c>
      <c r="AB50" s="36">
        <f t="shared" si="6"/>
        <v>179552038.13999999</v>
      </c>
      <c r="AC50" s="36">
        <f t="shared" si="6"/>
        <v>91292307.030000031</v>
      </c>
      <c r="AD50" s="36">
        <f t="shared" si="6"/>
        <v>112456434.24999994</v>
      </c>
      <c r="AE50" s="36">
        <f t="shared" si="6"/>
        <v>69450388.680000007</v>
      </c>
      <c r="AF50" s="36">
        <f t="shared" si="6"/>
        <v>-67500213.580000043</v>
      </c>
      <c r="AG50" s="36">
        <f t="shared" si="6"/>
        <v>-202899974.5</v>
      </c>
      <c r="AH50" s="36">
        <f t="shared" si="6"/>
        <v>-41543203.039999992</v>
      </c>
      <c r="AI50" s="36">
        <f t="shared" si="6"/>
        <v>-120195646.55000001</v>
      </c>
      <c r="AJ50" s="36">
        <f t="shared" si="6"/>
        <v>-162008384.75</v>
      </c>
      <c r="AK50" s="36">
        <f t="shared" si="6"/>
        <v>-141525453.38999999</v>
      </c>
      <c r="AL50" s="36">
        <f t="shared" si="6"/>
        <v>-110204241.11000001</v>
      </c>
      <c r="AM50" s="36">
        <f t="shared" si="6"/>
        <v>-52334549.060000002</v>
      </c>
      <c r="AN50" s="36">
        <f t="shared" si="6"/>
        <v>-46737454.209999993</v>
      </c>
      <c r="AO50" s="36">
        <f t="shared" si="6"/>
        <v>-77165937.230000019</v>
      </c>
      <c r="AP50" s="36">
        <f t="shared" si="6"/>
        <v>-42669802.38000001</v>
      </c>
      <c r="AQ50" s="36">
        <f t="shared" si="6"/>
        <v>0</v>
      </c>
      <c r="AR50" s="36">
        <f t="shared" si="6"/>
        <v>0</v>
      </c>
      <c r="AS50" s="36">
        <f t="shared" si="6"/>
        <v>0</v>
      </c>
      <c r="AT50" s="36">
        <f t="shared" si="6"/>
        <v>0</v>
      </c>
      <c r="AU50" s="36">
        <f t="shared" si="6"/>
        <v>0</v>
      </c>
      <c r="AV50" s="36">
        <f t="shared" si="6"/>
        <v>0</v>
      </c>
      <c r="AW50" s="36">
        <f t="shared" si="6"/>
        <v>0</v>
      </c>
      <c r="AX50" s="36">
        <f t="shared" si="6"/>
        <v>0</v>
      </c>
      <c r="AY50" s="36">
        <f t="shared" si="6"/>
        <v>0</v>
      </c>
      <c r="AZ50" s="36">
        <f t="shared" si="6"/>
        <v>0</v>
      </c>
      <c r="BA50" s="36">
        <f t="shared" si="6"/>
        <v>0</v>
      </c>
      <c r="BB50" s="36">
        <f t="shared" si="6"/>
        <v>0</v>
      </c>
      <c r="BC50" s="36">
        <f t="shared" si="6"/>
        <v>0</v>
      </c>
      <c r="BD50" s="36">
        <f t="shared" si="6"/>
        <v>0</v>
      </c>
      <c r="BE50" s="36">
        <f t="shared" si="6"/>
        <v>0</v>
      </c>
      <c r="BF50" s="36">
        <f t="shared" si="6"/>
        <v>0</v>
      </c>
      <c r="BG50" s="36">
        <f t="shared" si="6"/>
        <v>0</v>
      </c>
      <c r="BH50" s="36">
        <f t="shared" si="6"/>
        <v>0</v>
      </c>
      <c r="BI50" s="36">
        <f t="shared" si="6"/>
        <v>0</v>
      </c>
      <c r="BJ50" s="36">
        <f t="shared" si="6"/>
        <v>0</v>
      </c>
      <c r="BK50" s="36">
        <f t="shared" si="6"/>
        <v>0</v>
      </c>
      <c r="BL50" s="36">
        <f t="shared" si="6"/>
        <v>0</v>
      </c>
      <c r="BM50" s="36">
        <f t="shared" si="6"/>
        <v>0</v>
      </c>
      <c r="BN50" s="36">
        <f t="shared" si="6"/>
        <v>0</v>
      </c>
      <c r="BO50" s="36">
        <f t="shared" ref="BO50:CK50" si="7">BO33-BO49</f>
        <v>0</v>
      </c>
      <c r="BP50" s="36">
        <f t="shared" si="7"/>
        <v>0</v>
      </c>
      <c r="BQ50" s="36">
        <f t="shared" si="7"/>
        <v>0</v>
      </c>
      <c r="BR50" s="36">
        <f t="shared" si="7"/>
        <v>0</v>
      </c>
      <c r="BS50" s="36">
        <f t="shared" si="7"/>
        <v>0</v>
      </c>
      <c r="BT50" s="36">
        <f t="shared" si="7"/>
        <v>0</v>
      </c>
      <c r="BU50" s="36">
        <f t="shared" si="7"/>
        <v>0</v>
      </c>
      <c r="BV50" s="36">
        <f t="shared" si="7"/>
        <v>0</v>
      </c>
      <c r="BW50" s="36">
        <f t="shared" si="7"/>
        <v>0</v>
      </c>
      <c r="BX50" s="36">
        <f t="shared" si="7"/>
        <v>0</v>
      </c>
      <c r="BY50" s="36">
        <f t="shared" si="7"/>
        <v>0</v>
      </c>
      <c r="BZ50" s="36">
        <f t="shared" si="7"/>
        <v>0</v>
      </c>
      <c r="CA50" s="36">
        <f t="shared" si="7"/>
        <v>0</v>
      </c>
      <c r="CB50" s="36">
        <f t="shared" si="7"/>
        <v>0</v>
      </c>
      <c r="CC50" s="36">
        <f t="shared" si="7"/>
        <v>0</v>
      </c>
      <c r="CD50" s="36">
        <f t="shared" si="7"/>
        <v>0</v>
      </c>
      <c r="CE50" s="36">
        <f t="shared" si="7"/>
        <v>0</v>
      </c>
      <c r="CF50" s="36">
        <f t="shared" si="7"/>
        <v>0</v>
      </c>
      <c r="CG50" s="36">
        <f t="shared" si="7"/>
        <v>0</v>
      </c>
      <c r="CH50" s="36">
        <f t="shared" si="7"/>
        <v>0</v>
      </c>
      <c r="CI50" s="36">
        <f t="shared" si="7"/>
        <v>0</v>
      </c>
      <c r="CJ50" s="36">
        <f t="shared" si="7"/>
        <v>0</v>
      </c>
      <c r="CK50" s="36">
        <f t="shared" si="7"/>
        <v>0</v>
      </c>
    </row>
    <row r="51" spans="1:90">
      <c r="A51" s="17" t="s">
        <v>33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3"/>
      <c r="M51" s="13"/>
      <c r="N51" s="13"/>
    </row>
    <row r="52" spans="1:90">
      <c r="A52" s="17" t="s">
        <v>34</v>
      </c>
      <c r="B52" s="40">
        <v>177616969.93000001</v>
      </c>
      <c r="C52" s="40">
        <v>179296775.28999999</v>
      </c>
      <c r="D52" s="40">
        <v>180282934.15000001</v>
      </c>
      <c r="E52" s="40">
        <v>177981478.56</v>
      </c>
      <c r="F52" s="40">
        <v>170393641.83000001</v>
      </c>
      <c r="G52" s="40">
        <v>168888078.24000001</v>
      </c>
      <c r="H52" s="40">
        <v>166463591.41</v>
      </c>
      <c r="I52" s="40">
        <v>165602488.18000001</v>
      </c>
      <c r="J52" s="40">
        <v>162090630.56</v>
      </c>
      <c r="K52" s="40">
        <v>165422669.63999999</v>
      </c>
      <c r="L52" s="40">
        <v>182600825.88999999</v>
      </c>
      <c r="M52" s="40">
        <v>181987547.81999999</v>
      </c>
      <c r="N52" s="40">
        <v>203979341.13</v>
      </c>
      <c r="O52" s="40">
        <v>205607953.62</v>
      </c>
      <c r="P52" s="40">
        <v>209616896.06999999</v>
      </c>
      <c r="Q52" s="40">
        <v>212230456.55000001</v>
      </c>
      <c r="R52" s="40">
        <v>213969422.16</v>
      </c>
      <c r="S52" s="40">
        <v>212598397.47</v>
      </c>
      <c r="T52" s="40">
        <v>211425586.09</v>
      </c>
      <c r="U52" s="40">
        <v>241073670.87</v>
      </c>
      <c r="V52" s="40">
        <v>221198884.84999999</v>
      </c>
      <c r="W52" s="40">
        <v>221877777.02000001</v>
      </c>
      <c r="X52" s="40">
        <v>221697037.43000001</v>
      </c>
      <c r="Y52" s="40">
        <v>223806105.22999999</v>
      </c>
      <c r="Z52" s="40">
        <v>244928132.31999999</v>
      </c>
      <c r="AA52" s="40">
        <v>203916263.38</v>
      </c>
      <c r="AB52" s="40">
        <v>205907409.75999999</v>
      </c>
      <c r="AC52" s="40">
        <v>208663347.88</v>
      </c>
      <c r="AD52" s="40">
        <v>213732585.24000001</v>
      </c>
      <c r="AE52" s="40">
        <v>212355043.69</v>
      </c>
      <c r="AF52" s="40">
        <v>202012576.16999999</v>
      </c>
      <c r="AG52" s="40">
        <v>204264704.41</v>
      </c>
      <c r="AH52" s="40">
        <v>145332433.72</v>
      </c>
      <c r="AI52" s="40">
        <v>130963618.05</v>
      </c>
      <c r="AJ52" s="40">
        <v>112509785.16</v>
      </c>
      <c r="AK52" s="40">
        <v>83328719.890000001</v>
      </c>
      <c r="AL52" s="40">
        <v>73135873.480000004</v>
      </c>
      <c r="AM52" s="40">
        <v>79462753.069999993</v>
      </c>
      <c r="AN52" s="40">
        <v>83413860.700000003</v>
      </c>
      <c r="AO52" s="40">
        <v>130551598.31</v>
      </c>
      <c r="AP52" s="40">
        <v>12932158.43</v>
      </c>
      <c r="AQ52" s="40">
        <v>0</v>
      </c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</row>
    <row r="53" spans="1:90">
      <c r="A53" s="17" t="s">
        <v>35</v>
      </c>
      <c r="B53" s="40">
        <v>0</v>
      </c>
      <c r="C53" s="40">
        <v>0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  <c r="N53" s="40">
        <v>0</v>
      </c>
      <c r="O53" s="40">
        <v>0</v>
      </c>
      <c r="P53" s="40">
        <v>0</v>
      </c>
      <c r="Q53" s="40">
        <v>0</v>
      </c>
      <c r="R53" s="40">
        <v>0</v>
      </c>
      <c r="S53" s="40">
        <v>0</v>
      </c>
      <c r="T53" s="40">
        <v>0</v>
      </c>
      <c r="U53" s="40">
        <v>0</v>
      </c>
      <c r="V53" s="40">
        <v>0</v>
      </c>
      <c r="W53" s="40">
        <v>0</v>
      </c>
      <c r="X53" s="40">
        <v>0</v>
      </c>
      <c r="Y53" s="40">
        <v>0</v>
      </c>
      <c r="Z53" s="40">
        <v>0</v>
      </c>
      <c r="AA53" s="40">
        <v>0</v>
      </c>
      <c r="AB53" s="40">
        <v>0</v>
      </c>
      <c r="AC53" s="40">
        <v>0</v>
      </c>
      <c r="AD53" s="40">
        <v>0</v>
      </c>
      <c r="AE53" s="40">
        <v>0</v>
      </c>
      <c r="AF53" s="40">
        <v>0</v>
      </c>
      <c r="AG53" s="40">
        <v>0</v>
      </c>
      <c r="AH53" s="40">
        <v>0</v>
      </c>
      <c r="AI53" s="40">
        <v>0</v>
      </c>
      <c r="AJ53" s="40">
        <v>0</v>
      </c>
      <c r="AK53" s="40">
        <v>0</v>
      </c>
      <c r="AL53" s="40">
        <v>0</v>
      </c>
      <c r="AM53" s="40">
        <v>0</v>
      </c>
      <c r="AN53" s="40">
        <v>0</v>
      </c>
      <c r="AO53" s="40">
        <v>0</v>
      </c>
      <c r="AP53" s="40">
        <v>0</v>
      </c>
      <c r="AQ53" s="40">
        <v>0</v>
      </c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</row>
    <row r="54" spans="1:90">
      <c r="A54" s="17" t="s">
        <v>36</v>
      </c>
      <c r="B54" s="40">
        <v>0</v>
      </c>
      <c r="C54" s="40">
        <v>0</v>
      </c>
      <c r="D54" s="40">
        <v>0</v>
      </c>
      <c r="E54" s="40">
        <v>0</v>
      </c>
      <c r="F54" s="40">
        <v>0</v>
      </c>
      <c r="G54" s="40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40">
        <v>0</v>
      </c>
      <c r="N54" s="40">
        <v>0</v>
      </c>
      <c r="O54" s="40">
        <v>0</v>
      </c>
      <c r="P54" s="40">
        <v>0</v>
      </c>
      <c r="Q54" s="40">
        <v>0</v>
      </c>
      <c r="R54" s="40">
        <v>0</v>
      </c>
      <c r="S54" s="40">
        <v>0</v>
      </c>
      <c r="T54" s="40">
        <v>0</v>
      </c>
      <c r="U54" s="40">
        <v>0</v>
      </c>
      <c r="V54" s="40">
        <v>0</v>
      </c>
      <c r="W54" s="40">
        <v>0</v>
      </c>
      <c r="X54" s="40">
        <v>0</v>
      </c>
      <c r="Y54" s="40">
        <v>0</v>
      </c>
      <c r="Z54" s="40">
        <v>0</v>
      </c>
      <c r="AA54" s="40">
        <v>0</v>
      </c>
      <c r="AB54" s="40">
        <v>0</v>
      </c>
      <c r="AC54" s="40">
        <v>0</v>
      </c>
      <c r="AD54" s="40">
        <v>0</v>
      </c>
      <c r="AE54" s="40">
        <v>0</v>
      </c>
      <c r="AF54" s="40">
        <v>0</v>
      </c>
      <c r="AG54" s="40">
        <v>0</v>
      </c>
      <c r="AH54" s="40">
        <v>0</v>
      </c>
      <c r="AI54" s="40">
        <v>0</v>
      </c>
      <c r="AJ54" s="40">
        <v>0</v>
      </c>
      <c r="AK54" s="40">
        <v>0</v>
      </c>
      <c r="AL54" s="40">
        <v>0</v>
      </c>
      <c r="AM54" s="40">
        <v>0</v>
      </c>
      <c r="AN54" s="40">
        <v>0</v>
      </c>
      <c r="AO54" s="40">
        <v>0</v>
      </c>
      <c r="AP54" s="40">
        <v>0</v>
      </c>
      <c r="AQ54" s="40">
        <v>0</v>
      </c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</row>
    <row r="55" spans="1:90">
      <c r="A55" s="17" t="s">
        <v>37</v>
      </c>
      <c r="B55" s="40">
        <v>0</v>
      </c>
      <c r="C55" s="40">
        <v>0</v>
      </c>
      <c r="D55" s="40">
        <v>0</v>
      </c>
      <c r="E55" s="40">
        <v>0</v>
      </c>
      <c r="F55" s="40">
        <v>0</v>
      </c>
      <c r="G55" s="40">
        <v>0</v>
      </c>
      <c r="H55" s="40">
        <v>0</v>
      </c>
      <c r="I55" s="40">
        <v>0</v>
      </c>
      <c r="J55" s="40">
        <v>2827.19</v>
      </c>
      <c r="K55" s="40">
        <v>0</v>
      </c>
      <c r="L55" s="40">
        <v>0</v>
      </c>
      <c r="M55" s="40">
        <v>0</v>
      </c>
      <c r="N55" s="40">
        <v>6152.8</v>
      </c>
      <c r="O55" s="40">
        <v>2842.8</v>
      </c>
      <c r="P55" s="40">
        <v>77989.149999999994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2394</v>
      </c>
      <c r="W55" s="40">
        <v>497983.3</v>
      </c>
      <c r="X55" s="40">
        <v>0</v>
      </c>
      <c r="Y55" s="40">
        <v>0</v>
      </c>
      <c r="Z55" s="40">
        <v>131258.95000000001</v>
      </c>
      <c r="AA55" s="40">
        <v>131258.95000000001</v>
      </c>
      <c r="AB55" s="40">
        <v>122274.95</v>
      </c>
      <c r="AC55" s="40">
        <v>0</v>
      </c>
      <c r="AD55" s="40">
        <v>0</v>
      </c>
      <c r="AE55" s="40">
        <v>0</v>
      </c>
      <c r="AF55" s="40">
        <v>0</v>
      </c>
      <c r="AG55" s="40">
        <v>0</v>
      </c>
      <c r="AH55" s="40">
        <v>0</v>
      </c>
      <c r="AI55" s="40">
        <v>0</v>
      </c>
      <c r="AJ55" s="40">
        <v>0</v>
      </c>
      <c r="AK55" s="40">
        <v>0</v>
      </c>
      <c r="AL55" s="40">
        <v>0</v>
      </c>
      <c r="AM55" s="40">
        <v>0</v>
      </c>
      <c r="AN55" s="40">
        <v>0</v>
      </c>
      <c r="AO55" s="40">
        <v>0</v>
      </c>
      <c r="AP55" s="40">
        <v>0</v>
      </c>
      <c r="AQ55" s="40">
        <v>0</v>
      </c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</row>
    <row r="56" spans="1:90">
      <c r="A56" s="17" t="s">
        <v>38</v>
      </c>
      <c r="B56" s="40">
        <v>0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  <c r="N56" s="40">
        <v>0</v>
      </c>
      <c r="O56" s="40">
        <v>0</v>
      </c>
      <c r="P56" s="40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0">
        <v>0</v>
      </c>
      <c r="Y56" s="40">
        <v>0</v>
      </c>
      <c r="Z56" s="40">
        <v>0</v>
      </c>
      <c r="AA56" s="40">
        <v>0</v>
      </c>
      <c r="AB56" s="40">
        <v>0</v>
      </c>
      <c r="AC56" s="40">
        <v>0</v>
      </c>
      <c r="AD56" s="40">
        <v>0</v>
      </c>
      <c r="AE56" s="40">
        <v>0</v>
      </c>
      <c r="AF56" s="40">
        <v>0</v>
      </c>
      <c r="AG56" s="40">
        <v>0</v>
      </c>
      <c r="AH56" s="40">
        <v>0</v>
      </c>
      <c r="AI56" s="40">
        <v>0</v>
      </c>
      <c r="AJ56" s="40">
        <v>0</v>
      </c>
      <c r="AK56" s="40">
        <v>0</v>
      </c>
      <c r="AL56" s="40">
        <v>0</v>
      </c>
      <c r="AM56" s="40">
        <v>0</v>
      </c>
      <c r="AN56" s="40">
        <v>0</v>
      </c>
      <c r="AO56" s="40">
        <v>0</v>
      </c>
      <c r="AP56" s="40">
        <v>0</v>
      </c>
      <c r="AQ56" s="40">
        <v>0</v>
      </c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</row>
    <row r="57" spans="1:90">
      <c r="A57" s="17" t="s">
        <v>39</v>
      </c>
      <c r="B57" s="40">
        <v>0</v>
      </c>
      <c r="C57" s="40">
        <v>0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0">
        <v>0</v>
      </c>
      <c r="Y57" s="40">
        <v>0</v>
      </c>
      <c r="Z57" s="40">
        <v>0</v>
      </c>
      <c r="AA57" s="40">
        <v>0</v>
      </c>
      <c r="AB57" s="40">
        <v>0</v>
      </c>
      <c r="AC57" s="40">
        <v>0</v>
      </c>
      <c r="AD57" s="40">
        <v>0</v>
      </c>
      <c r="AE57" s="40">
        <v>0</v>
      </c>
      <c r="AF57" s="40">
        <v>0</v>
      </c>
      <c r="AG57" s="40">
        <v>0</v>
      </c>
      <c r="AH57" s="40">
        <v>0</v>
      </c>
      <c r="AI57" s="40">
        <v>0</v>
      </c>
      <c r="AJ57" s="40">
        <v>0</v>
      </c>
      <c r="AK57" s="40">
        <v>0</v>
      </c>
      <c r="AL57" s="40">
        <v>0</v>
      </c>
      <c r="AM57" s="40">
        <v>0</v>
      </c>
      <c r="AN57" s="40">
        <v>0</v>
      </c>
      <c r="AO57" s="40">
        <v>0</v>
      </c>
      <c r="AP57" s="40">
        <v>0</v>
      </c>
      <c r="AQ57" s="40">
        <v>0</v>
      </c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</row>
    <row r="58" spans="1:90">
      <c r="A58" s="17" t="s">
        <v>40</v>
      </c>
      <c r="B58" s="40">
        <v>3487930.27</v>
      </c>
      <c r="C58" s="40">
        <v>3960837.61</v>
      </c>
      <c r="D58" s="40">
        <v>4085433.5</v>
      </c>
      <c r="E58" s="40">
        <v>4391231.2</v>
      </c>
      <c r="F58" s="40">
        <v>3067839.28</v>
      </c>
      <c r="G58" s="40">
        <v>3362222.68</v>
      </c>
      <c r="H58" s="40">
        <v>3991961.09</v>
      </c>
      <c r="I58" s="40">
        <v>4720590.05</v>
      </c>
      <c r="J58" s="40">
        <v>5166189.97</v>
      </c>
      <c r="K58" s="40">
        <v>6015608.9199999999</v>
      </c>
      <c r="L58" s="40">
        <v>49742088.75</v>
      </c>
      <c r="M58" s="40">
        <v>51613637.710000001</v>
      </c>
      <c r="N58" s="40">
        <v>51856524.479999997</v>
      </c>
      <c r="O58" s="40">
        <v>49805930.710000001</v>
      </c>
      <c r="P58" s="40">
        <v>51332322.509999998</v>
      </c>
      <c r="Q58" s="40">
        <v>46955862.399999999</v>
      </c>
      <c r="R58" s="40">
        <v>945571.21</v>
      </c>
      <c r="S58" s="40">
        <v>968900.04</v>
      </c>
      <c r="T58" s="40">
        <v>1230943.76</v>
      </c>
      <c r="U58" s="40">
        <v>739337.52</v>
      </c>
      <c r="V58" s="40">
        <v>703508.26</v>
      </c>
      <c r="W58" s="40">
        <v>847845.79</v>
      </c>
      <c r="X58" s="40">
        <v>992183.32</v>
      </c>
      <c r="Y58" s="40">
        <v>186520.85</v>
      </c>
      <c r="Z58" s="40">
        <v>51402.98</v>
      </c>
      <c r="AA58" s="40">
        <v>261276.41</v>
      </c>
      <c r="AB58" s="40">
        <v>724763.35</v>
      </c>
      <c r="AC58" s="40">
        <v>1284909.0900000001</v>
      </c>
      <c r="AD58" s="40">
        <v>1965399.63</v>
      </c>
      <c r="AE58" s="40">
        <v>2735925.07</v>
      </c>
      <c r="AF58" s="40">
        <v>3553732.99</v>
      </c>
      <c r="AG58" s="40">
        <v>4383068.5</v>
      </c>
      <c r="AH58" s="40">
        <v>4311736.46</v>
      </c>
      <c r="AI58" s="40">
        <v>3514393.76</v>
      </c>
      <c r="AJ58" s="40">
        <v>1758879.58</v>
      </c>
      <c r="AK58" s="40">
        <v>1430796.92</v>
      </c>
      <c r="AL58" s="40">
        <v>1346288.1</v>
      </c>
      <c r="AM58" s="40">
        <v>733518.32</v>
      </c>
      <c r="AN58" s="40">
        <v>1122216.6599999999</v>
      </c>
      <c r="AO58" s="40">
        <v>689710.33</v>
      </c>
      <c r="AP58" s="40">
        <v>0</v>
      </c>
      <c r="AQ58" s="40">
        <v>0</v>
      </c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</row>
    <row r="59" spans="1:90">
      <c r="A59" s="17" t="s">
        <v>41</v>
      </c>
      <c r="B59" s="40">
        <v>0</v>
      </c>
      <c r="C59" s="40">
        <v>0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0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0">
        <v>0</v>
      </c>
      <c r="Y59" s="40">
        <v>0</v>
      </c>
      <c r="Z59" s="40">
        <v>0</v>
      </c>
      <c r="AA59" s="40">
        <v>0</v>
      </c>
      <c r="AB59" s="40">
        <v>0</v>
      </c>
      <c r="AC59" s="40">
        <v>0</v>
      </c>
      <c r="AD59" s="40">
        <v>5322534.2699999996</v>
      </c>
      <c r="AE59" s="40">
        <v>2965277.51</v>
      </c>
      <c r="AF59" s="40">
        <v>0</v>
      </c>
      <c r="AG59" s="40">
        <v>0</v>
      </c>
      <c r="AH59" s="40">
        <v>0</v>
      </c>
      <c r="AI59" s="40">
        <v>0</v>
      </c>
      <c r="AJ59" s="40">
        <v>0</v>
      </c>
      <c r="AK59" s="40">
        <v>0</v>
      </c>
      <c r="AL59" s="40">
        <v>0</v>
      </c>
      <c r="AM59" s="40">
        <v>0</v>
      </c>
      <c r="AN59" s="40">
        <v>0</v>
      </c>
      <c r="AO59" s="40">
        <v>0</v>
      </c>
      <c r="AP59" s="40">
        <v>0</v>
      </c>
      <c r="AQ59" s="40">
        <v>0</v>
      </c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</row>
    <row r="60" spans="1:90">
      <c r="A60" s="17" t="s">
        <v>42</v>
      </c>
      <c r="B60" s="40">
        <v>276216648.91000003</v>
      </c>
      <c r="C60" s="40">
        <v>276216648.91000003</v>
      </c>
      <c r="D60" s="40">
        <v>276216648.91000003</v>
      </c>
      <c r="E60" s="40">
        <v>276216648.91000003</v>
      </c>
      <c r="F60" s="40">
        <v>276216648.91000003</v>
      </c>
      <c r="G60" s="40">
        <v>276216648.91000003</v>
      </c>
      <c r="H60" s="40">
        <v>276216648.91000003</v>
      </c>
      <c r="I60" s="40">
        <v>276216648.91000003</v>
      </c>
      <c r="J60" s="40">
        <v>276216648.91000003</v>
      </c>
      <c r="K60" s="40">
        <v>276216648.91000003</v>
      </c>
      <c r="L60" s="40">
        <v>294102602.88</v>
      </c>
      <c r="M60" s="40">
        <v>294102602.88</v>
      </c>
      <c r="N60" s="40">
        <v>299205786.66000003</v>
      </c>
      <c r="O60" s="40">
        <v>245977122.66999999</v>
      </c>
      <c r="P60" s="40">
        <v>245977122.66999999</v>
      </c>
      <c r="Q60" s="40">
        <v>169752180.13</v>
      </c>
      <c r="R60" s="40">
        <v>169752180.13</v>
      </c>
      <c r="S60" s="40">
        <v>169752180.13</v>
      </c>
      <c r="T60" s="40">
        <v>169752180.13</v>
      </c>
      <c r="U60" s="40">
        <v>169752180.13</v>
      </c>
      <c r="V60" s="40">
        <v>100752180.13</v>
      </c>
      <c r="W60" s="40">
        <v>100752180.13</v>
      </c>
      <c r="X60" s="40">
        <v>100752180.13</v>
      </c>
      <c r="Y60" s="40">
        <v>100752180.13</v>
      </c>
      <c r="Z60" s="40">
        <v>100110893.05</v>
      </c>
      <c r="AA60" s="40">
        <v>72820022.189999998</v>
      </c>
      <c r="AB60" s="40">
        <v>72820022.189999998</v>
      </c>
      <c r="AC60" s="40">
        <v>54934068.219999999</v>
      </c>
      <c r="AD60" s="40">
        <v>100109089.38</v>
      </c>
      <c r="AE60" s="40">
        <v>100109089.38</v>
      </c>
      <c r="AF60" s="40">
        <v>73736780.790000007</v>
      </c>
      <c r="AG60" s="40">
        <v>42992074.82</v>
      </c>
      <c r="AH60" s="40">
        <v>27940712.329999998</v>
      </c>
      <c r="AI60" s="40">
        <v>27940712.329999998</v>
      </c>
      <c r="AJ60" s="40">
        <v>0</v>
      </c>
      <c r="AK60" s="40">
        <v>0</v>
      </c>
      <c r="AL60" s="40">
        <v>0</v>
      </c>
      <c r="AM60" s="40">
        <v>0</v>
      </c>
      <c r="AN60" s="40">
        <v>0</v>
      </c>
      <c r="AO60" s="40">
        <v>0</v>
      </c>
      <c r="AP60" s="40">
        <v>0</v>
      </c>
      <c r="AQ60" s="40">
        <v>0</v>
      </c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</row>
    <row r="61" spans="1:90">
      <c r="A61" s="17" t="s">
        <v>43</v>
      </c>
      <c r="B61" s="40">
        <v>566145731.12</v>
      </c>
      <c r="C61" s="40">
        <v>478359800.52999997</v>
      </c>
      <c r="D61" s="40">
        <v>452939665.85000002</v>
      </c>
      <c r="E61" s="40">
        <v>442425986.75</v>
      </c>
      <c r="F61" s="40">
        <v>275375137.66000003</v>
      </c>
      <c r="G61" s="40">
        <v>189774150.02000001</v>
      </c>
      <c r="H61" s="40">
        <v>118785363.45999999</v>
      </c>
      <c r="I61" s="40">
        <v>79209704.849999994</v>
      </c>
      <c r="J61" s="40">
        <v>50422489.659999996</v>
      </c>
      <c r="K61" s="40">
        <v>34961021.57</v>
      </c>
      <c r="L61" s="40">
        <v>21230956.370000001</v>
      </c>
      <c r="M61" s="40">
        <v>19786678.34</v>
      </c>
      <c r="N61" s="40">
        <v>15314698.07</v>
      </c>
      <c r="O61" s="40">
        <v>16749630.43</v>
      </c>
      <c r="P61" s="40">
        <v>18164344.93</v>
      </c>
      <c r="Q61" s="40">
        <v>19194254.210000001</v>
      </c>
      <c r="R61" s="40">
        <v>19003500.460000001</v>
      </c>
      <c r="S61" s="40">
        <v>18925887.739999998</v>
      </c>
      <c r="T61" s="40">
        <v>18928208.739999998</v>
      </c>
      <c r="U61" s="40">
        <v>20462083.359999999</v>
      </c>
      <c r="V61" s="40">
        <v>6982625.5</v>
      </c>
      <c r="W61" s="40">
        <v>7897378.0599999996</v>
      </c>
      <c r="X61" s="40">
        <v>9396263.5500000007</v>
      </c>
      <c r="Y61" s="40">
        <v>10344776.060000001</v>
      </c>
      <c r="Z61" s="40">
        <v>9682794.3000000007</v>
      </c>
      <c r="AA61" s="40">
        <v>10248607.18</v>
      </c>
      <c r="AB61" s="40">
        <v>11672484.640000001</v>
      </c>
      <c r="AC61" s="40">
        <v>13453402.560000001</v>
      </c>
      <c r="AD61" s="40">
        <v>15104021.550000001</v>
      </c>
      <c r="AE61" s="40">
        <v>14372504.18</v>
      </c>
      <c r="AF61" s="40">
        <v>12877563.279999999</v>
      </c>
      <c r="AG61" s="40">
        <v>10766198.869999999</v>
      </c>
      <c r="AH61" s="40">
        <v>9567292.1500000004</v>
      </c>
      <c r="AI61" s="40">
        <v>5313995.47</v>
      </c>
      <c r="AJ61" s="40">
        <v>3680358.98</v>
      </c>
      <c r="AK61" s="40">
        <v>3733662.39</v>
      </c>
      <c r="AL61" s="40">
        <v>3098987.96</v>
      </c>
      <c r="AM61" s="40">
        <v>3300209.75</v>
      </c>
      <c r="AN61" s="40">
        <v>4766634.88</v>
      </c>
      <c r="AO61" s="40">
        <v>5929648.3300000001</v>
      </c>
      <c r="AP61" s="40">
        <v>3049493.45</v>
      </c>
      <c r="AQ61" s="40">
        <v>0</v>
      </c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</row>
    <row r="62" spans="1:90">
      <c r="A62" s="17" t="s">
        <v>44</v>
      </c>
      <c r="B62" s="40">
        <v>611269532.36000001</v>
      </c>
      <c r="C62" s="40">
        <v>589967838.66999996</v>
      </c>
      <c r="D62" s="40">
        <v>640570071.14999998</v>
      </c>
      <c r="E62" s="40">
        <v>623221058.48000002</v>
      </c>
      <c r="F62" s="40">
        <v>262837707.90000001</v>
      </c>
      <c r="G62" s="40">
        <v>265999656.61000001</v>
      </c>
      <c r="H62" s="40">
        <v>383187603.19999999</v>
      </c>
      <c r="I62" s="40">
        <v>411056898.57999998</v>
      </c>
      <c r="J62" s="40">
        <v>165729064.91999999</v>
      </c>
      <c r="K62" s="40">
        <v>161909732.87</v>
      </c>
      <c r="L62" s="40">
        <v>222108399.63</v>
      </c>
      <c r="M62" s="40">
        <v>238613306.63</v>
      </c>
      <c r="N62" s="40">
        <v>99047168.730000004</v>
      </c>
      <c r="O62" s="40">
        <v>102145876.64</v>
      </c>
      <c r="P62" s="40">
        <v>154091486.02000001</v>
      </c>
      <c r="Q62" s="40">
        <v>158986855.16</v>
      </c>
      <c r="R62" s="40">
        <v>58538397.560000002</v>
      </c>
      <c r="S62" s="40">
        <v>64704200.369999997</v>
      </c>
      <c r="T62" s="40">
        <v>104343318.41</v>
      </c>
      <c r="U62" s="40">
        <v>120907909.66</v>
      </c>
      <c r="V62" s="40">
        <v>32881783.489999998</v>
      </c>
      <c r="W62" s="40">
        <v>36424678.609999999</v>
      </c>
      <c r="X62" s="40">
        <v>75660353.379999995</v>
      </c>
      <c r="Y62" s="40">
        <v>90895865.819999993</v>
      </c>
      <c r="Z62" s="40">
        <v>20628895.449999999</v>
      </c>
      <c r="AA62" s="40">
        <v>19441959.23</v>
      </c>
      <c r="AB62" s="40">
        <v>37938741.299999997</v>
      </c>
      <c r="AC62" s="40">
        <v>38822712.439999998</v>
      </c>
      <c r="AD62" s="40">
        <v>18816529.640000001</v>
      </c>
      <c r="AE62" s="40">
        <v>22037691.859999999</v>
      </c>
      <c r="AF62" s="40">
        <v>44336834.219999999</v>
      </c>
      <c r="AG62" s="40">
        <v>47311417.18</v>
      </c>
      <c r="AH62" s="40">
        <v>10702636.789999999</v>
      </c>
      <c r="AI62" s="40">
        <v>10659749.93</v>
      </c>
      <c r="AJ62" s="40">
        <v>25650827</v>
      </c>
      <c r="AK62" s="40">
        <v>25933238.800000001</v>
      </c>
      <c r="AL62" s="40">
        <v>7949786.54</v>
      </c>
      <c r="AM62" s="40">
        <v>4470038.75</v>
      </c>
      <c r="AN62" s="40">
        <v>1060638.45</v>
      </c>
      <c r="AO62" s="40">
        <v>647196.5</v>
      </c>
      <c r="AP62" s="40">
        <v>455193.5</v>
      </c>
      <c r="AQ62" s="40">
        <v>0</v>
      </c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</row>
    <row r="63" spans="1:90">
      <c r="A63" s="17" t="s">
        <v>45</v>
      </c>
      <c r="B63" s="40">
        <v>12731652.77</v>
      </c>
      <c r="C63" s="40">
        <v>12731652.77</v>
      </c>
      <c r="D63" s="40">
        <v>0</v>
      </c>
      <c r="E63" s="40">
        <v>0</v>
      </c>
      <c r="F63" s="40">
        <v>0</v>
      </c>
      <c r="G63" s="40">
        <v>0</v>
      </c>
      <c r="H63" s="40">
        <v>0</v>
      </c>
      <c r="I63" s="40">
        <v>0</v>
      </c>
      <c r="J63" s="40">
        <v>0</v>
      </c>
      <c r="K63" s="40">
        <v>0</v>
      </c>
      <c r="L63" s="40">
        <v>0</v>
      </c>
      <c r="M63" s="40">
        <v>0</v>
      </c>
      <c r="N63" s="40">
        <v>0</v>
      </c>
      <c r="O63" s="40">
        <v>0</v>
      </c>
      <c r="P63" s="40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0">
        <v>0</v>
      </c>
      <c r="Y63" s="40">
        <v>0</v>
      </c>
      <c r="Z63" s="40">
        <v>0</v>
      </c>
      <c r="AA63" s="40">
        <v>0</v>
      </c>
      <c r="AB63" s="40">
        <v>0</v>
      </c>
      <c r="AC63" s="40">
        <v>0</v>
      </c>
      <c r="AD63" s="40">
        <v>0</v>
      </c>
      <c r="AE63" s="40">
        <v>0</v>
      </c>
      <c r="AF63" s="40">
        <v>0</v>
      </c>
      <c r="AG63" s="40">
        <v>0</v>
      </c>
      <c r="AH63" s="40">
        <v>0</v>
      </c>
      <c r="AI63" s="40">
        <v>0</v>
      </c>
      <c r="AJ63" s="40">
        <v>0</v>
      </c>
      <c r="AK63" s="40">
        <v>0</v>
      </c>
      <c r="AL63" s="40">
        <v>0</v>
      </c>
      <c r="AM63" s="40">
        <v>0</v>
      </c>
      <c r="AN63" s="40">
        <v>0</v>
      </c>
      <c r="AO63" s="40">
        <v>0</v>
      </c>
      <c r="AP63" s="40">
        <v>0</v>
      </c>
      <c r="AQ63" s="40">
        <v>0</v>
      </c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</row>
    <row r="64" spans="1:90">
      <c r="A64" s="17" t="s">
        <v>46</v>
      </c>
      <c r="B64" s="40">
        <v>100000</v>
      </c>
      <c r="C64" s="40">
        <v>10435605.859999999</v>
      </c>
      <c r="D64" s="40">
        <v>202930403.80000001</v>
      </c>
      <c r="E64" s="40">
        <v>300200000</v>
      </c>
      <c r="F64" s="40">
        <v>110000000</v>
      </c>
      <c r="G64" s="40">
        <v>210000000</v>
      </c>
      <c r="H64" s="40">
        <v>10208528.67</v>
      </c>
      <c r="I64" s="40">
        <v>10000000</v>
      </c>
      <c r="J64" s="40">
        <v>11250000</v>
      </c>
      <c r="K64" s="40">
        <v>10000000</v>
      </c>
      <c r="L64" s="40">
        <v>10000000</v>
      </c>
      <c r="M64" s="40">
        <v>27000000</v>
      </c>
      <c r="N64" s="40">
        <v>0</v>
      </c>
      <c r="O64" s="40">
        <v>37900960</v>
      </c>
      <c r="P64" s="40">
        <v>60000000</v>
      </c>
      <c r="Q64" s="40">
        <v>34600000</v>
      </c>
      <c r="R64" s="40">
        <v>11300000</v>
      </c>
      <c r="S64" s="40">
        <v>50000000</v>
      </c>
      <c r="T64" s="40">
        <v>0</v>
      </c>
      <c r="U64" s="40">
        <v>0</v>
      </c>
      <c r="V64" s="40">
        <v>0</v>
      </c>
      <c r="W64" s="40">
        <v>0</v>
      </c>
      <c r="X64" s="40">
        <v>0</v>
      </c>
      <c r="Y64" s="40">
        <v>0</v>
      </c>
      <c r="Z64" s="40">
        <v>0</v>
      </c>
      <c r="AA64" s="40">
        <v>0</v>
      </c>
      <c r="AB64" s="40">
        <v>0</v>
      </c>
      <c r="AC64" s="40">
        <v>0</v>
      </c>
      <c r="AD64" s="40">
        <v>0</v>
      </c>
      <c r="AE64" s="40">
        <v>0</v>
      </c>
      <c r="AF64" s="40">
        <v>0</v>
      </c>
      <c r="AG64" s="40">
        <v>0</v>
      </c>
      <c r="AH64" s="40">
        <v>0</v>
      </c>
      <c r="AI64" s="40">
        <v>0</v>
      </c>
      <c r="AJ64" s="40">
        <v>0</v>
      </c>
      <c r="AK64" s="40">
        <v>0</v>
      </c>
      <c r="AL64" s="40">
        <v>0</v>
      </c>
      <c r="AM64" s="40">
        <v>0</v>
      </c>
      <c r="AN64" s="40">
        <v>0</v>
      </c>
      <c r="AO64" s="40">
        <v>0</v>
      </c>
      <c r="AP64" s="40">
        <v>0</v>
      </c>
      <c r="AQ64" s="40">
        <v>0</v>
      </c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</row>
    <row r="65" spans="1:90" hidden="1"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3"/>
    </row>
    <row r="66" spans="1:90" hidden="1"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3"/>
    </row>
    <row r="67" spans="1:90" hidden="1"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3"/>
    </row>
    <row r="68" spans="1:90" s="12" customFormat="1">
      <c r="A68" s="139" t="s">
        <v>47</v>
      </c>
      <c r="B68" s="36">
        <f>SUM(B52:B64)-2*B63</f>
        <v>1622105159.8200002</v>
      </c>
      <c r="C68" s="36">
        <f t="shared" ref="C68:BN68" si="8">SUM(C52:C64)-2*C63</f>
        <v>1525505854.0999999</v>
      </c>
      <c r="D68" s="36">
        <f t="shared" si="8"/>
        <v>1757025157.3599999</v>
      </c>
      <c r="E68" s="36">
        <f t="shared" si="8"/>
        <v>1824436403.9000001</v>
      </c>
      <c r="F68" s="36">
        <f t="shared" si="8"/>
        <v>1097890975.5799999</v>
      </c>
      <c r="G68" s="36">
        <f t="shared" si="8"/>
        <v>1114240756.46</v>
      </c>
      <c r="H68" s="36">
        <f t="shared" si="8"/>
        <v>958853696.73999989</v>
      </c>
      <c r="I68" s="36">
        <f t="shared" si="8"/>
        <v>946806330.56999993</v>
      </c>
      <c r="J68" s="36">
        <f t="shared" si="8"/>
        <v>670877851.20999992</v>
      </c>
      <c r="K68" s="36">
        <f t="shared" si="8"/>
        <v>654525681.91000009</v>
      </c>
      <c r="L68" s="36">
        <f t="shared" si="8"/>
        <v>779784873.51999998</v>
      </c>
      <c r="M68" s="36">
        <f t="shared" si="8"/>
        <v>813103773.38</v>
      </c>
      <c r="N68" s="36">
        <f t="shared" si="8"/>
        <v>669409671.87000012</v>
      </c>
      <c r="O68" s="36">
        <f t="shared" si="8"/>
        <v>658190316.87</v>
      </c>
      <c r="P68" s="36">
        <f t="shared" si="8"/>
        <v>739260161.35000002</v>
      </c>
      <c r="Q68" s="36">
        <f t="shared" si="8"/>
        <v>641719608.45000005</v>
      </c>
      <c r="R68" s="36">
        <f t="shared" si="8"/>
        <v>473509071.51999998</v>
      </c>
      <c r="S68" s="36">
        <f t="shared" si="8"/>
        <v>516949565.75</v>
      </c>
      <c r="T68" s="36">
        <f t="shared" si="8"/>
        <v>505680237.13</v>
      </c>
      <c r="U68" s="36">
        <f t="shared" si="8"/>
        <v>552935181.53999996</v>
      </c>
      <c r="V68" s="36">
        <f t="shared" si="8"/>
        <v>362521376.23000002</v>
      </c>
      <c r="W68" s="36">
        <f t="shared" si="8"/>
        <v>368297842.91000003</v>
      </c>
      <c r="X68" s="36">
        <f t="shared" si="8"/>
        <v>408498017.81</v>
      </c>
      <c r="Y68" s="36">
        <f t="shared" si="8"/>
        <v>425985448.08999997</v>
      </c>
      <c r="Z68" s="36">
        <f t="shared" si="8"/>
        <v>375533377.04999995</v>
      </c>
      <c r="AA68" s="36">
        <f t="shared" si="8"/>
        <v>306819387.33999997</v>
      </c>
      <c r="AB68" s="36">
        <f t="shared" si="8"/>
        <v>329185696.19</v>
      </c>
      <c r="AC68" s="36">
        <f t="shared" si="8"/>
        <v>317158440.19</v>
      </c>
      <c r="AD68" s="36">
        <f t="shared" si="8"/>
        <v>355050159.70999998</v>
      </c>
      <c r="AE68" s="36">
        <f t="shared" si="8"/>
        <v>354575531.69</v>
      </c>
      <c r="AF68" s="36">
        <f t="shared" si="8"/>
        <v>336517487.44999993</v>
      </c>
      <c r="AG68" s="36">
        <f t="shared" si="8"/>
        <v>309717463.77999997</v>
      </c>
      <c r="AH68" s="36">
        <f t="shared" si="8"/>
        <v>197854811.44999999</v>
      </c>
      <c r="AI68" s="36">
        <f t="shared" si="8"/>
        <v>178392469.53999999</v>
      </c>
      <c r="AJ68" s="36">
        <f t="shared" si="8"/>
        <v>143599850.72</v>
      </c>
      <c r="AK68" s="36">
        <f t="shared" si="8"/>
        <v>114426418</v>
      </c>
      <c r="AL68" s="36">
        <f t="shared" si="8"/>
        <v>85530936.079999998</v>
      </c>
      <c r="AM68" s="36">
        <f t="shared" si="8"/>
        <v>87966519.889999986</v>
      </c>
      <c r="AN68" s="36">
        <f t="shared" si="8"/>
        <v>90363350.689999998</v>
      </c>
      <c r="AO68" s="36">
        <f t="shared" si="8"/>
        <v>137818153.47</v>
      </c>
      <c r="AP68" s="36">
        <f t="shared" si="8"/>
        <v>16436845.379999999</v>
      </c>
      <c r="AQ68" s="36">
        <f t="shared" si="8"/>
        <v>0</v>
      </c>
      <c r="AR68" s="36">
        <f t="shared" si="8"/>
        <v>0</v>
      </c>
      <c r="AS68" s="36">
        <f t="shared" si="8"/>
        <v>0</v>
      </c>
      <c r="AT68" s="36">
        <f t="shared" si="8"/>
        <v>0</v>
      </c>
      <c r="AU68" s="36">
        <f t="shared" si="8"/>
        <v>0</v>
      </c>
      <c r="AV68" s="36">
        <f t="shared" si="8"/>
        <v>0</v>
      </c>
      <c r="AW68" s="36">
        <f t="shared" si="8"/>
        <v>0</v>
      </c>
      <c r="AX68" s="36">
        <f t="shared" si="8"/>
        <v>0</v>
      </c>
      <c r="AY68" s="36">
        <f t="shared" si="8"/>
        <v>0</v>
      </c>
      <c r="AZ68" s="36">
        <f t="shared" si="8"/>
        <v>0</v>
      </c>
      <c r="BA68" s="36">
        <f t="shared" si="8"/>
        <v>0</v>
      </c>
      <c r="BB68" s="36">
        <f t="shared" si="8"/>
        <v>0</v>
      </c>
      <c r="BC68" s="36">
        <f t="shared" si="8"/>
        <v>0</v>
      </c>
      <c r="BD68" s="36">
        <f t="shared" si="8"/>
        <v>0</v>
      </c>
      <c r="BE68" s="36">
        <f t="shared" si="8"/>
        <v>0</v>
      </c>
      <c r="BF68" s="36">
        <f t="shared" si="8"/>
        <v>0</v>
      </c>
      <c r="BG68" s="36">
        <f t="shared" si="8"/>
        <v>0</v>
      </c>
      <c r="BH68" s="36">
        <f t="shared" si="8"/>
        <v>0</v>
      </c>
      <c r="BI68" s="36">
        <f t="shared" si="8"/>
        <v>0</v>
      </c>
      <c r="BJ68" s="36">
        <f t="shared" si="8"/>
        <v>0</v>
      </c>
      <c r="BK68" s="36">
        <f t="shared" si="8"/>
        <v>0</v>
      </c>
      <c r="BL68" s="36">
        <f t="shared" si="8"/>
        <v>0</v>
      </c>
      <c r="BM68" s="36">
        <f t="shared" si="8"/>
        <v>0</v>
      </c>
      <c r="BN68" s="36">
        <f t="shared" si="8"/>
        <v>0</v>
      </c>
      <c r="BO68" s="36">
        <f t="shared" ref="BO68:CK68" si="9">SUM(BO52:BO64)-2*BO63</f>
        <v>0</v>
      </c>
      <c r="BP68" s="36">
        <f t="shared" si="9"/>
        <v>0</v>
      </c>
      <c r="BQ68" s="36">
        <f t="shared" si="9"/>
        <v>0</v>
      </c>
      <c r="BR68" s="36">
        <f t="shared" si="9"/>
        <v>0</v>
      </c>
      <c r="BS68" s="36">
        <f t="shared" si="9"/>
        <v>0</v>
      </c>
      <c r="BT68" s="36">
        <f t="shared" si="9"/>
        <v>0</v>
      </c>
      <c r="BU68" s="36">
        <f t="shared" si="9"/>
        <v>0</v>
      </c>
      <c r="BV68" s="36">
        <f t="shared" si="9"/>
        <v>0</v>
      </c>
      <c r="BW68" s="36">
        <f t="shared" si="9"/>
        <v>0</v>
      </c>
      <c r="BX68" s="36">
        <f t="shared" si="9"/>
        <v>0</v>
      </c>
      <c r="BY68" s="36">
        <f t="shared" si="9"/>
        <v>0</v>
      </c>
      <c r="BZ68" s="36">
        <f t="shared" si="9"/>
        <v>0</v>
      </c>
      <c r="CA68" s="36">
        <f t="shared" si="9"/>
        <v>0</v>
      </c>
      <c r="CB68" s="36">
        <f t="shared" si="9"/>
        <v>0</v>
      </c>
      <c r="CC68" s="36">
        <f t="shared" si="9"/>
        <v>0</v>
      </c>
      <c r="CD68" s="36">
        <f t="shared" si="9"/>
        <v>0</v>
      </c>
      <c r="CE68" s="36">
        <f t="shared" si="9"/>
        <v>0</v>
      </c>
      <c r="CF68" s="36">
        <f t="shared" si="9"/>
        <v>0</v>
      </c>
      <c r="CG68" s="36">
        <f t="shared" si="9"/>
        <v>0</v>
      </c>
      <c r="CH68" s="36">
        <f t="shared" si="9"/>
        <v>0</v>
      </c>
      <c r="CI68" s="36">
        <f t="shared" si="9"/>
        <v>0</v>
      </c>
      <c r="CJ68" s="36">
        <f t="shared" si="9"/>
        <v>0</v>
      </c>
      <c r="CK68" s="36">
        <f t="shared" si="9"/>
        <v>0</v>
      </c>
    </row>
    <row r="69" spans="1:90" s="5" customFormat="1">
      <c r="A69" s="140" t="s">
        <v>48</v>
      </c>
      <c r="B69" s="33">
        <f>B50+B68</f>
        <v>452438822.19999981</v>
      </c>
      <c r="C69" s="33">
        <f t="shared" ref="C69:BN69" si="10">C50+C68</f>
        <v>403666767.70000029</v>
      </c>
      <c r="D69" s="33">
        <f t="shared" si="10"/>
        <v>-131081836.38999915</v>
      </c>
      <c r="E69" s="33">
        <f t="shared" si="10"/>
        <v>-403519697.55999994</v>
      </c>
      <c r="F69" s="33">
        <f t="shared" si="10"/>
        <v>-725414872.28000069</v>
      </c>
      <c r="G69" s="33">
        <f t="shared" si="10"/>
        <v>-108952590.78000021</v>
      </c>
      <c r="H69" s="33">
        <f t="shared" si="10"/>
        <v>-13656652.710000157</v>
      </c>
      <c r="I69" s="33">
        <f t="shared" si="10"/>
        <v>-320210616.25999999</v>
      </c>
      <c r="J69" s="33">
        <f t="shared" si="10"/>
        <v>-512591304.6899997</v>
      </c>
      <c r="K69" s="33">
        <f t="shared" si="10"/>
        <v>-261567912.91000009</v>
      </c>
      <c r="L69" s="33">
        <f t="shared" si="10"/>
        <v>-184235773.92999983</v>
      </c>
      <c r="M69" s="33">
        <f t="shared" si="10"/>
        <v>-478875638.91000021</v>
      </c>
      <c r="N69" s="33">
        <f t="shared" si="10"/>
        <v>154922636.22000003</v>
      </c>
      <c r="O69" s="33">
        <f t="shared" si="10"/>
        <v>-33335515.090000033</v>
      </c>
      <c r="P69" s="33">
        <f t="shared" si="10"/>
        <v>27348410.620000005</v>
      </c>
      <c r="Q69" s="33">
        <f t="shared" si="10"/>
        <v>-37547994.98999989</v>
      </c>
      <c r="R69" s="33">
        <f t="shared" si="10"/>
        <v>148819187.56000006</v>
      </c>
      <c r="S69" s="33">
        <f t="shared" si="10"/>
        <v>556977547.19999993</v>
      </c>
      <c r="T69" s="33">
        <f t="shared" si="10"/>
        <v>568406640.28999996</v>
      </c>
      <c r="U69" s="33">
        <f t="shared" si="10"/>
        <v>487229283.55999994</v>
      </c>
      <c r="V69" s="33">
        <f t="shared" si="10"/>
        <v>509877576.9600001</v>
      </c>
      <c r="W69" s="33">
        <f t="shared" si="10"/>
        <v>556349990.86000001</v>
      </c>
      <c r="X69" s="33">
        <f t="shared" si="10"/>
        <v>552054450.39999998</v>
      </c>
      <c r="Y69" s="33">
        <f t="shared" si="10"/>
        <v>332773755.03000003</v>
      </c>
      <c r="Z69" s="33">
        <f t="shared" si="10"/>
        <v>606575126.76999998</v>
      </c>
      <c r="AA69" s="33">
        <f t="shared" si="10"/>
        <v>583479919.22000003</v>
      </c>
      <c r="AB69" s="33">
        <f t="shared" si="10"/>
        <v>508737734.32999998</v>
      </c>
      <c r="AC69" s="33">
        <f t="shared" si="10"/>
        <v>408450747.22000003</v>
      </c>
      <c r="AD69" s="33">
        <f t="shared" si="10"/>
        <v>467506593.95999992</v>
      </c>
      <c r="AE69" s="33">
        <f t="shared" si="10"/>
        <v>424025920.37</v>
      </c>
      <c r="AF69" s="33">
        <f t="shared" si="10"/>
        <v>269017273.86999989</v>
      </c>
      <c r="AG69" s="33">
        <f t="shared" si="10"/>
        <v>106817489.27999997</v>
      </c>
      <c r="AH69" s="33">
        <f t="shared" si="10"/>
        <v>156311608.41</v>
      </c>
      <c r="AI69" s="33">
        <f t="shared" si="10"/>
        <v>58196822.98999998</v>
      </c>
      <c r="AJ69" s="33">
        <f t="shared" si="10"/>
        <v>-18408534.030000001</v>
      </c>
      <c r="AK69" s="33">
        <f t="shared" si="10"/>
        <v>-27099035.389999986</v>
      </c>
      <c r="AL69" s="33">
        <f t="shared" si="10"/>
        <v>-24673305.030000016</v>
      </c>
      <c r="AM69" s="33">
        <f t="shared" si="10"/>
        <v>35631970.829999983</v>
      </c>
      <c r="AN69" s="33">
        <f t="shared" si="10"/>
        <v>43625896.480000004</v>
      </c>
      <c r="AO69" s="33">
        <f t="shared" si="10"/>
        <v>60652216.23999998</v>
      </c>
      <c r="AP69" s="33">
        <f t="shared" si="10"/>
        <v>-26232957.000000011</v>
      </c>
      <c r="AQ69" s="33">
        <f t="shared" si="10"/>
        <v>0</v>
      </c>
      <c r="AR69" s="33">
        <f t="shared" si="10"/>
        <v>0</v>
      </c>
      <c r="AS69" s="33">
        <f t="shared" si="10"/>
        <v>0</v>
      </c>
      <c r="AT69" s="33">
        <f t="shared" si="10"/>
        <v>0</v>
      </c>
      <c r="AU69" s="33">
        <f t="shared" si="10"/>
        <v>0</v>
      </c>
      <c r="AV69" s="33">
        <f t="shared" si="10"/>
        <v>0</v>
      </c>
      <c r="AW69" s="33">
        <f t="shared" si="10"/>
        <v>0</v>
      </c>
      <c r="AX69" s="33">
        <f t="shared" si="10"/>
        <v>0</v>
      </c>
      <c r="AY69" s="33">
        <f t="shared" si="10"/>
        <v>0</v>
      </c>
      <c r="AZ69" s="33">
        <f t="shared" si="10"/>
        <v>0</v>
      </c>
      <c r="BA69" s="33">
        <f t="shared" si="10"/>
        <v>0</v>
      </c>
      <c r="BB69" s="33">
        <f t="shared" si="10"/>
        <v>0</v>
      </c>
      <c r="BC69" s="33">
        <f t="shared" si="10"/>
        <v>0</v>
      </c>
      <c r="BD69" s="33">
        <f t="shared" si="10"/>
        <v>0</v>
      </c>
      <c r="BE69" s="33">
        <f t="shared" si="10"/>
        <v>0</v>
      </c>
      <c r="BF69" s="33">
        <f t="shared" si="10"/>
        <v>0</v>
      </c>
      <c r="BG69" s="33">
        <f t="shared" si="10"/>
        <v>0</v>
      </c>
      <c r="BH69" s="33">
        <f t="shared" si="10"/>
        <v>0</v>
      </c>
      <c r="BI69" s="33">
        <f t="shared" si="10"/>
        <v>0</v>
      </c>
      <c r="BJ69" s="33">
        <f t="shared" si="10"/>
        <v>0</v>
      </c>
      <c r="BK69" s="33">
        <f t="shared" si="10"/>
        <v>0</v>
      </c>
      <c r="BL69" s="33">
        <f t="shared" si="10"/>
        <v>0</v>
      </c>
      <c r="BM69" s="33">
        <f t="shared" si="10"/>
        <v>0</v>
      </c>
      <c r="BN69" s="33">
        <f t="shared" si="10"/>
        <v>0</v>
      </c>
      <c r="BO69" s="33">
        <f t="shared" ref="BO69:CL69" si="11">BO50+BO68</f>
        <v>0</v>
      </c>
      <c r="BP69" s="33">
        <f t="shared" si="11"/>
        <v>0</v>
      </c>
      <c r="BQ69" s="33">
        <f t="shared" si="11"/>
        <v>0</v>
      </c>
      <c r="BR69" s="33">
        <f t="shared" si="11"/>
        <v>0</v>
      </c>
      <c r="BS69" s="33">
        <f t="shared" si="11"/>
        <v>0</v>
      </c>
      <c r="BT69" s="33">
        <f t="shared" si="11"/>
        <v>0</v>
      </c>
      <c r="BU69" s="33">
        <f t="shared" si="11"/>
        <v>0</v>
      </c>
      <c r="BV69" s="33">
        <f t="shared" si="11"/>
        <v>0</v>
      </c>
      <c r="BW69" s="33">
        <f t="shared" si="11"/>
        <v>0</v>
      </c>
      <c r="BX69" s="33">
        <f t="shared" si="11"/>
        <v>0</v>
      </c>
      <c r="BY69" s="33">
        <f t="shared" si="11"/>
        <v>0</v>
      </c>
      <c r="BZ69" s="33">
        <f t="shared" si="11"/>
        <v>0</v>
      </c>
      <c r="CA69" s="33">
        <f t="shared" si="11"/>
        <v>0</v>
      </c>
      <c r="CB69" s="33">
        <f t="shared" si="11"/>
        <v>0</v>
      </c>
      <c r="CC69" s="33">
        <f t="shared" si="11"/>
        <v>0</v>
      </c>
      <c r="CD69" s="33">
        <f t="shared" si="11"/>
        <v>0</v>
      </c>
      <c r="CE69" s="33">
        <f t="shared" si="11"/>
        <v>0</v>
      </c>
      <c r="CF69" s="33">
        <f t="shared" si="11"/>
        <v>0</v>
      </c>
      <c r="CG69" s="33">
        <f t="shared" si="11"/>
        <v>0</v>
      </c>
      <c r="CH69" s="33">
        <f t="shared" si="11"/>
        <v>0</v>
      </c>
      <c r="CI69" s="33">
        <f t="shared" si="11"/>
        <v>0</v>
      </c>
      <c r="CJ69" s="33">
        <f t="shared" si="11"/>
        <v>0</v>
      </c>
      <c r="CK69" s="33">
        <f t="shared" si="11"/>
        <v>0</v>
      </c>
      <c r="CL69" s="33">
        <f t="shared" si="11"/>
        <v>0</v>
      </c>
    </row>
    <row r="70" spans="1:90" s="9" customFormat="1">
      <c r="A70" s="141" t="s">
        <v>49</v>
      </c>
      <c r="B70" s="37">
        <f>B17+B19+B69</f>
        <v>9165983866.6500015</v>
      </c>
      <c r="C70" s="37">
        <f t="shared" ref="C70:BN70" si="12">C17+C19+C69</f>
        <v>9110413833.4000015</v>
      </c>
      <c r="D70" s="37">
        <f t="shared" si="12"/>
        <v>8179742764.6600008</v>
      </c>
      <c r="E70" s="37">
        <f t="shared" si="12"/>
        <v>7660555625.7600002</v>
      </c>
      <c r="F70" s="37">
        <f t="shared" si="12"/>
        <v>7098126829.7399998</v>
      </c>
      <c r="G70" s="37">
        <f t="shared" si="12"/>
        <v>6543436182.0799999</v>
      </c>
      <c r="H70" s="37">
        <f t="shared" si="12"/>
        <v>5147798585.0600004</v>
      </c>
      <c r="I70" s="37">
        <f t="shared" si="12"/>
        <v>4790774916.5199995</v>
      </c>
      <c r="J70" s="37">
        <f t="shared" si="12"/>
        <v>4715851002.21</v>
      </c>
      <c r="K70" s="37">
        <f t="shared" si="12"/>
        <v>4715286297.2799988</v>
      </c>
      <c r="L70" s="37">
        <f t="shared" si="12"/>
        <v>4744805317.3599987</v>
      </c>
      <c r="M70" s="37">
        <f t="shared" si="12"/>
        <v>4884350159.0900002</v>
      </c>
      <c r="N70" s="37">
        <f t="shared" si="12"/>
        <v>4620953711.1700001</v>
      </c>
      <c r="O70" s="37">
        <f t="shared" si="12"/>
        <v>4366271046.6300001</v>
      </c>
      <c r="P70" s="37">
        <f t="shared" si="12"/>
        <v>2977584633.75</v>
      </c>
      <c r="Q70" s="37">
        <f t="shared" si="12"/>
        <v>2589492098.0600004</v>
      </c>
      <c r="R70" s="37">
        <f t="shared" si="12"/>
        <v>2296607625.9899998</v>
      </c>
      <c r="S70" s="37">
        <f t="shared" si="12"/>
        <v>1981660159.0799999</v>
      </c>
      <c r="T70" s="37">
        <f t="shared" si="12"/>
        <v>1541767691.8200002</v>
      </c>
      <c r="U70" s="37">
        <f t="shared" si="12"/>
        <v>1774239891.7</v>
      </c>
      <c r="V70" s="37">
        <f t="shared" si="12"/>
        <v>1460063611.5800002</v>
      </c>
      <c r="W70" s="37">
        <f t="shared" si="12"/>
        <v>1433020583.8199999</v>
      </c>
      <c r="X70" s="37">
        <f t="shared" si="12"/>
        <v>1434217629.2400002</v>
      </c>
      <c r="Y70" s="37">
        <f t="shared" si="12"/>
        <v>1406441467.3800001</v>
      </c>
      <c r="Z70" s="37">
        <f t="shared" si="12"/>
        <v>1418989628.6399999</v>
      </c>
      <c r="AA70" s="37">
        <f t="shared" si="12"/>
        <v>1348072430.5999999</v>
      </c>
      <c r="AB70" s="37">
        <f t="shared" si="12"/>
        <v>1379404993.8199999</v>
      </c>
      <c r="AC70" s="37">
        <f t="shared" si="12"/>
        <v>1393751095.77</v>
      </c>
      <c r="AD70" s="37">
        <f t="shared" si="12"/>
        <v>1367114900.71</v>
      </c>
      <c r="AE70" s="37">
        <f t="shared" si="12"/>
        <v>1327592150.04</v>
      </c>
      <c r="AF70" s="37">
        <f t="shared" si="12"/>
        <v>1275872795.54</v>
      </c>
      <c r="AG70" s="37">
        <f t="shared" si="12"/>
        <v>1217633955.73</v>
      </c>
      <c r="AH70" s="37">
        <f t="shared" si="12"/>
        <v>1137133691.1900001</v>
      </c>
      <c r="AI70" s="37">
        <f t="shared" si="12"/>
        <v>1116925863.48</v>
      </c>
      <c r="AJ70" s="37">
        <f t="shared" si="12"/>
        <v>1070488258.8700001</v>
      </c>
      <c r="AK70" s="37">
        <f t="shared" si="12"/>
        <v>989273104.76999998</v>
      </c>
      <c r="AL70" s="37">
        <f t="shared" si="12"/>
        <v>943483623.05000007</v>
      </c>
      <c r="AM70" s="37">
        <f t="shared" si="12"/>
        <v>301908047.23000002</v>
      </c>
      <c r="AN70" s="37">
        <f t="shared" si="12"/>
        <v>271994732.45000005</v>
      </c>
      <c r="AO70" s="37">
        <f t="shared" si="12"/>
        <v>205732807.99999997</v>
      </c>
      <c r="AP70" s="37">
        <f t="shared" si="12"/>
        <v>106511976.32999998</v>
      </c>
      <c r="AQ70" s="37">
        <f t="shared" si="12"/>
        <v>0</v>
      </c>
      <c r="AR70" s="37">
        <f t="shared" si="12"/>
        <v>0</v>
      </c>
      <c r="AS70" s="37">
        <f t="shared" si="12"/>
        <v>0</v>
      </c>
      <c r="AT70" s="37">
        <f t="shared" si="12"/>
        <v>0</v>
      </c>
      <c r="AU70" s="37">
        <f t="shared" si="12"/>
        <v>0</v>
      </c>
      <c r="AV70" s="37">
        <f t="shared" si="12"/>
        <v>0</v>
      </c>
      <c r="AW70" s="37">
        <f t="shared" si="12"/>
        <v>0</v>
      </c>
      <c r="AX70" s="37">
        <f t="shared" si="12"/>
        <v>0</v>
      </c>
      <c r="AY70" s="37">
        <f t="shared" si="12"/>
        <v>0</v>
      </c>
      <c r="AZ70" s="37">
        <f t="shared" si="12"/>
        <v>0</v>
      </c>
      <c r="BA70" s="37">
        <f t="shared" si="12"/>
        <v>0</v>
      </c>
      <c r="BB70" s="37">
        <f t="shared" si="12"/>
        <v>0</v>
      </c>
      <c r="BC70" s="37">
        <f t="shared" si="12"/>
        <v>0</v>
      </c>
      <c r="BD70" s="37">
        <f t="shared" si="12"/>
        <v>0</v>
      </c>
      <c r="BE70" s="37">
        <f t="shared" si="12"/>
        <v>0</v>
      </c>
      <c r="BF70" s="37">
        <f t="shared" si="12"/>
        <v>0</v>
      </c>
      <c r="BG70" s="37">
        <f t="shared" si="12"/>
        <v>0</v>
      </c>
      <c r="BH70" s="37">
        <f t="shared" si="12"/>
        <v>0</v>
      </c>
      <c r="BI70" s="37">
        <f t="shared" si="12"/>
        <v>0</v>
      </c>
      <c r="BJ70" s="37">
        <f t="shared" si="12"/>
        <v>0</v>
      </c>
      <c r="BK70" s="37">
        <f t="shared" si="12"/>
        <v>0</v>
      </c>
      <c r="BL70" s="37">
        <f t="shared" si="12"/>
        <v>0</v>
      </c>
      <c r="BM70" s="37">
        <f t="shared" si="12"/>
        <v>0</v>
      </c>
      <c r="BN70" s="37">
        <f t="shared" si="12"/>
        <v>0</v>
      </c>
      <c r="BO70" s="37">
        <f t="shared" ref="BO70:CL70" si="13">BO17+BO19+BO69</f>
        <v>0</v>
      </c>
      <c r="BP70" s="37">
        <f t="shared" si="13"/>
        <v>0</v>
      </c>
      <c r="BQ70" s="37">
        <f t="shared" si="13"/>
        <v>0</v>
      </c>
      <c r="BR70" s="37">
        <f t="shared" si="13"/>
        <v>0</v>
      </c>
      <c r="BS70" s="37">
        <f t="shared" si="13"/>
        <v>0</v>
      </c>
      <c r="BT70" s="37">
        <f t="shared" si="13"/>
        <v>0</v>
      </c>
      <c r="BU70" s="37">
        <f t="shared" si="13"/>
        <v>0</v>
      </c>
      <c r="BV70" s="37">
        <f t="shared" si="13"/>
        <v>0</v>
      </c>
      <c r="BW70" s="37">
        <f t="shared" si="13"/>
        <v>0</v>
      </c>
      <c r="BX70" s="37">
        <f t="shared" si="13"/>
        <v>0</v>
      </c>
      <c r="BY70" s="37">
        <f t="shared" si="13"/>
        <v>0</v>
      </c>
      <c r="BZ70" s="37">
        <f t="shared" si="13"/>
        <v>0</v>
      </c>
      <c r="CA70" s="37">
        <f t="shared" si="13"/>
        <v>0</v>
      </c>
      <c r="CB70" s="37">
        <f t="shared" si="13"/>
        <v>0</v>
      </c>
      <c r="CC70" s="37">
        <f t="shared" si="13"/>
        <v>0</v>
      </c>
      <c r="CD70" s="37">
        <f t="shared" si="13"/>
        <v>0</v>
      </c>
      <c r="CE70" s="37">
        <f t="shared" si="13"/>
        <v>0</v>
      </c>
      <c r="CF70" s="37">
        <f t="shared" si="13"/>
        <v>0</v>
      </c>
      <c r="CG70" s="37">
        <f t="shared" si="13"/>
        <v>0</v>
      </c>
      <c r="CH70" s="37">
        <f t="shared" si="13"/>
        <v>0</v>
      </c>
      <c r="CI70" s="37">
        <f t="shared" si="13"/>
        <v>0</v>
      </c>
      <c r="CJ70" s="37">
        <f t="shared" si="13"/>
        <v>0</v>
      </c>
      <c r="CK70" s="37">
        <f t="shared" si="13"/>
        <v>0</v>
      </c>
      <c r="CL70" s="37">
        <f t="shared" si="13"/>
        <v>0</v>
      </c>
    </row>
    <row r="71" spans="1:90">
      <c r="A71" s="20" t="s">
        <v>50</v>
      </c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3"/>
      <c r="M71" s="13"/>
      <c r="N71" s="13"/>
    </row>
    <row r="72" spans="1:90" s="2" customFormat="1">
      <c r="A72" s="20" t="s">
        <v>51</v>
      </c>
      <c r="B72" s="28"/>
      <c r="C72" s="28"/>
      <c r="D72" s="28"/>
      <c r="E72" s="28">
        <f>SUM(E73:E77)</f>
        <v>2467036227.8700004</v>
      </c>
      <c r="F72" s="28">
        <f t="shared" ref="F72:BQ72" si="14">SUM(F73:F77)</f>
        <v>2345267812.9499998</v>
      </c>
      <c r="G72" s="28">
        <f t="shared" si="14"/>
        <v>2039135868.51</v>
      </c>
      <c r="H72" s="28">
        <f t="shared" si="14"/>
        <v>771839044.23000002</v>
      </c>
      <c r="I72" s="28">
        <f t="shared" si="14"/>
        <v>510285432.62</v>
      </c>
      <c r="J72" s="28">
        <f t="shared" si="14"/>
        <v>746532550.55999994</v>
      </c>
      <c r="K72" s="28">
        <f t="shared" si="14"/>
        <v>887923223.82000005</v>
      </c>
      <c r="L72" s="28">
        <f t="shared" si="14"/>
        <v>1062289705.97</v>
      </c>
      <c r="M72" s="28">
        <f t="shared" si="14"/>
        <v>1187527952.99</v>
      </c>
      <c r="N72" s="28">
        <f t="shared" si="14"/>
        <v>1146926172.6600001</v>
      </c>
      <c r="O72" s="28">
        <f t="shared" si="14"/>
        <v>927423171.54999995</v>
      </c>
      <c r="P72" s="28">
        <f t="shared" si="14"/>
        <v>744571559.72000003</v>
      </c>
      <c r="Q72" s="28">
        <f t="shared" si="14"/>
        <v>436743087.08999997</v>
      </c>
      <c r="R72" s="28">
        <f t="shared" si="14"/>
        <v>381069712.49000001</v>
      </c>
      <c r="S72" s="28">
        <f t="shared" si="14"/>
        <v>105236111.11</v>
      </c>
      <c r="T72" s="28">
        <f t="shared" si="14"/>
        <v>10800000</v>
      </c>
      <c r="U72" s="28">
        <f t="shared" si="14"/>
        <v>1000000</v>
      </c>
      <c r="V72" s="28">
        <f t="shared" si="14"/>
        <v>0</v>
      </c>
      <c r="W72" s="28">
        <f t="shared" si="14"/>
        <v>0</v>
      </c>
      <c r="X72" s="28">
        <f t="shared" si="14"/>
        <v>9654307.1500000004</v>
      </c>
      <c r="Y72" s="28">
        <f t="shared" si="14"/>
        <v>25500000</v>
      </c>
      <c r="Z72" s="28">
        <f t="shared" si="14"/>
        <v>26624146.260000002</v>
      </c>
      <c r="AA72" s="28">
        <f t="shared" si="14"/>
        <v>0</v>
      </c>
      <c r="AB72" s="28">
        <f t="shared" si="14"/>
        <v>0</v>
      </c>
      <c r="AC72" s="28">
        <f t="shared" si="14"/>
        <v>0</v>
      </c>
      <c r="AD72" s="28">
        <f t="shared" si="14"/>
        <v>0</v>
      </c>
      <c r="AE72" s="28">
        <f t="shared" si="14"/>
        <v>0</v>
      </c>
      <c r="AF72" s="28">
        <f t="shared" si="14"/>
        <v>0</v>
      </c>
      <c r="AG72" s="28">
        <f t="shared" si="14"/>
        <v>0</v>
      </c>
      <c r="AH72" s="28">
        <f t="shared" si="14"/>
        <v>0</v>
      </c>
      <c r="AI72" s="28">
        <f t="shared" si="14"/>
        <v>0</v>
      </c>
      <c r="AJ72" s="28">
        <f t="shared" si="14"/>
        <v>0</v>
      </c>
      <c r="AK72" s="28">
        <f t="shared" si="14"/>
        <v>0</v>
      </c>
      <c r="AL72" s="28">
        <f t="shared" si="14"/>
        <v>0</v>
      </c>
      <c r="AM72" s="28">
        <f t="shared" si="14"/>
        <v>0</v>
      </c>
      <c r="AN72" s="28">
        <f t="shared" si="14"/>
        <v>0</v>
      </c>
      <c r="AO72" s="28">
        <f t="shared" si="14"/>
        <v>0</v>
      </c>
      <c r="AP72" s="28">
        <f t="shared" si="14"/>
        <v>0</v>
      </c>
      <c r="AQ72" s="28">
        <f t="shared" si="14"/>
        <v>0</v>
      </c>
      <c r="AR72" s="28">
        <f t="shared" si="14"/>
        <v>0</v>
      </c>
      <c r="AS72" s="28">
        <f t="shared" si="14"/>
        <v>0</v>
      </c>
      <c r="AT72" s="28">
        <f t="shared" si="14"/>
        <v>0</v>
      </c>
      <c r="AU72" s="28">
        <f t="shared" si="14"/>
        <v>0</v>
      </c>
      <c r="AV72" s="28">
        <f t="shared" si="14"/>
        <v>0</v>
      </c>
      <c r="AW72" s="28">
        <f t="shared" si="14"/>
        <v>0</v>
      </c>
      <c r="AX72" s="28">
        <f t="shared" si="14"/>
        <v>0</v>
      </c>
      <c r="AY72" s="28">
        <f t="shared" si="14"/>
        <v>0</v>
      </c>
      <c r="AZ72" s="28">
        <f t="shared" si="14"/>
        <v>0</v>
      </c>
      <c r="BA72" s="28">
        <f t="shared" si="14"/>
        <v>0</v>
      </c>
      <c r="BB72" s="28">
        <f t="shared" si="14"/>
        <v>0</v>
      </c>
      <c r="BC72" s="28">
        <f t="shared" si="14"/>
        <v>0</v>
      </c>
      <c r="BD72" s="28">
        <f t="shared" si="14"/>
        <v>0</v>
      </c>
      <c r="BE72" s="28">
        <f t="shared" si="14"/>
        <v>0</v>
      </c>
      <c r="BF72" s="28">
        <f t="shared" si="14"/>
        <v>0</v>
      </c>
      <c r="BG72" s="28">
        <f t="shared" si="14"/>
        <v>0</v>
      </c>
      <c r="BH72" s="28">
        <f t="shared" si="14"/>
        <v>0</v>
      </c>
      <c r="BI72" s="28">
        <f t="shared" si="14"/>
        <v>0</v>
      </c>
      <c r="BJ72" s="28">
        <f t="shared" si="14"/>
        <v>0</v>
      </c>
      <c r="BK72" s="28">
        <f t="shared" si="14"/>
        <v>0</v>
      </c>
      <c r="BL72" s="28">
        <f t="shared" si="14"/>
        <v>0</v>
      </c>
      <c r="BM72" s="28">
        <f t="shared" si="14"/>
        <v>0</v>
      </c>
      <c r="BN72" s="28">
        <f t="shared" si="14"/>
        <v>0</v>
      </c>
      <c r="BO72" s="28">
        <f t="shared" si="14"/>
        <v>0</v>
      </c>
      <c r="BP72" s="28">
        <f t="shared" si="14"/>
        <v>0</v>
      </c>
      <c r="BQ72" s="28">
        <f t="shared" si="14"/>
        <v>0</v>
      </c>
      <c r="BR72" s="28">
        <f t="shared" ref="BR72:CL72" si="15">SUM(BR73:BR77)</f>
        <v>0</v>
      </c>
      <c r="BS72" s="28">
        <f t="shared" si="15"/>
        <v>0</v>
      </c>
      <c r="BT72" s="28">
        <f t="shared" si="15"/>
        <v>0</v>
      </c>
      <c r="BU72" s="28">
        <f t="shared" si="15"/>
        <v>0</v>
      </c>
      <c r="BV72" s="28">
        <f t="shared" si="15"/>
        <v>0</v>
      </c>
      <c r="BW72" s="28">
        <f t="shared" si="15"/>
        <v>0</v>
      </c>
      <c r="BX72" s="28">
        <f t="shared" si="15"/>
        <v>0</v>
      </c>
      <c r="BY72" s="28">
        <f t="shared" si="15"/>
        <v>0</v>
      </c>
      <c r="BZ72" s="28">
        <f t="shared" si="15"/>
        <v>0</v>
      </c>
      <c r="CA72" s="28">
        <f t="shared" si="15"/>
        <v>0</v>
      </c>
      <c r="CB72" s="28">
        <f t="shared" si="15"/>
        <v>0</v>
      </c>
      <c r="CC72" s="28">
        <f t="shared" si="15"/>
        <v>0</v>
      </c>
      <c r="CD72" s="28">
        <f t="shared" si="15"/>
        <v>0</v>
      </c>
      <c r="CE72" s="28">
        <f t="shared" si="15"/>
        <v>0</v>
      </c>
      <c r="CF72" s="28">
        <f t="shared" si="15"/>
        <v>0</v>
      </c>
      <c r="CG72" s="28">
        <f t="shared" si="15"/>
        <v>0</v>
      </c>
      <c r="CH72" s="28">
        <f t="shared" si="15"/>
        <v>0</v>
      </c>
      <c r="CI72" s="28">
        <f t="shared" si="15"/>
        <v>0</v>
      </c>
      <c r="CJ72" s="28">
        <f t="shared" si="15"/>
        <v>0</v>
      </c>
      <c r="CK72" s="28">
        <f t="shared" si="15"/>
        <v>0</v>
      </c>
      <c r="CL72" s="28">
        <f t="shared" si="15"/>
        <v>0</v>
      </c>
    </row>
    <row r="73" spans="1:90">
      <c r="A73" s="142" t="s">
        <v>52</v>
      </c>
      <c r="B73" s="40">
        <v>3146443175.9299998</v>
      </c>
      <c r="C73" s="40">
        <v>3515328325.25</v>
      </c>
      <c r="D73" s="40">
        <v>3022268381.9000001</v>
      </c>
      <c r="E73" s="40">
        <v>2447332673.5700002</v>
      </c>
      <c r="F73" s="40">
        <v>2338500000</v>
      </c>
      <c r="G73" s="40">
        <v>2000000000</v>
      </c>
      <c r="H73" s="40">
        <v>740000000</v>
      </c>
      <c r="I73" s="40">
        <v>480000000</v>
      </c>
      <c r="J73" s="40">
        <v>720000000</v>
      </c>
      <c r="K73" s="40">
        <v>865000000</v>
      </c>
      <c r="L73" s="40">
        <v>1050000000</v>
      </c>
      <c r="M73" s="40">
        <v>1176000000</v>
      </c>
      <c r="N73" s="40">
        <v>1126000000</v>
      </c>
      <c r="O73" s="40">
        <v>901000000</v>
      </c>
      <c r="P73" s="40">
        <v>725200000</v>
      </c>
      <c r="Q73" s="40">
        <v>424200000</v>
      </c>
      <c r="R73" s="40">
        <v>374200000</v>
      </c>
      <c r="S73" s="40">
        <v>105000000</v>
      </c>
      <c r="T73" s="40">
        <v>10800000</v>
      </c>
      <c r="U73" s="40">
        <v>1000000</v>
      </c>
      <c r="V73" s="40">
        <v>0</v>
      </c>
      <c r="W73" s="40">
        <v>0</v>
      </c>
      <c r="X73" s="40">
        <v>8000000</v>
      </c>
      <c r="Y73" s="40">
        <v>25500000</v>
      </c>
      <c r="Z73" s="40">
        <v>26000000</v>
      </c>
      <c r="AA73" s="40">
        <v>0</v>
      </c>
      <c r="AB73" s="40">
        <v>0</v>
      </c>
      <c r="AC73" s="40">
        <v>0</v>
      </c>
      <c r="AD73" s="40">
        <v>0</v>
      </c>
      <c r="AE73" s="40">
        <v>0</v>
      </c>
      <c r="AF73" s="40">
        <v>0</v>
      </c>
      <c r="AG73" s="40">
        <v>0</v>
      </c>
      <c r="AH73" s="40">
        <v>0</v>
      </c>
      <c r="AI73" s="40">
        <v>0</v>
      </c>
      <c r="AJ73" s="40">
        <v>0</v>
      </c>
      <c r="AK73" s="40">
        <v>0</v>
      </c>
      <c r="AL73" s="40">
        <v>0</v>
      </c>
      <c r="AM73" s="40">
        <v>0</v>
      </c>
      <c r="AN73" s="40">
        <v>0</v>
      </c>
      <c r="AO73" s="40">
        <v>0</v>
      </c>
      <c r="AP73" s="40">
        <v>0</v>
      </c>
      <c r="AQ73" s="40">
        <v>0</v>
      </c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</row>
    <row r="74" spans="1:90">
      <c r="A74" s="142" t="s">
        <v>77</v>
      </c>
      <c r="B74" s="40">
        <v>0</v>
      </c>
      <c r="C74" s="40">
        <v>19878790.760000002</v>
      </c>
      <c r="D74" s="40">
        <v>17975513.27</v>
      </c>
      <c r="E74" s="40">
        <v>13703554.300000001</v>
      </c>
      <c r="F74" s="40">
        <v>6767812.9500000002</v>
      </c>
      <c r="G74" s="40">
        <v>39135868.509999998</v>
      </c>
      <c r="H74" s="40">
        <v>31839044.23</v>
      </c>
      <c r="I74" s="40">
        <v>30285432.620000001</v>
      </c>
      <c r="J74" s="40">
        <v>26532550.559999999</v>
      </c>
      <c r="K74" s="40">
        <v>22923223.82</v>
      </c>
      <c r="L74" s="40">
        <v>12289705.970000001</v>
      </c>
      <c r="M74" s="40">
        <v>11527952.99</v>
      </c>
      <c r="N74" s="40">
        <v>20926172.66</v>
      </c>
      <c r="O74" s="40">
        <v>26423171.550000001</v>
      </c>
      <c r="P74" s="40">
        <v>19371559.719999999</v>
      </c>
      <c r="Q74" s="40">
        <v>12543087.09</v>
      </c>
      <c r="R74" s="40">
        <v>6869712.4900000002</v>
      </c>
      <c r="S74" s="40">
        <v>236111.11</v>
      </c>
      <c r="T74" s="40">
        <v>0</v>
      </c>
      <c r="U74" s="40">
        <v>0</v>
      </c>
      <c r="V74" s="40">
        <v>0</v>
      </c>
      <c r="W74" s="40">
        <v>0</v>
      </c>
      <c r="X74" s="40">
        <v>1654307.15</v>
      </c>
      <c r="Y74" s="40">
        <v>0</v>
      </c>
      <c r="Z74" s="40">
        <v>624146.26</v>
      </c>
      <c r="AA74" s="40">
        <v>0</v>
      </c>
      <c r="AB74" s="40">
        <v>0</v>
      </c>
      <c r="AC74" s="40">
        <v>0</v>
      </c>
      <c r="AD74" s="40">
        <v>0</v>
      </c>
      <c r="AE74" s="40">
        <v>0</v>
      </c>
      <c r="AF74" s="40">
        <v>0</v>
      </c>
      <c r="AG74" s="40">
        <v>0</v>
      </c>
      <c r="AH74" s="40">
        <v>0</v>
      </c>
      <c r="AI74" s="40">
        <v>0</v>
      </c>
      <c r="AJ74" s="40">
        <v>0</v>
      </c>
      <c r="AK74" s="40">
        <v>0</v>
      </c>
      <c r="AL74" s="40">
        <v>0</v>
      </c>
      <c r="AM74" s="40">
        <v>0</v>
      </c>
      <c r="AN74" s="40">
        <v>0</v>
      </c>
      <c r="AO74" s="40">
        <v>0</v>
      </c>
      <c r="AP74" s="40">
        <v>0</v>
      </c>
      <c r="AQ74" s="40">
        <v>0</v>
      </c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</row>
    <row r="75" spans="1:90">
      <c r="A75" s="142" t="s">
        <v>53</v>
      </c>
      <c r="B75" s="40">
        <v>0</v>
      </c>
      <c r="C75" s="40">
        <v>0</v>
      </c>
      <c r="D75" s="40">
        <v>0</v>
      </c>
      <c r="E75" s="40">
        <v>0</v>
      </c>
      <c r="F75" s="40">
        <v>0</v>
      </c>
      <c r="G75" s="40">
        <v>0</v>
      </c>
      <c r="H75" s="40">
        <v>0</v>
      </c>
      <c r="I75" s="40">
        <v>0</v>
      </c>
      <c r="J75" s="40">
        <v>0</v>
      </c>
      <c r="K75" s="40">
        <v>0</v>
      </c>
      <c r="L75" s="40">
        <v>0</v>
      </c>
      <c r="M75" s="40">
        <v>0</v>
      </c>
      <c r="N75" s="40">
        <v>0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0</v>
      </c>
      <c r="V75" s="40">
        <v>0</v>
      </c>
      <c r="W75" s="40">
        <v>0</v>
      </c>
      <c r="X75" s="40">
        <v>0</v>
      </c>
      <c r="Y75" s="40">
        <v>0</v>
      </c>
      <c r="Z75" s="40">
        <v>0</v>
      </c>
      <c r="AA75" s="40">
        <v>0</v>
      </c>
      <c r="AB75" s="40">
        <v>0</v>
      </c>
      <c r="AC75" s="40">
        <v>0</v>
      </c>
      <c r="AD75" s="40">
        <v>0</v>
      </c>
      <c r="AE75" s="40">
        <v>0</v>
      </c>
      <c r="AF75" s="40">
        <v>0</v>
      </c>
      <c r="AG75" s="40">
        <v>0</v>
      </c>
      <c r="AH75" s="40">
        <v>0</v>
      </c>
      <c r="AI75" s="40">
        <v>0</v>
      </c>
      <c r="AJ75" s="40">
        <v>0</v>
      </c>
      <c r="AK75" s="40">
        <v>0</v>
      </c>
      <c r="AL75" s="40">
        <v>0</v>
      </c>
      <c r="AM75" s="40">
        <v>0</v>
      </c>
      <c r="AN75" s="40">
        <v>0</v>
      </c>
      <c r="AO75" s="40">
        <v>0</v>
      </c>
      <c r="AP75" s="40">
        <v>0</v>
      </c>
      <c r="AQ75" s="40">
        <v>0</v>
      </c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</row>
    <row r="76" spans="1:90">
      <c r="A76" s="142" t="s">
        <v>54</v>
      </c>
      <c r="B76" s="40">
        <v>9050474.3200000003</v>
      </c>
      <c r="C76" s="40">
        <v>15050474.32</v>
      </c>
      <c r="D76" s="40">
        <v>6000000</v>
      </c>
      <c r="E76" s="40">
        <v>6000000</v>
      </c>
      <c r="F76" s="40">
        <v>0</v>
      </c>
      <c r="G76" s="40">
        <v>0</v>
      </c>
      <c r="H76" s="40">
        <v>0</v>
      </c>
      <c r="I76" s="40">
        <v>0</v>
      </c>
      <c r="J76" s="40">
        <v>0</v>
      </c>
      <c r="K76" s="40">
        <v>0</v>
      </c>
      <c r="L76" s="40">
        <v>0</v>
      </c>
      <c r="M76" s="40">
        <v>0</v>
      </c>
      <c r="N76" s="40">
        <v>0</v>
      </c>
      <c r="O76" s="40">
        <v>0</v>
      </c>
      <c r="P76" s="40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0">
        <v>0</v>
      </c>
      <c r="Y76" s="40">
        <v>0</v>
      </c>
      <c r="Z76" s="40">
        <v>0</v>
      </c>
      <c r="AA76" s="40">
        <v>0</v>
      </c>
      <c r="AB76" s="40">
        <v>0</v>
      </c>
      <c r="AC76" s="40">
        <v>0</v>
      </c>
      <c r="AD76" s="40">
        <v>0</v>
      </c>
      <c r="AE76" s="40">
        <v>0</v>
      </c>
      <c r="AF76" s="40">
        <v>0</v>
      </c>
      <c r="AG76" s="40">
        <v>0</v>
      </c>
      <c r="AH76" s="40">
        <v>0</v>
      </c>
      <c r="AI76" s="40">
        <v>0</v>
      </c>
      <c r="AJ76" s="40">
        <v>0</v>
      </c>
      <c r="AK76" s="40">
        <v>0</v>
      </c>
      <c r="AL76" s="40">
        <v>0</v>
      </c>
      <c r="AM76" s="40">
        <v>0</v>
      </c>
      <c r="AN76" s="40">
        <v>0</v>
      </c>
      <c r="AO76" s="40">
        <v>0</v>
      </c>
      <c r="AP76" s="40">
        <v>0</v>
      </c>
      <c r="AQ76" s="40">
        <v>0</v>
      </c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</row>
    <row r="77" spans="1:90">
      <c r="A77" s="142" t="s">
        <v>55</v>
      </c>
      <c r="B77" s="40">
        <v>0</v>
      </c>
      <c r="C77" s="40">
        <v>0</v>
      </c>
      <c r="D77" s="40">
        <v>0</v>
      </c>
      <c r="E77" s="40">
        <v>0</v>
      </c>
      <c r="F77" s="40">
        <v>0</v>
      </c>
      <c r="G77" s="40">
        <v>0</v>
      </c>
      <c r="H77" s="40">
        <v>0</v>
      </c>
      <c r="I77" s="40">
        <v>0</v>
      </c>
      <c r="J77" s="40">
        <v>0</v>
      </c>
      <c r="K77" s="40">
        <v>0</v>
      </c>
      <c r="L77" s="40">
        <v>0</v>
      </c>
      <c r="M77" s="40">
        <v>0</v>
      </c>
      <c r="N77" s="40">
        <v>0</v>
      </c>
      <c r="O77" s="40">
        <v>0</v>
      </c>
      <c r="P77" s="40">
        <v>0</v>
      </c>
      <c r="Q77" s="40">
        <v>0</v>
      </c>
      <c r="R77" s="40">
        <v>0</v>
      </c>
      <c r="S77" s="40">
        <v>0</v>
      </c>
      <c r="T77" s="40">
        <v>0</v>
      </c>
      <c r="U77" s="40">
        <v>0</v>
      </c>
      <c r="V77" s="40">
        <v>0</v>
      </c>
      <c r="W77" s="40">
        <v>0</v>
      </c>
      <c r="X77" s="40">
        <v>0</v>
      </c>
      <c r="Y77" s="40">
        <v>0</v>
      </c>
      <c r="Z77" s="40">
        <v>0</v>
      </c>
      <c r="AA77" s="40">
        <v>0</v>
      </c>
      <c r="AB77" s="40">
        <v>0</v>
      </c>
      <c r="AC77" s="40">
        <v>0</v>
      </c>
      <c r="AD77" s="40">
        <v>0</v>
      </c>
      <c r="AE77" s="40">
        <v>0</v>
      </c>
      <c r="AF77" s="40">
        <v>0</v>
      </c>
      <c r="AG77" s="40">
        <v>0</v>
      </c>
      <c r="AH77" s="40">
        <v>0</v>
      </c>
      <c r="AI77" s="40">
        <v>0</v>
      </c>
      <c r="AJ77" s="40">
        <v>0</v>
      </c>
      <c r="AK77" s="40">
        <v>0</v>
      </c>
      <c r="AL77" s="40">
        <v>0</v>
      </c>
      <c r="AM77" s="40">
        <v>0</v>
      </c>
      <c r="AN77" s="40">
        <v>0</v>
      </c>
      <c r="AO77" s="40">
        <v>0</v>
      </c>
      <c r="AP77" s="40">
        <v>0</v>
      </c>
      <c r="AQ77" s="40">
        <v>0</v>
      </c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</row>
    <row r="78" spans="1:90" hidden="1">
      <c r="A78" s="142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3"/>
    </row>
    <row r="79" spans="1:90" hidden="1">
      <c r="A79" s="142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3"/>
    </row>
    <row r="80" spans="1:90" hidden="1">
      <c r="A80" s="142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3"/>
    </row>
    <row r="81" spans="1:90" s="2" customFormat="1">
      <c r="A81" s="20" t="s">
        <v>56</v>
      </c>
      <c r="B81" s="28"/>
      <c r="C81" s="28"/>
      <c r="D81" s="28"/>
      <c r="E81" s="28">
        <f>SUM(E82:E85)</f>
        <v>0</v>
      </c>
      <c r="F81" s="28">
        <f t="shared" ref="F81:BQ81" si="16">SUM(F82:F85)</f>
        <v>6000000</v>
      </c>
      <c r="G81" s="28">
        <f t="shared" si="16"/>
        <v>12000000</v>
      </c>
      <c r="H81" s="28">
        <f t="shared" si="16"/>
        <v>0</v>
      </c>
      <c r="I81" s="28">
        <f t="shared" si="16"/>
        <v>0</v>
      </c>
      <c r="J81" s="28">
        <f t="shared" si="16"/>
        <v>82633958.400000006</v>
      </c>
      <c r="K81" s="28">
        <f t="shared" si="16"/>
        <v>82633958.400000006</v>
      </c>
      <c r="L81" s="28">
        <f t="shared" si="16"/>
        <v>44840000</v>
      </c>
      <c r="M81" s="28">
        <f t="shared" si="16"/>
        <v>44840000</v>
      </c>
      <c r="N81" s="28">
        <f t="shared" si="16"/>
        <v>99141600</v>
      </c>
      <c r="O81" s="28">
        <f t="shared" si="16"/>
        <v>77640000</v>
      </c>
      <c r="P81" s="28">
        <f t="shared" si="16"/>
        <v>77640000</v>
      </c>
      <c r="Q81" s="28">
        <f t="shared" si="16"/>
        <v>44840000</v>
      </c>
      <c r="R81" s="28">
        <f t="shared" si="16"/>
        <v>0</v>
      </c>
      <c r="S81" s="28">
        <f t="shared" si="16"/>
        <v>0</v>
      </c>
      <c r="T81" s="28">
        <f t="shared" si="16"/>
        <v>0</v>
      </c>
      <c r="U81" s="28">
        <f t="shared" si="16"/>
        <v>0</v>
      </c>
      <c r="V81" s="28">
        <f t="shared" si="16"/>
        <v>0</v>
      </c>
      <c r="W81" s="28">
        <f t="shared" si="16"/>
        <v>0</v>
      </c>
      <c r="X81" s="28">
        <f t="shared" si="16"/>
        <v>0</v>
      </c>
      <c r="Y81" s="28">
        <f t="shared" si="16"/>
        <v>0</v>
      </c>
      <c r="Z81" s="28">
        <f t="shared" si="16"/>
        <v>0</v>
      </c>
      <c r="AA81" s="28">
        <f t="shared" si="16"/>
        <v>0</v>
      </c>
      <c r="AB81" s="28">
        <f t="shared" si="16"/>
        <v>0</v>
      </c>
      <c r="AC81" s="28">
        <f t="shared" si="16"/>
        <v>0</v>
      </c>
      <c r="AD81" s="28">
        <f t="shared" si="16"/>
        <v>0</v>
      </c>
      <c r="AE81" s="28">
        <f t="shared" si="16"/>
        <v>0</v>
      </c>
      <c r="AF81" s="28">
        <f t="shared" si="16"/>
        <v>0</v>
      </c>
      <c r="AG81" s="28">
        <f t="shared" si="16"/>
        <v>0</v>
      </c>
      <c r="AH81" s="28">
        <f t="shared" si="16"/>
        <v>0</v>
      </c>
      <c r="AI81" s="28">
        <f t="shared" si="16"/>
        <v>0</v>
      </c>
      <c r="AJ81" s="28">
        <f t="shared" si="16"/>
        <v>0</v>
      </c>
      <c r="AK81" s="28">
        <f t="shared" si="16"/>
        <v>0</v>
      </c>
      <c r="AL81" s="28">
        <f t="shared" si="16"/>
        <v>0</v>
      </c>
      <c r="AM81" s="28">
        <f t="shared" si="16"/>
        <v>0</v>
      </c>
      <c r="AN81" s="28">
        <f t="shared" si="16"/>
        <v>29126459.579999998</v>
      </c>
      <c r="AO81" s="28">
        <f t="shared" si="16"/>
        <v>31593562.219999999</v>
      </c>
      <c r="AP81" s="28">
        <f t="shared" si="16"/>
        <v>0</v>
      </c>
      <c r="AQ81" s="28">
        <f t="shared" si="16"/>
        <v>0</v>
      </c>
      <c r="AR81" s="28">
        <f t="shared" si="16"/>
        <v>0</v>
      </c>
      <c r="AS81" s="28">
        <f t="shared" si="16"/>
        <v>0</v>
      </c>
      <c r="AT81" s="28">
        <f t="shared" si="16"/>
        <v>0</v>
      </c>
      <c r="AU81" s="28">
        <f t="shared" si="16"/>
        <v>0</v>
      </c>
      <c r="AV81" s="28">
        <f t="shared" si="16"/>
        <v>0</v>
      </c>
      <c r="AW81" s="28">
        <f t="shared" si="16"/>
        <v>0</v>
      </c>
      <c r="AX81" s="28">
        <f t="shared" si="16"/>
        <v>0</v>
      </c>
      <c r="AY81" s="28">
        <f t="shared" si="16"/>
        <v>0</v>
      </c>
      <c r="AZ81" s="28">
        <f t="shared" si="16"/>
        <v>0</v>
      </c>
      <c r="BA81" s="28">
        <f t="shared" si="16"/>
        <v>0</v>
      </c>
      <c r="BB81" s="28">
        <f t="shared" si="16"/>
        <v>0</v>
      </c>
      <c r="BC81" s="28">
        <f t="shared" si="16"/>
        <v>0</v>
      </c>
      <c r="BD81" s="28">
        <f t="shared" si="16"/>
        <v>0</v>
      </c>
      <c r="BE81" s="28">
        <f t="shared" si="16"/>
        <v>0</v>
      </c>
      <c r="BF81" s="28">
        <f t="shared" si="16"/>
        <v>0</v>
      </c>
      <c r="BG81" s="28">
        <f t="shared" si="16"/>
        <v>0</v>
      </c>
      <c r="BH81" s="28">
        <f t="shared" si="16"/>
        <v>0</v>
      </c>
      <c r="BI81" s="28">
        <f t="shared" si="16"/>
        <v>0</v>
      </c>
      <c r="BJ81" s="28">
        <f t="shared" si="16"/>
        <v>0</v>
      </c>
      <c r="BK81" s="28">
        <f t="shared" si="16"/>
        <v>0</v>
      </c>
      <c r="BL81" s="28">
        <f t="shared" si="16"/>
        <v>0</v>
      </c>
      <c r="BM81" s="28">
        <f t="shared" si="16"/>
        <v>0</v>
      </c>
      <c r="BN81" s="28">
        <f t="shared" si="16"/>
        <v>0</v>
      </c>
      <c r="BO81" s="28">
        <f t="shared" si="16"/>
        <v>0</v>
      </c>
      <c r="BP81" s="28">
        <f t="shared" si="16"/>
        <v>0</v>
      </c>
      <c r="BQ81" s="28">
        <f t="shared" si="16"/>
        <v>0</v>
      </c>
      <c r="BR81" s="28">
        <f t="shared" ref="BR81:CG81" si="17">SUM(BR82:BR85)</f>
        <v>0</v>
      </c>
      <c r="BS81" s="28">
        <f t="shared" si="17"/>
        <v>0</v>
      </c>
      <c r="BT81" s="28">
        <f t="shared" si="17"/>
        <v>0</v>
      </c>
      <c r="BU81" s="28">
        <f t="shared" si="17"/>
        <v>0</v>
      </c>
      <c r="BV81" s="28">
        <f t="shared" si="17"/>
        <v>0</v>
      </c>
      <c r="BW81" s="28">
        <f t="shared" si="17"/>
        <v>0</v>
      </c>
      <c r="BX81" s="28">
        <f t="shared" si="17"/>
        <v>0</v>
      </c>
      <c r="BY81" s="28">
        <f t="shared" si="17"/>
        <v>0</v>
      </c>
      <c r="BZ81" s="28">
        <f t="shared" si="17"/>
        <v>0</v>
      </c>
      <c r="CA81" s="28">
        <f t="shared" si="17"/>
        <v>0</v>
      </c>
      <c r="CB81" s="28">
        <f t="shared" si="17"/>
        <v>0</v>
      </c>
      <c r="CC81" s="28">
        <f t="shared" si="17"/>
        <v>0</v>
      </c>
      <c r="CD81" s="28">
        <f t="shared" si="17"/>
        <v>0</v>
      </c>
      <c r="CE81" s="28">
        <f t="shared" si="17"/>
        <v>0</v>
      </c>
      <c r="CF81" s="28">
        <f t="shared" si="17"/>
        <v>0</v>
      </c>
      <c r="CG81" s="28">
        <f t="shared" si="17"/>
        <v>0</v>
      </c>
      <c r="CH81" s="28">
        <f>SUM(CH82:CH85)</f>
        <v>0</v>
      </c>
      <c r="CI81" s="28">
        <f>SUM(CI82:CI85)</f>
        <v>0</v>
      </c>
      <c r="CJ81" s="28">
        <f>SUM(CJ82:CJ85)</f>
        <v>0</v>
      </c>
      <c r="CK81" s="28">
        <f>SUM(CK82:CK85)</f>
        <v>0</v>
      </c>
    </row>
    <row r="82" spans="1:90">
      <c r="A82" s="142" t="s">
        <v>57</v>
      </c>
      <c r="B82" s="40">
        <v>173881012.30000001</v>
      </c>
      <c r="C82" s="40">
        <v>174279305.97999999</v>
      </c>
      <c r="D82" s="40">
        <v>0</v>
      </c>
      <c r="E82" s="40">
        <v>0</v>
      </c>
      <c r="F82" s="40">
        <v>6000000</v>
      </c>
      <c r="G82" s="40">
        <v>12000000</v>
      </c>
      <c r="H82" s="40">
        <v>0</v>
      </c>
      <c r="I82" s="40">
        <v>0</v>
      </c>
      <c r="J82" s="40">
        <v>0</v>
      </c>
      <c r="K82" s="40">
        <v>0</v>
      </c>
      <c r="L82" s="40">
        <v>0</v>
      </c>
      <c r="M82" s="40">
        <v>0</v>
      </c>
      <c r="N82" s="40">
        <v>0</v>
      </c>
      <c r="O82" s="40">
        <v>0</v>
      </c>
      <c r="P82" s="40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0">
        <v>0</v>
      </c>
      <c r="Y82" s="40">
        <v>0</v>
      </c>
      <c r="Z82" s="40">
        <v>0</v>
      </c>
      <c r="AA82" s="40">
        <v>0</v>
      </c>
      <c r="AB82" s="40">
        <v>0</v>
      </c>
      <c r="AC82" s="40">
        <v>0</v>
      </c>
      <c r="AD82" s="40">
        <v>0</v>
      </c>
      <c r="AE82" s="40">
        <v>0</v>
      </c>
      <c r="AF82" s="40">
        <v>0</v>
      </c>
      <c r="AG82" s="40">
        <v>0</v>
      </c>
      <c r="AH82" s="40">
        <v>0</v>
      </c>
      <c r="AI82" s="40">
        <v>0</v>
      </c>
      <c r="AJ82" s="40">
        <v>0</v>
      </c>
      <c r="AK82" s="40">
        <v>0</v>
      </c>
      <c r="AL82" s="40">
        <v>0</v>
      </c>
      <c r="AM82" s="40">
        <v>0</v>
      </c>
      <c r="AN82" s="40">
        <v>29126459.579999998</v>
      </c>
      <c r="AO82" s="40">
        <v>31593562.219999999</v>
      </c>
      <c r="AP82" s="40">
        <v>0</v>
      </c>
      <c r="AQ82" s="40">
        <v>0</v>
      </c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</row>
    <row r="83" spans="1:90">
      <c r="A83" s="142" t="s">
        <v>58</v>
      </c>
      <c r="B83" s="40">
        <v>0</v>
      </c>
      <c r="C83" s="40">
        <v>0</v>
      </c>
      <c r="D83" s="40">
        <v>0</v>
      </c>
      <c r="E83" s="40">
        <v>0</v>
      </c>
      <c r="F83" s="40">
        <v>0</v>
      </c>
      <c r="G83" s="40">
        <v>0</v>
      </c>
      <c r="H83" s="40">
        <v>0</v>
      </c>
      <c r="I83" s="40">
        <v>0</v>
      </c>
      <c r="J83" s="40">
        <v>0</v>
      </c>
      <c r="K83" s="40">
        <v>0</v>
      </c>
      <c r="L83" s="40">
        <v>0</v>
      </c>
      <c r="M83" s="40">
        <v>0</v>
      </c>
      <c r="N83" s="40">
        <v>0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40">
        <v>0</v>
      </c>
      <c r="U83" s="40">
        <v>0</v>
      </c>
      <c r="V83" s="40">
        <v>0</v>
      </c>
      <c r="W83" s="40">
        <v>0</v>
      </c>
      <c r="X83" s="40">
        <v>0</v>
      </c>
      <c r="Y83" s="40">
        <v>0</v>
      </c>
      <c r="Z83" s="40">
        <v>0</v>
      </c>
      <c r="AA83" s="40">
        <v>0</v>
      </c>
      <c r="AB83" s="40">
        <v>0</v>
      </c>
      <c r="AC83" s="40">
        <v>0</v>
      </c>
      <c r="AD83" s="40">
        <v>0</v>
      </c>
      <c r="AE83" s="40">
        <v>0</v>
      </c>
      <c r="AF83" s="40">
        <v>0</v>
      </c>
      <c r="AG83" s="40">
        <v>0</v>
      </c>
      <c r="AH83" s="40">
        <v>0</v>
      </c>
      <c r="AI83" s="40">
        <v>0</v>
      </c>
      <c r="AJ83" s="40">
        <v>0</v>
      </c>
      <c r="AK83" s="40">
        <v>0</v>
      </c>
      <c r="AL83" s="40">
        <v>0</v>
      </c>
      <c r="AM83" s="40">
        <v>0</v>
      </c>
      <c r="AN83" s="40">
        <v>0</v>
      </c>
      <c r="AO83" s="40">
        <v>0</v>
      </c>
      <c r="AP83" s="40">
        <v>0</v>
      </c>
      <c r="AQ83" s="40">
        <v>0</v>
      </c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</row>
    <row r="84" spans="1:90">
      <c r="A84" s="142" t="s">
        <v>59</v>
      </c>
      <c r="B84" s="40">
        <v>0</v>
      </c>
      <c r="C84" s="40">
        <v>0</v>
      </c>
      <c r="D84" s="40">
        <v>0</v>
      </c>
      <c r="E84" s="40">
        <v>0</v>
      </c>
      <c r="F84" s="40">
        <v>0</v>
      </c>
      <c r="G84" s="40">
        <v>0</v>
      </c>
      <c r="H84" s="40">
        <v>0</v>
      </c>
      <c r="I84" s="40">
        <v>0</v>
      </c>
      <c r="J84" s="40">
        <v>82633958.400000006</v>
      </c>
      <c r="K84" s="40">
        <v>82633958.400000006</v>
      </c>
      <c r="L84" s="40">
        <v>44840000</v>
      </c>
      <c r="M84" s="40">
        <v>44840000</v>
      </c>
      <c r="N84" s="40">
        <v>44840000</v>
      </c>
      <c r="O84" s="40">
        <v>44840000</v>
      </c>
      <c r="P84" s="40">
        <v>44840000</v>
      </c>
      <c r="Q84" s="40">
        <v>44840000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0</v>
      </c>
      <c r="X84" s="40">
        <v>0</v>
      </c>
      <c r="Y84" s="40">
        <v>0</v>
      </c>
      <c r="Z84" s="40">
        <v>0</v>
      </c>
      <c r="AA84" s="40">
        <v>0</v>
      </c>
      <c r="AB84" s="40">
        <v>0</v>
      </c>
      <c r="AC84" s="40">
        <v>0</v>
      </c>
      <c r="AD84" s="40">
        <v>0</v>
      </c>
      <c r="AE84" s="40">
        <v>0</v>
      </c>
      <c r="AF84" s="40">
        <v>0</v>
      </c>
      <c r="AG84" s="40">
        <v>0</v>
      </c>
      <c r="AH84" s="40">
        <v>0</v>
      </c>
      <c r="AI84" s="40">
        <v>0</v>
      </c>
      <c r="AJ84" s="40">
        <v>0</v>
      </c>
      <c r="AK84" s="40">
        <v>0</v>
      </c>
      <c r="AL84" s="40">
        <v>0</v>
      </c>
      <c r="AM84" s="40">
        <v>0</v>
      </c>
      <c r="AN84" s="40">
        <v>0</v>
      </c>
      <c r="AO84" s="40">
        <v>0</v>
      </c>
      <c r="AP84" s="40">
        <v>0</v>
      </c>
      <c r="AQ84" s="40">
        <v>0</v>
      </c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</row>
    <row r="85" spans="1:90">
      <c r="A85" s="142" t="s">
        <v>83</v>
      </c>
      <c r="B85" s="40">
        <v>0</v>
      </c>
      <c r="C85" s="40">
        <v>0</v>
      </c>
      <c r="D85" s="40">
        <v>0</v>
      </c>
      <c r="E85" s="40">
        <v>0</v>
      </c>
      <c r="F85" s="40">
        <v>0</v>
      </c>
      <c r="G85" s="40">
        <v>0</v>
      </c>
      <c r="H85" s="40">
        <v>0</v>
      </c>
      <c r="I85" s="40">
        <v>0</v>
      </c>
      <c r="J85" s="40">
        <v>0</v>
      </c>
      <c r="K85" s="40">
        <v>0</v>
      </c>
      <c r="L85" s="40">
        <v>0</v>
      </c>
      <c r="M85" s="40">
        <v>0</v>
      </c>
      <c r="N85" s="40">
        <v>54301600</v>
      </c>
      <c r="O85" s="40">
        <v>32800000</v>
      </c>
      <c r="P85" s="40">
        <v>32800000</v>
      </c>
      <c r="Q85" s="40">
        <v>0</v>
      </c>
      <c r="R85" s="40">
        <v>0</v>
      </c>
      <c r="S85" s="40">
        <v>0</v>
      </c>
      <c r="T85" s="40">
        <v>0</v>
      </c>
      <c r="U85" s="40">
        <v>0</v>
      </c>
      <c r="V85" s="40">
        <v>0</v>
      </c>
      <c r="W85" s="40">
        <v>0</v>
      </c>
      <c r="X85" s="40">
        <v>0</v>
      </c>
      <c r="Y85" s="40">
        <v>0</v>
      </c>
      <c r="Z85" s="40">
        <v>0</v>
      </c>
      <c r="AA85" s="40">
        <v>0</v>
      </c>
      <c r="AB85" s="40">
        <v>0</v>
      </c>
      <c r="AC85" s="40">
        <v>0</v>
      </c>
      <c r="AD85" s="40">
        <v>0</v>
      </c>
      <c r="AE85" s="40">
        <v>0</v>
      </c>
      <c r="AF85" s="40">
        <v>0</v>
      </c>
      <c r="AG85" s="40">
        <v>0</v>
      </c>
      <c r="AH85" s="40">
        <v>0</v>
      </c>
      <c r="AI85" s="40">
        <v>0</v>
      </c>
      <c r="AJ85" s="40">
        <v>0</v>
      </c>
      <c r="AK85" s="40">
        <v>0</v>
      </c>
      <c r="AL85" s="40">
        <v>0</v>
      </c>
      <c r="AM85" s="40">
        <v>0</v>
      </c>
      <c r="AN85" s="40">
        <v>0</v>
      </c>
      <c r="AO85" s="40">
        <v>0</v>
      </c>
      <c r="AP85" s="40">
        <v>0</v>
      </c>
      <c r="AQ85" s="40">
        <v>0</v>
      </c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</row>
    <row r="86" spans="1:90" hidden="1">
      <c r="A86" s="142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3"/>
    </row>
    <row r="87" spans="1:90" hidden="1">
      <c r="A87" s="142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3"/>
    </row>
    <row r="88" spans="1:90" hidden="1">
      <c r="A88" s="142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3"/>
    </row>
    <row r="89" spans="1:90" s="5" customFormat="1">
      <c r="A89" s="143" t="s">
        <v>60</v>
      </c>
      <c r="B89" s="33">
        <f>SUM(B73:B85)</f>
        <v>3329374662.5500002</v>
      </c>
      <c r="C89" s="33">
        <f>SUM(C73:C85)</f>
        <v>3724536896.3100004</v>
      </c>
      <c r="D89" s="33">
        <f>SUM(D73:D85)</f>
        <v>3046243895.1700001</v>
      </c>
      <c r="E89" s="33">
        <f>E72+E81</f>
        <v>2467036227.8700004</v>
      </c>
      <c r="F89" s="33">
        <f t="shared" ref="F89:BQ89" si="18">F72+F81</f>
        <v>2351267812.9499998</v>
      </c>
      <c r="G89" s="33">
        <f t="shared" si="18"/>
        <v>2051135868.51</v>
      </c>
      <c r="H89" s="33">
        <f t="shared" si="18"/>
        <v>771839044.23000002</v>
      </c>
      <c r="I89" s="33">
        <f t="shared" si="18"/>
        <v>510285432.62</v>
      </c>
      <c r="J89" s="33">
        <f t="shared" si="18"/>
        <v>829166508.95999992</v>
      </c>
      <c r="K89" s="33">
        <f t="shared" si="18"/>
        <v>970557182.22000003</v>
      </c>
      <c r="L89" s="33">
        <f t="shared" si="18"/>
        <v>1107129705.97</v>
      </c>
      <c r="M89" s="33">
        <f t="shared" si="18"/>
        <v>1232367952.99</v>
      </c>
      <c r="N89" s="33">
        <f t="shared" si="18"/>
        <v>1246067772.6600001</v>
      </c>
      <c r="O89" s="33">
        <f t="shared" si="18"/>
        <v>1005063171.55</v>
      </c>
      <c r="P89" s="33">
        <f t="shared" si="18"/>
        <v>822211559.72000003</v>
      </c>
      <c r="Q89" s="33">
        <f t="shared" si="18"/>
        <v>481583087.08999997</v>
      </c>
      <c r="R89" s="33">
        <f t="shared" si="18"/>
        <v>381069712.49000001</v>
      </c>
      <c r="S89" s="33">
        <f t="shared" si="18"/>
        <v>105236111.11</v>
      </c>
      <c r="T89" s="33">
        <f t="shared" si="18"/>
        <v>10800000</v>
      </c>
      <c r="U89" s="33">
        <f t="shared" si="18"/>
        <v>1000000</v>
      </c>
      <c r="V89" s="33">
        <f t="shared" si="18"/>
        <v>0</v>
      </c>
      <c r="W89" s="33">
        <f t="shared" si="18"/>
        <v>0</v>
      </c>
      <c r="X89" s="33">
        <f t="shared" si="18"/>
        <v>9654307.1500000004</v>
      </c>
      <c r="Y89" s="33">
        <f t="shared" si="18"/>
        <v>25500000</v>
      </c>
      <c r="Z89" s="33">
        <f t="shared" si="18"/>
        <v>26624146.260000002</v>
      </c>
      <c r="AA89" s="33">
        <f t="shared" si="18"/>
        <v>0</v>
      </c>
      <c r="AB89" s="33">
        <f t="shared" si="18"/>
        <v>0</v>
      </c>
      <c r="AC89" s="33">
        <f t="shared" si="18"/>
        <v>0</v>
      </c>
      <c r="AD89" s="33">
        <f t="shared" si="18"/>
        <v>0</v>
      </c>
      <c r="AE89" s="33">
        <f t="shared" si="18"/>
        <v>0</v>
      </c>
      <c r="AF89" s="33">
        <f t="shared" si="18"/>
        <v>0</v>
      </c>
      <c r="AG89" s="33">
        <f t="shared" si="18"/>
        <v>0</v>
      </c>
      <c r="AH89" s="33">
        <f t="shared" si="18"/>
        <v>0</v>
      </c>
      <c r="AI89" s="33">
        <f t="shared" si="18"/>
        <v>0</v>
      </c>
      <c r="AJ89" s="33">
        <f t="shared" si="18"/>
        <v>0</v>
      </c>
      <c r="AK89" s="33">
        <f t="shared" si="18"/>
        <v>0</v>
      </c>
      <c r="AL89" s="33">
        <f t="shared" si="18"/>
        <v>0</v>
      </c>
      <c r="AM89" s="33">
        <f t="shared" si="18"/>
        <v>0</v>
      </c>
      <c r="AN89" s="33">
        <f t="shared" si="18"/>
        <v>29126459.579999998</v>
      </c>
      <c r="AO89" s="33">
        <f t="shared" si="18"/>
        <v>31593562.219999999</v>
      </c>
      <c r="AP89" s="33">
        <f t="shared" si="18"/>
        <v>0</v>
      </c>
      <c r="AQ89" s="33">
        <f t="shared" si="18"/>
        <v>0</v>
      </c>
      <c r="AR89" s="33">
        <f t="shared" si="18"/>
        <v>0</v>
      </c>
      <c r="AS89" s="33">
        <f t="shared" si="18"/>
        <v>0</v>
      </c>
      <c r="AT89" s="33">
        <f t="shared" si="18"/>
        <v>0</v>
      </c>
      <c r="AU89" s="33">
        <f t="shared" si="18"/>
        <v>0</v>
      </c>
      <c r="AV89" s="33">
        <f t="shared" si="18"/>
        <v>0</v>
      </c>
      <c r="AW89" s="33">
        <f t="shared" si="18"/>
        <v>0</v>
      </c>
      <c r="AX89" s="33">
        <f t="shared" si="18"/>
        <v>0</v>
      </c>
      <c r="AY89" s="33">
        <f t="shared" si="18"/>
        <v>0</v>
      </c>
      <c r="AZ89" s="33">
        <f t="shared" si="18"/>
        <v>0</v>
      </c>
      <c r="BA89" s="33">
        <f t="shared" si="18"/>
        <v>0</v>
      </c>
      <c r="BB89" s="33">
        <f t="shared" si="18"/>
        <v>0</v>
      </c>
      <c r="BC89" s="33">
        <f t="shared" si="18"/>
        <v>0</v>
      </c>
      <c r="BD89" s="33">
        <f t="shared" si="18"/>
        <v>0</v>
      </c>
      <c r="BE89" s="33">
        <f t="shared" si="18"/>
        <v>0</v>
      </c>
      <c r="BF89" s="33">
        <f t="shared" si="18"/>
        <v>0</v>
      </c>
      <c r="BG89" s="33">
        <f t="shared" si="18"/>
        <v>0</v>
      </c>
      <c r="BH89" s="33">
        <f t="shared" si="18"/>
        <v>0</v>
      </c>
      <c r="BI89" s="33">
        <f t="shared" si="18"/>
        <v>0</v>
      </c>
      <c r="BJ89" s="33">
        <f t="shared" si="18"/>
        <v>0</v>
      </c>
      <c r="BK89" s="33">
        <f t="shared" si="18"/>
        <v>0</v>
      </c>
      <c r="BL89" s="33">
        <f t="shared" si="18"/>
        <v>0</v>
      </c>
      <c r="BM89" s="33">
        <f t="shared" si="18"/>
        <v>0</v>
      </c>
      <c r="BN89" s="33">
        <f t="shared" si="18"/>
        <v>0</v>
      </c>
      <c r="BO89" s="33">
        <f t="shared" si="18"/>
        <v>0</v>
      </c>
      <c r="BP89" s="33">
        <f t="shared" si="18"/>
        <v>0</v>
      </c>
      <c r="BQ89" s="33">
        <f t="shared" si="18"/>
        <v>0</v>
      </c>
      <c r="BR89" s="33">
        <f t="shared" ref="BR89:CK89" si="19">BR72+BR81</f>
        <v>0</v>
      </c>
      <c r="BS89" s="33">
        <f t="shared" si="19"/>
        <v>0</v>
      </c>
      <c r="BT89" s="33">
        <f t="shared" si="19"/>
        <v>0</v>
      </c>
      <c r="BU89" s="33">
        <f t="shared" si="19"/>
        <v>0</v>
      </c>
      <c r="BV89" s="33">
        <f t="shared" si="19"/>
        <v>0</v>
      </c>
      <c r="BW89" s="33">
        <f t="shared" si="19"/>
        <v>0</v>
      </c>
      <c r="BX89" s="33">
        <f t="shared" si="19"/>
        <v>0</v>
      </c>
      <c r="BY89" s="33">
        <f t="shared" si="19"/>
        <v>0</v>
      </c>
      <c r="BZ89" s="33">
        <f t="shared" si="19"/>
        <v>0</v>
      </c>
      <c r="CA89" s="33">
        <f t="shared" si="19"/>
        <v>0</v>
      </c>
      <c r="CB89" s="33">
        <f t="shared" si="19"/>
        <v>0</v>
      </c>
      <c r="CC89" s="33">
        <f t="shared" si="19"/>
        <v>0</v>
      </c>
      <c r="CD89" s="33">
        <f t="shared" si="19"/>
        <v>0</v>
      </c>
      <c r="CE89" s="33">
        <f t="shared" si="19"/>
        <v>0</v>
      </c>
      <c r="CF89" s="33">
        <f t="shared" si="19"/>
        <v>0</v>
      </c>
      <c r="CG89" s="33">
        <f t="shared" si="19"/>
        <v>0</v>
      </c>
      <c r="CH89" s="33">
        <f t="shared" si="19"/>
        <v>0</v>
      </c>
      <c r="CI89" s="33">
        <f t="shared" si="19"/>
        <v>0</v>
      </c>
      <c r="CJ89" s="33">
        <f t="shared" si="19"/>
        <v>0</v>
      </c>
      <c r="CK89" s="33">
        <f t="shared" si="19"/>
        <v>0</v>
      </c>
    </row>
    <row r="90" spans="1:90">
      <c r="A90" s="20" t="s">
        <v>61</v>
      </c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3"/>
      <c r="M90" s="13"/>
      <c r="N90" s="13"/>
    </row>
    <row r="91" spans="1:90">
      <c r="A91" s="142" t="s">
        <v>62</v>
      </c>
      <c r="B91" s="40">
        <v>2042970972</v>
      </c>
      <c r="C91" s="40">
        <v>2043978097</v>
      </c>
      <c r="D91" s="40">
        <v>2043978097</v>
      </c>
      <c r="E91" s="40">
        <v>2043978097</v>
      </c>
      <c r="F91" s="40">
        <v>2044969122</v>
      </c>
      <c r="G91" s="40">
        <v>2044969122</v>
      </c>
      <c r="H91" s="40">
        <v>2044969122</v>
      </c>
      <c r="I91" s="40">
        <v>2044969122</v>
      </c>
      <c r="J91" s="40">
        <v>2044969122</v>
      </c>
      <c r="K91" s="40">
        <v>2044969122</v>
      </c>
      <c r="L91" s="40">
        <v>2023974722</v>
      </c>
      <c r="M91" s="40">
        <v>1445696230</v>
      </c>
      <c r="N91" s="40">
        <v>1445696230</v>
      </c>
      <c r="O91" s="40">
        <v>1445696230</v>
      </c>
      <c r="P91" s="40">
        <v>763776000</v>
      </c>
      <c r="Q91" s="40">
        <v>763776000</v>
      </c>
      <c r="R91" s="40">
        <v>763776000</v>
      </c>
      <c r="S91" s="40">
        <v>763776000</v>
      </c>
      <c r="T91" s="40">
        <v>424320000</v>
      </c>
      <c r="U91" s="40">
        <v>424320000</v>
      </c>
      <c r="V91" s="40">
        <v>424320000</v>
      </c>
      <c r="W91" s="40">
        <v>424320000</v>
      </c>
      <c r="X91" s="40">
        <v>326400000</v>
      </c>
      <c r="Y91" s="40">
        <v>326400000</v>
      </c>
      <c r="Z91" s="40">
        <v>326400000</v>
      </c>
      <c r="AA91" s="40">
        <v>326400000</v>
      </c>
      <c r="AB91" s="40">
        <v>326400000</v>
      </c>
      <c r="AC91" s="40">
        <v>326400000</v>
      </c>
      <c r="AD91" s="40">
        <v>326400000</v>
      </c>
      <c r="AE91" s="40">
        <v>326400000</v>
      </c>
      <c r="AF91" s="40">
        <v>217600000</v>
      </c>
      <c r="AG91" s="40">
        <v>217600000</v>
      </c>
      <c r="AH91" s="40">
        <v>217600000</v>
      </c>
      <c r="AI91" s="40">
        <v>217600000</v>
      </c>
      <c r="AJ91" s="40">
        <v>128000000</v>
      </c>
      <c r="AK91" s="40">
        <v>128000000</v>
      </c>
      <c r="AL91" s="40">
        <v>128000000</v>
      </c>
      <c r="AM91" s="40">
        <v>96000000</v>
      </c>
      <c r="AN91" s="40">
        <v>96000000</v>
      </c>
      <c r="AO91" s="40">
        <v>96000000</v>
      </c>
      <c r="AP91" s="40">
        <v>10000000</v>
      </c>
      <c r="AQ91" s="40">
        <v>0</v>
      </c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</row>
    <row r="92" spans="1:90">
      <c r="A92" s="142" t="s">
        <v>63</v>
      </c>
      <c r="B92" s="40">
        <v>642208562.91999996</v>
      </c>
      <c r="C92" s="40">
        <v>632822896.16999996</v>
      </c>
      <c r="D92" s="40">
        <v>578053440.61000001</v>
      </c>
      <c r="E92" s="40">
        <v>597016394.86000001</v>
      </c>
      <c r="F92" s="40">
        <v>581268801</v>
      </c>
      <c r="G92" s="40">
        <v>580149109.49000001</v>
      </c>
      <c r="H92" s="40">
        <v>581314909.27999997</v>
      </c>
      <c r="I92" s="40">
        <v>579532033.27999997</v>
      </c>
      <c r="J92" s="40">
        <v>570951450.10000002</v>
      </c>
      <c r="K92" s="40">
        <v>572037551.77999997</v>
      </c>
      <c r="L92" s="40">
        <v>507063094.31999999</v>
      </c>
      <c r="M92" s="40">
        <v>915390729.13999999</v>
      </c>
      <c r="N92" s="40">
        <v>915390729.13999999</v>
      </c>
      <c r="O92" s="40">
        <v>973236531.42999995</v>
      </c>
      <c r="P92" s="40">
        <v>353822865.38999999</v>
      </c>
      <c r="Q92" s="40">
        <v>353822865.38999999</v>
      </c>
      <c r="R92" s="40">
        <v>353822865.38999999</v>
      </c>
      <c r="S92" s="40">
        <v>388455365.38999999</v>
      </c>
      <c r="T92" s="40">
        <v>558183365.38999999</v>
      </c>
      <c r="U92" s="40">
        <v>558183365.38999999</v>
      </c>
      <c r="V92" s="40">
        <v>558183365.38999999</v>
      </c>
      <c r="W92" s="40">
        <v>556433365.38999999</v>
      </c>
      <c r="X92" s="40">
        <v>556433365.38999999</v>
      </c>
      <c r="Y92" s="40">
        <v>556433365.38999999</v>
      </c>
      <c r="Z92" s="40">
        <v>556451064.44000006</v>
      </c>
      <c r="AA92" s="40">
        <v>556451064.44000006</v>
      </c>
      <c r="AB92" s="40">
        <v>574625624.55999994</v>
      </c>
      <c r="AC92" s="40">
        <v>574625624.55999994</v>
      </c>
      <c r="AD92" s="40">
        <v>531287754.56</v>
      </c>
      <c r="AE92" s="40">
        <v>521671284.56</v>
      </c>
      <c r="AF92" s="40">
        <v>588108914.55999994</v>
      </c>
      <c r="AG92" s="40">
        <v>584903424.55999994</v>
      </c>
      <c r="AH92" s="40">
        <v>584903424.55999994</v>
      </c>
      <c r="AI92" s="40">
        <v>584903424.55999994</v>
      </c>
      <c r="AJ92" s="40">
        <v>584903424.55999994</v>
      </c>
      <c r="AK92" s="40">
        <v>584903424.55999994</v>
      </c>
      <c r="AL92" s="40">
        <v>584903424.55999994</v>
      </c>
      <c r="AM92" s="40">
        <v>16492891.17</v>
      </c>
      <c r="AN92" s="40">
        <v>12208054.130000001</v>
      </c>
      <c r="AO92" s="40">
        <v>1342401.71</v>
      </c>
      <c r="AP92" s="40">
        <v>7640445.3300000001</v>
      </c>
      <c r="AQ92" s="40">
        <v>0</v>
      </c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</row>
    <row r="93" spans="1:90">
      <c r="A93" s="142" t="s">
        <v>64</v>
      </c>
      <c r="B93" s="40">
        <v>36966518.399999999</v>
      </c>
      <c r="C93" s="40">
        <v>40930562.399999999</v>
      </c>
      <c r="D93" s="40">
        <v>59249887.200000003</v>
      </c>
      <c r="E93" s="40">
        <v>59249887.200000003</v>
      </c>
      <c r="F93" s="40">
        <v>63150561.600000001</v>
      </c>
      <c r="G93" s="40">
        <v>63150561.600000001</v>
      </c>
      <c r="H93" s="40">
        <v>82633958.400000006</v>
      </c>
      <c r="I93" s="40">
        <v>82633958.400000006</v>
      </c>
      <c r="J93" s="40">
        <v>82633958.400000006</v>
      </c>
      <c r="K93" s="40">
        <v>82633958.400000006</v>
      </c>
      <c r="L93" s="40">
        <v>0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0</v>
      </c>
      <c r="Z93" s="40">
        <v>0</v>
      </c>
      <c r="AA93" s="40">
        <v>0</v>
      </c>
      <c r="AB93" s="40">
        <v>0</v>
      </c>
      <c r="AC93" s="40">
        <v>0</v>
      </c>
      <c r="AD93" s="40">
        <v>0</v>
      </c>
      <c r="AE93" s="40">
        <v>0</v>
      </c>
      <c r="AF93" s="40">
        <v>0</v>
      </c>
      <c r="AG93" s="40">
        <v>0</v>
      </c>
      <c r="AH93" s="40">
        <v>0</v>
      </c>
      <c r="AI93" s="40">
        <v>0</v>
      </c>
      <c r="AJ93" s="40">
        <v>0</v>
      </c>
      <c r="AK93" s="40">
        <v>0</v>
      </c>
      <c r="AL93" s="40">
        <v>0</v>
      </c>
      <c r="AM93" s="40">
        <v>0</v>
      </c>
      <c r="AN93" s="40">
        <v>0</v>
      </c>
      <c r="AO93" s="40">
        <v>0</v>
      </c>
      <c r="AP93" s="40">
        <v>0</v>
      </c>
      <c r="AQ93" s="40">
        <v>0</v>
      </c>
      <c r="AR93" s="40">
        <v>0</v>
      </c>
      <c r="AS93" s="40">
        <v>0</v>
      </c>
      <c r="AT93" s="40">
        <v>0</v>
      </c>
      <c r="AU93" s="40">
        <v>0</v>
      </c>
      <c r="AV93" s="40">
        <v>0</v>
      </c>
      <c r="AW93" s="40">
        <v>0</v>
      </c>
      <c r="AX93" s="40">
        <v>0</v>
      </c>
      <c r="AY93" s="40">
        <v>0</v>
      </c>
      <c r="AZ93" s="40">
        <v>0</v>
      </c>
      <c r="BA93" s="40">
        <v>0</v>
      </c>
      <c r="BB93" s="40">
        <v>0</v>
      </c>
      <c r="BC93" s="40">
        <v>0</v>
      </c>
      <c r="BD93" s="40">
        <v>0</v>
      </c>
      <c r="BE93" s="40">
        <v>0</v>
      </c>
      <c r="BF93" s="40">
        <v>0</v>
      </c>
      <c r="BG93" s="40">
        <v>0</v>
      </c>
      <c r="BH93" s="40">
        <v>0</v>
      </c>
      <c r="BI93" s="40">
        <v>0</v>
      </c>
      <c r="BJ93" s="40">
        <v>0</v>
      </c>
      <c r="BK93" s="40">
        <v>0</v>
      </c>
      <c r="BL93" s="40">
        <v>0</v>
      </c>
      <c r="BM93" s="40">
        <v>0</v>
      </c>
      <c r="BN93" s="40">
        <v>0</v>
      </c>
      <c r="BO93" s="40">
        <v>0</v>
      </c>
      <c r="BP93" s="40">
        <v>0</v>
      </c>
      <c r="BQ93" s="40">
        <v>0</v>
      </c>
      <c r="BR93" s="40">
        <v>0</v>
      </c>
      <c r="BS93" s="40">
        <v>0</v>
      </c>
      <c r="BT93" s="40">
        <v>0</v>
      </c>
      <c r="BU93" s="40">
        <v>0</v>
      </c>
      <c r="BV93" s="40">
        <v>0</v>
      </c>
      <c r="BW93" s="40">
        <v>0</v>
      </c>
      <c r="BX93" s="40">
        <v>0</v>
      </c>
      <c r="BY93" s="40">
        <v>0</v>
      </c>
      <c r="BZ93" s="40">
        <v>0</v>
      </c>
      <c r="CA93" s="40">
        <v>0</v>
      </c>
      <c r="CB93" s="40">
        <v>0</v>
      </c>
      <c r="CC93" s="40">
        <v>0</v>
      </c>
      <c r="CD93" s="40">
        <v>0</v>
      </c>
      <c r="CE93" s="40">
        <v>0</v>
      </c>
      <c r="CF93" s="40">
        <v>0</v>
      </c>
      <c r="CG93" s="40">
        <v>0</v>
      </c>
      <c r="CH93" s="40">
        <v>0</v>
      </c>
      <c r="CI93" s="40">
        <v>0</v>
      </c>
      <c r="CJ93" s="40">
        <v>0</v>
      </c>
      <c r="CK93" s="40">
        <v>0</v>
      </c>
      <c r="CL93" s="40">
        <v>0</v>
      </c>
    </row>
    <row r="94" spans="1:90">
      <c r="A94" s="142" t="s">
        <v>65</v>
      </c>
      <c r="B94" s="40">
        <v>124595.24</v>
      </c>
      <c r="C94" s="40">
        <v>-85188.93</v>
      </c>
      <c r="D94" s="40">
        <v>-332491.23</v>
      </c>
      <c r="E94" s="40">
        <v>-142403.1</v>
      </c>
      <c r="F94" s="40">
        <v>-33646.06</v>
      </c>
      <c r="G94" s="40">
        <v>102616.81</v>
      </c>
      <c r="H94" s="40">
        <v>225086.33</v>
      </c>
      <c r="I94" s="40">
        <v>248535.35</v>
      </c>
      <c r="J94" s="40">
        <v>38392.97</v>
      </c>
      <c r="K94" s="40">
        <v>50988.01</v>
      </c>
      <c r="L94" s="40">
        <v>-16076.25</v>
      </c>
      <c r="M94" s="40">
        <v>-17802.78</v>
      </c>
      <c r="N94" s="40">
        <v>-64982.66</v>
      </c>
      <c r="O94" s="40">
        <v>8056.45</v>
      </c>
      <c r="P94" s="40">
        <v>-529.48</v>
      </c>
      <c r="Q94" s="40">
        <v>3045.89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0</v>
      </c>
      <c r="Z94" s="40">
        <v>0</v>
      </c>
      <c r="AA94" s="40">
        <v>0</v>
      </c>
      <c r="AB94" s="40">
        <v>0</v>
      </c>
      <c r="AC94" s="40">
        <v>0</v>
      </c>
      <c r="AD94" s="40">
        <v>0</v>
      </c>
      <c r="AE94" s="40">
        <v>0</v>
      </c>
      <c r="AF94" s="40">
        <v>0</v>
      </c>
      <c r="AG94" s="40">
        <v>0</v>
      </c>
      <c r="AH94" s="40">
        <v>0</v>
      </c>
      <c r="AI94" s="40">
        <v>0</v>
      </c>
      <c r="AJ94" s="40">
        <v>0</v>
      </c>
      <c r="AK94" s="40">
        <v>0</v>
      </c>
      <c r="AL94" s="40">
        <v>0</v>
      </c>
      <c r="AM94" s="40">
        <v>0</v>
      </c>
      <c r="AN94" s="40">
        <v>0</v>
      </c>
      <c r="AO94" s="40">
        <v>0</v>
      </c>
      <c r="AP94" s="40">
        <v>0</v>
      </c>
      <c r="AQ94" s="40">
        <v>0</v>
      </c>
      <c r="AR94" s="40">
        <v>0</v>
      </c>
      <c r="AS94" s="40">
        <v>0</v>
      </c>
      <c r="AT94" s="40">
        <v>0</v>
      </c>
      <c r="AU94" s="40">
        <v>0</v>
      </c>
      <c r="AV94" s="40">
        <v>0</v>
      </c>
      <c r="AW94" s="40">
        <v>0</v>
      </c>
      <c r="AX94" s="40">
        <v>0</v>
      </c>
      <c r="AY94" s="40">
        <v>0</v>
      </c>
      <c r="AZ94" s="40">
        <v>0</v>
      </c>
      <c r="BA94" s="40">
        <v>0</v>
      </c>
      <c r="BB94" s="40">
        <v>0</v>
      </c>
      <c r="BC94" s="40">
        <v>0</v>
      </c>
      <c r="BD94" s="40">
        <v>0</v>
      </c>
      <c r="BE94" s="40">
        <v>0</v>
      </c>
      <c r="BF94" s="40">
        <v>0</v>
      </c>
      <c r="BG94" s="40">
        <v>0</v>
      </c>
      <c r="BH94" s="40">
        <v>0</v>
      </c>
      <c r="BI94" s="40">
        <v>0</v>
      </c>
      <c r="BJ94" s="40">
        <v>0</v>
      </c>
      <c r="BK94" s="40">
        <v>0</v>
      </c>
      <c r="BL94" s="40">
        <v>0</v>
      </c>
      <c r="BM94" s="40">
        <v>0</v>
      </c>
      <c r="BN94" s="40">
        <v>0</v>
      </c>
      <c r="BO94" s="40">
        <v>0</v>
      </c>
      <c r="BP94" s="40">
        <v>0</v>
      </c>
      <c r="BQ94" s="40">
        <v>0</v>
      </c>
      <c r="BR94" s="40">
        <v>0</v>
      </c>
      <c r="BS94" s="40">
        <v>0</v>
      </c>
      <c r="BT94" s="40">
        <v>0</v>
      </c>
      <c r="BU94" s="40">
        <v>0</v>
      </c>
      <c r="BV94" s="40">
        <v>0</v>
      </c>
      <c r="BW94" s="40">
        <v>0</v>
      </c>
      <c r="BX94" s="40">
        <v>0</v>
      </c>
      <c r="BY94" s="40">
        <v>0</v>
      </c>
      <c r="BZ94" s="40">
        <v>0</v>
      </c>
      <c r="CA94" s="40">
        <v>0</v>
      </c>
      <c r="CB94" s="40">
        <v>0</v>
      </c>
      <c r="CC94" s="40">
        <v>0</v>
      </c>
      <c r="CD94" s="40">
        <v>0</v>
      </c>
      <c r="CE94" s="40">
        <v>0</v>
      </c>
      <c r="CF94" s="40">
        <v>0</v>
      </c>
      <c r="CG94" s="40">
        <v>0</v>
      </c>
      <c r="CH94" s="40">
        <v>0</v>
      </c>
      <c r="CI94" s="40">
        <v>0</v>
      </c>
      <c r="CJ94" s="40">
        <v>0</v>
      </c>
      <c r="CK94" s="40">
        <v>0</v>
      </c>
      <c r="CL94" s="40">
        <v>0</v>
      </c>
    </row>
    <row r="95" spans="1:90">
      <c r="A95" s="142" t="s">
        <v>66</v>
      </c>
      <c r="B95" s="40">
        <v>0</v>
      </c>
      <c r="C95" s="40">
        <v>0</v>
      </c>
      <c r="D95" s="40">
        <v>0</v>
      </c>
      <c r="E95" s="40">
        <v>0</v>
      </c>
      <c r="F95" s="40">
        <v>0</v>
      </c>
      <c r="G95" s="40">
        <v>0</v>
      </c>
      <c r="H95" s="40">
        <v>0</v>
      </c>
      <c r="I95" s="40">
        <v>0</v>
      </c>
      <c r="J95" s="40">
        <v>0</v>
      </c>
      <c r="K95" s="40">
        <v>0</v>
      </c>
      <c r="L95" s="40">
        <v>0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0</v>
      </c>
      <c r="Y95" s="40">
        <v>0</v>
      </c>
      <c r="Z95" s="40">
        <v>0</v>
      </c>
      <c r="AA95" s="40">
        <v>0</v>
      </c>
      <c r="AB95" s="40">
        <v>0</v>
      </c>
      <c r="AC95" s="40">
        <v>0</v>
      </c>
      <c r="AD95" s="40">
        <v>0</v>
      </c>
      <c r="AE95" s="40">
        <v>0</v>
      </c>
      <c r="AF95" s="40">
        <v>0</v>
      </c>
      <c r="AG95" s="40">
        <v>0</v>
      </c>
      <c r="AH95" s="40">
        <v>0</v>
      </c>
      <c r="AI95" s="40">
        <v>0</v>
      </c>
      <c r="AJ95" s="40">
        <v>0</v>
      </c>
      <c r="AK95" s="40">
        <v>0</v>
      </c>
      <c r="AL95" s="40">
        <v>0</v>
      </c>
      <c r="AM95" s="40">
        <v>0</v>
      </c>
      <c r="AN95" s="40">
        <v>0</v>
      </c>
      <c r="AO95" s="40">
        <v>0</v>
      </c>
      <c r="AP95" s="40">
        <v>0</v>
      </c>
      <c r="AQ95" s="40">
        <v>0</v>
      </c>
      <c r="AR95" s="40">
        <v>0</v>
      </c>
      <c r="AS95" s="40">
        <v>0</v>
      </c>
      <c r="AT95" s="40">
        <v>0</v>
      </c>
      <c r="AU95" s="40">
        <v>0</v>
      </c>
      <c r="AV95" s="40">
        <v>0</v>
      </c>
      <c r="AW95" s="40">
        <v>0</v>
      </c>
      <c r="AX95" s="40">
        <v>0</v>
      </c>
      <c r="AY95" s="40">
        <v>0</v>
      </c>
      <c r="AZ95" s="40">
        <v>0</v>
      </c>
      <c r="BA95" s="40">
        <v>0</v>
      </c>
      <c r="BB95" s="40">
        <v>0</v>
      </c>
      <c r="BC95" s="40">
        <v>0</v>
      </c>
      <c r="BD95" s="40">
        <v>0</v>
      </c>
      <c r="BE95" s="40">
        <v>0</v>
      </c>
      <c r="BF95" s="40">
        <v>0</v>
      </c>
      <c r="BG95" s="40">
        <v>0</v>
      </c>
      <c r="BH95" s="40">
        <v>0</v>
      </c>
      <c r="BI95" s="40">
        <v>0</v>
      </c>
      <c r="BJ95" s="40">
        <v>0</v>
      </c>
      <c r="BK95" s="40">
        <v>0</v>
      </c>
      <c r="BL95" s="40">
        <v>0</v>
      </c>
      <c r="BM95" s="40">
        <v>0</v>
      </c>
      <c r="BN95" s="40">
        <v>0</v>
      </c>
      <c r="BO95" s="40">
        <v>0</v>
      </c>
      <c r="BP95" s="40">
        <v>0</v>
      </c>
      <c r="BQ95" s="40">
        <v>0</v>
      </c>
      <c r="BR95" s="40">
        <v>0</v>
      </c>
      <c r="BS95" s="40">
        <v>0</v>
      </c>
      <c r="BT95" s="40">
        <v>0</v>
      </c>
      <c r="BU95" s="40">
        <v>0</v>
      </c>
      <c r="BV95" s="40">
        <v>0</v>
      </c>
      <c r="BW95" s="40">
        <v>0</v>
      </c>
      <c r="BX95" s="40">
        <v>0</v>
      </c>
      <c r="BY95" s="40">
        <v>0</v>
      </c>
      <c r="BZ95" s="40">
        <v>0</v>
      </c>
      <c r="CA95" s="40">
        <v>0</v>
      </c>
      <c r="CB95" s="40">
        <v>0</v>
      </c>
      <c r="CC95" s="40">
        <v>0</v>
      </c>
      <c r="CD95" s="40">
        <v>0</v>
      </c>
      <c r="CE95" s="40">
        <v>0</v>
      </c>
      <c r="CF95" s="40">
        <v>0</v>
      </c>
      <c r="CG95" s="40">
        <v>0</v>
      </c>
      <c r="CH95" s="40">
        <v>0</v>
      </c>
      <c r="CI95" s="40">
        <v>0</v>
      </c>
      <c r="CJ95" s="40">
        <v>0</v>
      </c>
      <c r="CK95" s="40">
        <v>0</v>
      </c>
      <c r="CL95" s="40">
        <v>0</v>
      </c>
    </row>
    <row r="96" spans="1:90">
      <c r="A96" s="142" t="s">
        <v>67</v>
      </c>
      <c r="B96" s="40">
        <v>535271661.51999998</v>
      </c>
      <c r="C96" s="40">
        <v>535271661.51999998</v>
      </c>
      <c r="D96" s="40">
        <v>535271661.51999998</v>
      </c>
      <c r="E96" s="40">
        <v>535271661.51999998</v>
      </c>
      <c r="F96" s="40">
        <v>399792177.77999997</v>
      </c>
      <c r="G96" s="40">
        <v>399792177.77999997</v>
      </c>
      <c r="H96" s="40">
        <v>399792177.77999997</v>
      </c>
      <c r="I96" s="40">
        <v>399792177.77999997</v>
      </c>
      <c r="J96" s="40">
        <v>303020499.18000001</v>
      </c>
      <c r="K96" s="40">
        <v>303020499.18000001</v>
      </c>
      <c r="L96" s="40">
        <v>303020499.18000001</v>
      </c>
      <c r="M96" s="40">
        <v>303020499.18000001</v>
      </c>
      <c r="N96" s="40">
        <v>251156606.78</v>
      </c>
      <c r="O96" s="40">
        <v>251156606.78</v>
      </c>
      <c r="P96" s="40">
        <v>251156606.78</v>
      </c>
      <c r="Q96" s="40">
        <v>251156606.78</v>
      </c>
      <c r="R96" s="40">
        <v>187474441.5</v>
      </c>
      <c r="S96" s="40">
        <v>187474441.5</v>
      </c>
      <c r="T96" s="40">
        <v>187474441.5</v>
      </c>
      <c r="U96" s="40">
        <v>187474441.5</v>
      </c>
      <c r="V96" s="40">
        <v>147868458.06</v>
      </c>
      <c r="W96" s="40">
        <v>147868458.06</v>
      </c>
      <c r="X96" s="40">
        <v>147868458.06</v>
      </c>
      <c r="Y96" s="40">
        <v>147868458.06</v>
      </c>
      <c r="Z96" s="40">
        <v>123140372.90000001</v>
      </c>
      <c r="AA96" s="40">
        <v>123140372.90000001</v>
      </c>
      <c r="AB96" s="40">
        <v>123140372.90000001</v>
      </c>
      <c r="AC96" s="40">
        <v>123140372.90000001</v>
      </c>
      <c r="AD96" s="40">
        <v>57013739.520000003</v>
      </c>
      <c r="AE96" s="40">
        <v>57013739.520000003</v>
      </c>
      <c r="AF96" s="40">
        <v>57013739.520000003</v>
      </c>
      <c r="AG96" s="40">
        <v>57013739.520000003</v>
      </c>
      <c r="AH96" s="40">
        <v>33862254.700000003</v>
      </c>
      <c r="AI96" s="40">
        <v>33862254.700000003</v>
      </c>
      <c r="AJ96" s="40">
        <v>33862254.700000003</v>
      </c>
      <c r="AK96" s="40">
        <v>33862254.700000003</v>
      </c>
      <c r="AL96" s="40">
        <v>13520932.119999999</v>
      </c>
      <c r="AM96" s="40">
        <v>13520932.119999999</v>
      </c>
      <c r="AN96" s="40">
        <v>13520932.119999999</v>
      </c>
      <c r="AO96" s="40">
        <v>5003489.68</v>
      </c>
      <c r="AP96" s="40">
        <v>24758542.620000001</v>
      </c>
      <c r="AQ96" s="40">
        <v>0</v>
      </c>
      <c r="AR96" s="40">
        <v>747153162.12</v>
      </c>
      <c r="AS96" s="40">
        <v>747153162.12</v>
      </c>
      <c r="AT96" s="40">
        <v>396808306.86000001</v>
      </c>
      <c r="AU96" s="40">
        <v>826758649.22000003</v>
      </c>
      <c r="AV96" s="40">
        <v>826864618.09000003</v>
      </c>
      <c r="AW96" s="40">
        <v>838333509.35000002</v>
      </c>
      <c r="AX96" s="40">
        <v>748346692.34000003</v>
      </c>
      <c r="AY96" s="40">
        <v>748346692.34000003</v>
      </c>
      <c r="AZ96" s="40">
        <v>748197550.34000003</v>
      </c>
      <c r="BA96" s="40">
        <v>748197550.34000003</v>
      </c>
      <c r="BB96" s="40">
        <v>668527882.49000001</v>
      </c>
      <c r="BC96" s="40">
        <v>668527882.49000001</v>
      </c>
      <c r="BD96" s="40">
        <v>665605093.65999997</v>
      </c>
      <c r="BE96" s="40">
        <v>666815227.25</v>
      </c>
      <c r="BF96" s="40">
        <v>567984565.92999995</v>
      </c>
      <c r="BG96" s="40">
        <v>567984565.92999995</v>
      </c>
      <c r="BH96" s="40">
        <v>567984565.94000006</v>
      </c>
      <c r="BI96" s="40">
        <v>567244885.92999995</v>
      </c>
      <c r="BJ96" s="40">
        <v>419337334.51999998</v>
      </c>
      <c r="BK96" s="40">
        <v>418925284.51999998</v>
      </c>
      <c r="BL96" s="40">
        <v>417678847.70999998</v>
      </c>
      <c r="BM96" s="40">
        <v>417678847.70999998</v>
      </c>
      <c r="BN96" s="40">
        <v>284703861.92000002</v>
      </c>
      <c r="BO96" s="40">
        <v>284703861.92000002</v>
      </c>
      <c r="BP96" s="40">
        <v>284703861.92000002</v>
      </c>
      <c r="BQ96" s="40">
        <v>284703861.92000002</v>
      </c>
      <c r="BR96" s="40">
        <v>176995325.03999999</v>
      </c>
      <c r="BS96" s="40">
        <v>175028150.86000001</v>
      </c>
      <c r="BT96" s="40">
        <v>166077140.02000001</v>
      </c>
      <c r="BU96" s="40">
        <v>163213138.47</v>
      </c>
      <c r="BV96" s="40">
        <v>163539774.94999999</v>
      </c>
      <c r="BW96" s="40">
        <v>143804245.41</v>
      </c>
      <c r="BX96" s="40">
        <v>143505737.25</v>
      </c>
      <c r="BY96" s="40">
        <v>144024016.50999999</v>
      </c>
      <c r="BZ96" s="40">
        <v>132232212.09999999</v>
      </c>
      <c r="CA96" s="40">
        <v>130443089.94</v>
      </c>
      <c r="CB96" s="40">
        <v>137978409.43000001</v>
      </c>
      <c r="CC96" s="40">
        <v>127164283.31</v>
      </c>
      <c r="CD96" s="40">
        <v>69601738.090000004</v>
      </c>
      <c r="CE96" s="40">
        <v>34778000</v>
      </c>
      <c r="CF96" s="40">
        <v>10546287.800000001</v>
      </c>
      <c r="CG96" s="40">
        <v>1136843.69</v>
      </c>
      <c r="CH96" s="40">
        <v>0</v>
      </c>
      <c r="CI96" s="40">
        <v>0</v>
      </c>
      <c r="CJ96" s="40">
        <v>0</v>
      </c>
      <c r="CK96" s="40">
        <v>0</v>
      </c>
      <c r="CL96" s="40">
        <v>0</v>
      </c>
    </row>
    <row r="97" spans="1:90">
      <c r="A97" s="142" t="s">
        <v>68</v>
      </c>
      <c r="B97" s="40">
        <v>0</v>
      </c>
      <c r="C97" s="40">
        <v>0</v>
      </c>
      <c r="D97" s="40">
        <v>0</v>
      </c>
      <c r="E97" s="40">
        <v>0</v>
      </c>
      <c r="F97" s="40">
        <v>0</v>
      </c>
      <c r="G97" s="40">
        <v>0</v>
      </c>
      <c r="H97" s="40">
        <v>0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0</v>
      </c>
      <c r="AF97" s="40">
        <v>0</v>
      </c>
      <c r="AG97" s="40">
        <v>0</v>
      </c>
      <c r="AH97" s="40">
        <v>0</v>
      </c>
      <c r="AI97" s="40">
        <v>0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0</v>
      </c>
      <c r="AT97" s="40">
        <v>0</v>
      </c>
      <c r="AU97" s="40">
        <v>0</v>
      </c>
      <c r="AV97" s="40">
        <v>0</v>
      </c>
      <c r="AW97" s="40">
        <v>0</v>
      </c>
      <c r="AX97" s="40">
        <v>0</v>
      </c>
      <c r="AY97" s="40">
        <v>0</v>
      </c>
      <c r="AZ97" s="40">
        <v>0</v>
      </c>
      <c r="BA97" s="40">
        <v>0</v>
      </c>
      <c r="BB97" s="40">
        <v>0</v>
      </c>
      <c r="BC97" s="40">
        <v>0</v>
      </c>
      <c r="BD97" s="40">
        <v>0</v>
      </c>
      <c r="BE97" s="40">
        <v>0</v>
      </c>
      <c r="BF97" s="40">
        <v>0</v>
      </c>
      <c r="BG97" s="40">
        <v>0</v>
      </c>
      <c r="BH97" s="40">
        <v>0</v>
      </c>
      <c r="BI97" s="40">
        <v>0</v>
      </c>
      <c r="BJ97" s="40">
        <v>0</v>
      </c>
      <c r="BK97" s="40">
        <v>0</v>
      </c>
      <c r="BL97" s="40">
        <v>0</v>
      </c>
      <c r="BM97" s="40">
        <v>0</v>
      </c>
      <c r="BN97" s="40">
        <v>0</v>
      </c>
      <c r="BO97" s="40">
        <v>0</v>
      </c>
      <c r="BP97" s="40">
        <v>0</v>
      </c>
      <c r="BQ97" s="40">
        <v>0</v>
      </c>
      <c r="BR97" s="40">
        <v>0</v>
      </c>
      <c r="BS97" s="40">
        <v>0</v>
      </c>
      <c r="BT97" s="40">
        <v>0</v>
      </c>
      <c r="BU97" s="40">
        <v>0</v>
      </c>
      <c r="BV97" s="40">
        <v>0</v>
      </c>
      <c r="BW97" s="40">
        <v>0</v>
      </c>
      <c r="BX97" s="40">
        <v>0</v>
      </c>
      <c r="BY97" s="40">
        <v>0</v>
      </c>
      <c r="BZ97" s="40">
        <v>0</v>
      </c>
      <c r="CA97" s="40">
        <v>0</v>
      </c>
      <c r="CB97" s="40">
        <v>0</v>
      </c>
      <c r="CC97" s="40">
        <v>0</v>
      </c>
      <c r="CD97" s="40">
        <v>0</v>
      </c>
      <c r="CE97" s="40">
        <v>0</v>
      </c>
      <c r="CF97" s="40">
        <v>0</v>
      </c>
      <c r="CG97" s="40">
        <v>0</v>
      </c>
      <c r="CH97" s="40">
        <v>0</v>
      </c>
      <c r="CI97" s="40">
        <v>0</v>
      </c>
      <c r="CJ97" s="40">
        <v>0</v>
      </c>
      <c r="CK97" s="40">
        <v>0</v>
      </c>
      <c r="CL97" s="40">
        <v>0</v>
      </c>
    </row>
    <row r="98" spans="1:90">
      <c r="A98" s="142" t="s">
        <v>69</v>
      </c>
      <c r="B98" s="40">
        <v>2163468798.6500001</v>
      </c>
      <c r="C98" s="40">
        <v>2085842732.8599999</v>
      </c>
      <c r="D98" s="40">
        <v>1923104241.1099999</v>
      </c>
      <c r="E98" s="40">
        <v>1951568860.7</v>
      </c>
      <c r="F98" s="40">
        <v>1615500987.25</v>
      </c>
      <c r="G98" s="40">
        <v>1368063386.8499999</v>
      </c>
      <c r="H98" s="40">
        <v>1339551049.5699999</v>
      </c>
      <c r="I98" s="40">
        <v>1246835643.76</v>
      </c>
      <c r="J98" s="40">
        <v>976034021.77999997</v>
      </c>
      <c r="K98" s="40">
        <v>799133080.33000004</v>
      </c>
      <c r="L98" s="40">
        <v>657968080.58000004</v>
      </c>
      <c r="M98" s="40">
        <v>885779463.75</v>
      </c>
      <c r="N98" s="40">
        <v>679857822.16999996</v>
      </c>
      <c r="O98" s="40">
        <v>591206192.39999998</v>
      </c>
      <c r="P98" s="40">
        <v>707730535.75999999</v>
      </c>
      <c r="Q98" s="40">
        <v>657386918.41999996</v>
      </c>
      <c r="R98" s="40">
        <v>545456220.19000006</v>
      </c>
      <c r="S98" s="40">
        <v>467500899.72000003</v>
      </c>
      <c r="T98" s="40">
        <v>583477062.64999998</v>
      </c>
      <c r="U98" s="40">
        <v>538884920.75</v>
      </c>
      <c r="V98" s="40">
        <v>464499406.24000001</v>
      </c>
      <c r="W98" s="40">
        <v>364565670.26999998</v>
      </c>
      <c r="X98" s="40">
        <v>481138972.81999999</v>
      </c>
      <c r="Y98" s="40">
        <v>456042759.57999998</v>
      </c>
      <c r="Z98" s="40">
        <v>355172242.39999998</v>
      </c>
      <c r="AA98" s="40">
        <v>312019024.68000001</v>
      </c>
      <c r="AB98" s="40">
        <v>334910401.5</v>
      </c>
      <c r="AC98" s="40">
        <v>348157883.24000001</v>
      </c>
      <c r="AD98" s="40">
        <v>432044639.13</v>
      </c>
      <c r="AE98" s="40">
        <v>404198732.43000001</v>
      </c>
      <c r="AF98" s="40">
        <v>394300127.77999997</v>
      </c>
      <c r="AG98" s="40">
        <v>333127695.98000002</v>
      </c>
      <c r="AH98" s="40">
        <v>292352568.49000001</v>
      </c>
      <c r="AI98" s="40">
        <v>251916630.18000001</v>
      </c>
      <c r="AJ98" s="40">
        <v>323722579.61000001</v>
      </c>
      <c r="AK98" s="40">
        <v>242507425.50999999</v>
      </c>
      <c r="AL98" s="40">
        <v>217059266.37</v>
      </c>
      <c r="AM98" s="40">
        <v>175894223.94</v>
      </c>
      <c r="AN98" s="40">
        <v>112038259.65000001</v>
      </c>
      <c r="AO98" s="40">
        <v>54339534.890000001</v>
      </c>
      <c r="AP98" s="40">
        <v>62410895.600000001</v>
      </c>
      <c r="AQ98" s="40">
        <v>0</v>
      </c>
      <c r="AR98" s="40">
        <v>980521327.10000002</v>
      </c>
      <c r="AS98" s="40">
        <v>848115182.62</v>
      </c>
      <c r="AT98" s="40">
        <v>1118613055.72</v>
      </c>
      <c r="AU98" s="40">
        <v>525357157.43000001</v>
      </c>
      <c r="AV98" s="40">
        <v>403461761.73000002</v>
      </c>
      <c r="AW98" s="40">
        <v>371544386</v>
      </c>
      <c r="AX98" s="40">
        <v>363429189.26999998</v>
      </c>
      <c r="AY98" s="40">
        <v>244467864.97999999</v>
      </c>
      <c r="AZ98" s="40">
        <v>254618309.40000001</v>
      </c>
      <c r="BA98" s="40">
        <v>192812684.94999999</v>
      </c>
      <c r="BB98" s="40">
        <v>292526515.91000003</v>
      </c>
      <c r="BC98" s="40">
        <v>281230052.56999999</v>
      </c>
      <c r="BD98" s="40">
        <v>406650004.85000002</v>
      </c>
      <c r="BE98" s="40">
        <v>334116866.01999998</v>
      </c>
      <c r="BF98" s="40">
        <v>445681844.19</v>
      </c>
      <c r="BG98" s="40">
        <v>455559933.64999998</v>
      </c>
      <c r="BH98" s="40">
        <v>344656493.63999999</v>
      </c>
      <c r="BI98" s="40">
        <v>264614110.94</v>
      </c>
      <c r="BJ98" s="40">
        <v>363358290.55000001</v>
      </c>
      <c r="BK98" s="40">
        <v>278089580.66000003</v>
      </c>
      <c r="BL98" s="40">
        <v>133770782.09999999</v>
      </c>
      <c r="BM98" s="40">
        <v>119842474.04000001</v>
      </c>
      <c r="BN98" s="40">
        <v>257284974.88</v>
      </c>
      <c r="BO98" s="40">
        <v>170190260.5</v>
      </c>
      <c r="BP98" s="40">
        <v>105853126.12</v>
      </c>
      <c r="BQ98" s="40">
        <v>36818416.619999997</v>
      </c>
      <c r="BR98" s="40">
        <v>164751884.61000001</v>
      </c>
      <c r="BS98" s="40">
        <v>24363807.969999999</v>
      </c>
      <c r="BT98" s="40">
        <v>241854991.44</v>
      </c>
      <c r="BU98" s="40">
        <v>99358862.480000004</v>
      </c>
      <c r="BV98" s="40">
        <v>189774679.28999999</v>
      </c>
      <c r="BW98" s="40">
        <v>110559227.73</v>
      </c>
      <c r="BX98" s="40">
        <v>92578090.409999996</v>
      </c>
      <c r="BY98" s="40">
        <v>105677677.75</v>
      </c>
      <c r="BZ98" s="40">
        <v>51885677.789999999</v>
      </c>
      <c r="CA98" s="40">
        <v>42717718.460000001</v>
      </c>
      <c r="CB98" s="40">
        <v>75980140.25</v>
      </c>
      <c r="CC98" s="40">
        <v>35630191.829999998</v>
      </c>
      <c r="CD98" s="40">
        <v>91994293.900000006</v>
      </c>
      <c r="CE98" s="40">
        <v>129889000</v>
      </c>
      <c r="CF98" s="40">
        <v>81321459.170000002</v>
      </c>
      <c r="CG98" s="40">
        <v>12975517.09</v>
      </c>
      <c r="CH98" s="40">
        <v>0</v>
      </c>
      <c r="CI98" s="40">
        <v>0</v>
      </c>
      <c r="CJ98" s="40">
        <v>0</v>
      </c>
      <c r="CK98" s="40">
        <v>0</v>
      </c>
      <c r="CL98" s="40">
        <v>0</v>
      </c>
    </row>
    <row r="99" spans="1:90">
      <c r="A99" s="142" t="s">
        <v>70</v>
      </c>
      <c r="B99" s="40">
        <v>0</v>
      </c>
      <c r="C99" s="40">
        <v>82587765.489999995</v>
      </c>
      <c r="D99" s="40">
        <v>9402677.1799999997</v>
      </c>
      <c r="E99" s="40">
        <v>4854807.91</v>
      </c>
      <c r="F99" s="40">
        <v>73603757.75</v>
      </c>
      <c r="G99" s="40">
        <v>77607962.469999999</v>
      </c>
      <c r="H99" s="40">
        <v>8020547.0499999998</v>
      </c>
      <c r="I99" s="40">
        <v>12585937.140000001</v>
      </c>
      <c r="J99" s="40">
        <v>12953600.73</v>
      </c>
      <c r="K99" s="40">
        <v>30720644.760000002</v>
      </c>
      <c r="L99" s="40">
        <v>68977031.680000007</v>
      </c>
      <c r="M99" s="40">
        <v>7840000</v>
      </c>
      <c r="N99" s="40">
        <v>7840000</v>
      </c>
      <c r="O99" s="40">
        <v>41432269.700000003</v>
      </c>
      <c r="P99" s="40">
        <v>0</v>
      </c>
      <c r="Q99" s="40">
        <v>20373720.100000001</v>
      </c>
      <c r="R99" s="40">
        <v>20373720.100000001</v>
      </c>
      <c r="S99" s="40">
        <v>25326538.5</v>
      </c>
      <c r="T99" s="40">
        <v>0</v>
      </c>
      <c r="U99" s="40">
        <v>0</v>
      </c>
      <c r="V99" s="40">
        <v>4866217.22</v>
      </c>
      <c r="W99" s="40">
        <v>4866217.22</v>
      </c>
      <c r="X99" s="40">
        <v>6125948.6600000001</v>
      </c>
      <c r="Y99" s="40">
        <v>8428537.4399999995</v>
      </c>
      <c r="Z99" s="40">
        <v>15110904.539999999</v>
      </c>
      <c r="AA99" s="40">
        <v>15110904.539999999</v>
      </c>
      <c r="AB99" s="40">
        <v>7130642.2199999997</v>
      </c>
      <c r="AC99" s="40">
        <v>3414878.95</v>
      </c>
      <c r="AD99" s="40">
        <v>2347893.98</v>
      </c>
      <c r="AE99" s="40">
        <v>2347893.98</v>
      </c>
      <c r="AF99" s="40">
        <v>16878043.949999999</v>
      </c>
      <c r="AG99" s="40">
        <v>1076400</v>
      </c>
      <c r="AH99" s="40">
        <v>0</v>
      </c>
      <c r="AI99" s="40">
        <v>18437755.800000001</v>
      </c>
      <c r="AJ99" s="40">
        <v>0</v>
      </c>
      <c r="AK99" s="40">
        <v>0</v>
      </c>
      <c r="AL99" s="40">
        <v>0</v>
      </c>
      <c r="AM99" s="40">
        <v>0</v>
      </c>
      <c r="AN99" s="40">
        <v>4131556.94</v>
      </c>
      <c r="AO99" s="40">
        <v>0</v>
      </c>
      <c r="AP99" s="40">
        <v>0</v>
      </c>
      <c r="AQ99" s="40">
        <v>0</v>
      </c>
      <c r="AR99" s="40">
        <v>43213634.93</v>
      </c>
      <c r="AS99" s="40">
        <v>44288109.770000003</v>
      </c>
      <c r="AT99" s="40">
        <v>54341932.829999998</v>
      </c>
      <c r="AU99" s="40">
        <v>319264432.52999997</v>
      </c>
      <c r="AV99" s="40">
        <v>33902616.829999998</v>
      </c>
      <c r="AW99" s="40">
        <v>33902616.829999998</v>
      </c>
      <c r="AX99" s="40">
        <v>179475468.03</v>
      </c>
      <c r="AY99" s="40">
        <v>299373482.26999998</v>
      </c>
      <c r="AZ99" s="40">
        <v>15082286.01</v>
      </c>
      <c r="BA99" s="40">
        <v>10591636.66</v>
      </c>
      <c r="BB99" s="40">
        <v>27228651.460000001</v>
      </c>
      <c r="BC99" s="40">
        <v>215651038.53999999</v>
      </c>
      <c r="BD99" s="40">
        <v>25537143.440000001</v>
      </c>
      <c r="BE99" s="40">
        <v>19472806.489999998</v>
      </c>
      <c r="BF99" s="40">
        <v>19698608.93</v>
      </c>
      <c r="BG99" s="40">
        <v>232494010.44</v>
      </c>
      <c r="BH99" s="40">
        <v>19179643.98</v>
      </c>
      <c r="BI99" s="40">
        <v>16065471.57</v>
      </c>
      <c r="BJ99" s="40">
        <v>43569214.75</v>
      </c>
      <c r="BK99" s="40">
        <v>246368290.06999999</v>
      </c>
      <c r="BL99" s="40">
        <v>91578714.030000001</v>
      </c>
      <c r="BM99" s="40">
        <v>27851089.530000001</v>
      </c>
      <c r="BN99" s="40">
        <v>39662609.43</v>
      </c>
      <c r="BO99" s="40">
        <v>283532691.08999997</v>
      </c>
      <c r="BP99" s="40">
        <v>82394943.739999995</v>
      </c>
      <c r="BQ99" s="40">
        <v>94133175.359999999</v>
      </c>
      <c r="BR99" s="40">
        <v>262523853.59999999</v>
      </c>
      <c r="BS99" s="40">
        <v>175655544.66</v>
      </c>
      <c r="BT99" s="40">
        <v>172517845.40000001</v>
      </c>
      <c r="BU99" s="40">
        <v>67785291.349999994</v>
      </c>
      <c r="BV99" s="40">
        <v>51135992.259999998</v>
      </c>
      <c r="BW99" s="40">
        <v>13917863.050000001</v>
      </c>
      <c r="BX99" s="40">
        <v>0</v>
      </c>
      <c r="BY99" s="40">
        <v>0</v>
      </c>
      <c r="BZ99" s="40">
        <v>0</v>
      </c>
      <c r="CA99" s="40">
        <v>12394176.439999999</v>
      </c>
      <c r="CB99" s="40">
        <v>0</v>
      </c>
      <c r="CC99" s="40">
        <v>116006110.2</v>
      </c>
      <c r="CD99" s="40">
        <v>0</v>
      </c>
      <c r="CE99" s="40">
        <v>0</v>
      </c>
      <c r="CF99" s="40">
        <v>0</v>
      </c>
      <c r="CG99" s="40">
        <v>0</v>
      </c>
      <c r="CH99" s="40">
        <v>0</v>
      </c>
      <c r="CI99" s="40">
        <v>0</v>
      </c>
      <c r="CJ99" s="40">
        <v>0</v>
      </c>
      <c r="CK99" s="40">
        <v>0</v>
      </c>
      <c r="CL99" s="40">
        <v>0</v>
      </c>
    </row>
    <row r="100" spans="1:90">
      <c r="A100" s="142" t="s">
        <v>291</v>
      </c>
      <c r="B100" s="40"/>
      <c r="C100" s="40"/>
      <c r="D100" s="40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40"/>
    </row>
    <row r="101" spans="1:90">
      <c r="A101" s="142" t="s">
        <v>71</v>
      </c>
      <c r="B101" s="40">
        <v>0</v>
      </c>
      <c r="C101" s="40">
        <v>0</v>
      </c>
      <c r="D101" s="40">
        <v>0</v>
      </c>
      <c r="E101" s="40">
        <v>0</v>
      </c>
      <c r="F101" s="40">
        <v>0</v>
      </c>
      <c r="G101" s="40">
        <v>0</v>
      </c>
      <c r="H101" s="40">
        <v>0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0</v>
      </c>
      <c r="AM101" s="40">
        <v>0</v>
      </c>
      <c r="AN101" s="40">
        <v>0</v>
      </c>
      <c r="AO101" s="40">
        <v>0</v>
      </c>
      <c r="AP101" s="40">
        <v>0</v>
      </c>
      <c r="AQ101" s="40">
        <v>0</v>
      </c>
      <c r="AR101" s="40">
        <v>0</v>
      </c>
      <c r="AS101" s="40">
        <v>0</v>
      </c>
      <c r="AT101" s="40">
        <v>0</v>
      </c>
      <c r="AU101" s="40">
        <v>0</v>
      </c>
      <c r="AV101" s="40">
        <v>0</v>
      </c>
      <c r="AW101" s="40">
        <v>0</v>
      </c>
      <c r="AX101" s="40">
        <v>0</v>
      </c>
      <c r="AY101" s="40">
        <v>0</v>
      </c>
      <c r="AZ101" s="40">
        <v>0</v>
      </c>
      <c r="BA101" s="40">
        <v>0</v>
      </c>
      <c r="BB101" s="40">
        <v>0</v>
      </c>
      <c r="BC101" s="40">
        <v>0</v>
      </c>
      <c r="BD101" s="40">
        <v>0</v>
      </c>
      <c r="BE101" s="40">
        <v>0</v>
      </c>
      <c r="BF101" s="40">
        <v>0</v>
      </c>
      <c r="BG101" s="40">
        <v>0</v>
      </c>
      <c r="BH101" s="40">
        <v>0</v>
      </c>
      <c r="BI101" s="40">
        <v>0</v>
      </c>
      <c r="BJ101" s="40">
        <v>0</v>
      </c>
      <c r="BK101" s="40">
        <v>0</v>
      </c>
      <c r="BL101" s="40">
        <v>0</v>
      </c>
      <c r="BM101" s="40">
        <v>0</v>
      </c>
      <c r="BN101" s="40">
        <v>0</v>
      </c>
      <c r="BO101" s="40">
        <v>0</v>
      </c>
      <c r="BP101" s="40">
        <v>0</v>
      </c>
      <c r="BQ101" s="40">
        <v>0</v>
      </c>
      <c r="BR101" s="40">
        <v>0</v>
      </c>
      <c r="BS101" s="40">
        <v>0</v>
      </c>
      <c r="BT101" s="40">
        <v>0</v>
      </c>
      <c r="BU101" s="40">
        <v>0</v>
      </c>
      <c r="BV101" s="40">
        <v>0</v>
      </c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</row>
    <row r="102" spans="1:90">
      <c r="A102" s="142" t="s">
        <v>72</v>
      </c>
      <c r="B102" s="40">
        <v>5347078071.9300003</v>
      </c>
      <c r="C102" s="40">
        <v>5256899636.2200003</v>
      </c>
      <c r="D102" s="40">
        <v>5020825061.8100004</v>
      </c>
      <c r="E102" s="40">
        <v>5068442723.7799997</v>
      </c>
      <c r="F102" s="40">
        <v>4578346880.3699999</v>
      </c>
      <c r="G102" s="40">
        <v>4329925851.3299999</v>
      </c>
      <c r="H102" s="40">
        <v>4283218386.5599999</v>
      </c>
      <c r="I102" s="40">
        <v>4188743553.77</v>
      </c>
      <c r="J102" s="40">
        <v>3812379527.6300001</v>
      </c>
      <c r="K102" s="40">
        <v>3636577282.9000001</v>
      </c>
      <c r="L102" s="40">
        <v>3492010319.8299999</v>
      </c>
      <c r="M102" s="40">
        <v>3549869119.29</v>
      </c>
      <c r="N102" s="40">
        <v>3292036405.4299998</v>
      </c>
      <c r="O102" s="40">
        <v>3261303617.0599999</v>
      </c>
      <c r="P102" s="40">
        <v>2076485478.45</v>
      </c>
      <c r="Q102" s="40">
        <v>2026145436.48</v>
      </c>
      <c r="R102" s="40">
        <v>1850532120.8599999</v>
      </c>
      <c r="S102" s="40">
        <v>1807212255.21</v>
      </c>
      <c r="T102" s="40">
        <v>1753460362.2</v>
      </c>
      <c r="U102" s="40">
        <v>1708863807.6400001</v>
      </c>
      <c r="V102" s="40">
        <v>1594871229.6900001</v>
      </c>
      <c r="W102" s="40">
        <v>1493187493.72</v>
      </c>
      <c r="X102" s="40">
        <v>1511840796.27</v>
      </c>
      <c r="Y102" s="40">
        <v>1486744583.03</v>
      </c>
      <c r="Z102" s="40">
        <v>1361163679.74</v>
      </c>
      <c r="AA102" s="40">
        <v>1318010462.02</v>
      </c>
      <c r="AB102" s="40">
        <v>1359076398.96</v>
      </c>
      <c r="AC102" s="40">
        <v>1372323880.7</v>
      </c>
      <c r="AD102" s="40">
        <v>1346746133.21</v>
      </c>
      <c r="AE102" s="40">
        <v>1309283756.51</v>
      </c>
      <c r="AF102" s="40">
        <v>1257022781.8599999</v>
      </c>
      <c r="AG102" s="40">
        <v>1192644860.0599999</v>
      </c>
      <c r="AH102" s="40">
        <v>1128718247.75</v>
      </c>
      <c r="AI102" s="40">
        <v>1088282309.4400001</v>
      </c>
      <c r="AJ102" s="40">
        <v>1070488258.87</v>
      </c>
      <c r="AK102" s="40">
        <v>989273104.76999998</v>
      </c>
      <c r="AL102" s="40">
        <v>943483623.04999995</v>
      </c>
      <c r="AM102" s="40">
        <v>301908047.23000002</v>
      </c>
      <c r="AN102" s="40">
        <v>233767245.90000001</v>
      </c>
      <c r="AO102" s="40">
        <v>156685426.28</v>
      </c>
      <c r="AP102" s="40">
        <v>104809883.55</v>
      </c>
      <c r="AQ102" s="40">
        <v>0</v>
      </c>
      <c r="AR102" s="40">
        <v>4190628054.0300002</v>
      </c>
      <c r="AS102" s="40">
        <v>4064286599.1199999</v>
      </c>
      <c r="AT102" s="40">
        <v>3989341897.48</v>
      </c>
      <c r="AU102" s="40">
        <v>3813591525.6199999</v>
      </c>
      <c r="AV102" s="40">
        <v>3659883322.9499998</v>
      </c>
      <c r="AW102" s="40">
        <v>3638341267.0599999</v>
      </c>
      <c r="AX102" s="40">
        <v>3539015570.1799998</v>
      </c>
      <c r="AY102" s="40">
        <v>3421458575.0700002</v>
      </c>
      <c r="AZ102" s="40">
        <v>3431964940.5599999</v>
      </c>
      <c r="BA102" s="40">
        <v>3370999396.0100002</v>
      </c>
      <c r="BB102" s="40">
        <v>3396914722.2199998</v>
      </c>
      <c r="BC102" s="40">
        <v>3385596561.1399999</v>
      </c>
      <c r="BD102" s="40">
        <v>3507956785.8600001</v>
      </c>
      <c r="BE102" s="40">
        <v>3436633780.6199999</v>
      </c>
      <c r="BF102" s="40">
        <v>3437811344.4899998</v>
      </c>
      <c r="BG102" s="40">
        <v>3446282917.3200002</v>
      </c>
      <c r="BH102" s="40">
        <v>3334183281.0999999</v>
      </c>
      <c r="BI102" s="40">
        <v>3253401218.4899998</v>
      </c>
      <c r="BJ102" s="40">
        <v>3188136701.4200001</v>
      </c>
      <c r="BK102" s="40">
        <v>3102411840.3600001</v>
      </c>
      <c r="BL102" s="40">
        <v>2956796260.9899998</v>
      </c>
      <c r="BM102" s="40">
        <v>2939782965.54</v>
      </c>
      <c r="BN102" s="40">
        <v>2938700204.0999999</v>
      </c>
      <c r="BO102" s="40">
        <v>2850988639.3499999</v>
      </c>
      <c r="BP102" s="40">
        <v>2784318534.5599999</v>
      </c>
      <c r="BQ102" s="40">
        <v>2714715040.6300001</v>
      </c>
      <c r="BR102" s="40">
        <v>2728596644.7199998</v>
      </c>
      <c r="BS102" s="40">
        <v>2591080115.2800002</v>
      </c>
      <c r="BT102" s="40">
        <v>2791716742.6399999</v>
      </c>
      <c r="BU102" s="40">
        <v>2645724841.4299998</v>
      </c>
      <c r="BV102" s="40">
        <v>1347281958.8599999</v>
      </c>
      <c r="BW102" s="40">
        <v>1248311269.76</v>
      </c>
      <c r="BX102" s="40">
        <v>1229599139.29</v>
      </c>
      <c r="BY102" s="40">
        <v>1243135953.28</v>
      </c>
      <c r="BZ102" s="40">
        <v>1174616352.97</v>
      </c>
      <c r="CA102" s="40">
        <v>1161133968.48</v>
      </c>
      <c r="CB102" s="40">
        <v>1183711862.5699999</v>
      </c>
      <c r="CC102" s="40">
        <v>1077817608.03</v>
      </c>
      <c r="CD102" s="40">
        <v>1076619164.8800001</v>
      </c>
      <c r="CE102" s="40">
        <v>1079642000</v>
      </c>
      <c r="CF102" s="40">
        <v>1003922431.86</v>
      </c>
      <c r="CG102" s="40">
        <v>492362941.67000002</v>
      </c>
      <c r="CH102" s="40">
        <v>203800000</v>
      </c>
      <c r="CI102" s="40">
        <v>162870000</v>
      </c>
      <c r="CJ102" s="40">
        <v>92660000</v>
      </c>
      <c r="CK102" s="40">
        <v>75420000</v>
      </c>
      <c r="CL102" s="40">
        <v>0</v>
      </c>
    </row>
    <row r="103" spans="1:90">
      <c r="A103" s="142" t="s">
        <v>73</v>
      </c>
      <c r="B103" s="40">
        <v>35959488.609999999</v>
      </c>
      <c r="C103" s="40">
        <v>46389535.380000003</v>
      </c>
      <c r="D103" s="40">
        <v>103271130.5</v>
      </c>
      <c r="E103" s="40">
        <v>120221866.2</v>
      </c>
      <c r="F103" s="40">
        <v>94908378.670000002</v>
      </c>
      <c r="G103" s="40">
        <v>84766499.769999996</v>
      </c>
      <c r="H103" s="40">
        <v>84720607.219999999</v>
      </c>
      <c r="I103" s="40">
        <v>79159992.989999995</v>
      </c>
      <c r="J103" s="40">
        <v>61351364.890000001</v>
      </c>
      <c r="K103" s="40">
        <v>77431187.400000006</v>
      </c>
      <c r="L103" s="40">
        <v>76688259.879999995</v>
      </c>
      <c r="M103" s="40">
        <v>94273086.810000002</v>
      </c>
      <c r="N103" s="40">
        <v>75009533.079999998</v>
      </c>
      <c r="O103" s="40">
        <v>58471988.32</v>
      </c>
      <c r="P103" s="40">
        <v>78887595.579999998</v>
      </c>
      <c r="Q103" s="40">
        <v>61389854.390000001</v>
      </c>
      <c r="R103" s="40">
        <v>44632072.539999999</v>
      </c>
      <c r="S103" s="40">
        <v>43885254.259999998</v>
      </c>
      <c r="T103" s="40">
        <v>73129513.829999998</v>
      </c>
      <c r="U103" s="40">
        <v>64237049.340000004</v>
      </c>
      <c r="V103" s="40">
        <v>42074915.719999999</v>
      </c>
      <c r="W103" s="40">
        <v>36317883.549999997</v>
      </c>
      <c r="X103" s="40">
        <v>30247031.23</v>
      </c>
      <c r="Y103" s="40">
        <v>24068389.370000001</v>
      </c>
      <c r="Z103" s="40">
        <v>16090898.1</v>
      </c>
      <c r="AA103" s="40">
        <v>14951064.039999999</v>
      </c>
      <c r="AB103" s="40">
        <v>13197952.640000001</v>
      </c>
      <c r="AC103" s="40">
        <v>18012336.120000001</v>
      </c>
      <c r="AD103" s="40">
        <v>18020873.52</v>
      </c>
      <c r="AE103" s="40">
        <v>15960499.550000001</v>
      </c>
      <c r="AF103" s="40">
        <v>1971969.73</v>
      </c>
      <c r="AG103" s="40">
        <v>23912695.670000002</v>
      </c>
      <c r="AH103" s="40">
        <v>8415443.4399999995</v>
      </c>
      <c r="AI103" s="40">
        <v>10205798.24</v>
      </c>
      <c r="AJ103" s="40">
        <v>0</v>
      </c>
      <c r="AK103" s="40">
        <v>0</v>
      </c>
      <c r="AL103" s="40">
        <v>0</v>
      </c>
      <c r="AM103" s="40">
        <v>0</v>
      </c>
      <c r="AN103" s="40">
        <v>4969470.03</v>
      </c>
      <c r="AO103" s="40">
        <v>17453819.5</v>
      </c>
      <c r="AP103" s="40">
        <v>1702092.78</v>
      </c>
      <c r="AQ103" s="40">
        <v>0</v>
      </c>
      <c r="AR103" s="40">
        <v>1665777839.47</v>
      </c>
      <c r="AS103" s="40">
        <v>1594466336.1900001</v>
      </c>
      <c r="AT103" s="40">
        <v>1568055288.3199999</v>
      </c>
      <c r="AU103" s="40">
        <v>1480593596.3399999</v>
      </c>
      <c r="AV103" s="40">
        <v>1616917142.97</v>
      </c>
      <c r="AW103" s="40">
        <v>1543511977.0999999</v>
      </c>
      <c r="AX103" s="40">
        <v>1472896083.49</v>
      </c>
      <c r="AY103" s="40">
        <v>1398817616.9100001</v>
      </c>
      <c r="AZ103" s="40">
        <v>1578373162.75</v>
      </c>
      <c r="BA103" s="40">
        <v>1524310184.53</v>
      </c>
      <c r="BB103" s="40">
        <v>1491655606.1900001</v>
      </c>
      <c r="BC103" s="40">
        <v>1422004901.4200001</v>
      </c>
      <c r="BD103" s="40">
        <v>1560864241.5899999</v>
      </c>
      <c r="BE103" s="40">
        <v>1490119769.49</v>
      </c>
      <c r="BF103" s="40">
        <v>1370488198.45</v>
      </c>
      <c r="BG103" s="40">
        <v>1305115860.6900001</v>
      </c>
      <c r="BH103" s="40">
        <v>1471670374.79</v>
      </c>
      <c r="BI103" s="40">
        <v>1394732453.79</v>
      </c>
      <c r="BJ103" s="40">
        <v>1300805778.96</v>
      </c>
      <c r="BK103" s="40">
        <v>1190501693.0799999</v>
      </c>
      <c r="BL103" s="40">
        <v>1333793293.0699999</v>
      </c>
      <c r="BM103" s="40">
        <v>1265998167.1800001</v>
      </c>
      <c r="BN103" s="40">
        <v>1186619907.7</v>
      </c>
      <c r="BO103" s="40">
        <v>1103039324.54</v>
      </c>
      <c r="BP103" s="40">
        <v>1204158783.23</v>
      </c>
      <c r="BQ103" s="40">
        <v>1161214127.53</v>
      </c>
      <c r="BR103" s="40">
        <v>1066774809.54</v>
      </c>
      <c r="BS103" s="40">
        <v>1008461505.29</v>
      </c>
      <c r="BT103" s="40">
        <v>938966019.15999997</v>
      </c>
      <c r="BU103" s="40">
        <v>952340253.22000003</v>
      </c>
      <c r="BV103" s="40">
        <v>843905400.62</v>
      </c>
      <c r="BW103" s="40">
        <v>860297515.53999996</v>
      </c>
      <c r="BX103" s="40">
        <v>0</v>
      </c>
      <c r="BY103" s="40">
        <v>0</v>
      </c>
      <c r="BZ103" s="40">
        <v>0</v>
      </c>
      <c r="CA103" s="40">
        <v>0</v>
      </c>
      <c r="CB103" s="40">
        <v>0</v>
      </c>
      <c r="CC103" s="40">
        <v>0</v>
      </c>
      <c r="CD103" s="40">
        <v>-21919.05</v>
      </c>
      <c r="CE103" s="40">
        <v>96000</v>
      </c>
      <c r="CF103" s="40">
        <v>305920.90000000002</v>
      </c>
      <c r="CG103" s="40">
        <v>326958.7</v>
      </c>
      <c r="CH103" s="40">
        <v>0</v>
      </c>
      <c r="CI103" s="40">
        <v>0</v>
      </c>
      <c r="CJ103" s="40">
        <v>0</v>
      </c>
      <c r="CK103" s="40">
        <v>0</v>
      </c>
      <c r="CL103" s="40">
        <v>0</v>
      </c>
    </row>
    <row r="104" spans="1:90" hidden="1">
      <c r="A104" s="142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3"/>
    </row>
    <row r="105" spans="1:90" hidden="1">
      <c r="A105" s="142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3"/>
    </row>
    <row r="106" spans="1:90" hidden="1">
      <c r="A106" s="142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3"/>
    </row>
    <row r="107" spans="1:90" s="5" customFormat="1">
      <c r="A107" s="143" t="s">
        <v>74</v>
      </c>
      <c r="B107" s="33">
        <f>B102+B103</f>
        <v>5383037560.54</v>
      </c>
      <c r="C107" s="33">
        <f>C102+C103</f>
        <v>5303289171.6000004</v>
      </c>
      <c r="D107" s="33">
        <f>D102+D103</f>
        <v>5124096192.3100004</v>
      </c>
      <c r="E107" s="33">
        <f>E102+E103</f>
        <v>5188664589.9799995</v>
      </c>
      <c r="F107" s="33">
        <f t="shared" ref="F107:BQ107" si="20">F102+F103</f>
        <v>4673255259.04</v>
      </c>
      <c r="G107" s="33">
        <f t="shared" si="20"/>
        <v>4414692351.1000004</v>
      </c>
      <c r="H107" s="33">
        <f t="shared" si="20"/>
        <v>4367938993.7799997</v>
      </c>
      <c r="I107" s="33">
        <f t="shared" si="20"/>
        <v>4267903546.7599998</v>
      </c>
      <c r="J107" s="33">
        <f t="shared" si="20"/>
        <v>3873730892.52</v>
      </c>
      <c r="K107" s="33">
        <f t="shared" si="20"/>
        <v>3714008470.3000002</v>
      </c>
      <c r="L107" s="33">
        <f t="shared" si="20"/>
        <v>3568698579.71</v>
      </c>
      <c r="M107" s="33">
        <f t="shared" si="20"/>
        <v>3644142206.0999999</v>
      </c>
      <c r="N107" s="33">
        <f t="shared" si="20"/>
        <v>3367045938.5099998</v>
      </c>
      <c r="O107" s="33">
        <f t="shared" si="20"/>
        <v>3319775605.3800001</v>
      </c>
      <c r="P107" s="33">
        <f t="shared" si="20"/>
        <v>2155373074.0300002</v>
      </c>
      <c r="Q107" s="33">
        <f t="shared" si="20"/>
        <v>2087535290.8700001</v>
      </c>
      <c r="R107" s="33">
        <f t="shared" si="20"/>
        <v>1895164193.3999999</v>
      </c>
      <c r="S107" s="33">
        <f t="shared" si="20"/>
        <v>1851097509.47</v>
      </c>
      <c r="T107" s="33">
        <f t="shared" si="20"/>
        <v>1826589876.03</v>
      </c>
      <c r="U107" s="33">
        <f t="shared" si="20"/>
        <v>1773100856.98</v>
      </c>
      <c r="V107" s="33">
        <f t="shared" si="20"/>
        <v>1636946145.4100001</v>
      </c>
      <c r="W107" s="33">
        <f t="shared" si="20"/>
        <v>1529505377.27</v>
      </c>
      <c r="X107" s="33">
        <f t="shared" si="20"/>
        <v>1542087827.5</v>
      </c>
      <c r="Y107" s="33">
        <f t="shared" si="20"/>
        <v>1510812972.3999999</v>
      </c>
      <c r="Z107" s="33">
        <f t="shared" si="20"/>
        <v>1377254577.8399999</v>
      </c>
      <c r="AA107" s="33">
        <f t="shared" si="20"/>
        <v>1332961526.0599999</v>
      </c>
      <c r="AB107" s="33">
        <f t="shared" si="20"/>
        <v>1372274351.6000001</v>
      </c>
      <c r="AC107" s="33">
        <f t="shared" si="20"/>
        <v>1390336216.8199999</v>
      </c>
      <c r="AD107" s="33">
        <f t="shared" si="20"/>
        <v>1364767006.73</v>
      </c>
      <c r="AE107" s="33">
        <f t="shared" si="20"/>
        <v>1325244256.0599999</v>
      </c>
      <c r="AF107" s="33">
        <f t="shared" si="20"/>
        <v>1258994751.5899999</v>
      </c>
      <c r="AG107" s="33">
        <f t="shared" si="20"/>
        <v>1216557555.73</v>
      </c>
      <c r="AH107" s="33">
        <f t="shared" si="20"/>
        <v>1137133691.1900001</v>
      </c>
      <c r="AI107" s="33">
        <f t="shared" si="20"/>
        <v>1098488107.6800001</v>
      </c>
      <c r="AJ107" s="33">
        <f t="shared" si="20"/>
        <v>1070488258.87</v>
      </c>
      <c r="AK107" s="33">
        <f t="shared" si="20"/>
        <v>989273104.76999998</v>
      </c>
      <c r="AL107" s="33">
        <f t="shared" si="20"/>
        <v>943483623.04999995</v>
      </c>
      <c r="AM107" s="33">
        <f t="shared" si="20"/>
        <v>301908047.23000002</v>
      </c>
      <c r="AN107" s="33">
        <f t="shared" si="20"/>
        <v>238736715.93000001</v>
      </c>
      <c r="AO107" s="33">
        <f t="shared" si="20"/>
        <v>174139245.78</v>
      </c>
      <c r="AP107" s="33">
        <f t="shared" si="20"/>
        <v>106511976.33</v>
      </c>
      <c r="AQ107" s="33">
        <f t="shared" si="20"/>
        <v>0</v>
      </c>
      <c r="AR107" s="33">
        <f t="shared" si="20"/>
        <v>5856405893.5</v>
      </c>
      <c r="AS107" s="33">
        <f t="shared" si="20"/>
        <v>5658752935.3099995</v>
      </c>
      <c r="AT107" s="33">
        <f t="shared" si="20"/>
        <v>5557397185.8000002</v>
      </c>
      <c r="AU107" s="33">
        <f t="shared" si="20"/>
        <v>5294185121.96</v>
      </c>
      <c r="AV107" s="33">
        <f t="shared" si="20"/>
        <v>5276800465.9200001</v>
      </c>
      <c r="AW107" s="33">
        <f t="shared" si="20"/>
        <v>5181853244.1599998</v>
      </c>
      <c r="AX107" s="33">
        <f t="shared" si="20"/>
        <v>5011911653.6700001</v>
      </c>
      <c r="AY107" s="33">
        <f t="shared" si="20"/>
        <v>4820276191.9800005</v>
      </c>
      <c r="AZ107" s="33">
        <f t="shared" si="20"/>
        <v>5010338103.3099995</v>
      </c>
      <c r="BA107" s="33">
        <f t="shared" si="20"/>
        <v>4895309580.54</v>
      </c>
      <c r="BB107" s="33">
        <f t="shared" si="20"/>
        <v>4888570328.4099998</v>
      </c>
      <c r="BC107" s="33">
        <f t="shared" si="20"/>
        <v>4807601462.5599995</v>
      </c>
      <c r="BD107" s="33">
        <f t="shared" si="20"/>
        <v>5068821027.4499998</v>
      </c>
      <c r="BE107" s="33">
        <f t="shared" si="20"/>
        <v>4926753550.1099997</v>
      </c>
      <c r="BF107" s="33">
        <f t="shared" si="20"/>
        <v>4808299542.9399996</v>
      </c>
      <c r="BG107" s="33">
        <f t="shared" si="20"/>
        <v>4751398778.0100002</v>
      </c>
      <c r="BH107" s="33">
        <f t="shared" si="20"/>
        <v>4805853655.8899994</v>
      </c>
      <c r="BI107" s="33">
        <f t="shared" si="20"/>
        <v>4648133672.2799997</v>
      </c>
      <c r="BJ107" s="33">
        <f t="shared" si="20"/>
        <v>4488942480.3800001</v>
      </c>
      <c r="BK107" s="33">
        <f t="shared" si="20"/>
        <v>4292913533.4400001</v>
      </c>
      <c r="BL107" s="33">
        <f t="shared" si="20"/>
        <v>4290589554.0599995</v>
      </c>
      <c r="BM107" s="33">
        <f t="shared" si="20"/>
        <v>4205781132.7200003</v>
      </c>
      <c r="BN107" s="33">
        <f t="shared" si="20"/>
        <v>4125320111.8000002</v>
      </c>
      <c r="BO107" s="33">
        <f t="shared" si="20"/>
        <v>3954027963.8899999</v>
      </c>
      <c r="BP107" s="33">
        <f t="shared" si="20"/>
        <v>3988477317.79</v>
      </c>
      <c r="BQ107" s="33">
        <f t="shared" si="20"/>
        <v>3875929168.1599998</v>
      </c>
      <c r="BR107" s="33">
        <f t="shared" ref="BR107:CK107" si="21">BR102+BR103</f>
        <v>3795371454.2599998</v>
      </c>
      <c r="BS107" s="33">
        <f t="shared" si="21"/>
        <v>3599541620.5700002</v>
      </c>
      <c r="BT107" s="33">
        <f t="shared" si="21"/>
        <v>3730682761.7999997</v>
      </c>
      <c r="BU107" s="33">
        <f t="shared" si="21"/>
        <v>3598065094.6499996</v>
      </c>
      <c r="BV107" s="33">
        <f t="shared" si="21"/>
        <v>2191187359.48</v>
      </c>
      <c r="BW107" s="33">
        <f t="shared" si="21"/>
        <v>2108608785.3</v>
      </c>
      <c r="BX107" s="33">
        <f t="shared" si="21"/>
        <v>1229599139.29</v>
      </c>
      <c r="BY107" s="33">
        <f t="shared" si="21"/>
        <v>1243135953.28</v>
      </c>
      <c r="BZ107" s="33">
        <f t="shared" si="21"/>
        <v>1174616352.97</v>
      </c>
      <c r="CA107" s="33">
        <f t="shared" si="21"/>
        <v>1161133968.48</v>
      </c>
      <c r="CB107" s="33">
        <f t="shared" si="21"/>
        <v>1183711862.5699999</v>
      </c>
      <c r="CC107" s="33">
        <f t="shared" si="21"/>
        <v>1077817608.03</v>
      </c>
      <c r="CD107" s="33">
        <f t="shared" si="21"/>
        <v>1076597245.8300002</v>
      </c>
      <c r="CE107" s="33">
        <f t="shared" si="21"/>
        <v>1079738000</v>
      </c>
      <c r="CF107" s="33">
        <f t="shared" si="21"/>
        <v>1004228352.76</v>
      </c>
      <c r="CG107" s="33">
        <f t="shared" si="21"/>
        <v>492689900.37</v>
      </c>
      <c r="CH107" s="33">
        <f t="shared" si="21"/>
        <v>203800000</v>
      </c>
      <c r="CI107" s="33">
        <f t="shared" si="21"/>
        <v>162870000</v>
      </c>
      <c r="CJ107" s="33">
        <f t="shared" si="21"/>
        <v>92660000</v>
      </c>
      <c r="CK107" s="33">
        <f t="shared" si="21"/>
        <v>75420000</v>
      </c>
      <c r="CL107" s="33">
        <f>CL102+CL103</f>
        <v>0</v>
      </c>
    </row>
    <row r="108" spans="1:90" s="8" customFormat="1">
      <c r="A108" s="144" t="s">
        <v>75</v>
      </c>
      <c r="B108" s="38">
        <f>SUM(B89+B107)</f>
        <v>8712412223.0900002</v>
      </c>
      <c r="C108" s="38">
        <f t="shared" ref="C108:BN108" si="22">SUM(C89+C107)</f>
        <v>9027826067.9099998</v>
      </c>
      <c r="D108" s="38">
        <f t="shared" si="22"/>
        <v>8170340087.4800005</v>
      </c>
      <c r="E108" s="38">
        <f>E107-E89</f>
        <v>2721628362.1099992</v>
      </c>
      <c r="F108" s="38">
        <f t="shared" si="22"/>
        <v>7024523071.9899998</v>
      </c>
      <c r="G108" s="38">
        <f t="shared" si="22"/>
        <v>6465828219.6100006</v>
      </c>
      <c r="H108" s="38">
        <f t="shared" si="22"/>
        <v>5139778038.0100002</v>
      </c>
      <c r="I108" s="38">
        <f t="shared" si="22"/>
        <v>4778188979.3800001</v>
      </c>
      <c r="J108" s="38">
        <f t="shared" si="22"/>
        <v>4702897401.4799995</v>
      </c>
      <c r="K108" s="38">
        <f t="shared" si="22"/>
        <v>4684565652.5200005</v>
      </c>
      <c r="L108" s="38">
        <f t="shared" si="22"/>
        <v>4675828285.6800003</v>
      </c>
      <c r="M108" s="38">
        <f t="shared" si="22"/>
        <v>4876510159.0900002</v>
      </c>
      <c r="N108" s="38">
        <f t="shared" si="22"/>
        <v>4613113711.1700001</v>
      </c>
      <c r="O108" s="38">
        <f t="shared" si="22"/>
        <v>4324838776.9300003</v>
      </c>
      <c r="P108" s="38">
        <f t="shared" si="22"/>
        <v>2977584633.75</v>
      </c>
      <c r="Q108" s="38">
        <f t="shared" si="22"/>
        <v>2569118377.96</v>
      </c>
      <c r="R108" s="38">
        <f t="shared" si="22"/>
        <v>2276233905.8899999</v>
      </c>
      <c r="S108" s="38">
        <f t="shared" si="22"/>
        <v>1956333620.5799999</v>
      </c>
      <c r="T108" s="38">
        <f t="shared" si="22"/>
        <v>1837389876.03</v>
      </c>
      <c r="U108" s="38">
        <f t="shared" si="22"/>
        <v>1774100856.98</v>
      </c>
      <c r="V108" s="38">
        <f t="shared" si="22"/>
        <v>1636946145.4100001</v>
      </c>
      <c r="W108" s="38">
        <f t="shared" si="22"/>
        <v>1529505377.27</v>
      </c>
      <c r="X108" s="38">
        <f t="shared" si="22"/>
        <v>1551742134.6500001</v>
      </c>
      <c r="Y108" s="38">
        <f t="shared" si="22"/>
        <v>1536312972.3999999</v>
      </c>
      <c r="Z108" s="38">
        <f t="shared" si="22"/>
        <v>1403878724.0999999</v>
      </c>
      <c r="AA108" s="38">
        <f t="shared" si="22"/>
        <v>1332961526.0599999</v>
      </c>
      <c r="AB108" s="38">
        <f t="shared" si="22"/>
        <v>1372274351.6000001</v>
      </c>
      <c r="AC108" s="38">
        <f t="shared" si="22"/>
        <v>1390336216.8199999</v>
      </c>
      <c r="AD108" s="38">
        <f t="shared" si="22"/>
        <v>1364767006.73</v>
      </c>
      <c r="AE108" s="38">
        <f t="shared" si="22"/>
        <v>1325244256.0599999</v>
      </c>
      <c r="AF108" s="38">
        <f t="shared" si="22"/>
        <v>1258994751.5899999</v>
      </c>
      <c r="AG108" s="38">
        <f t="shared" si="22"/>
        <v>1216557555.73</v>
      </c>
      <c r="AH108" s="38">
        <f t="shared" si="22"/>
        <v>1137133691.1900001</v>
      </c>
      <c r="AI108" s="38">
        <f t="shared" si="22"/>
        <v>1098488107.6800001</v>
      </c>
      <c r="AJ108" s="38">
        <f t="shared" si="22"/>
        <v>1070488258.87</v>
      </c>
      <c r="AK108" s="38">
        <f t="shared" si="22"/>
        <v>989273104.76999998</v>
      </c>
      <c r="AL108" s="38">
        <f t="shared" si="22"/>
        <v>943483623.04999995</v>
      </c>
      <c r="AM108" s="38">
        <f t="shared" si="22"/>
        <v>301908047.23000002</v>
      </c>
      <c r="AN108" s="38">
        <f t="shared" si="22"/>
        <v>267863175.50999999</v>
      </c>
      <c r="AO108" s="38">
        <f t="shared" si="22"/>
        <v>205732808</v>
      </c>
      <c r="AP108" s="38">
        <f t="shared" si="22"/>
        <v>106511976.33</v>
      </c>
      <c r="AQ108" s="38">
        <f t="shared" si="22"/>
        <v>0</v>
      </c>
      <c r="AR108" s="38">
        <f t="shared" si="22"/>
        <v>5856405893.5</v>
      </c>
      <c r="AS108" s="38">
        <f t="shared" si="22"/>
        <v>5658752935.3099995</v>
      </c>
      <c r="AT108" s="38">
        <f t="shared" si="22"/>
        <v>5557397185.8000002</v>
      </c>
      <c r="AU108" s="38">
        <f t="shared" si="22"/>
        <v>5294185121.96</v>
      </c>
      <c r="AV108" s="38">
        <f t="shared" si="22"/>
        <v>5276800465.9200001</v>
      </c>
      <c r="AW108" s="38">
        <f t="shared" si="22"/>
        <v>5181853244.1599998</v>
      </c>
      <c r="AX108" s="38">
        <f t="shared" si="22"/>
        <v>5011911653.6700001</v>
      </c>
      <c r="AY108" s="38">
        <f t="shared" si="22"/>
        <v>4820276191.9800005</v>
      </c>
      <c r="AZ108" s="38">
        <f t="shared" si="22"/>
        <v>5010338103.3099995</v>
      </c>
      <c r="BA108" s="38">
        <f t="shared" si="22"/>
        <v>4895309580.54</v>
      </c>
      <c r="BB108" s="38">
        <f t="shared" si="22"/>
        <v>4888570328.4099998</v>
      </c>
      <c r="BC108" s="38">
        <f t="shared" si="22"/>
        <v>4807601462.5599995</v>
      </c>
      <c r="BD108" s="38">
        <f t="shared" si="22"/>
        <v>5068821027.4499998</v>
      </c>
      <c r="BE108" s="38">
        <f t="shared" si="22"/>
        <v>4926753550.1099997</v>
      </c>
      <c r="BF108" s="38">
        <f t="shared" si="22"/>
        <v>4808299542.9399996</v>
      </c>
      <c r="BG108" s="38">
        <f t="shared" si="22"/>
        <v>4751398778.0100002</v>
      </c>
      <c r="BH108" s="38">
        <f t="shared" si="22"/>
        <v>4805853655.8899994</v>
      </c>
      <c r="BI108" s="38">
        <f t="shared" si="22"/>
        <v>4648133672.2799997</v>
      </c>
      <c r="BJ108" s="38">
        <f t="shared" si="22"/>
        <v>4488942480.3800001</v>
      </c>
      <c r="BK108" s="38">
        <f t="shared" si="22"/>
        <v>4292913533.4400001</v>
      </c>
      <c r="BL108" s="38">
        <f t="shared" si="22"/>
        <v>4290589554.0599995</v>
      </c>
      <c r="BM108" s="38">
        <f t="shared" si="22"/>
        <v>4205781132.7200003</v>
      </c>
      <c r="BN108" s="38">
        <f t="shared" si="22"/>
        <v>4125320111.8000002</v>
      </c>
      <c r="BO108" s="38">
        <f t="shared" ref="BO108:CK108" si="23">SUM(BO89+BO107)</f>
        <v>3954027963.8899999</v>
      </c>
      <c r="BP108" s="38">
        <f t="shared" si="23"/>
        <v>3988477317.79</v>
      </c>
      <c r="BQ108" s="38">
        <f t="shared" si="23"/>
        <v>3875929168.1599998</v>
      </c>
      <c r="BR108" s="38">
        <f t="shared" si="23"/>
        <v>3795371454.2599998</v>
      </c>
      <c r="BS108" s="38">
        <f t="shared" si="23"/>
        <v>3599541620.5700002</v>
      </c>
      <c r="BT108" s="38">
        <f t="shared" si="23"/>
        <v>3730682761.7999997</v>
      </c>
      <c r="BU108" s="38">
        <f t="shared" si="23"/>
        <v>3598065094.6499996</v>
      </c>
      <c r="BV108" s="38">
        <f t="shared" si="23"/>
        <v>2191187359.48</v>
      </c>
      <c r="BW108" s="38">
        <f t="shared" si="23"/>
        <v>2108608785.3</v>
      </c>
      <c r="BX108" s="38">
        <f t="shared" si="23"/>
        <v>1229599139.29</v>
      </c>
      <c r="BY108" s="38">
        <f t="shared" si="23"/>
        <v>1243135953.28</v>
      </c>
      <c r="BZ108" s="38">
        <f t="shared" si="23"/>
        <v>1174616352.97</v>
      </c>
      <c r="CA108" s="38">
        <f t="shared" si="23"/>
        <v>1161133968.48</v>
      </c>
      <c r="CB108" s="38">
        <f t="shared" si="23"/>
        <v>1183711862.5699999</v>
      </c>
      <c r="CC108" s="38">
        <f t="shared" si="23"/>
        <v>1077817608.03</v>
      </c>
      <c r="CD108" s="38">
        <f t="shared" si="23"/>
        <v>1076597245.8300002</v>
      </c>
      <c r="CE108" s="38">
        <f t="shared" si="23"/>
        <v>1079738000</v>
      </c>
      <c r="CF108" s="38">
        <f t="shared" si="23"/>
        <v>1004228352.76</v>
      </c>
      <c r="CG108" s="38">
        <f t="shared" si="23"/>
        <v>492689900.37</v>
      </c>
      <c r="CH108" s="38">
        <f t="shared" si="23"/>
        <v>203800000</v>
      </c>
      <c r="CI108" s="38">
        <f t="shared" si="23"/>
        <v>162870000</v>
      </c>
      <c r="CJ108" s="38">
        <f t="shared" si="23"/>
        <v>92660000</v>
      </c>
      <c r="CK108" s="38">
        <f t="shared" si="23"/>
        <v>75420000</v>
      </c>
    </row>
    <row r="110" spans="1:90">
      <c r="E110" s="2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opLeftCell="A28" workbookViewId="0">
      <selection activeCell="AO53" sqref="AO53"/>
    </sheetView>
  </sheetViews>
  <sheetFormatPr defaultRowHeight="13.5"/>
  <cols>
    <col min="1" max="1" width="56" style="17" bestFit="1" customWidth="1"/>
    <col min="2" max="2" width="19.5" hidden="1" customWidth="1"/>
    <col min="3" max="4" width="20.75" hidden="1" customWidth="1"/>
    <col min="5" max="5" width="22" bestFit="1" customWidth="1"/>
    <col min="6" max="7" width="19.5" hidden="1" customWidth="1"/>
    <col min="8" max="8" width="20.75" hidden="1" customWidth="1"/>
    <col min="9" max="9" width="22" bestFit="1" customWidth="1"/>
    <col min="10" max="11" width="19.5" hidden="1" customWidth="1"/>
    <col min="12" max="12" width="20.75" hidden="1" customWidth="1"/>
    <col min="13" max="13" width="19.5" bestFit="1" customWidth="1"/>
    <col min="14" max="15" width="19.5" hidden="1" customWidth="1"/>
    <col min="16" max="16" width="20.75" hidden="1" customWidth="1"/>
    <col min="17" max="17" width="19.5" bestFit="1" customWidth="1"/>
    <col min="18" max="20" width="19.5" hidden="1" customWidth="1"/>
    <col min="21" max="21" width="19.5" bestFit="1" customWidth="1"/>
    <col min="22" max="24" width="19.5" hidden="1" customWidth="1"/>
    <col min="25" max="25" width="19.5" bestFit="1" customWidth="1"/>
    <col min="26" max="27" width="19.5" hidden="1" customWidth="1"/>
    <col min="28" max="28" width="20.75" hidden="1" customWidth="1"/>
    <col min="29" max="29" width="19.5" bestFit="1" customWidth="1"/>
    <col min="30" max="32" width="19.5" hidden="1" customWidth="1"/>
    <col min="33" max="33" width="19.5" bestFit="1" customWidth="1"/>
    <col min="34" max="36" width="19.5" hidden="1" customWidth="1"/>
    <col min="37" max="37" width="19.5" bestFit="1" customWidth="1"/>
    <col min="38" max="38" width="19.5" hidden="1" customWidth="1"/>
    <col min="39" max="39" width="18.25" hidden="1" customWidth="1"/>
    <col min="40" max="40" width="19.5" hidden="1" customWidth="1"/>
    <col min="41" max="41" width="19.5" bestFit="1" customWidth="1"/>
    <col min="42" max="42" width="18.25" hidden="1" customWidth="1"/>
    <col min="43" max="43" width="19.5" bestFit="1" customWidth="1"/>
    <col min="44" max="44" width="18.25" bestFit="1" customWidth="1"/>
    <col min="45" max="45" width="9.625" hidden="1" customWidth="1"/>
    <col min="46" max="76" width="20.75" bestFit="1" customWidth="1"/>
    <col min="77" max="78" width="19.5" bestFit="1" customWidth="1"/>
    <col min="79" max="83" width="20.75" bestFit="1" customWidth="1"/>
    <col min="84" max="85" width="19.5" bestFit="1" customWidth="1"/>
    <col min="86" max="86" width="18.25" bestFit="1" customWidth="1"/>
    <col min="87" max="87" width="19.5" bestFit="1" customWidth="1"/>
    <col min="88" max="88" width="18.25" bestFit="1" customWidth="1"/>
    <col min="89" max="89" width="9.625" bestFit="1" customWidth="1"/>
  </cols>
  <sheetData>
    <row r="1" spans="1:89">
      <c r="A1" s="17">
        <v>2285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39447</v>
      </c>
      <c r="AR1" s="1">
        <v>39082</v>
      </c>
      <c r="AS1" s="1">
        <v>25569</v>
      </c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</row>
    <row r="2" spans="1:89">
      <c r="A2" s="17" t="s">
        <v>84</v>
      </c>
    </row>
    <row r="3" spans="1:89" s="6" customFormat="1">
      <c r="A3" s="18" t="s">
        <v>85</v>
      </c>
    </row>
    <row r="4" spans="1:89">
      <c r="A4" s="17" t="s">
        <v>389</v>
      </c>
      <c r="B4" s="40">
        <v>5380886848.8699999</v>
      </c>
      <c r="C4" s="40">
        <v>3672690968.7199998</v>
      </c>
      <c r="D4" s="40">
        <v>1466033208.5999999</v>
      </c>
      <c r="E4" s="40">
        <v>8211546958.79</v>
      </c>
      <c r="F4" s="40">
        <v>5194832143.0799999</v>
      </c>
      <c r="G4" s="40">
        <v>3337626909.1599998</v>
      </c>
      <c r="H4" s="40">
        <v>1350502220.72</v>
      </c>
      <c r="I4" s="40">
        <v>6269921274.71</v>
      </c>
      <c r="J4" s="40">
        <v>4193318939.25</v>
      </c>
      <c r="K4" s="40">
        <v>2695264565.1700001</v>
      </c>
      <c r="L4" s="40">
        <v>1148236668.9200001</v>
      </c>
      <c r="M4" s="40">
        <v>4710553211.6800003</v>
      </c>
      <c r="N4" s="40">
        <v>3045298616.52</v>
      </c>
      <c r="O4" s="40">
        <v>1915522311.4300001</v>
      </c>
      <c r="P4" s="40">
        <v>822918940.46000004</v>
      </c>
      <c r="Q4" s="40">
        <v>3308170629.8499999</v>
      </c>
      <c r="R4" s="40">
        <v>2198777892</v>
      </c>
      <c r="S4" s="40">
        <v>1416504192</v>
      </c>
      <c r="T4" s="40">
        <v>625700120.32000005</v>
      </c>
      <c r="U4" s="40">
        <v>2563027901.3899999</v>
      </c>
      <c r="V4" s="40">
        <v>1721659993.1600001</v>
      </c>
      <c r="W4" s="40">
        <v>1072055844.76</v>
      </c>
      <c r="X4" s="40">
        <v>459554084.75</v>
      </c>
      <c r="Y4" s="40">
        <v>1878031708</v>
      </c>
      <c r="Z4" s="40">
        <v>1139375980.1199999</v>
      </c>
      <c r="AA4" s="40">
        <v>688499085.65999997</v>
      </c>
      <c r="AB4" s="40">
        <v>276869876.80000001</v>
      </c>
      <c r="AC4" s="40">
        <v>1656353720.3900001</v>
      </c>
      <c r="AD4" s="40">
        <v>1166603082.5699999</v>
      </c>
      <c r="AE4" s="40">
        <v>789799070.74000001</v>
      </c>
      <c r="AF4" s="40">
        <v>348245415.57999998</v>
      </c>
      <c r="AG4" s="40">
        <v>1271998812.24</v>
      </c>
      <c r="AH4" s="40">
        <v>829586834.80999994</v>
      </c>
      <c r="AI4" s="40">
        <v>542868710.48000002</v>
      </c>
      <c r="AJ4" s="40">
        <v>261314928.38999999</v>
      </c>
      <c r="AK4" s="40">
        <v>738288767.30999994</v>
      </c>
      <c r="AL4" s="40">
        <v>502320296.81999999</v>
      </c>
      <c r="AM4" s="40">
        <v>278565371.31999999</v>
      </c>
      <c r="AN4" s="40">
        <v>86478576.25</v>
      </c>
      <c r="AO4" s="40">
        <v>511241307.44999999</v>
      </c>
      <c r="AP4" s="40">
        <v>374723990.79000002</v>
      </c>
      <c r="AQ4" s="40">
        <v>522726518.22000003</v>
      </c>
      <c r="AR4" s="40">
        <v>344331508.82999998</v>
      </c>
      <c r="AS4" s="40">
        <v>0</v>
      </c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</row>
    <row r="5" spans="1:89">
      <c r="A5" s="19" t="s">
        <v>390</v>
      </c>
      <c r="B5" s="40">
        <v>4268955975.21</v>
      </c>
      <c r="C5" s="40">
        <v>2850274346.1900001</v>
      </c>
      <c r="D5" s="40">
        <v>1278723433.8599999</v>
      </c>
      <c r="E5" s="40">
        <v>6032764970.96</v>
      </c>
      <c r="F5" s="40">
        <v>3919966974.5700002</v>
      </c>
      <c r="G5" s="40">
        <v>2564654940.71</v>
      </c>
      <c r="H5" s="40">
        <v>1070058178.33</v>
      </c>
      <c r="I5" s="40">
        <v>4524906744.2200003</v>
      </c>
      <c r="J5" s="40">
        <v>3222461855.0999999</v>
      </c>
      <c r="K5" s="40">
        <v>2062228641.52</v>
      </c>
      <c r="L5" s="40">
        <v>870775772.80999994</v>
      </c>
      <c r="M5" s="40">
        <v>3177827624.1999998</v>
      </c>
      <c r="N5" s="40">
        <v>2213580210.48</v>
      </c>
      <c r="O5" s="40">
        <v>1386780028.9300001</v>
      </c>
      <c r="P5" s="40">
        <v>612884605.65999997</v>
      </c>
      <c r="Q5" s="40">
        <v>2189316177.0599999</v>
      </c>
      <c r="R5" s="40">
        <v>1537516142.04</v>
      </c>
      <c r="S5" s="40">
        <v>979529953.15999997</v>
      </c>
      <c r="T5" s="40">
        <v>449879262.47000003</v>
      </c>
      <c r="U5" s="40">
        <v>1648104013.54</v>
      </c>
      <c r="V5" s="40">
        <v>1144396876.3800001</v>
      </c>
      <c r="W5" s="40">
        <v>732012356.76999998</v>
      </c>
      <c r="X5" s="40">
        <v>337911412.07999998</v>
      </c>
      <c r="Y5" s="40">
        <v>1223198365.6300001</v>
      </c>
      <c r="Z5" s="40">
        <v>806768316.02999997</v>
      </c>
      <c r="AA5" s="40">
        <v>496783244.33999997</v>
      </c>
      <c r="AB5" s="40">
        <v>226125153.18000001</v>
      </c>
      <c r="AC5" s="40">
        <v>1003978024.21</v>
      </c>
      <c r="AD5" s="40">
        <v>697052600.40999997</v>
      </c>
      <c r="AE5" s="40">
        <v>435718522.44</v>
      </c>
      <c r="AF5" s="40">
        <v>197725292.94</v>
      </c>
      <c r="AG5" s="40">
        <v>689310478.92999995</v>
      </c>
      <c r="AH5" s="40">
        <v>423190253.76999998</v>
      </c>
      <c r="AI5" s="40">
        <v>248609238.16</v>
      </c>
      <c r="AJ5" s="40">
        <v>107026202.58</v>
      </c>
      <c r="AK5" s="40">
        <v>380805209.93000001</v>
      </c>
      <c r="AL5" s="40">
        <v>250774824.66999999</v>
      </c>
      <c r="AM5" s="40">
        <v>148457614.38999999</v>
      </c>
      <c r="AN5" s="40">
        <v>62356173.109999999</v>
      </c>
      <c r="AO5" s="40">
        <v>306587725.76999998</v>
      </c>
      <c r="AP5" s="40">
        <v>209981591.34</v>
      </c>
      <c r="AQ5" s="40">
        <v>288811507.83999997</v>
      </c>
      <c r="AR5" s="40">
        <v>178480756.61000001</v>
      </c>
      <c r="AS5" s="40">
        <v>0</v>
      </c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</row>
    <row r="6" spans="1:89" s="3" customFormat="1">
      <c r="A6" s="20" t="s">
        <v>391</v>
      </c>
      <c r="B6" s="27">
        <f>B4-B5</f>
        <v>1111930873.6599998</v>
      </c>
      <c r="C6" s="27">
        <f t="shared" ref="C6:BN6" si="0">C4-C5</f>
        <v>822416622.52999973</v>
      </c>
      <c r="D6" s="27">
        <f t="shared" si="0"/>
        <v>187309774.74000001</v>
      </c>
      <c r="E6" s="27">
        <f t="shared" si="0"/>
        <v>2178781987.8299999</v>
      </c>
      <c r="F6" s="27">
        <f t="shared" si="0"/>
        <v>1274865168.5099998</v>
      </c>
      <c r="G6" s="27">
        <f t="shared" si="0"/>
        <v>772971968.44999981</v>
      </c>
      <c r="H6" s="27">
        <f t="shared" si="0"/>
        <v>280444042.38999999</v>
      </c>
      <c r="I6" s="27">
        <f t="shared" si="0"/>
        <v>1745014530.4899998</v>
      </c>
      <c r="J6" s="27">
        <f t="shared" si="0"/>
        <v>970857084.1500001</v>
      </c>
      <c r="K6" s="27">
        <f t="shared" si="0"/>
        <v>633035923.6500001</v>
      </c>
      <c r="L6" s="27">
        <f t="shared" si="0"/>
        <v>277460896.11000013</v>
      </c>
      <c r="M6" s="27">
        <f t="shared" si="0"/>
        <v>1532725587.4800005</v>
      </c>
      <c r="N6" s="27">
        <f t="shared" si="0"/>
        <v>831718406.03999996</v>
      </c>
      <c r="O6" s="27">
        <f t="shared" si="0"/>
        <v>528742282.5</v>
      </c>
      <c r="P6" s="27">
        <f t="shared" si="0"/>
        <v>210034334.80000007</v>
      </c>
      <c r="Q6" s="27">
        <f t="shared" si="0"/>
        <v>1118854452.79</v>
      </c>
      <c r="R6" s="27">
        <f t="shared" si="0"/>
        <v>661261749.96000004</v>
      </c>
      <c r="S6" s="27">
        <f t="shared" si="0"/>
        <v>436974238.84000003</v>
      </c>
      <c r="T6" s="27">
        <f t="shared" si="0"/>
        <v>175820857.85000002</v>
      </c>
      <c r="U6" s="27">
        <f t="shared" si="0"/>
        <v>914923887.8499999</v>
      </c>
      <c r="V6" s="27">
        <f t="shared" si="0"/>
        <v>577263116.77999997</v>
      </c>
      <c r="W6" s="27">
        <f t="shared" si="0"/>
        <v>340043487.99000001</v>
      </c>
      <c r="X6" s="27">
        <f t="shared" si="0"/>
        <v>121642672.67000002</v>
      </c>
      <c r="Y6" s="27">
        <f t="shared" si="0"/>
        <v>654833342.36999989</v>
      </c>
      <c r="Z6" s="27">
        <f t="shared" si="0"/>
        <v>332607664.08999991</v>
      </c>
      <c r="AA6" s="27">
        <f t="shared" si="0"/>
        <v>191715841.31999999</v>
      </c>
      <c r="AB6" s="27">
        <f t="shared" si="0"/>
        <v>50744723.620000005</v>
      </c>
      <c r="AC6" s="27">
        <f t="shared" si="0"/>
        <v>652375696.18000007</v>
      </c>
      <c r="AD6" s="27">
        <f t="shared" si="0"/>
        <v>469550482.15999997</v>
      </c>
      <c r="AE6" s="27">
        <f t="shared" si="0"/>
        <v>354080548.30000001</v>
      </c>
      <c r="AF6" s="27">
        <f t="shared" si="0"/>
        <v>150520122.63999999</v>
      </c>
      <c r="AG6" s="27">
        <f t="shared" si="0"/>
        <v>582688333.31000006</v>
      </c>
      <c r="AH6" s="27">
        <f t="shared" si="0"/>
        <v>406396581.03999996</v>
      </c>
      <c r="AI6" s="27">
        <f t="shared" si="0"/>
        <v>294259472.32000005</v>
      </c>
      <c r="AJ6" s="27">
        <f t="shared" si="0"/>
        <v>154288725.81</v>
      </c>
      <c r="AK6" s="27">
        <f t="shared" si="0"/>
        <v>357483557.37999994</v>
      </c>
      <c r="AL6" s="27">
        <f t="shared" si="0"/>
        <v>251545472.15000001</v>
      </c>
      <c r="AM6" s="27">
        <f t="shared" si="0"/>
        <v>130107756.93000001</v>
      </c>
      <c r="AN6" s="27">
        <f t="shared" si="0"/>
        <v>24122403.140000001</v>
      </c>
      <c r="AO6" s="27">
        <f t="shared" si="0"/>
        <v>204653581.68000001</v>
      </c>
      <c r="AP6" s="27">
        <f t="shared" si="0"/>
        <v>164742399.45000002</v>
      </c>
      <c r="AQ6" s="27">
        <f t="shared" si="0"/>
        <v>233915010.38000005</v>
      </c>
      <c r="AR6" s="27">
        <f t="shared" si="0"/>
        <v>165850752.21999997</v>
      </c>
      <c r="AS6" s="27">
        <f t="shared" si="0"/>
        <v>0</v>
      </c>
      <c r="AT6" s="27">
        <f t="shared" si="0"/>
        <v>0</v>
      </c>
      <c r="AU6" s="27">
        <f t="shared" si="0"/>
        <v>0</v>
      </c>
      <c r="AV6" s="27">
        <f t="shared" si="0"/>
        <v>0</v>
      </c>
      <c r="AW6" s="27">
        <f t="shared" si="0"/>
        <v>0</v>
      </c>
      <c r="AX6" s="27">
        <f t="shared" si="0"/>
        <v>0</v>
      </c>
      <c r="AY6" s="27">
        <f t="shared" si="0"/>
        <v>0</v>
      </c>
      <c r="AZ6" s="27">
        <f t="shared" si="0"/>
        <v>0</v>
      </c>
      <c r="BA6" s="27">
        <f t="shared" si="0"/>
        <v>0</v>
      </c>
      <c r="BB6" s="27">
        <f t="shared" si="0"/>
        <v>0</v>
      </c>
      <c r="BC6" s="27">
        <f t="shared" si="0"/>
        <v>0</v>
      </c>
      <c r="BD6" s="27">
        <f t="shared" si="0"/>
        <v>0</v>
      </c>
      <c r="BE6" s="27">
        <f t="shared" si="0"/>
        <v>0</v>
      </c>
      <c r="BF6" s="27">
        <f t="shared" si="0"/>
        <v>0</v>
      </c>
      <c r="BG6" s="27">
        <f t="shared" si="0"/>
        <v>0</v>
      </c>
      <c r="BH6" s="27">
        <f t="shared" si="0"/>
        <v>0</v>
      </c>
      <c r="BI6" s="27">
        <f t="shared" si="0"/>
        <v>0</v>
      </c>
      <c r="BJ6" s="27">
        <f t="shared" si="0"/>
        <v>0</v>
      </c>
      <c r="BK6" s="27">
        <f t="shared" si="0"/>
        <v>0</v>
      </c>
      <c r="BL6" s="27">
        <f t="shared" si="0"/>
        <v>0</v>
      </c>
      <c r="BM6" s="27">
        <f t="shared" si="0"/>
        <v>0</v>
      </c>
      <c r="BN6" s="27">
        <f t="shared" si="0"/>
        <v>0</v>
      </c>
      <c r="BO6" s="27">
        <f t="shared" ref="BO6:CK6" si="1">BO4-BO5</f>
        <v>0</v>
      </c>
      <c r="BP6" s="27">
        <f t="shared" si="1"/>
        <v>0</v>
      </c>
      <c r="BQ6" s="27">
        <f t="shared" si="1"/>
        <v>0</v>
      </c>
      <c r="BR6" s="27">
        <f t="shared" si="1"/>
        <v>0</v>
      </c>
      <c r="BS6" s="27">
        <f t="shared" si="1"/>
        <v>0</v>
      </c>
      <c r="BT6" s="27">
        <f t="shared" si="1"/>
        <v>0</v>
      </c>
      <c r="BU6" s="27">
        <f t="shared" si="1"/>
        <v>0</v>
      </c>
      <c r="BV6" s="27">
        <f t="shared" si="1"/>
        <v>0</v>
      </c>
      <c r="BW6" s="27">
        <f t="shared" si="1"/>
        <v>0</v>
      </c>
      <c r="BX6" s="27">
        <f t="shared" si="1"/>
        <v>0</v>
      </c>
      <c r="BY6" s="27">
        <f t="shared" si="1"/>
        <v>0</v>
      </c>
      <c r="BZ6" s="27">
        <f t="shared" si="1"/>
        <v>0</v>
      </c>
      <c r="CA6" s="27">
        <f t="shared" si="1"/>
        <v>0</v>
      </c>
      <c r="CB6" s="27">
        <f t="shared" si="1"/>
        <v>0</v>
      </c>
      <c r="CC6" s="27">
        <f t="shared" si="1"/>
        <v>0</v>
      </c>
      <c r="CD6" s="27">
        <f t="shared" si="1"/>
        <v>0</v>
      </c>
      <c r="CE6" s="27">
        <f t="shared" si="1"/>
        <v>0</v>
      </c>
      <c r="CF6" s="27">
        <f t="shared" si="1"/>
        <v>0</v>
      </c>
      <c r="CG6" s="27">
        <f t="shared" si="1"/>
        <v>0</v>
      </c>
      <c r="CH6" s="27">
        <f t="shared" si="1"/>
        <v>0</v>
      </c>
      <c r="CI6" s="27">
        <f t="shared" si="1"/>
        <v>0</v>
      </c>
      <c r="CJ6" s="27">
        <f t="shared" si="1"/>
        <v>0</v>
      </c>
      <c r="CK6" s="27">
        <f t="shared" si="1"/>
        <v>0</v>
      </c>
    </row>
    <row r="7" spans="1:89" s="57" customFormat="1">
      <c r="A7" s="57" t="s">
        <v>392</v>
      </c>
      <c r="B7" s="57">
        <f>B6/B4*100</f>
        <v>20.664453739507795</v>
      </c>
      <c r="C7" s="57">
        <f t="shared" ref="C7:D7" si="2">C6/C4*100</f>
        <v>22.392753148425854</v>
      </c>
      <c r="D7" s="57">
        <f t="shared" si="2"/>
        <v>12.776639276737322</v>
      </c>
      <c r="E7" s="57">
        <f>E6/E4</f>
        <v>0.26533148976244192</v>
      </c>
      <c r="F7" s="57">
        <f t="shared" ref="F7:BQ7" si="3">F6/F4</f>
        <v>0.24541027186186157</v>
      </c>
      <c r="G7" s="57">
        <f t="shared" si="3"/>
        <v>0.23159328154042783</v>
      </c>
      <c r="H7" s="57">
        <f t="shared" si="3"/>
        <v>0.20765907533309011</v>
      </c>
      <c r="I7" s="57">
        <f t="shared" si="3"/>
        <v>0.27831522183996021</v>
      </c>
      <c r="J7" s="57">
        <f t="shared" si="3"/>
        <v>0.23152474167005377</v>
      </c>
      <c r="K7" s="57">
        <f t="shared" si="3"/>
        <v>0.23486967915154267</v>
      </c>
      <c r="L7" s="57">
        <f t="shared" si="3"/>
        <v>0.2416408599552671</v>
      </c>
      <c r="M7" s="57">
        <f t="shared" si="3"/>
        <v>0.32538122776737721</v>
      </c>
      <c r="N7" s="57">
        <f t="shared" si="3"/>
        <v>0.27311554982757064</v>
      </c>
      <c r="O7" s="57">
        <f t="shared" si="3"/>
        <v>0.27603034396674636</v>
      </c>
      <c r="P7" s="57">
        <f t="shared" si="3"/>
        <v>0.2552308914929019</v>
      </c>
      <c r="Q7" s="57">
        <f t="shared" si="3"/>
        <v>0.33820941480298777</v>
      </c>
      <c r="R7" s="57">
        <f t="shared" si="3"/>
        <v>0.30074058519777042</v>
      </c>
      <c r="S7" s="57">
        <f t="shared" si="3"/>
        <v>0.30848778373399971</v>
      </c>
      <c r="T7" s="57">
        <f t="shared" si="3"/>
        <v>0.28099860003236127</v>
      </c>
      <c r="U7" s="57">
        <f t="shared" si="3"/>
        <v>0.35696992894763718</v>
      </c>
      <c r="V7" s="57">
        <f t="shared" si="3"/>
        <v>0.33529449430980235</v>
      </c>
      <c r="W7" s="57">
        <f t="shared" si="3"/>
        <v>0.31718822265842428</v>
      </c>
      <c r="X7" s="57">
        <f t="shared" si="3"/>
        <v>0.26469718517717955</v>
      </c>
      <c r="Y7" s="57">
        <f t="shared" si="3"/>
        <v>0.34868066368664308</v>
      </c>
      <c r="Z7" s="57">
        <f t="shared" si="3"/>
        <v>0.29192090222489109</v>
      </c>
      <c r="AA7" s="57">
        <f t="shared" si="3"/>
        <v>0.27845475079494098</v>
      </c>
      <c r="AB7" s="57">
        <f t="shared" si="3"/>
        <v>0.1832800455090895</v>
      </c>
      <c r="AC7" s="57">
        <f t="shared" si="3"/>
        <v>0.39386254768479867</v>
      </c>
      <c r="AD7" s="57">
        <f t="shared" si="3"/>
        <v>0.40249377802567687</v>
      </c>
      <c r="AE7" s="57">
        <f t="shared" si="3"/>
        <v>0.44831725108038584</v>
      </c>
      <c r="AF7" s="57">
        <f t="shared" si="3"/>
        <v>0.43222427605919783</v>
      </c>
      <c r="AG7" s="57">
        <f t="shared" si="3"/>
        <v>0.45808874010179401</v>
      </c>
      <c r="AH7" s="57">
        <f t="shared" si="3"/>
        <v>0.48987829120151943</v>
      </c>
      <c r="AI7" s="57">
        <f t="shared" si="3"/>
        <v>0.54204537236971762</v>
      </c>
      <c r="AJ7" s="57">
        <f t="shared" si="3"/>
        <v>0.59043211484546909</v>
      </c>
      <c r="AK7" s="57">
        <f t="shared" si="3"/>
        <v>0.48420560248060257</v>
      </c>
      <c r="AL7" s="57">
        <f t="shared" si="3"/>
        <v>0.50076708773752399</v>
      </c>
      <c r="AM7" s="57">
        <f t="shared" si="3"/>
        <v>0.46706364223764069</v>
      </c>
      <c r="AN7" s="57">
        <f t="shared" si="3"/>
        <v>0.27894079882010087</v>
      </c>
      <c r="AO7" s="57">
        <f t="shared" si="3"/>
        <v>0.40030721050453338</v>
      </c>
      <c r="AP7" s="57">
        <f t="shared" si="3"/>
        <v>0.43963664857082424</v>
      </c>
      <c r="AQ7" s="57">
        <f t="shared" si="3"/>
        <v>0.44749023098451685</v>
      </c>
      <c r="AR7" s="57">
        <f t="shared" si="3"/>
        <v>0.48166010942054738</v>
      </c>
      <c r="AS7" s="57" t="e">
        <f t="shared" si="3"/>
        <v>#DIV/0!</v>
      </c>
      <c r="AT7" s="57" t="e">
        <f t="shared" si="3"/>
        <v>#DIV/0!</v>
      </c>
      <c r="AU7" s="57" t="e">
        <f t="shared" si="3"/>
        <v>#DIV/0!</v>
      </c>
      <c r="AV7" s="57" t="e">
        <f t="shared" si="3"/>
        <v>#DIV/0!</v>
      </c>
      <c r="AW7" s="57" t="e">
        <f t="shared" si="3"/>
        <v>#DIV/0!</v>
      </c>
      <c r="AX7" s="57" t="e">
        <f t="shared" si="3"/>
        <v>#DIV/0!</v>
      </c>
      <c r="AY7" s="57" t="e">
        <f t="shared" si="3"/>
        <v>#DIV/0!</v>
      </c>
      <c r="AZ7" s="57" t="e">
        <f t="shared" si="3"/>
        <v>#DIV/0!</v>
      </c>
      <c r="BA7" s="57" t="e">
        <f t="shared" si="3"/>
        <v>#DIV/0!</v>
      </c>
      <c r="BB7" s="57" t="e">
        <f t="shared" si="3"/>
        <v>#DIV/0!</v>
      </c>
      <c r="BC7" s="57" t="e">
        <f t="shared" si="3"/>
        <v>#DIV/0!</v>
      </c>
      <c r="BD7" s="57" t="e">
        <f t="shared" si="3"/>
        <v>#DIV/0!</v>
      </c>
      <c r="BE7" s="57" t="e">
        <f t="shared" si="3"/>
        <v>#DIV/0!</v>
      </c>
      <c r="BF7" s="57" t="e">
        <f t="shared" si="3"/>
        <v>#DIV/0!</v>
      </c>
      <c r="BG7" s="57" t="e">
        <f t="shared" si="3"/>
        <v>#DIV/0!</v>
      </c>
      <c r="BH7" s="57" t="e">
        <f t="shared" si="3"/>
        <v>#DIV/0!</v>
      </c>
      <c r="BI7" s="57" t="e">
        <f t="shared" si="3"/>
        <v>#DIV/0!</v>
      </c>
      <c r="BJ7" s="57" t="e">
        <f t="shared" si="3"/>
        <v>#DIV/0!</v>
      </c>
      <c r="BK7" s="57" t="e">
        <f t="shared" si="3"/>
        <v>#DIV/0!</v>
      </c>
      <c r="BL7" s="57" t="e">
        <f t="shared" si="3"/>
        <v>#DIV/0!</v>
      </c>
      <c r="BM7" s="57" t="e">
        <f t="shared" si="3"/>
        <v>#DIV/0!</v>
      </c>
      <c r="BN7" s="57" t="e">
        <f t="shared" si="3"/>
        <v>#DIV/0!</v>
      </c>
      <c r="BO7" s="57" t="e">
        <f t="shared" si="3"/>
        <v>#DIV/0!</v>
      </c>
      <c r="BP7" s="57" t="e">
        <f t="shared" si="3"/>
        <v>#DIV/0!</v>
      </c>
      <c r="BQ7" s="57" t="e">
        <f t="shared" si="3"/>
        <v>#DIV/0!</v>
      </c>
      <c r="BR7" s="57" t="e">
        <f t="shared" ref="BR7:CK7" si="4">BR6/BR4</f>
        <v>#DIV/0!</v>
      </c>
      <c r="BS7" s="57" t="e">
        <f t="shared" si="4"/>
        <v>#DIV/0!</v>
      </c>
      <c r="BT7" s="57" t="e">
        <f t="shared" si="4"/>
        <v>#DIV/0!</v>
      </c>
      <c r="BU7" s="57" t="e">
        <f t="shared" si="4"/>
        <v>#DIV/0!</v>
      </c>
      <c r="BV7" s="57" t="e">
        <f t="shared" si="4"/>
        <v>#DIV/0!</v>
      </c>
      <c r="BW7" s="57" t="e">
        <f t="shared" si="4"/>
        <v>#DIV/0!</v>
      </c>
      <c r="BX7" s="57" t="e">
        <f t="shared" si="4"/>
        <v>#DIV/0!</v>
      </c>
      <c r="BY7" s="57" t="e">
        <f t="shared" si="4"/>
        <v>#DIV/0!</v>
      </c>
      <c r="BZ7" s="57" t="e">
        <f t="shared" si="4"/>
        <v>#DIV/0!</v>
      </c>
      <c r="CA7" s="57" t="e">
        <f t="shared" si="4"/>
        <v>#DIV/0!</v>
      </c>
      <c r="CB7" s="57" t="e">
        <f t="shared" si="4"/>
        <v>#DIV/0!</v>
      </c>
      <c r="CC7" s="57" t="e">
        <f t="shared" si="4"/>
        <v>#DIV/0!</v>
      </c>
      <c r="CD7" s="57" t="e">
        <f t="shared" si="4"/>
        <v>#DIV/0!</v>
      </c>
      <c r="CE7" s="57" t="e">
        <f t="shared" si="4"/>
        <v>#DIV/0!</v>
      </c>
      <c r="CF7" s="57" t="e">
        <f t="shared" si="4"/>
        <v>#DIV/0!</v>
      </c>
      <c r="CG7" s="57" t="e">
        <f t="shared" si="4"/>
        <v>#DIV/0!</v>
      </c>
      <c r="CH7" s="57" t="e">
        <f t="shared" si="4"/>
        <v>#DIV/0!</v>
      </c>
      <c r="CI7" s="57" t="e">
        <f t="shared" si="4"/>
        <v>#DIV/0!</v>
      </c>
      <c r="CJ7" s="57" t="e">
        <f t="shared" si="4"/>
        <v>#DIV/0!</v>
      </c>
      <c r="CK7" s="57" t="e">
        <f t="shared" si="4"/>
        <v>#DIV/0!</v>
      </c>
    </row>
    <row r="8" spans="1:89">
      <c r="A8" s="17" t="s">
        <v>393</v>
      </c>
      <c r="B8" s="40">
        <v>34439340.979999997</v>
      </c>
      <c r="C8" s="40">
        <v>24195655.120000001</v>
      </c>
      <c r="D8" s="40">
        <v>8119590.4199999999</v>
      </c>
      <c r="E8" s="40">
        <v>60418645.509999998</v>
      </c>
      <c r="F8" s="40">
        <v>36815317.43</v>
      </c>
      <c r="G8" s="40">
        <v>20034719.390000001</v>
      </c>
      <c r="H8" s="40">
        <v>7515506.8799999999</v>
      </c>
      <c r="I8" s="40">
        <v>114062751.43000001</v>
      </c>
      <c r="J8" s="40">
        <v>100311925.15000001</v>
      </c>
      <c r="K8" s="40">
        <v>91270529.909999996</v>
      </c>
      <c r="L8" s="40">
        <v>64092804.670000002</v>
      </c>
      <c r="M8" s="40">
        <v>267791435.83000001</v>
      </c>
      <c r="N8" s="40">
        <v>168613001.00999999</v>
      </c>
      <c r="O8" s="40">
        <v>103948553.44</v>
      </c>
      <c r="P8" s="40">
        <v>44909162.780000001</v>
      </c>
      <c r="Q8" s="40">
        <v>184738733.81999999</v>
      </c>
      <c r="R8" s="40">
        <v>121712463.17</v>
      </c>
      <c r="S8" s="40">
        <v>77699444.170000002</v>
      </c>
      <c r="T8" s="40">
        <v>35004419.310000002</v>
      </c>
      <c r="U8" s="40">
        <v>143348931.84</v>
      </c>
      <c r="V8" s="40">
        <v>96203983.5</v>
      </c>
      <c r="W8" s="40">
        <v>59655133.240000002</v>
      </c>
      <c r="X8" s="40">
        <v>25986134.73</v>
      </c>
      <c r="Y8" s="40">
        <v>106790461.81</v>
      </c>
      <c r="Z8" s="40">
        <v>65601698.590000004</v>
      </c>
      <c r="AA8" s="40">
        <v>39973169.520000003</v>
      </c>
      <c r="AB8" s="40">
        <v>16014149.220000001</v>
      </c>
      <c r="AC8" s="40">
        <v>94151295.709999993</v>
      </c>
      <c r="AD8" s="40">
        <v>66426257.609999999</v>
      </c>
      <c r="AE8" s="40">
        <v>44526086.560000002</v>
      </c>
      <c r="AF8" s="40">
        <v>19964479.469999999</v>
      </c>
      <c r="AG8" s="40">
        <v>69728391.670000002</v>
      </c>
      <c r="AH8" s="40">
        <v>44933987.030000001</v>
      </c>
      <c r="AI8" s="40">
        <v>29267657.199999999</v>
      </c>
      <c r="AJ8" s="40">
        <v>14263709.699999999</v>
      </c>
      <c r="AK8" s="40">
        <v>40041371.810000002</v>
      </c>
      <c r="AL8" s="40">
        <v>26904941.32</v>
      </c>
      <c r="AM8" s="40">
        <v>15018956.48</v>
      </c>
      <c r="AN8" s="40">
        <v>4726595.1399999997</v>
      </c>
      <c r="AO8" s="40">
        <v>26809850.289999999</v>
      </c>
      <c r="AP8" s="40">
        <v>19096666.27</v>
      </c>
      <c r="AQ8" s="40">
        <v>26429281.16</v>
      </c>
      <c r="AR8" s="40">
        <v>17383907.82</v>
      </c>
      <c r="AS8" s="40">
        <v>0</v>
      </c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</row>
    <row r="9" spans="1:89">
      <c r="A9" s="17" t="s">
        <v>394</v>
      </c>
      <c r="B9" s="40">
        <v>0</v>
      </c>
      <c r="C9" s="40">
        <v>0</v>
      </c>
      <c r="D9" s="40">
        <v>0</v>
      </c>
      <c r="E9" s="40">
        <v>0</v>
      </c>
      <c r="F9" s="40">
        <v>0</v>
      </c>
      <c r="G9" s="40">
        <v>0</v>
      </c>
      <c r="H9" s="40">
        <v>0</v>
      </c>
      <c r="I9" s="40">
        <v>0</v>
      </c>
      <c r="J9" s="40">
        <v>0</v>
      </c>
      <c r="K9" s="40">
        <v>0</v>
      </c>
      <c r="L9" s="40">
        <v>0</v>
      </c>
      <c r="M9" s="40">
        <v>0</v>
      </c>
      <c r="N9" s="40">
        <v>0</v>
      </c>
      <c r="O9" s="40">
        <v>0</v>
      </c>
      <c r="P9" s="40">
        <v>0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 s="40">
        <v>0</v>
      </c>
      <c r="X9" s="40">
        <v>0</v>
      </c>
      <c r="Y9" s="40">
        <v>0</v>
      </c>
      <c r="Z9" s="40">
        <v>0</v>
      </c>
      <c r="AA9" s="40">
        <v>0</v>
      </c>
      <c r="AB9" s="40">
        <v>0</v>
      </c>
      <c r="AC9" s="40">
        <v>0</v>
      </c>
      <c r="AD9" s="40">
        <v>0</v>
      </c>
      <c r="AE9" s="40">
        <v>0</v>
      </c>
      <c r="AF9" s="40">
        <v>0</v>
      </c>
      <c r="AG9" s="40">
        <v>0</v>
      </c>
      <c r="AH9" s="40">
        <v>0</v>
      </c>
      <c r="AI9" s="40">
        <v>0</v>
      </c>
      <c r="AJ9" s="40">
        <v>0</v>
      </c>
      <c r="AK9" s="40">
        <v>0</v>
      </c>
      <c r="AL9" s="40">
        <v>0</v>
      </c>
      <c r="AM9" s="40">
        <v>0</v>
      </c>
      <c r="AN9" s="40">
        <v>0</v>
      </c>
      <c r="AO9" s="40">
        <v>0</v>
      </c>
      <c r="AP9" s="40">
        <v>0</v>
      </c>
      <c r="AQ9" s="40">
        <v>0</v>
      </c>
      <c r="AR9" s="40">
        <v>0</v>
      </c>
      <c r="AS9" s="40">
        <v>0</v>
      </c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</row>
    <row r="10" spans="1:89">
      <c r="A10" s="17" t="s">
        <v>395</v>
      </c>
      <c r="B10" s="40">
        <v>344385557.64999998</v>
      </c>
      <c r="C10" s="40">
        <v>269999669.10000002</v>
      </c>
      <c r="D10" s="40">
        <v>125659749</v>
      </c>
      <c r="E10" s="40">
        <v>494236903.35000002</v>
      </c>
      <c r="F10" s="40">
        <v>343442534.23000002</v>
      </c>
      <c r="G10" s="40">
        <v>226959308.56999999</v>
      </c>
      <c r="H10" s="40">
        <v>105272126.8</v>
      </c>
      <c r="I10" s="40">
        <v>491549250.81999999</v>
      </c>
      <c r="J10" s="40">
        <v>280093800.69</v>
      </c>
      <c r="K10" s="40">
        <v>180214386.43000001</v>
      </c>
      <c r="L10" s="40">
        <v>81513234.810000002</v>
      </c>
      <c r="M10" s="40">
        <v>344862892.38999999</v>
      </c>
      <c r="N10" s="40">
        <v>218480263.69</v>
      </c>
      <c r="O10" s="40">
        <v>144515595.81</v>
      </c>
      <c r="P10" s="40">
        <v>71271269.209999993</v>
      </c>
      <c r="Q10" s="40">
        <v>318247813.04000002</v>
      </c>
      <c r="R10" s="40">
        <v>205993847</v>
      </c>
      <c r="S10" s="40">
        <v>132558674.13</v>
      </c>
      <c r="T10" s="40">
        <v>64090305.329999998</v>
      </c>
      <c r="U10" s="40">
        <v>269316887.45999998</v>
      </c>
      <c r="V10" s="40">
        <v>171724508.66</v>
      </c>
      <c r="W10" s="40">
        <v>112654193.55</v>
      </c>
      <c r="X10" s="40">
        <v>48982161.68</v>
      </c>
      <c r="Y10" s="40">
        <v>231483560</v>
      </c>
      <c r="Z10" s="40">
        <v>150261097.83000001</v>
      </c>
      <c r="AA10" s="40">
        <v>99359580.629999995</v>
      </c>
      <c r="AB10" s="40">
        <v>49419036.890000001</v>
      </c>
      <c r="AC10" s="40">
        <v>270809064.06999999</v>
      </c>
      <c r="AD10" s="40">
        <v>161675992.97999999</v>
      </c>
      <c r="AE10" s="40">
        <v>105351239.75</v>
      </c>
      <c r="AF10" s="40">
        <v>46808378.899999999</v>
      </c>
      <c r="AG10" s="40">
        <v>207679938.19999999</v>
      </c>
      <c r="AH10" s="40">
        <v>134999301.83000001</v>
      </c>
      <c r="AI10" s="40">
        <v>85330768.25</v>
      </c>
      <c r="AJ10" s="40">
        <v>36552356.240000002</v>
      </c>
      <c r="AK10" s="40">
        <v>124982153.75</v>
      </c>
      <c r="AL10" s="40">
        <v>88924062.379999995</v>
      </c>
      <c r="AM10" s="40">
        <v>32704483.02</v>
      </c>
      <c r="AN10" s="40">
        <v>14733529.27</v>
      </c>
      <c r="AO10" s="40">
        <v>61054674.630000003</v>
      </c>
      <c r="AP10" s="40">
        <v>45965061.850000001</v>
      </c>
      <c r="AQ10" s="40">
        <v>83033362.060000002</v>
      </c>
      <c r="AR10" s="40">
        <v>60047074.75</v>
      </c>
      <c r="AS10" s="40">
        <v>0</v>
      </c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</row>
    <row r="11" spans="1:89">
      <c r="A11" s="17" t="s">
        <v>396</v>
      </c>
      <c r="B11" s="40">
        <v>136335542.03</v>
      </c>
      <c r="C11" s="40">
        <v>127479952.02</v>
      </c>
      <c r="D11" s="40">
        <v>48171215.090000004</v>
      </c>
      <c r="E11" s="40">
        <v>139388053.58000001</v>
      </c>
      <c r="F11" s="40">
        <v>88311172.689999998</v>
      </c>
      <c r="G11" s="40">
        <v>63222025.289999999</v>
      </c>
      <c r="H11" s="40">
        <v>13214407.49</v>
      </c>
      <c r="I11" s="40">
        <v>45416688.990000002</v>
      </c>
      <c r="J11" s="40">
        <v>30531120.32</v>
      </c>
      <c r="K11" s="40">
        <v>36121457.590000004</v>
      </c>
      <c r="L11" s="40">
        <v>13327049.73</v>
      </c>
      <c r="M11" s="40">
        <v>121557443</v>
      </c>
      <c r="N11" s="40">
        <v>50400202.159999996</v>
      </c>
      <c r="O11" s="40">
        <v>39470460.57</v>
      </c>
      <c r="P11" s="40">
        <v>5736255.9699999997</v>
      </c>
      <c r="Q11" s="40">
        <v>59279162.829999998</v>
      </c>
      <c r="R11" s="40">
        <v>24613205.629999999</v>
      </c>
      <c r="S11" s="40">
        <v>17654503.149999999</v>
      </c>
      <c r="T11" s="40">
        <v>1692197.65</v>
      </c>
      <c r="U11" s="40">
        <v>49808427.109999999</v>
      </c>
      <c r="V11" s="40">
        <v>20206732.300000001</v>
      </c>
      <c r="W11" s="40">
        <v>13363417.199999999</v>
      </c>
      <c r="X11" s="40">
        <v>2697159.27</v>
      </c>
      <c r="Y11" s="40">
        <v>35046186.439999998</v>
      </c>
      <c r="Z11" s="40">
        <v>8054521.9400000004</v>
      </c>
      <c r="AA11" s="40">
        <v>5202659.66</v>
      </c>
      <c r="AB11" s="40">
        <v>1227725.79</v>
      </c>
      <c r="AC11" s="40">
        <v>37151702.560000002</v>
      </c>
      <c r="AD11" s="40">
        <v>1587147.95</v>
      </c>
      <c r="AE11" s="40">
        <v>1549586.24</v>
      </c>
      <c r="AF11" s="40">
        <v>582234.66</v>
      </c>
      <c r="AG11" s="40">
        <v>6517051.0199999996</v>
      </c>
      <c r="AH11" s="40">
        <v>4440578.3</v>
      </c>
      <c r="AI11" s="40">
        <v>3304628.41</v>
      </c>
      <c r="AJ11" s="40">
        <v>117111.01</v>
      </c>
      <c r="AK11" s="40">
        <v>3056967.12</v>
      </c>
      <c r="AL11" s="40">
        <v>3156503.15</v>
      </c>
      <c r="AM11" s="40">
        <v>2662621.15</v>
      </c>
      <c r="AN11" s="40">
        <v>1245594.98</v>
      </c>
      <c r="AO11" s="40">
        <v>1257528.71</v>
      </c>
      <c r="AP11" s="40">
        <v>2509625.35</v>
      </c>
      <c r="AQ11" s="40">
        <v>127821.75999999999</v>
      </c>
      <c r="AR11" s="40">
        <v>48336.44</v>
      </c>
      <c r="AS11" s="40">
        <v>0</v>
      </c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</row>
    <row r="12" spans="1:89" s="7" customFormat="1">
      <c r="A12" s="21" t="s">
        <v>397</v>
      </c>
      <c r="B12" s="29">
        <f>B55</f>
        <v>463</v>
      </c>
      <c r="C12" s="29">
        <f t="shared" ref="C12:BN12" si="5">C55</f>
        <v>603</v>
      </c>
      <c r="D12" s="29">
        <f t="shared" si="5"/>
        <v>653</v>
      </c>
      <c r="E12" s="29">
        <f t="shared" si="5"/>
        <v>11043790.029999999</v>
      </c>
      <c r="F12" s="29">
        <f t="shared" si="5"/>
        <v>1204</v>
      </c>
      <c r="G12" s="29">
        <f t="shared" si="5"/>
        <v>868</v>
      </c>
      <c r="H12" s="29">
        <f t="shared" si="5"/>
        <v>644</v>
      </c>
      <c r="I12" s="29">
        <f t="shared" si="5"/>
        <v>7854338.9400000004</v>
      </c>
      <c r="J12" s="29">
        <f t="shared" si="5"/>
        <v>0</v>
      </c>
      <c r="K12" s="29">
        <f t="shared" si="5"/>
        <v>0</v>
      </c>
      <c r="L12" s="29">
        <f t="shared" si="5"/>
        <v>0</v>
      </c>
      <c r="M12" s="29">
        <f t="shared" si="5"/>
        <v>4495930.2300000004</v>
      </c>
      <c r="N12" s="29">
        <f t="shared" si="5"/>
        <v>0</v>
      </c>
      <c r="O12" s="29">
        <f t="shared" si="5"/>
        <v>0</v>
      </c>
      <c r="P12" s="29">
        <f t="shared" si="5"/>
        <v>0</v>
      </c>
      <c r="Q12" s="29">
        <f t="shared" si="5"/>
        <v>1808281.89</v>
      </c>
      <c r="R12" s="29">
        <f t="shared" si="5"/>
        <v>0</v>
      </c>
      <c r="S12" s="29">
        <f t="shared" si="5"/>
        <v>0</v>
      </c>
      <c r="T12" s="29">
        <f t="shared" si="5"/>
        <v>0</v>
      </c>
      <c r="U12" s="29">
        <f t="shared" si="5"/>
        <v>932599.08</v>
      </c>
      <c r="V12" s="29">
        <f t="shared" si="5"/>
        <v>0</v>
      </c>
      <c r="W12" s="29">
        <f t="shared" si="5"/>
        <v>0</v>
      </c>
      <c r="X12" s="29">
        <f t="shared" si="5"/>
        <v>0</v>
      </c>
      <c r="Y12" s="29">
        <f t="shared" si="5"/>
        <v>688264.96</v>
      </c>
      <c r="Z12" s="29">
        <f t="shared" si="5"/>
        <v>0</v>
      </c>
      <c r="AA12" s="29">
        <f t="shared" si="5"/>
        <v>0</v>
      </c>
      <c r="AB12" s="29">
        <f t="shared" si="5"/>
        <v>0</v>
      </c>
      <c r="AC12" s="29">
        <f t="shared" si="5"/>
        <v>648779.47</v>
      </c>
      <c r="AD12" s="29">
        <f t="shared" si="5"/>
        <v>0</v>
      </c>
      <c r="AE12" s="29">
        <f t="shared" si="5"/>
        <v>0</v>
      </c>
      <c r="AF12" s="29">
        <f t="shared" si="5"/>
        <v>0</v>
      </c>
      <c r="AG12" s="29">
        <f t="shared" si="5"/>
        <v>469307.26</v>
      </c>
      <c r="AH12" s="29">
        <f t="shared" si="5"/>
        <v>0</v>
      </c>
      <c r="AI12" s="29">
        <f t="shared" si="5"/>
        <v>0</v>
      </c>
      <c r="AJ12" s="29">
        <f t="shared" si="5"/>
        <v>0</v>
      </c>
      <c r="AK12" s="29">
        <f t="shared" si="5"/>
        <v>350489.64</v>
      </c>
      <c r="AL12" s="29">
        <f t="shared" si="5"/>
        <v>0</v>
      </c>
      <c r="AM12" s="29">
        <f t="shared" si="5"/>
        <v>0</v>
      </c>
      <c r="AN12" s="29">
        <f t="shared" si="5"/>
        <v>0</v>
      </c>
      <c r="AO12" s="29">
        <f t="shared" si="5"/>
        <v>286174.01</v>
      </c>
      <c r="AP12" s="29">
        <f t="shared" si="5"/>
        <v>0</v>
      </c>
      <c r="AQ12" s="29">
        <f t="shared" si="5"/>
        <v>0</v>
      </c>
      <c r="AR12" s="29">
        <f t="shared" si="5"/>
        <v>0</v>
      </c>
      <c r="AS12" s="29">
        <f t="shared" si="5"/>
        <v>0</v>
      </c>
      <c r="AT12" s="29">
        <f t="shared" si="5"/>
        <v>0</v>
      </c>
      <c r="AU12" s="29">
        <f t="shared" si="5"/>
        <v>0</v>
      </c>
      <c r="AV12" s="29">
        <f t="shared" si="5"/>
        <v>0</v>
      </c>
      <c r="AW12" s="29">
        <f t="shared" si="5"/>
        <v>0</v>
      </c>
      <c r="AX12" s="29">
        <f t="shared" si="5"/>
        <v>0</v>
      </c>
      <c r="AY12" s="29">
        <f t="shared" si="5"/>
        <v>0</v>
      </c>
      <c r="AZ12" s="29">
        <f t="shared" si="5"/>
        <v>0</v>
      </c>
      <c r="BA12" s="29">
        <f t="shared" si="5"/>
        <v>0</v>
      </c>
      <c r="BB12" s="29">
        <f t="shared" si="5"/>
        <v>0</v>
      </c>
      <c r="BC12" s="29">
        <f t="shared" si="5"/>
        <v>0</v>
      </c>
      <c r="BD12" s="29">
        <f t="shared" si="5"/>
        <v>0</v>
      </c>
      <c r="BE12" s="29">
        <f t="shared" si="5"/>
        <v>0</v>
      </c>
      <c r="BF12" s="29">
        <f t="shared" si="5"/>
        <v>0</v>
      </c>
      <c r="BG12" s="29">
        <f t="shared" si="5"/>
        <v>0</v>
      </c>
      <c r="BH12" s="29">
        <f t="shared" si="5"/>
        <v>0</v>
      </c>
      <c r="BI12" s="29">
        <f t="shared" si="5"/>
        <v>0</v>
      </c>
      <c r="BJ12" s="29">
        <f t="shared" si="5"/>
        <v>0</v>
      </c>
      <c r="BK12" s="29">
        <f t="shared" si="5"/>
        <v>0</v>
      </c>
      <c r="BL12" s="29">
        <f t="shared" si="5"/>
        <v>0</v>
      </c>
      <c r="BM12" s="29">
        <f t="shared" si="5"/>
        <v>0</v>
      </c>
      <c r="BN12" s="29">
        <f t="shared" si="5"/>
        <v>0</v>
      </c>
      <c r="BO12" s="29">
        <f t="shared" ref="BO12:CJ12" si="6">BO55</f>
        <v>0</v>
      </c>
      <c r="BP12" s="29">
        <f t="shared" si="6"/>
        <v>0</v>
      </c>
      <c r="BQ12" s="29">
        <f t="shared" si="6"/>
        <v>0</v>
      </c>
      <c r="BR12" s="29">
        <f t="shared" si="6"/>
        <v>0</v>
      </c>
      <c r="BS12" s="29">
        <f t="shared" si="6"/>
        <v>0</v>
      </c>
      <c r="BT12" s="29">
        <f t="shared" si="6"/>
        <v>0</v>
      </c>
      <c r="BU12" s="29">
        <f t="shared" si="6"/>
        <v>0</v>
      </c>
      <c r="BV12" s="29">
        <f t="shared" si="6"/>
        <v>0</v>
      </c>
      <c r="BW12" s="29">
        <f t="shared" si="6"/>
        <v>0</v>
      </c>
      <c r="BX12" s="29">
        <f t="shared" si="6"/>
        <v>0</v>
      </c>
      <c r="BY12" s="29">
        <f t="shared" si="6"/>
        <v>0</v>
      </c>
      <c r="BZ12" s="29">
        <f t="shared" si="6"/>
        <v>0</v>
      </c>
      <c r="CA12" s="29">
        <f t="shared" si="6"/>
        <v>0</v>
      </c>
      <c r="CB12" s="29">
        <f t="shared" si="6"/>
        <v>0</v>
      </c>
      <c r="CC12" s="29">
        <f t="shared" si="6"/>
        <v>0</v>
      </c>
      <c r="CD12" s="29">
        <f t="shared" si="6"/>
        <v>0</v>
      </c>
      <c r="CE12" s="29">
        <f t="shared" si="6"/>
        <v>0</v>
      </c>
      <c r="CF12" s="29">
        <f t="shared" si="6"/>
        <v>0</v>
      </c>
      <c r="CG12" s="29">
        <f t="shared" si="6"/>
        <v>0</v>
      </c>
      <c r="CH12" s="29">
        <f t="shared" si="6"/>
        <v>0</v>
      </c>
      <c r="CI12" s="29">
        <f t="shared" si="6"/>
        <v>0</v>
      </c>
      <c r="CJ12" s="29">
        <f t="shared" si="6"/>
        <v>0</v>
      </c>
    </row>
    <row r="13" spans="1:89">
      <c r="A13" s="17" t="s">
        <v>398</v>
      </c>
      <c r="B13" s="40">
        <v>17518654.579999998</v>
      </c>
      <c r="C13" s="40">
        <v>8073116.3399999999</v>
      </c>
      <c r="D13" s="40">
        <v>2962638.15</v>
      </c>
      <c r="E13" s="40">
        <v>24458204.41</v>
      </c>
      <c r="F13" s="40">
        <v>26040094.280000001</v>
      </c>
      <c r="G13" s="40">
        <v>11366250.35</v>
      </c>
      <c r="H13" s="40">
        <v>7001883.0300000003</v>
      </c>
      <c r="I13" s="40">
        <v>16763938.68</v>
      </c>
      <c r="J13" s="40">
        <v>13231319.77</v>
      </c>
      <c r="K13" s="40">
        <v>5379305.79</v>
      </c>
      <c r="L13" s="40">
        <v>721769.26</v>
      </c>
      <c r="M13" s="40">
        <v>10582457.880000001</v>
      </c>
      <c r="N13" s="40">
        <v>7349253.3399999999</v>
      </c>
      <c r="O13" s="40">
        <v>1821342.74</v>
      </c>
      <c r="P13" s="40">
        <v>494853.55</v>
      </c>
      <c r="Q13" s="40">
        <v>6839419.3700000001</v>
      </c>
      <c r="R13" s="40">
        <v>4743952.92</v>
      </c>
      <c r="S13" s="40">
        <v>2058952.24</v>
      </c>
      <c r="T13" s="40">
        <v>686595.68</v>
      </c>
      <c r="U13" s="40">
        <v>9034122.1199999992</v>
      </c>
      <c r="V13" s="40">
        <v>5524509.6299999999</v>
      </c>
      <c r="W13" s="40">
        <v>1264890.8799999999</v>
      </c>
      <c r="X13" s="40">
        <v>308925.36</v>
      </c>
      <c r="Y13" s="40">
        <v>6917800.7999999998</v>
      </c>
      <c r="Z13" s="40">
        <v>5550324.4299999997</v>
      </c>
      <c r="AA13" s="40">
        <v>4660150.3600000003</v>
      </c>
      <c r="AB13" s="40">
        <v>128909</v>
      </c>
      <c r="AC13" s="40">
        <v>5596519.7699999996</v>
      </c>
      <c r="AD13" s="40">
        <v>4417364.92</v>
      </c>
      <c r="AE13" s="40">
        <v>1478127.57</v>
      </c>
      <c r="AF13" s="40">
        <v>536217.78</v>
      </c>
      <c r="AG13" s="40">
        <v>18104200.559999999</v>
      </c>
      <c r="AH13" s="40">
        <v>5057471.37</v>
      </c>
      <c r="AI13" s="40">
        <v>2817540.54</v>
      </c>
      <c r="AJ13" s="40">
        <v>2032947.85</v>
      </c>
      <c r="AK13" s="40">
        <v>957120.22</v>
      </c>
      <c r="AL13" s="40">
        <v>367610.45</v>
      </c>
      <c r="AM13" s="40">
        <v>156295.21</v>
      </c>
      <c r="AN13" s="40">
        <v>80899.929999999993</v>
      </c>
      <c r="AO13" s="40">
        <v>1010320.95</v>
      </c>
      <c r="AP13" s="40">
        <v>121376.47</v>
      </c>
      <c r="AQ13" s="40">
        <v>2176006.5499999998</v>
      </c>
      <c r="AR13" s="40">
        <v>3375379.55</v>
      </c>
      <c r="AS13" s="40">
        <v>0</v>
      </c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</row>
    <row r="14" spans="1:89">
      <c r="A14" s="17" t="s">
        <v>399</v>
      </c>
      <c r="B14" s="40">
        <v>6534261.29</v>
      </c>
      <c r="C14" s="40">
        <v>2711270.51</v>
      </c>
      <c r="D14" s="40">
        <v>631095.89</v>
      </c>
      <c r="E14" s="40">
        <v>4442800.5</v>
      </c>
      <c r="F14" s="40">
        <v>4360724.17</v>
      </c>
      <c r="G14" s="40">
        <v>2760729.64</v>
      </c>
      <c r="H14" s="40">
        <v>1178432.05</v>
      </c>
      <c r="I14" s="40">
        <v>2756690.26</v>
      </c>
      <c r="J14" s="40">
        <v>1628179.37</v>
      </c>
      <c r="K14" s="40">
        <v>684450.22</v>
      </c>
      <c r="L14" s="40">
        <v>326988.14</v>
      </c>
      <c r="M14" s="40">
        <v>3587731.91</v>
      </c>
      <c r="N14" s="40">
        <v>2725273.42</v>
      </c>
      <c r="O14" s="40">
        <v>2566255.12</v>
      </c>
      <c r="P14" s="40">
        <v>2189424.14</v>
      </c>
      <c r="Q14" s="40">
        <v>2950635.94</v>
      </c>
      <c r="R14" s="40">
        <v>1794994.35</v>
      </c>
      <c r="S14" s="40">
        <v>1673834.34</v>
      </c>
      <c r="T14" s="40">
        <v>155252.89000000001</v>
      </c>
      <c r="U14" s="40">
        <v>1778094.49</v>
      </c>
      <c r="V14" s="40">
        <v>1088790.57</v>
      </c>
      <c r="W14" s="40">
        <v>605104.97</v>
      </c>
      <c r="X14" s="40">
        <v>179390.42</v>
      </c>
      <c r="Y14" s="40">
        <v>2354642.46</v>
      </c>
      <c r="Z14" s="40">
        <v>1378230.53</v>
      </c>
      <c r="AA14" s="40">
        <v>836617.53</v>
      </c>
      <c r="AB14" s="40">
        <v>377613.94</v>
      </c>
      <c r="AC14" s="40">
        <v>3311184</v>
      </c>
      <c r="AD14" s="40">
        <v>978646.43</v>
      </c>
      <c r="AE14" s="40">
        <v>774253.09</v>
      </c>
      <c r="AF14" s="40">
        <v>216256.11</v>
      </c>
      <c r="AG14" s="40">
        <v>1445007.65</v>
      </c>
      <c r="AH14" s="40">
        <v>1227929.18</v>
      </c>
      <c r="AI14" s="40">
        <v>339292.13</v>
      </c>
      <c r="AJ14" s="40">
        <v>73862.33</v>
      </c>
      <c r="AK14" s="40">
        <v>831070.77</v>
      </c>
      <c r="AL14" s="40">
        <v>461258.89</v>
      </c>
      <c r="AM14" s="40">
        <v>193713.2</v>
      </c>
      <c r="AN14" s="40">
        <v>129596.41</v>
      </c>
      <c r="AO14" s="40">
        <v>3362142.71</v>
      </c>
      <c r="AP14" s="40">
        <v>4135510.28</v>
      </c>
      <c r="AQ14" s="40">
        <v>1331611.48</v>
      </c>
      <c r="AR14" s="40">
        <v>841606.25</v>
      </c>
      <c r="AS14" s="40">
        <v>0</v>
      </c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0"/>
      <c r="CJ14" s="40"/>
      <c r="CK14" s="40"/>
    </row>
    <row r="15" spans="1:89" s="2" customFormat="1">
      <c r="A15" s="20" t="s">
        <v>402</v>
      </c>
      <c r="B15" s="28">
        <f>B6-(B8+B9+B10+B11+B12)+B13-B14</f>
        <v>607754363.28999996</v>
      </c>
      <c r="C15" s="28">
        <f t="shared" ref="C15:BN15" si="7">C6-(C8+C9+C10+C11+C12)+C13-C14</f>
        <v>406102589.11999971</v>
      </c>
      <c r="D15" s="28">
        <f t="shared" si="7"/>
        <v>7690109.4900000198</v>
      </c>
      <c r="E15" s="28">
        <f t="shared" si="7"/>
        <v>1493709999.27</v>
      </c>
      <c r="F15" s="28">
        <f t="shared" si="7"/>
        <v>827974310.26999974</v>
      </c>
      <c r="G15" s="28">
        <f t="shared" si="7"/>
        <v>471360567.90999985</v>
      </c>
      <c r="H15" s="28">
        <f t="shared" si="7"/>
        <v>160264808.19999999</v>
      </c>
      <c r="I15" s="28">
        <f t="shared" si="7"/>
        <v>1100138748.7299998</v>
      </c>
      <c r="J15" s="28">
        <f t="shared" si="7"/>
        <v>571523378.38999999</v>
      </c>
      <c r="K15" s="28">
        <f t="shared" si="7"/>
        <v>330124405.29000002</v>
      </c>
      <c r="L15" s="28">
        <f t="shared" si="7"/>
        <v>118922588.02000013</v>
      </c>
      <c r="M15" s="28">
        <f t="shared" si="7"/>
        <v>801012612.00000048</v>
      </c>
      <c r="N15" s="28">
        <f t="shared" si="7"/>
        <v>398848919.0999999</v>
      </c>
      <c r="O15" s="28">
        <f t="shared" si="7"/>
        <v>240062760.30000001</v>
      </c>
      <c r="P15" s="28">
        <f t="shared" si="7"/>
        <v>86423076.250000075</v>
      </c>
      <c r="Q15" s="28">
        <f t="shared" si="7"/>
        <v>558669244.63999987</v>
      </c>
      <c r="R15" s="28">
        <f t="shared" si="7"/>
        <v>311891192.73000002</v>
      </c>
      <c r="S15" s="28">
        <f t="shared" si="7"/>
        <v>209446735.29000002</v>
      </c>
      <c r="T15" s="28">
        <f t="shared" si="7"/>
        <v>75565278.350000024</v>
      </c>
      <c r="U15" s="28">
        <f t="shared" si="7"/>
        <v>458773069.98999995</v>
      </c>
      <c r="V15" s="28">
        <f t="shared" si="7"/>
        <v>293563611.38</v>
      </c>
      <c r="W15" s="28">
        <f t="shared" si="7"/>
        <v>155030529.91000003</v>
      </c>
      <c r="X15" s="28">
        <f t="shared" si="7"/>
        <v>44106751.930000022</v>
      </c>
      <c r="Y15" s="28">
        <f t="shared" si="7"/>
        <v>285388027.49999994</v>
      </c>
      <c r="Z15" s="28">
        <f t="shared" si="7"/>
        <v>112862439.62999991</v>
      </c>
      <c r="AA15" s="28">
        <f t="shared" si="7"/>
        <v>51003964.339999989</v>
      </c>
      <c r="AB15" s="28">
        <f t="shared" si="7"/>
        <v>-16164893.219999993</v>
      </c>
      <c r="AC15" s="28">
        <f t="shared" si="7"/>
        <v>251900190.14000008</v>
      </c>
      <c r="AD15" s="28">
        <f t="shared" si="7"/>
        <v>243299802.10999998</v>
      </c>
      <c r="AE15" s="28">
        <f t="shared" si="7"/>
        <v>203357510.22999999</v>
      </c>
      <c r="AF15" s="28">
        <f t="shared" si="7"/>
        <v>83484991.279999986</v>
      </c>
      <c r="AG15" s="28">
        <f t="shared" si="7"/>
        <v>314952838.07000011</v>
      </c>
      <c r="AH15" s="28">
        <f t="shared" si="7"/>
        <v>225852256.06999993</v>
      </c>
      <c r="AI15" s="28">
        <f t="shared" si="7"/>
        <v>178834666.87000003</v>
      </c>
      <c r="AJ15" s="28">
        <f t="shared" si="7"/>
        <v>105314634.38000001</v>
      </c>
      <c r="AK15" s="28">
        <f t="shared" si="7"/>
        <v>189178624.50999993</v>
      </c>
      <c r="AL15" s="28">
        <f t="shared" si="7"/>
        <v>132466316.86000001</v>
      </c>
      <c r="AM15" s="28">
        <f t="shared" si="7"/>
        <v>79684278.289999992</v>
      </c>
      <c r="AN15" s="28">
        <f t="shared" si="7"/>
        <v>3367987.27</v>
      </c>
      <c r="AO15" s="28">
        <f t="shared" si="7"/>
        <v>112893532.28000002</v>
      </c>
      <c r="AP15" s="28">
        <f t="shared" si="7"/>
        <v>93156912.170000017</v>
      </c>
      <c r="AQ15" s="28">
        <f t="shared" si="7"/>
        <v>125168940.47000004</v>
      </c>
      <c r="AR15" s="28">
        <f t="shared" si="7"/>
        <v>90905206.509999976</v>
      </c>
      <c r="AS15" s="28">
        <f t="shared" si="7"/>
        <v>0</v>
      </c>
      <c r="AT15" s="28">
        <f t="shared" si="7"/>
        <v>0</v>
      </c>
      <c r="AU15" s="28">
        <f t="shared" si="7"/>
        <v>0</v>
      </c>
      <c r="AV15" s="28">
        <f t="shared" si="7"/>
        <v>0</v>
      </c>
      <c r="AW15" s="28">
        <f t="shared" si="7"/>
        <v>0</v>
      </c>
      <c r="AX15" s="28">
        <f t="shared" si="7"/>
        <v>0</v>
      </c>
      <c r="AY15" s="28">
        <f t="shared" si="7"/>
        <v>0</v>
      </c>
      <c r="AZ15" s="28">
        <f t="shared" si="7"/>
        <v>0</v>
      </c>
      <c r="BA15" s="28">
        <f t="shared" si="7"/>
        <v>0</v>
      </c>
      <c r="BB15" s="28">
        <f t="shared" si="7"/>
        <v>0</v>
      </c>
      <c r="BC15" s="28">
        <f t="shared" si="7"/>
        <v>0</v>
      </c>
      <c r="BD15" s="28">
        <f t="shared" si="7"/>
        <v>0</v>
      </c>
      <c r="BE15" s="28">
        <f t="shared" si="7"/>
        <v>0</v>
      </c>
      <c r="BF15" s="28">
        <f t="shared" si="7"/>
        <v>0</v>
      </c>
      <c r="BG15" s="28">
        <f t="shared" si="7"/>
        <v>0</v>
      </c>
      <c r="BH15" s="28">
        <f t="shared" si="7"/>
        <v>0</v>
      </c>
      <c r="BI15" s="28">
        <f t="shared" si="7"/>
        <v>0</v>
      </c>
      <c r="BJ15" s="28">
        <f t="shared" si="7"/>
        <v>0</v>
      </c>
      <c r="BK15" s="28">
        <f t="shared" si="7"/>
        <v>0</v>
      </c>
      <c r="BL15" s="28">
        <f t="shared" si="7"/>
        <v>0</v>
      </c>
      <c r="BM15" s="28">
        <f t="shared" si="7"/>
        <v>0</v>
      </c>
      <c r="BN15" s="28">
        <f t="shared" si="7"/>
        <v>0</v>
      </c>
      <c r="BO15" s="28">
        <f t="shared" ref="BO15:CJ15" si="8">BO6-(BO8+BO9+BO10+BO11+BO12)+BO13-BO14</f>
        <v>0</v>
      </c>
      <c r="BP15" s="28">
        <f t="shared" si="8"/>
        <v>0</v>
      </c>
      <c r="BQ15" s="28">
        <f t="shared" si="8"/>
        <v>0</v>
      </c>
      <c r="BR15" s="28">
        <f t="shared" si="8"/>
        <v>0</v>
      </c>
      <c r="BS15" s="28">
        <f t="shared" si="8"/>
        <v>0</v>
      </c>
      <c r="BT15" s="28">
        <f t="shared" si="8"/>
        <v>0</v>
      </c>
      <c r="BU15" s="28">
        <f t="shared" si="8"/>
        <v>0</v>
      </c>
      <c r="BV15" s="28">
        <f t="shared" si="8"/>
        <v>0</v>
      </c>
      <c r="BW15" s="28">
        <f t="shared" si="8"/>
        <v>0</v>
      </c>
      <c r="BX15" s="28">
        <f t="shared" si="8"/>
        <v>0</v>
      </c>
      <c r="BY15" s="28">
        <f t="shared" si="8"/>
        <v>0</v>
      </c>
      <c r="BZ15" s="28">
        <f t="shared" si="8"/>
        <v>0</v>
      </c>
      <c r="CA15" s="28">
        <f t="shared" si="8"/>
        <v>0</v>
      </c>
      <c r="CB15" s="28">
        <f t="shared" si="8"/>
        <v>0</v>
      </c>
      <c r="CC15" s="28">
        <f t="shared" si="8"/>
        <v>0</v>
      </c>
      <c r="CD15" s="28">
        <f t="shared" si="8"/>
        <v>0</v>
      </c>
      <c r="CE15" s="28">
        <f t="shared" si="8"/>
        <v>0</v>
      </c>
      <c r="CF15" s="28">
        <f t="shared" si="8"/>
        <v>0</v>
      </c>
      <c r="CG15" s="28">
        <f t="shared" si="8"/>
        <v>0</v>
      </c>
      <c r="CH15" s="28">
        <f t="shared" si="8"/>
        <v>0</v>
      </c>
      <c r="CI15" s="28">
        <f t="shared" si="8"/>
        <v>0</v>
      </c>
      <c r="CJ15" s="28">
        <f t="shared" si="8"/>
        <v>0</v>
      </c>
    </row>
    <row r="16" spans="1:89" s="23" customFormat="1">
      <c r="A16" s="17" t="s">
        <v>400</v>
      </c>
      <c r="B16" s="26">
        <f>B15*B41</f>
        <v>117940073.38653621</v>
      </c>
      <c r="C16" s="26">
        <f t="shared" ref="C16:BN16" si="9">C15*C41</f>
        <v>76543177.642798394</v>
      </c>
      <c r="D16" s="26">
        <f t="shared" si="9"/>
        <v>-5647819.166572134</v>
      </c>
      <c r="E16" s="26">
        <f t="shared" si="9"/>
        <v>444821274.87632376</v>
      </c>
      <c r="F16" s="26">
        <f t="shared" si="9"/>
        <v>261101833.86120799</v>
      </c>
      <c r="G16" s="26">
        <f t="shared" si="9"/>
        <v>161053047.69206589</v>
      </c>
      <c r="H16" s="26">
        <f t="shared" si="9"/>
        <v>65701362.064113654</v>
      </c>
      <c r="I16" s="26">
        <f t="shared" si="9"/>
        <v>329265656.56916487</v>
      </c>
      <c r="J16" s="26">
        <f t="shared" si="9"/>
        <v>171988347.55821347</v>
      </c>
      <c r="K16" s="26">
        <f t="shared" si="9"/>
        <v>111456399.32728913</v>
      </c>
      <c r="L16" s="26">
        <f t="shared" si="9"/>
        <v>57142434.723324798</v>
      </c>
      <c r="M16" s="26">
        <f t="shared" si="9"/>
        <v>224895561.32483521</v>
      </c>
      <c r="N16" s="26">
        <f t="shared" si="9"/>
        <v>107747675.31473579</v>
      </c>
      <c r="O16" s="26">
        <f t="shared" si="9"/>
        <v>63288830.566992797</v>
      </c>
      <c r="P16" s="26">
        <f t="shared" si="9"/>
        <v>29483698.669722062</v>
      </c>
      <c r="Q16" s="26">
        <f t="shared" si="9"/>
        <v>143415805.46370524</v>
      </c>
      <c r="R16" s="26">
        <f t="shared" si="9"/>
        <v>83713632.899213821</v>
      </c>
      <c r="S16" s="26">
        <f t="shared" si="9"/>
        <v>61001801.402027629</v>
      </c>
      <c r="T16" s="26">
        <f t="shared" si="9"/>
        <v>24656298.253916346</v>
      </c>
      <c r="U16" s="26">
        <f t="shared" si="9"/>
        <v>122844338.19020239</v>
      </c>
      <c r="V16" s="26">
        <f t="shared" si="9"/>
        <v>78098246.543755323</v>
      </c>
      <c r="W16" s="26">
        <f t="shared" si="9"/>
        <v>42116872.915383898</v>
      </c>
      <c r="X16" s="26">
        <f t="shared" si="9"/>
        <v>14843705.361707833</v>
      </c>
      <c r="Y16" s="26">
        <f t="shared" si="9"/>
        <v>74354622.865544111</v>
      </c>
      <c r="Z16" s="26">
        <f t="shared" si="9"/>
        <v>33525093.139302559</v>
      </c>
      <c r="AA16" s="26">
        <f t="shared" si="9"/>
        <v>16815909.584113542</v>
      </c>
      <c r="AB16" s="26">
        <f t="shared" si="9"/>
        <v>7272694.8569553932</v>
      </c>
      <c r="AC16" s="26">
        <f t="shared" si="9"/>
        <v>97372013.544550449</v>
      </c>
      <c r="AD16" s="26">
        <f t="shared" si="9"/>
        <v>73377618.029794186</v>
      </c>
      <c r="AE16" s="26">
        <f t="shared" si="9"/>
        <v>58280321.13552893</v>
      </c>
      <c r="AF16" s="26">
        <f t="shared" si="9"/>
        <v>24130652.591395427</v>
      </c>
      <c r="AG16" s="26">
        <f t="shared" si="9"/>
        <v>80710611.914030567</v>
      </c>
      <c r="AH16" s="26">
        <f t="shared" si="9"/>
        <v>60072677.957738891</v>
      </c>
      <c r="AI16" s="26">
        <f t="shared" si="9"/>
        <v>46543069.817700513</v>
      </c>
      <c r="AJ16" s="26">
        <f t="shared" si="9"/>
        <v>26649325.958000362</v>
      </c>
      <c r="AK16" s="26">
        <f t="shared" si="9"/>
        <v>40609752.195159756</v>
      </c>
      <c r="AL16" s="26">
        <f t="shared" si="9"/>
        <v>28384454.416329633</v>
      </c>
      <c r="AM16" s="26">
        <f t="shared" si="9"/>
        <v>15911897.924474567</v>
      </c>
      <c r="AN16" s="26">
        <f t="shared" si="9"/>
        <v>2415600.3210583073</v>
      </c>
      <c r="AO16" s="26">
        <f t="shared" si="9"/>
        <v>32634713.507171545</v>
      </c>
      <c r="AP16" s="26">
        <f t="shared" si="9"/>
        <v>26911858.018951252</v>
      </c>
      <c r="AQ16" s="26">
        <f t="shared" si="9"/>
        <v>30862149.150339175</v>
      </c>
      <c r="AR16" s="26">
        <f t="shared" si="9"/>
        <v>16972258.415449336</v>
      </c>
      <c r="AS16" s="26" t="e">
        <f t="shared" si="9"/>
        <v>#DIV/0!</v>
      </c>
      <c r="AT16" s="26">
        <f t="shared" si="9"/>
        <v>0</v>
      </c>
      <c r="AU16" s="26">
        <f t="shared" si="9"/>
        <v>0</v>
      </c>
      <c r="AV16" s="26">
        <f t="shared" si="9"/>
        <v>0</v>
      </c>
      <c r="AW16" s="26">
        <f t="shared" si="9"/>
        <v>0</v>
      </c>
      <c r="AX16" s="26">
        <f t="shared" si="9"/>
        <v>0</v>
      </c>
      <c r="AY16" s="26">
        <f t="shared" si="9"/>
        <v>0</v>
      </c>
      <c r="AZ16" s="26">
        <f t="shared" si="9"/>
        <v>0</v>
      </c>
      <c r="BA16" s="26">
        <f t="shared" si="9"/>
        <v>0</v>
      </c>
      <c r="BB16" s="26">
        <f t="shared" si="9"/>
        <v>0</v>
      </c>
      <c r="BC16" s="26">
        <f t="shared" si="9"/>
        <v>0</v>
      </c>
      <c r="BD16" s="26">
        <f t="shared" si="9"/>
        <v>0</v>
      </c>
      <c r="BE16" s="26">
        <f t="shared" si="9"/>
        <v>0</v>
      </c>
      <c r="BF16" s="26">
        <f t="shared" si="9"/>
        <v>0</v>
      </c>
      <c r="BG16" s="26">
        <f t="shared" si="9"/>
        <v>0</v>
      </c>
      <c r="BH16" s="26">
        <f t="shared" si="9"/>
        <v>0</v>
      </c>
      <c r="BI16" s="26">
        <f t="shared" si="9"/>
        <v>0</v>
      </c>
      <c r="BJ16" s="26">
        <f t="shared" si="9"/>
        <v>0</v>
      </c>
      <c r="BK16" s="26">
        <f t="shared" si="9"/>
        <v>0</v>
      </c>
      <c r="BL16" s="26">
        <f t="shared" si="9"/>
        <v>0</v>
      </c>
      <c r="BM16" s="26">
        <f t="shared" si="9"/>
        <v>0</v>
      </c>
      <c r="BN16" s="26">
        <f t="shared" si="9"/>
        <v>0</v>
      </c>
      <c r="BO16" s="26">
        <f t="shared" ref="BO16:CK16" si="10">BO15*BO41</f>
        <v>0</v>
      </c>
      <c r="BP16" s="26">
        <f t="shared" si="10"/>
        <v>0</v>
      </c>
      <c r="BQ16" s="26">
        <f t="shared" si="10"/>
        <v>0</v>
      </c>
      <c r="BR16" s="26">
        <f t="shared" si="10"/>
        <v>0</v>
      </c>
      <c r="BS16" s="26">
        <f t="shared" si="10"/>
        <v>0</v>
      </c>
      <c r="BT16" s="26">
        <f t="shared" si="10"/>
        <v>0</v>
      </c>
      <c r="BU16" s="26">
        <f t="shared" si="10"/>
        <v>0</v>
      </c>
      <c r="BV16" s="26">
        <f t="shared" si="10"/>
        <v>0</v>
      </c>
      <c r="BW16" s="26">
        <f t="shared" si="10"/>
        <v>0</v>
      </c>
      <c r="BX16" s="26">
        <f t="shared" si="10"/>
        <v>0</v>
      </c>
      <c r="BY16" s="26">
        <f t="shared" si="10"/>
        <v>0</v>
      </c>
      <c r="BZ16" s="26">
        <f t="shared" si="10"/>
        <v>0</v>
      </c>
      <c r="CA16" s="26">
        <f t="shared" si="10"/>
        <v>0</v>
      </c>
      <c r="CB16" s="26">
        <f t="shared" si="10"/>
        <v>0</v>
      </c>
      <c r="CC16" s="26">
        <f t="shared" si="10"/>
        <v>0</v>
      </c>
      <c r="CD16" s="26">
        <f t="shared" si="10"/>
        <v>0</v>
      </c>
      <c r="CE16" s="26">
        <f t="shared" si="10"/>
        <v>0</v>
      </c>
      <c r="CF16" s="26">
        <f t="shared" si="10"/>
        <v>0</v>
      </c>
      <c r="CG16" s="26" t="e">
        <f t="shared" si="10"/>
        <v>#DIV/0!</v>
      </c>
      <c r="CH16" s="26" t="e">
        <f t="shared" si="10"/>
        <v>#DIV/0!</v>
      </c>
      <c r="CI16" s="26" t="e">
        <f t="shared" si="10"/>
        <v>#DIV/0!</v>
      </c>
      <c r="CJ16" s="26" t="e">
        <f t="shared" si="10"/>
        <v>#DIV/0!</v>
      </c>
      <c r="CK16" s="26">
        <f t="shared" si="10"/>
        <v>0</v>
      </c>
    </row>
    <row r="17" spans="1:89" s="25" customFormat="1">
      <c r="A17" s="20" t="s">
        <v>401</v>
      </c>
      <c r="B17" s="27">
        <f>B15-B16</f>
        <v>489814289.90346372</v>
      </c>
      <c r="C17" s="27">
        <f t="shared" ref="C17:BN17" si="11">C15-C16</f>
        <v>329559411.47720134</v>
      </c>
      <c r="D17" s="27">
        <f t="shared" si="11"/>
        <v>13337928.656572154</v>
      </c>
      <c r="E17" s="27">
        <f t="shared" si="11"/>
        <v>1048888724.3936763</v>
      </c>
      <c r="F17" s="27">
        <f t="shared" si="11"/>
        <v>566872476.40879178</v>
      </c>
      <c r="G17" s="27">
        <f t="shared" si="11"/>
        <v>310307520.21793395</v>
      </c>
      <c r="H17" s="27">
        <f t="shared" si="11"/>
        <v>94563446.135886341</v>
      </c>
      <c r="I17" s="27">
        <f t="shared" si="11"/>
        <v>770873092.16083491</v>
      </c>
      <c r="J17" s="27">
        <f t="shared" si="11"/>
        <v>399535030.83178651</v>
      </c>
      <c r="K17" s="27">
        <f t="shared" si="11"/>
        <v>218668005.96271089</v>
      </c>
      <c r="L17" s="27">
        <f t="shared" si="11"/>
        <v>61780153.296675332</v>
      </c>
      <c r="M17" s="27">
        <f t="shared" si="11"/>
        <v>576117050.6751653</v>
      </c>
      <c r="N17" s="27">
        <f t="shared" si="11"/>
        <v>291101243.78526413</v>
      </c>
      <c r="O17" s="27">
        <f t="shared" si="11"/>
        <v>176773929.73300722</v>
      </c>
      <c r="P17" s="27">
        <f t="shared" si="11"/>
        <v>56939377.580278009</v>
      </c>
      <c r="Q17" s="27">
        <f t="shared" si="11"/>
        <v>415253439.17629462</v>
      </c>
      <c r="R17" s="27">
        <f t="shared" si="11"/>
        <v>228177559.8307862</v>
      </c>
      <c r="S17" s="27">
        <f t="shared" si="11"/>
        <v>148444933.88797238</v>
      </c>
      <c r="T17" s="27">
        <f t="shared" si="11"/>
        <v>50908980.096083678</v>
      </c>
      <c r="U17" s="27">
        <f t="shared" si="11"/>
        <v>335928731.79979753</v>
      </c>
      <c r="V17" s="27">
        <f t="shared" si="11"/>
        <v>215465364.83624467</v>
      </c>
      <c r="W17" s="27">
        <f t="shared" si="11"/>
        <v>112913656.99461612</v>
      </c>
      <c r="X17" s="27">
        <f t="shared" si="11"/>
        <v>29263046.568292189</v>
      </c>
      <c r="Y17" s="27">
        <f t="shared" si="11"/>
        <v>211033404.63445583</v>
      </c>
      <c r="Z17" s="27">
        <f t="shared" si="11"/>
        <v>79337346.490697354</v>
      </c>
      <c r="AA17" s="27">
        <f t="shared" si="11"/>
        <v>34188054.75588645</v>
      </c>
      <c r="AB17" s="27">
        <f t="shared" si="11"/>
        <v>-23437588.076955386</v>
      </c>
      <c r="AC17" s="27">
        <f t="shared" si="11"/>
        <v>154528176.59544963</v>
      </c>
      <c r="AD17" s="27">
        <f t="shared" si="11"/>
        <v>169922184.0802058</v>
      </c>
      <c r="AE17" s="27">
        <f t="shared" si="11"/>
        <v>145077189.09447107</v>
      </c>
      <c r="AF17" s="27">
        <f t="shared" si="11"/>
        <v>59354338.688604563</v>
      </c>
      <c r="AG17" s="27">
        <f t="shared" si="11"/>
        <v>234242226.15596956</v>
      </c>
      <c r="AH17" s="27">
        <f t="shared" si="11"/>
        <v>165779578.11226106</v>
      </c>
      <c r="AI17" s="27">
        <f t="shared" si="11"/>
        <v>132291597.05229953</v>
      </c>
      <c r="AJ17" s="27">
        <f t="shared" si="11"/>
        <v>78665308.421999648</v>
      </c>
      <c r="AK17" s="27">
        <f t="shared" si="11"/>
        <v>148568872.31484017</v>
      </c>
      <c r="AL17" s="27">
        <f t="shared" si="11"/>
        <v>104081862.44367038</v>
      </c>
      <c r="AM17" s="27">
        <f t="shared" si="11"/>
        <v>63772380.365525424</v>
      </c>
      <c r="AN17" s="27">
        <f t="shared" si="11"/>
        <v>952386.94894169271</v>
      </c>
      <c r="AO17" s="27">
        <f t="shared" si="11"/>
        <v>80258818.772828475</v>
      </c>
      <c r="AP17" s="27">
        <f t="shared" si="11"/>
        <v>66245054.151048765</v>
      </c>
      <c r="AQ17" s="27">
        <f t="shared" si="11"/>
        <v>94306791.319660872</v>
      </c>
      <c r="AR17" s="27">
        <f t="shared" si="11"/>
        <v>73932948.094550639</v>
      </c>
      <c r="AS17" s="27" t="e">
        <f t="shared" si="11"/>
        <v>#DIV/0!</v>
      </c>
      <c r="AT17" s="27">
        <f t="shared" si="11"/>
        <v>0</v>
      </c>
      <c r="AU17" s="27">
        <f t="shared" si="11"/>
        <v>0</v>
      </c>
      <c r="AV17" s="27">
        <f t="shared" si="11"/>
        <v>0</v>
      </c>
      <c r="AW17" s="27">
        <f t="shared" si="11"/>
        <v>0</v>
      </c>
      <c r="AX17" s="27">
        <f t="shared" si="11"/>
        <v>0</v>
      </c>
      <c r="AY17" s="27">
        <f t="shared" si="11"/>
        <v>0</v>
      </c>
      <c r="AZ17" s="27">
        <f t="shared" si="11"/>
        <v>0</v>
      </c>
      <c r="BA17" s="27">
        <f t="shared" si="11"/>
        <v>0</v>
      </c>
      <c r="BB17" s="27">
        <f t="shared" si="11"/>
        <v>0</v>
      </c>
      <c r="BC17" s="27">
        <f t="shared" si="11"/>
        <v>0</v>
      </c>
      <c r="BD17" s="27">
        <f t="shared" si="11"/>
        <v>0</v>
      </c>
      <c r="BE17" s="27">
        <f t="shared" si="11"/>
        <v>0</v>
      </c>
      <c r="BF17" s="27">
        <f t="shared" si="11"/>
        <v>0</v>
      </c>
      <c r="BG17" s="27">
        <f t="shared" si="11"/>
        <v>0</v>
      </c>
      <c r="BH17" s="27">
        <f t="shared" si="11"/>
        <v>0</v>
      </c>
      <c r="BI17" s="27">
        <f t="shared" si="11"/>
        <v>0</v>
      </c>
      <c r="BJ17" s="27">
        <f t="shared" si="11"/>
        <v>0</v>
      </c>
      <c r="BK17" s="27">
        <f t="shared" si="11"/>
        <v>0</v>
      </c>
      <c r="BL17" s="27">
        <f t="shared" si="11"/>
        <v>0</v>
      </c>
      <c r="BM17" s="27">
        <f t="shared" si="11"/>
        <v>0</v>
      </c>
      <c r="BN17" s="27">
        <f t="shared" si="11"/>
        <v>0</v>
      </c>
      <c r="BO17" s="27">
        <f t="shared" ref="BO17:CJ17" si="12">BO15-BO16</f>
        <v>0</v>
      </c>
      <c r="BP17" s="27">
        <f t="shared" si="12"/>
        <v>0</v>
      </c>
      <c r="BQ17" s="27">
        <f t="shared" si="12"/>
        <v>0</v>
      </c>
      <c r="BR17" s="27">
        <f t="shared" si="12"/>
        <v>0</v>
      </c>
      <c r="BS17" s="27">
        <f t="shared" si="12"/>
        <v>0</v>
      </c>
      <c r="BT17" s="27">
        <f t="shared" si="12"/>
        <v>0</v>
      </c>
      <c r="BU17" s="27">
        <f t="shared" si="12"/>
        <v>0</v>
      </c>
      <c r="BV17" s="27">
        <f t="shared" si="12"/>
        <v>0</v>
      </c>
      <c r="BW17" s="27">
        <f t="shared" si="12"/>
        <v>0</v>
      </c>
      <c r="BX17" s="27">
        <f t="shared" si="12"/>
        <v>0</v>
      </c>
      <c r="BY17" s="27">
        <f t="shared" si="12"/>
        <v>0</v>
      </c>
      <c r="BZ17" s="27">
        <f t="shared" si="12"/>
        <v>0</v>
      </c>
      <c r="CA17" s="27">
        <f t="shared" si="12"/>
        <v>0</v>
      </c>
      <c r="CB17" s="27">
        <f t="shared" si="12"/>
        <v>0</v>
      </c>
      <c r="CC17" s="27">
        <f t="shared" si="12"/>
        <v>0</v>
      </c>
      <c r="CD17" s="27">
        <f t="shared" si="12"/>
        <v>0</v>
      </c>
      <c r="CE17" s="27">
        <f t="shared" si="12"/>
        <v>0</v>
      </c>
      <c r="CF17" s="27">
        <f t="shared" si="12"/>
        <v>0</v>
      </c>
      <c r="CG17" s="27" t="e">
        <f t="shared" si="12"/>
        <v>#DIV/0!</v>
      </c>
      <c r="CH17" s="27" t="e">
        <f t="shared" si="12"/>
        <v>#DIV/0!</v>
      </c>
      <c r="CI17" s="27" t="e">
        <f t="shared" si="12"/>
        <v>#DIV/0!</v>
      </c>
      <c r="CJ17" s="27" t="e">
        <f t="shared" si="12"/>
        <v>#DIV/0!</v>
      </c>
    </row>
    <row r="18" spans="1:89" s="57" customFormat="1">
      <c r="A18" s="57" t="s">
        <v>403</v>
      </c>
      <c r="B18" s="57">
        <f>B17/B4*100</f>
        <v>9.1028543000551281</v>
      </c>
      <c r="C18" s="57">
        <f t="shared" ref="C18:D18" si="13">C17/C4*100</f>
        <v>8.9732409909799422</v>
      </c>
      <c r="D18" s="57">
        <f t="shared" si="13"/>
        <v>0.90979717091874845</v>
      </c>
      <c r="E18" s="57">
        <f>E17/E4</f>
        <v>0.12773338929407202</v>
      </c>
      <c r="F18" s="57">
        <f t="shared" ref="F18:BQ18" si="14">F17/F4</f>
        <v>0.10912238563163561</v>
      </c>
      <c r="G18" s="57">
        <f t="shared" si="14"/>
        <v>9.297250072088821E-2</v>
      </c>
      <c r="H18" s="57">
        <f t="shared" si="14"/>
        <v>7.0020948270245159E-2</v>
      </c>
      <c r="I18" s="57">
        <f t="shared" si="14"/>
        <v>0.12294781040875027</v>
      </c>
      <c r="J18" s="57">
        <f t="shared" si="14"/>
        <v>9.5278951260322139E-2</v>
      </c>
      <c r="K18" s="57">
        <f t="shared" si="14"/>
        <v>8.1130442179400186E-2</v>
      </c>
      <c r="L18" s="57">
        <f t="shared" si="14"/>
        <v>5.3804372364091149E-2</v>
      </c>
      <c r="M18" s="57">
        <f t="shared" si="14"/>
        <v>0.12230348003428995</v>
      </c>
      <c r="N18" s="57">
        <f t="shared" si="14"/>
        <v>9.5590377313446731E-2</v>
      </c>
      <c r="O18" s="57">
        <f t="shared" si="14"/>
        <v>9.2284975579866618E-2</v>
      </c>
      <c r="P18" s="57">
        <f t="shared" si="14"/>
        <v>6.9191963850594687E-2</v>
      </c>
      <c r="Q18" s="57">
        <f t="shared" si="14"/>
        <v>0.12552358558213883</v>
      </c>
      <c r="R18" s="57">
        <f t="shared" si="14"/>
        <v>0.10377471988461588</v>
      </c>
      <c r="S18" s="57">
        <f t="shared" si="14"/>
        <v>0.10479667813646144</v>
      </c>
      <c r="T18" s="57">
        <f t="shared" si="14"/>
        <v>8.1363225677577686E-2</v>
      </c>
      <c r="U18" s="57">
        <f t="shared" si="14"/>
        <v>0.13106713805870557</v>
      </c>
      <c r="V18" s="57">
        <f t="shared" si="14"/>
        <v>0.12514977736154009</v>
      </c>
      <c r="W18" s="57">
        <f t="shared" si="14"/>
        <v>0.1053244171434875</v>
      </c>
      <c r="X18" s="57">
        <f t="shared" si="14"/>
        <v>6.3677045943811919E-2</v>
      </c>
      <c r="Y18" s="57">
        <f t="shared" si="14"/>
        <v>0.11236945773359426</v>
      </c>
      <c r="Z18" s="57">
        <f t="shared" si="14"/>
        <v>6.9632279313402309E-2</v>
      </c>
      <c r="AA18" s="57">
        <f t="shared" si="14"/>
        <v>4.9655918893651903E-2</v>
      </c>
      <c r="AB18" s="57">
        <f t="shared" si="14"/>
        <v>-8.465199734923054E-2</v>
      </c>
      <c r="AC18" s="57">
        <f t="shared" si="14"/>
        <v>9.3294188731054911E-2</v>
      </c>
      <c r="AD18" s="57">
        <f t="shared" si="14"/>
        <v>0.1456555246758573</v>
      </c>
      <c r="AE18" s="57">
        <f t="shared" si="14"/>
        <v>0.18368873105730726</v>
      </c>
      <c r="AF18" s="57">
        <f t="shared" si="14"/>
        <v>0.17043824852582878</v>
      </c>
      <c r="AG18" s="57">
        <f t="shared" si="14"/>
        <v>0.18415286547592535</v>
      </c>
      <c r="AH18" s="57">
        <f t="shared" si="14"/>
        <v>0.19983390665816136</v>
      </c>
      <c r="AI18" s="57">
        <f t="shared" si="14"/>
        <v>0.2436898544683638</v>
      </c>
      <c r="AJ18" s="57">
        <f t="shared" si="14"/>
        <v>0.30103641191365638</v>
      </c>
      <c r="AK18" s="57">
        <f t="shared" si="14"/>
        <v>0.20123409551002638</v>
      </c>
      <c r="AL18" s="57">
        <f t="shared" si="14"/>
        <v>0.20720218375123067</v>
      </c>
      <c r="AM18" s="57">
        <f t="shared" si="14"/>
        <v>0.22893147150105514</v>
      </c>
      <c r="AN18" s="57">
        <f t="shared" si="14"/>
        <v>1.1012981367644715E-2</v>
      </c>
      <c r="AO18" s="57">
        <f t="shared" si="14"/>
        <v>0.1569881337897914</v>
      </c>
      <c r="AP18" s="57">
        <f t="shared" si="14"/>
        <v>0.17678359480371064</v>
      </c>
      <c r="AQ18" s="57">
        <f t="shared" si="14"/>
        <v>0.18041325249921594</v>
      </c>
      <c r="AR18" s="57">
        <f t="shared" si="14"/>
        <v>0.21471444290929559</v>
      </c>
      <c r="AS18" s="57" t="e">
        <f t="shared" si="14"/>
        <v>#DIV/0!</v>
      </c>
      <c r="AT18" s="57" t="e">
        <f t="shared" si="14"/>
        <v>#DIV/0!</v>
      </c>
      <c r="AU18" s="57" t="e">
        <f t="shared" si="14"/>
        <v>#DIV/0!</v>
      </c>
      <c r="AV18" s="57" t="e">
        <f t="shared" si="14"/>
        <v>#DIV/0!</v>
      </c>
      <c r="AW18" s="57" t="e">
        <f t="shared" si="14"/>
        <v>#DIV/0!</v>
      </c>
      <c r="AX18" s="57" t="e">
        <f t="shared" si="14"/>
        <v>#DIV/0!</v>
      </c>
      <c r="AY18" s="57" t="e">
        <f t="shared" si="14"/>
        <v>#DIV/0!</v>
      </c>
      <c r="AZ18" s="57" t="e">
        <f t="shared" si="14"/>
        <v>#DIV/0!</v>
      </c>
      <c r="BA18" s="57" t="e">
        <f t="shared" si="14"/>
        <v>#DIV/0!</v>
      </c>
      <c r="BB18" s="57" t="e">
        <f t="shared" si="14"/>
        <v>#DIV/0!</v>
      </c>
      <c r="BC18" s="57" t="e">
        <f t="shared" si="14"/>
        <v>#DIV/0!</v>
      </c>
      <c r="BD18" s="57" t="e">
        <f t="shared" si="14"/>
        <v>#DIV/0!</v>
      </c>
      <c r="BE18" s="57" t="e">
        <f t="shared" si="14"/>
        <v>#DIV/0!</v>
      </c>
      <c r="BF18" s="57" t="e">
        <f t="shared" si="14"/>
        <v>#DIV/0!</v>
      </c>
      <c r="BG18" s="57" t="e">
        <f t="shared" si="14"/>
        <v>#DIV/0!</v>
      </c>
      <c r="BH18" s="57" t="e">
        <f t="shared" si="14"/>
        <v>#DIV/0!</v>
      </c>
      <c r="BI18" s="57" t="e">
        <f t="shared" si="14"/>
        <v>#DIV/0!</v>
      </c>
      <c r="BJ18" s="57" t="e">
        <f t="shared" si="14"/>
        <v>#DIV/0!</v>
      </c>
      <c r="BK18" s="57" t="e">
        <f t="shared" si="14"/>
        <v>#DIV/0!</v>
      </c>
      <c r="BL18" s="57" t="e">
        <f t="shared" si="14"/>
        <v>#DIV/0!</v>
      </c>
      <c r="BM18" s="57" t="e">
        <f t="shared" si="14"/>
        <v>#DIV/0!</v>
      </c>
      <c r="BN18" s="57" t="e">
        <f t="shared" si="14"/>
        <v>#DIV/0!</v>
      </c>
      <c r="BO18" s="57" t="e">
        <f t="shared" si="14"/>
        <v>#DIV/0!</v>
      </c>
      <c r="BP18" s="57" t="e">
        <f t="shared" si="14"/>
        <v>#DIV/0!</v>
      </c>
      <c r="BQ18" s="57" t="e">
        <f t="shared" si="14"/>
        <v>#DIV/0!</v>
      </c>
      <c r="BR18" s="57" t="e">
        <f t="shared" ref="BR18:CK18" si="15">BR17/BR4</f>
        <v>#DIV/0!</v>
      </c>
      <c r="BS18" s="57" t="e">
        <f t="shared" si="15"/>
        <v>#DIV/0!</v>
      </c>
      <c r="BT18" s="57" t="e">
        <f t="shared" si="15"/>
        <v>#DIV/0!</v>
      </c>
      <c r="BU18" s="57" t="e">
        <f t="shared" si="15"/>
        <v>#DIV/0!</v>
      </c>
      <c r="BV18" s="57" t="e">
        <f t="shared" si="15"/>
        <v>#DIV/0!</v>
      </c>
      <c r="BW18" s="57" t="e">
        <f t="shared" si="15"/>
        <v>#DIV/0!</v>
      </c>
      <c r="BX18" s="57" t="e">
        <f t="shared" si="15"/>
        <v>#DIV/0!</v>
      </c>
      <c r="BY18" s="57" t="e">
        <f t="shared" si="15"/>
        <v>#DIV/0!</v>
      </c>
      <c r="BZ18" s="57" t="e">
        <f t="shared" si="15"/>
        <v>#DIV/0!</v>
      </c>
      <c r="CA18" s="57" t="e">
        <f t="shared" si="15"/>
        <v>#DIV/0!</v>
      </c>
      <c r="CB18" s="57" t="e">
        <f t="shared" si="15"/>
        <v>#DIV/0!</v>
      </c>
      <c r="CC18" s="57" t="e">
        <f t="shared" si="15"/>
        <v>#DIV/0!</v>
      </c>
      <c r="CD18" s="57" t="e">
        <f t="shared" si="15"/>
        <v>#DIV/0!</v>
      </c>
      <c r="CE18" s="57" t="e">
        <f t="shared" si="15"/>
        <v>#DIV/0!</v>
      </c>
      <c r="CF18" s="57" t="e">
        <f t="shared" si="15"/>
        <v>#DIV/0!</v>
      </c>
      <c r="CG18" s="57" t="e">
        <f t="shared" si="15"/>
        <v>#DIV/0!</v>
      </c>
      <c r="CH18" s="57" t="e">
        <f t="shared" si="15"/>
        <v>#DIV/0!</v>
      </c>
      <c r="CI18" s="57" t="e">
        <f t="shared" si="15"/>
        <v>#DIV/0!</v>
      </c>
      <c r="CJ18" s="57" t="e">
        <f t="shared" si="15"/>
        <v>#DIV/0!</v>
      </c>
      <c r="CK18" s="57" t="e">
        <f t="shared" si="15"/>
        <v>#DIV/0!</v>
      </c>
    </row>
    <row r="19" spans="1:89" s="16" customFormat="1">
      <c r="A19" s="18" t="s">
        <v>86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</row>
    <row r="20" spans="1:89">
      <c r="A20" s="17" t="s">
        <v>404</v>
      </c>
      <c r="B20" s="40">
        <v>16251778.33</v>
      </c>
      <c r="C20" s="40">
        <v>17601835.379999999</v>
      </c>
      <c r="D20" s="40">
        <v>57361.14</v>
      </c>
      <c r="E20" s="40">
        <v>-401773.08</v>
      </c>
      <c r="F20" s="40">
        <v>1182983.53</v>
      </c>
      <c r="G20" s="40">
        <v>415734.32</v>
      </c>
      <c r="H20" s="40">
        <v>0</v>
      </c>
      <c r="I20" s="40">
        <v>6454556.7199999997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0</v>
      </c>
      <c r="P20" s="40">
        <v>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 s="40">
        <v>0</v>
      </c>
      <c r="X20" s="40">
        <v>0</v>
      </c>
      <c r="Y20" s="40">
        <v>2124420.59</v>
      </c>
      <c r="Z20" s="40">
        <v>1140768.22</v>
      </c>
      <c r="AA20" s="40">
        <v>0</v>
      </c>
      <c r="AB20" s="40">
        <v>-189484.79999999999</v>
      </c>
      <c r="AC20" s="40">
        <v>2721723.37</v>
      </c>
      <c r="AD20" s="40">
        <v>1112519.74</v>
      </c>
      <c r="AE20" s="40">
        <v>97340.46</v>
      </c>
      <c r="AF20" s="40">
        <v>-197983.28</v>
      </c>
      <c r="AG20" s="40">
        <v>1983637.3</v>
      </c>
      <c r="AH20" s="40">
        <v>0</v>
      </c>
      <c r="AI20" s="40">
        <v>0</v>
      </c>
      <c r="AJ20" s="40">
        <v>0</v>
      </c>
      <c r="AK20" s="40">
        <v>0</v>
      </c>
      <c r="AL20" s="40">
        <v>0</v>
      </c>
      <c r="AM20" s="40">
        <v>0</v>
      </c>
      <c r="AN20" s="40">
        <v>0</v>
      </c>
      <c r="AO20" s="40">
        <v>0</v>
      </c>
      <c r="AP20" s="40">
        <v>0</v>
      </c>
      <c r="AQ20" s="40">
        <v>0</v>
      </c>
      <c r="AR20" s="40">
        <v>0</v>
      </c>
      <c r="AS20" s="40">
        <v>0</v>
      </c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</row>
    <row r="21" spans="1:89" s="16" customFormat="1">
      <c r="A21" s="18" t="s">
        <v>87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</row>
    <row r="22" spans="1:89">
      <c r="A22" s="17" t="s">
        <v>405</v>
      </c>
      <c r="B22" s="40">
        <v>0</v>
      </c>
      <c r="C22" s="40">
        <v>0</v>
      </c>
      <c r="D22" s="40">
        <v>0</v>
      </c>
      <c r="E22" s="40">
        <v>0</v>
      </c>
      <c r="F22" s="40">
        <v>0</v>
      </c>
      <c r="G22" s="40">
        <v>0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 s="40">
        <v>0</v>
      </c>
      <c r="X22" s="40">
        <v>0</v>
      </c>
      <c r="Y22" s="40">
        <v>0</v>
      </c>
      <c r="Z22" s="40">
        <v>0</v>
      </c>
      <c r="AA22" s="40">
        <v>0</v>
      </c>
      <c r="AB22" s="40">
        <v>0</v>
      </c>
      <c r="AC22" s="40">
        <v>0</v>
      </c>
      <c r="AD22" s="40">
        <v>0</v>
      </c>
      <c r="AE22" s="40">
        <v>0</v>
      </c>
      <c r="AF22" s="40">
        <v>0</v>
      </c>
      <c r="AG22" s="40">
        <v>0</v>
      </c>
      <c r="AH22" s="40">
        <v>0</v>
      </c>
      <c r="AI22" s="40">
        <v>0</v>
      </c>
      <c r="AJ22" s="40">
        <v>0</v>
      </c>
      <c r="AK22" s="40">
        <v>0</v>
      </c>
      <c r="AL22" s="40">
        <v>0</v>
      </c>
      <c r="AM22" s="40">
        <v>0</v>
      </c>
      <c r="AN22" s="40">
        <v>0</v>
      </c>
      <c r="AO22" s="40">
        <v>0</v>
      </c>
      <c r="AP22" s="40">
        <v>0</v>
      </c>
      <c r="AQ22" s="40">
        <v>0</v>
      </c>
      <c r="AR22" s="40">
        <v>0</v>
      </c>
      <c r="AS22" s="40">
        <v>0</v>
      </c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</row>
    <row r="23" spans="1:89" s="7" customFormat="1">
      <c r="A23" s="21" t="s">
        <v>406</v>
      </c>
      <c r="B23" s="29">
        <f>-B52</f>
        <v>25636</v>
      </c>
      <c r="C23" s="29">
        <f t="shared" ref="C23:BN23" si="16">-C52</f>
        <v>27718</v>
      </c>
      <c r="D23" s="29">
        <f t="shared" si="16"/>
        <v>35317</v>
      </c>
      <c r="E23" s="29">
        <f t="shared" si="16"/>
        <v>26798517.969999999</v>
      </c>
      <c r="F23" s="29">
        <f t="shared" si="16"/>
        <v>34414</v>
      </c>
      <c r="G23" s="29">
        <f t="shared" si="16"/>
        <v>23309</v>
      </c>
      <c r="H23" s="29">
        <f t="shared" si="16"/>
        <v>16814</v>
      </c>
      <c r="I23" s="29">
        <f t="shared" si="16"/>
        <v>50632767.079999998</v>
      </c>
      <c r="J23" s="29">
        <f t="shared" si="16"/>
        <v>0</v>
      </c>
      <c r="K23" s="29">
        <f t="shared" si="16"/>
        <v>0</v>
      </c>
      <c r="L23" s="29">
        <f t="shared" si="16"/>
        <v>0</v>
      </c>
      <c r="M23" s="29">
        <f t="shared" si="16"/>
        <v>16425174.890000001</v>
      </c>
      <c r="N23" s="29">
        <f t="shared" si="16"/>
        <v>0</v>
      </c>
      <c r="O23" s="29">
        <f t="shared" si="16"/>
        <v>0</v>
      </c>
      <c r="P23" s="29">
        <f t="shared" si="16"/>
        <v>0</v>
      </c>
      <c r="Q23" s="29">
        <f t="shared" si="16"/>
        <v>13260902.82</v>
      </c>
      <c r="R23" s="29">
        <f t="shared" si="16"/>
        <v>0</v>
      </c>
      <c r="S23" s="29">
        <f t="shared" si="16"/>
        <v>0</v>
      </c>
      <c r="T23" s="29">
        <f t="shared" si="16"/>
        <v>0</v>
      </c>
      <c r="U23" s="29">
        <f t="shared" si="16"/>
        <v>13732197.15</v>
      </c>
      <c r="V23" s="29">
        <f t="shared" si="16"/>
        <v>0</v>
      </c>
      <c r="W23" s="29">
        <f t="shared" si="16"/>
        <v>0</v>
      </c>
      <c r="X23" s="29">
        <f t="shared" si="16"/>
        <v>0</v>
      </c>
      <c r="Y23" s="29">
        <f t="shared" si="16"/>
        <v>17696061.989999998</v>
      </c>
      <c r="Z23" s="29">
        <f t="shared" si="16"/>
        <v>0</v>
      </c>
      <c r="AA23" s="29">
        <f t="shared" si="16"/>
        <v>0</v>
      </c>
      <c r="AB23" s="29">
        <f t="shared" si="16"/>
        <v>0</v>
      </c>
      <c r="AC23" s="29">
        <f t="shared" si="16"/>
        <v>19539274.449999999</v>
      </c>
      <c r="AD23" s="29">
        <f t="shared" si="16"/>
        <v>0</v>
      </c>
      <c r="AE23" s="29">
        <f t="shared" si="16"/>
        <v>0</v>
      </c>
      <c r="AF23" s="29">
        <f t="shared" si="16"/>
        <v>0</v>
      </c>
      <c r="AG23" s="29">
        <f t="shared" si="16"/>
        <v>14376716.699999999</v>
      </c>
      <c r="AH23" s="29">
        <f t="shared" si="16"/>
        <v>0</v>
      </c>
      <c r="AI23" s="29">
        <f t="shared" si="16"/>
        <v>0</v>
      </c>
      <c r="AJ23" s="29">
        <f t="shared" si="16"/>
        <v>0</v>
      </c>
      <c r="AK23" s="29">
        <f t="shared" si="16"/>
        <v>3365474.92</v>
      </c>
      <c r="AL23" s="29">
        <f t="shared" si="16"/>
        <v>0</v>
      </c>
      <c r="AM23" s="29">
        <f t="shared" si="16"/>
        <v>0</v>
      </c>
      <c r="AN23" s="29">
        <f t="shared" si="16"/>
        <v>0</v>
      </c>
      <c r="AO23" s="29">
        <f t="shared" si="16"/>
        <v>1255234.32</v>
      </c>
      <c r="AP23" s="29">
        <f t="shared" si="16"/>
        <v>0</v>
      </c>
      <c r="AQ23" s="29">
        <f t="shared" si="16"/>
        <v>0</v>
      </c>
      <c r="AR23" s="29">
        <f t="shared" si="16"/>
        <v>0</v>
      </c>
      <c r="AS23" s="29">
        <f t="shared" si="16"/>
        <v>0</v>
      </c>
      <c r="AT23" s="29">
        <f t="shared" si="16"/>
        <v>0</v>
      </c>
      <c r="AU23" s="29">
        <f t="shared" si="16"/>
        <v>0</v>
      </c>
      <c r="AV23" s="29">
        <f t="shared" si="16"/>
        <v>0</v>
      </c>
      <c r="AW23" s="29">
        <f t="shared" si="16"/>
        <v>0</v>
      </c>
      <c r="AX23" s="29">
        <f t="shared" si="16"/>
        <v>0</v>
      </c>
      <c r="AY23" s="29">
        <f t="shared" si="16"/>
        <v>0</v>
      </c>
      <c r="AZ23" s="29">
        <f t="shared" si="16"/>
        <v>0</v>
      </c>
      <c r="BA23" s="29">
        <f t="shared" si="16"/>
        <v>0</v>
      </c>
      <c r="BB23" s="29">
        <f t="shared" si="16"/>
        <v>0</v>
      </c>
      <c r="BC23" s="29">
        <f t="shared" si="16"/>
        <v>0</v>
      </c>
      <c r="BD23" s="29">
        <f t="shared" si="16"/>
        <v>0</v>
      </c>
      <c r="BE23" s="29">
        <f t="shared" si="16"/>
        <v>0</v>
      </c>
      <c r="BF23" s="29">
        <f t="shared" si="16"/>
        <v>0</v>
      </c>
      <c r="BG23" s="29">
        <f t="shared" si="16"/>
        <v>0</v>
      </c>
      <c r="BH23" s="29">
        <f t="shared" si="16"/>
        <v>0</v>
      </c>
      <c r="BI23" s="29">
        <f t="shared" si="16"/>
        <v>0</v>
      </c>
      <c r="BJ23" s="29">
        <f t="shared" si="16"/>
        <v>0</v>
      </c>
      <c r="BK23" s="29">
        <f t="shared" si="16"/>
        <v>0</v>
      </c>
      <c r="BL23" s="29">
        <f t="shared" si="16"/>
        <v>0</v>
      </c>
      <c r="BM23" s="29">
        <f t="shared" si="16"/>
        <v>0</v>
      </c>
      <c r="BN23" s="29">
        <f t="shared" si="16"/>
        <v>0</v>
      </c>
      <c r="BO23" s="29">
        <f t="shared" ref="BO23:CK23" si="17">-BO52</f>
        <v>0</v>
      </c>
      <c r="BP23" s="29">
        <f t="shared" si="17"/>
        <v>0</v>
      </c>
      <c r="BQ23" s="29">
        <f t="shared" si="17"/>
        <v>0</v>
      </c>
      <c r="BR23" s="29">
        <f t="shared" si="17"/>
        <v>0</v>
      </c>
      <c r="BS23" s="29">
        <f t="shared" si="17"/>
        <v>0</v>
      </c>
      <c r="BT23" s="29">
        <f t="shared" si="17"/>
        <v>0</v>
      </c>
      <c r="BU23" s="29">
        <f t="shared" si="17"/>
        <v>0</v>
      </c>
      <c r="BV23" s="29">
        <f t="shared" si="17"/>
        <v>0</v>
      </c>
      <c r="BW23" s="29">
        <f t="shared" si="17"/>
        <v>0</v>
      </c>
      <c r="BX23" s="29">
        <f t="shared" si="17"/>
        <v>0</v>
      </c>
      <c r="BY23" s="29">
        <f t="shared" si="17"/>
        <v>0</v>
      </c>
      <c r="BZ23" s="29">
        <f t="shared" si="17"/>
        <v>0</v>
      </c>
      <c r="CA23" s="29">
        <f t="shared" si="17"/>
        <v>0</v>
      </c>
      <c r="CB23" s="29">
        <f t="shared" si="17"/>
        <v>0</v>
      </c>
      <c r="CC23" s="29">
        <f t="shared" si="17"/>
        <v>0</v>
      </c>
      <c r="CD23" s="29">
        <f t="shared" si="17"/>
        <v>0</v>
      </c>
      <c r="CE23" s="29">
        <f t="shared" si="17"/>
        <v>0</v>
      </c>
      <c r="CF23" s="29">
        <f t="shared" si="17"/>
        <v>0</v>
      </c>
      <c r="CG23" s="29">
        <f t="shared" si="17"/>
        <v>0</v>
      </c>
      <c r="CH23" s="29">
        <f t="shared" si="17"/>
        <v>0</v>
      </c>
      <c r="CI23" s="29">
        <f t="shared" si="17"/>
        <v>0</v>
      </c>
      <c r="CJ23" s="29">
        <f t="shared" si="17"/>
        <v>0</v>
      </c>
      <c r="CK23" s="29">
        <f t="shared" si="17"/>
        <v>0</v>
      </c>
    </row>
    <row r="24" spans="1:89">
      <c r="A24" s="17" t="s">
        <v>407</v>
      </c>
      <c r="B24" s="26">
        <f>B67</f>
        <v>11392422.439999999</v>
      </c>
      <c r="C24" s="26">
        <f t="shared" ref="C24:BN24" si="18">C67</f>
        <v>1162475.6900000013</v>
      </c>
      <c r="D24" s="26">
        <f t="shared" si="18"/>
        <v>1162475.6900000002</v>
      </c>
      <c r="E24" s="26">
        <f>E67</f>
        <v>30905616.809999999</v>
      </c>
      <c r="F24" s="26">
        <f t="shared" si="18"/>
        <v>27501835.82</v>
      </c>
      <c r="G24" s="26">
        <f t="shared" si="18"/>
        <v>19940453.960000001</v>
      </c>
      <c r="H24" s="26">
        <f t="shared" si="18"/>
        <v>10736232.83</v>
      </c>
      <c r="I24" s="26">
        <f t="shared" si="18"/>
        <v>11963283.830000002</v>
      </c>
      <c r="J24" s="26">
        <f t="shared" si="18"/>
        <v>7695548.0700000003</v>
      </c>
      <c r="K24" s="26">
        <f t="shared" si="18"/>
        <v>4767846.43</v>
      </c>
      <c r="L24" s="26">
        <f t="shared" si="18"/>
        <v>78384.929999999993</v>
      </c>
      <c r="M24" s="26">
        <f t="shared" si="18"/>
        <v>5144565.07</v>
      </c>
      <c r="N24" s="26">
        <f t="shared" si="18"/>
        <v>4773165.51</v>
      </c>
      <c r="O24" s="26">
        <f t="shared" si="18"/>
        <v>4757247.71</v>
      </c>
      <c r="P24" s="26">
        <f t="shared" si="18"/>
        <v>1409667.88</v>
      </c>
      <c r="Q24" s="26">
        <f t="shared" si="18"/>
        <v>2057686.76</v>
      </c>
      <c r="R24" s="26">
        <f t="shared" si="18"/>
        <v>1957686.76</v>
      </c>
      <c r="S24" s="26">
        <f t="shared" si="18"/>
        <v>1957686.76</v>
      </c>
      <c r="T24" s="26">
        <f t="shared" si="18"/>
        <v>0</v>
      </c>
      <c r="U24" s="26">
        <f t="shared" si="18"/>
        <v>1468681.57</v>
      </c>
      <c r="V24" s="26">
        <f t="shared" si="18"/>
        <v>1468681.57</v>
      </c>
      <c r="W24" s="26">
        <f t="shared" si="18"/>
        <v>1468681.57</v>
      </c>
      <c r="X24" s="26">
        <f t="shared" si="18"/>
        <v>0</v>
      </c>
      <c r="Y24" s="26">
        <f t="shared" si="18"/>
        <v>1475188.9100000001</v>
      </c>
      <c r="Z24" s="26">
        <f t="shared" si="18"/>
        <v>1411746.2</v>
      </c>
      <c r="AA24" s="26">
        <f t="shared" si="18"/>
        <v>1560664.57</v>
      </c>
      <c r="AB24" s="26">
        <f t="shared" si="18"/>
        <v>0</v>
      </c>
      <c r="AC24" s="26">
        <f t="shared" si="18"/>
        <v>616705.46999999974</v>
      </c>
      <c r="AD24" s="26">
        <f t="shared" si="18"/>
        <v>616705.47</v>
      </c>
      <c r="AE24" s="26">
        <f t="shared" si="18"/>
        <v>616705.47000000009</v>
      </c>
      <c r="AF24" s="26">
        <f t="shared" si="18"/>
        <v>0</v>
      </c>
      <c r="AG24" s="26">
        <f t="shared" si="18"/>
        <v>0</v>
      </c>
      <c r="AH24" s="26">
        <f t="shared" si="18"/>
        <v>370815.73</v>
      </c>
      <c r="AI24" s="26">
        <f t="shared" si="18"/>
        <v>-149807.07999999999</v>
      </c>
      <c r="AJ24" s="26">
        <f t="shared" si="18"/>
        <v>0</v>
      </c>
      <c r="AK24" s="26">
        <f t="shared" si="18"/>
        <v>0</v>
      </c>
      <c r="AL24" s="26">
        <f t="shared" si="18"/>
        <v>0</v>
      </c>
      <c r="AM24" s="26">
        <f t="shared" si="18"/>
        <v>0</v>
      </c>
      <c r="AN24" s="26">
        <f t="shared" si="18"/>
        <v>0</v>
      </c>
      <c r="AO24" s="26">
        <f t="shared" si="18"/>
        <v>0</v>
      </c>
      <c r="AP24" s="26">
        <f t="shared" si="18"/>
        <v>0</v>
      </c>
      <c r="AQ24" s="26">
        <f t="shared" si="18"/>
        <v>0</v>
      </c>
      <c r="AR24" s="26">
        <f t="shared" si="18"/>
        <v>0</v>
      </c>
      <c r="AS24" s="26">
        <f t="shared" si="18"/>
        <v>0</v>
      </c>
      <c r="AT24" s="26">
        <f t="shared" si="18"/>
        <v>3145948.9100000262</v>
      </c>
      <c r="AU24" s="26">
        <f t="shared" si="18"/>
        <v>3221938.3999999762</v>
      </c>
      <c r="AV24" s="26">
        <f t="shared" si="18"/>
        <v>0</v>
      </c>
      <c r="AW24" s="26">
        <f t="shared" si="18"/>
        <v>106002085.7</v>
      </c>
      <c r="AX24" s="26">
        <f t="shared" si="18"/>
        <v>78146813.989999995</v>
      </c>
      <c r="AY24" s="26">
        <f t="shared" si="18"/>
        <v>31508275.550000001</v>
      </c>
      <c r="AZ24" s="26">
        <f t="shared" si="18"/>
        <v>6818330.1399999997</v>
      </c>
      <c r="BA24" s="26">
        <f t="shared" si="18"/>
        <v>-52414533.450000003</v>
      </c>
      <c r="BB24" s="26">
        <f t="shared" si="18"/>
        <v>-47415743.689999998</v>
      </c>
      <c r="BC24" s="26">
        <f t="shared" si="18"/>
        <v>-4476487.08</v>
      </c>
      <c r="BD24" s="26">
        <f t="shared" si="18"/>
        <v>13731417.210000001</v>
      </c>
      <c r="BE24" s="26">
        <f t="shared" si="18"/>
        <v>74080792.579999998</v>
      </c>
      <c r="BF24" s="26">
        <f t="shared" si="18"/>
        <v>53634658.140000001</v>
      </c>
      <c r="BG24" s="26">
        <f t="shared" si="18"/>
        <v>44718368.039999999</v>
      </c>
      <c r="BH24" s="26">
        <f t="shared" si="18"/>
        <v>13012623.23</v>
      </c>
      <c r="BI24" s="26">
        <f t="shared" si="18"/>
        <v>129351232.81999999</v>
      </c>
      <c r="BJ24" s="26">
        <f t="shared" si="18"/>
        <v>126231548.87</v>
      </c>
      <c r="BK24" s="26">
        <f t="shared" si="18"/>
        <v>99137772.019999996</v>
      </c>
      <c r="BL24" s="26">
        <f t="shared" si="18"/>
        <v>21058739.870000001</v>
      </c>
      <c r="BM24" s="26">
        <f t="shared" si="18"/>
        <v>80579243.650000006</v>
      </c>
      <c r="BN24" s="26">
        <f t="shared" si="18"/>
        <v>68017088.620000005</v>
      </c>
      <c r="BO24" s="26">
        <f t="shared" ref="BO24:CJ24" si="19">BO67</f>
        <v>47536007.049999997</v>
      </c>
      <c r="BP24" s="26">
        <f t="shared" si="19"/>
        <v>23536334.48</v>
      </c>
      <c r="BQ24" s="26">
        <f t="shared" si="19"/>
        <v>47111894.539999999</v>
      </c>
      <c r="BR24" s="26">
        <f t="shared" si="19"/>
        <v>43130624.329999998</v>
      </c>
      <c r="BS24" s="26">
        <f t="shared" si="19"/>
        <v>110636895.03</v>
      </c>
      <c r="BT24" s="26">
        <f t="shared" si="19"/>
        <v>55492097.759999998</v>
      </c>
      <c r="BU24" s="26">
        <f t="shared" si="19"/>
        <v>42252799.109999999</v>
      </c>
      <c r="BV24" s="26">
        <f t="shared" si="19"/>
        <v>-8467811.9100000001</v>
      </c>
      <c r="BW24" s="26">
        <f t="shared" si="19"/>
        <v>44423828.259999998</v>
      </c>
      <c r="BX24" s="26">
        <f t="shared" si="19"/>
        <v>-2405395.41</v>
      </c>
      <c r="BY24" s="26">
        <f t="shared" si="19"/>
        <v>43588942.600000001</v>
      </c>
      <c r="BZ24" s="26">
        <f t="shared" si="19"/>
        <v>2100000</v>
      </c>
      <c r="CA24" s="26">
        <f t="shared" si="19"/>
        <v>5299206.3</v>
      </c>
      <c r="CB24" s="26">
        <f t="shared" si="19"/>
        <v>3033836.53</v>
      </c>
      <c r="CC24" s="26">
        <f t="shared" si="19"/>
        <v>10641347.550000001</v>
      </c>
      <c r="CD24" s="26">
        <f t="shared" si="19"/>
        <v>5790000</v>
      </c>
      <c r="CE24" s="26">
        <f t="shared" si="19"/>
        <v>7729000</v>
      </c>
      <c r="CF24" s="26">
        <f t="shared" si="19"/>
        <v>2092581.44</v>
      </c>
      <c r="CG24" s="26">
        <f t="shared" si="19"/>
        <v>0</v>
      </c>
      <c r="CH24" s="26">
        <f t="shared" si="19"/>
        <v>0</v>
      </c>
      <c r="CI24" s="26">
        <f t="shared" si="19"/>
        <v>0</v>
      </c>
      <c r="CJ24" s="26">
        <f t="shared" si="19"/>
        <v>0</v>
      </c>
    </row>
    <row r="25" spans="1:89" s="7" customFormat="1">
      <c r="A25" s="21" t="s">
        <v>408</v>
      </c>
      <c r="B25" s="29">
        <f>-B54</f>
        <v>-3104</v>
      </c>
      <c r="C25" s="29">
        <f t="shared" ref="C25:BN25" si="20">-C54</f>
        <v>1424</v>
      </c>
      <c r="D25" s="29">
        <f t="shared" si="20"/>
        <v>340</v>
      </c>
      <c r="E25" s="29">
        <f t="shared" si="20"/>
        <v>18530.14</v>
      </c>
      <c r="F25" s="29">
        <f t="shared" si="20"/>
        <v>-2684</v>
      </c>
      <c r="G25" s="29">
        <f t="shared" si="20"/>
        <v>377</v>
      </c>
      <c r="H25" s="29">
        <f t="shared" si="20"/>
        <v>-1008</v>
      </c>
      <c r="I25" s="29">
        <f t="shared" si="20"/>
        <v>-11619.35</v>
      </c>
      <c r="J25" s="29">
        <f t="shared" si="20"/>
        <v>0</v>
      </c>
      <c r="K25" s="29">
        <f t="shared" si="20"/>
        <v>0</v>
      </c>
      <c r="L25" s="29">
        <f t="shared" si="20"/>
        <v>0</v>
      </c>
      <c r="M25" s="29">
        <f t="shared" si="20"/>
        <v>-64952.93</v>
      </c>
      <c r="N25" s="29">
        <f t="shared" si="20"/>
        <v>0</v>
      </c>
      <c r="O25" s="29">
        <f t="shared" si="20"/>
        <v>0</v>
      </c>
      <c r="P25" s="29">
        <f t="shared" si="20"/>
        <v>0</v>
      </c>
      <c r="Q25" s="29">
        <f t="shared" si="20"/>
        <v>0</v>
      </c>
      <c r="R25" s="29">
        <f t="shared" si="20"/>
        <v>0</v>
      </c>
      <c r="S25" s="29">
        <f t="shared" si="20"/>
        <v>0</v>
      </c>
      <c r="T25" s="29">
        <f t="shared" si="20"/>
        <v>0</v>
      </c>
      <c r="U25" s="29">
        <f t="shared" si="20"/>
        <v>-3660.12</v>
      </c>
      <c r="V25" s="29">
        <f t="shared" si="20"/>
        <v>0</v>
      </c>
      <c r="W25" s="29">
        <f t="shared" si="20"/>
        <v>0</v>
      </c>
      <c r="X25" s="29">
        <f t="shared" si="20"/>
        <v>0</v>
      </c>
      <c r="Y25" s="29">
        <f t="shared" si="20"/>
        <v>1182.57</v>
      </c>
      <c r="Z25" s="29">
        <f t="shared" si="20"/>
        <v>0</v>
      </c>
      <c r="AA25" s="29">
        <f t="shared" si="20"/>
        <v>0</v>
      </c>
      <c r="AB25" s="29">
        <f t="shared" si="20"/>
        <v>0</v>
      </c>
      <c r="AC25" s="29">
        <f t="shared" si="20"/>
        <v>0</v>
      </c>
      <c r="AD25" s="29">
        <f t="shared" si="20"/>
        <v>0</v>
      </c>
      <c r="AE25" s="29">
        <f t="shared" si="20"/>
        <v>0</v>
      </c>
      <c r="AF25" s="29">
        <f t="shared" si="20"/>
        <v>0</v>
      </c>
      <c r="AG25" s="29">
        <f t="shared" si="20"/>
        <v>-3628.03</v>
      </c>
      <c r="AH25" s="29">
        <f t="shared" si="20"/>
        <v>0</v>
      </c>
      <c r="AI25" s="29">
        <f t="shared" si="20"/>
        <v>0</v>
      </c>
      <c r="AJ25" s="29">
        <f t="shared" si="20"/>
        <v>0</v>
      </c>
      <c r="AK25" s="29">
        <f t="shared" si="20"/>
        <v>72.72</v>
      </c>
      <c r="AL25" s="29">
        <f t="shared" si="20"/>
        <v>0</v>
      </c>
      <c r="AM25" s="29">
        <f t="shared" si="20"/>
        <v>0</v>
      </c>
      <c r="AN25" s="29">
        <f t="shared" si="20"/>
        <v>0</v>
      </c>
      <c r="AO25" s="29">
        <f t="shared" si="20"/>
        <v>-1003.32</v>
      </c>
      <c r="AP25" s="29">
        <f t="shared" si="20"/>
        <v>0</v>
      </c>
      <c r="AQ25" s="29">
        <f t="shared" si="20"/>
        <v>0</v>
      </c>
      <c r="AR25" s="29">
        <f t="shared" si="20"/>
        <v>0</v>
      </c>
      <c r="AS25" s="29">
        <f t="shared" si="20"/>
        <v>0</v>
      </c>
      <c r="AT25" s="29">
        <f t="shared" si="20"/>
        <v>0</v>
      </c>
      <c r="AU25" s="29">
        <f t="shared" si="20"/>
        <v>0</v>
      </c>
      <c r="AV25" s="29">
        <f t="shared" si="20"/>
        <v>0</v>
      </c>
      <c r="AW25" s="29">
        <f t="shared" si="20"/>
        <v>0</v>
      </c>
      <c r="AX25" s="29">
        <f t="shared" si="20"/>
        <v>0</v>
      </c>
      <c r="AY25" s="29">
        <f t="shared" si="20"/>
        <v>0</v>
      </c>
      <c r="AZ25" s="29">
        <f t="shared" si="20"/>
        <v>0</v>
      </c>
      <c r="BA25" s="29">
        <f t="shared" si="20"/>
        <v>0</v>
      </c>
      <c r="BB25" s="29">
        <f t="shared" si="20"/>
        <v>0</v>
      </c>
      <c r="BC25" s="29">
        <f t="shared" si="20"/>
        <v>0</v>
      </c>
      <c r="BD25" s="29">
        <f t="shared" si="20"/>
        <v>0</v>
      </c>
      <c r="BE25" s="29">
        <f t="shared" si="20"/>
        <v>0</v>
      </c>
      <c r="BF25" s="29">
        <f t="shared" si="20"/>
        <v>0</v>
      </c>
      <c r="BG25" s="29">
        <f t="shared" si="20"/>
        <v>0</v>
      </c>
      <c r="BH25" s="29">
        <f t="shared" si="20"/>
        <v>0</v>
      </c>
      <c r="BI25" s="29">
        <f t="shared" si="20"/>
        <v>0</v>
      </c>
      <c r="BJ25" s="29">
        <f t="shared" si="20"/>
        <v>0</v>
      </c>
      <c r="BK25" s="29">
        <f t="shared" si="20"/>
        <v>0</v>
      </c>
      <c r="BL25" s="29">
        <f t="shared" si="20"/>
        <v>0</v>
      </c>
      <c r="BM25" s="29">
        <f t="shared" si="20"/>
        <v>0</v>
      </c>
      <c r="BN25" s="29">
        <f t="shared" si="20"/>
        <v>0</v>
      </c>
      <c r="BO25" s="29">
        <f t="shared" ref="BO25:CK25" si="21">-BO54</f>
        <v>0</v>
      </c>
      <c r="BP25" s="29">
        <f t="shared" si="21"/>
        <v>0</v>
      </c>
      <c r="BQ25" s="29">
        <f t="shared" si="21"/>
        <v>0</v>
      </c>
      <c r="BR25" s="29">
        <f t="shared" si="21"/>
        <v>0</v>
      </c>
      <c r="BS25" s="29">
        <f t="shared" si="21"/>
        <v>0</v>
      </c>
      <c r="BT25" s="29">
        <f t="shared" si="21"/>
        <v>0</v>
      </c>
      <c r="BU25" s="29">
        <f t="shared" si="21"/>
        <v>0</v>
      </c>
      <c r="BV25" s="29">
        <f t="shared" si="21"/>
        <v>0</v>
      </c>
      <c r="BW25" s="29">
        <f t="shared" si="21"/>
        <v>0</v>
      </c>
      <c r="BX25" s="29">
        <f t="shared" si="21"/>
        <v>0</v>
      </c>
      <c r="BY25" s="29">
        <f t="shared" si="21"/>
        <v>0</v>
      </c>
      <c r="BZ25" s="29">
        <f t="shared" si="21"/>
        <v>0</v>
      </c>
      <c r="CA25" s="29">
        <f t="shared" si="21"/>
        <v>0</v>
      </c>
      <c r="CB25" s="29">
        <f t="shared" si="21"/>
        <v>0</v>
      </c>
      <c r="CC25" s="29">
        <f t="shared" si="21"/>
        <v>0</v>
      </c>
      <c r="CD25" s="29">
        <f t="shared" si="21"/>
        <v>0</v>
      </c>
      <c r="CE25" s="29">
        <f t="shared" si="21"/>
        <v>0</v>
      </c>
      <c r="CF25" s="29">
        <f t="shared" si="21"/>
        <v>0</v>
      </c>
      <c r="CG25" s="29">
        <f t="shared" si="21"/>
        <v>0</v>
      </c>
      <c r="CH25" s="29">
        <f t="shared" si="21"/>
        <v>0</v>
      </c>
      <c r="CI25" s="29">
        <f t="shared" si="21"/>
        <v>0</v>
      </c>
      <c r="CJ25" s="29">
        <f t="shared" si="21"/>
        <v>0</v>
      </c>
      <c r="CK25" s="29">
        <f t="shared" si="21"/>
        <v>0</v>
      </c>
    </row>
    <row r="26" spans="1:89">
      <c r="A26" s="17" t="s">
        <v>409</v>
      </c>
      <c r="B26" s="40">
        <v>-55922.27</v>
      </c>
      <c r="C26" s="40">
        <v>47314.57</v>
      </c>
      <c r="D26" s="40">
        <v>-207002.68</v>
      </c>
      <c r="E26" s="40">
        <v>-493612.5</v>
      </c>
      <c r="F26" s="40">
        <v>-335981.43</v>
      </c>
      <c r="G26" s="40">
        <v>-169075.13</v>
      </c>
      <c r="H26" s="40">
        <v>-20094.45</v>
      </c>
      <c r="I26" s="40">
        <v>274196.56</v>
      </c>
      <c r="J26" s="40">
        <v>34467.69</v>
      </c>
      <c r="K26" s="40">
        <v>54875.87</v>
      </c>
      <c r="L26" s="40">
        <v>20315.66</v>
      </c>
      <c r="M26" s="40">
        <v>-107394.54</v>
      </c>
      <c r="N26" s="40">
        <v>-127087.92</v>
      </c>
      <c r="O26" s="40">
        <v>9181.3700000000008</v>
      </c>
      <c r="P26" s="40">
        <v>-6830.03</v>
      </c>
      <c r="Q26" s="40">
        <v>2434.12</v>
      </c>
      <c r="R26" s="40">
        <v>1513.78</v>
      </c>
      <c r="S26" s="40">
        <v>4468.6000000000004</v>
      </c>
      <c r="T26" s="40">
        <v>4412.66</v>
      </c>
      <c r="U26" s="40">
        <v>1080</v>
      </c>
      <c r="V26" s="40">
        <v>0</v>
      </c>
      <c r="W26" s="40">
        <v>0</v>
      </c>
      <c r="X26" s="40">
        <v>0</v>
      </c>
      <c r="Y26" s="40">
        <v>0</v>
      </c>
      <c r="Z26" s="40">
        <v>0</v>
      </c>
      <c r="AA26" s="40">
        <v>0</v>
      </c>
      <c r="AB26" s="40">
        <v>0</v>
      </c>
      <c r="AC26" s="40">
        <v>0</v>
      </c>
      <c r="AD26" s="40">
        <v>0</v>
      </c>
      <c r="AE26" s="40">
        <v>0</v>
      </c>
      <c r="AF26" s="40">
        <v>0</v>
      </c>
      <c r="AG26" s="40">
        <v>0</v>
      </c>
      <c r="AH26" s="40">
        <v>0</v>
      </c>
      <c r="AI26" s="40">
        <v>0</v>
      </c>
      <c r="AJ26" s="40">
        <v>0</v>
      </c>
      <c r="AK26" s="40">
        <v>0</v>
      </c>
      <c r="AL26" s="40">
        <v>0</v>
      </c>
      <c r="AM26" s="40">
        <v>0</v>
      </c>
      <c r="AN26" s="40">
        <v>0</v>
      </c>
      <c r="AO26" s="40">
        <v>0</v>
      </c>
      <c r="AP26" s="40">
        <v>0</v>
      </c>
      <c r="AQ26" s="40">
        <v>0</v>
      </c>
      <c r="AR26" s="40">
        <v>0</v>
      </c>
      <c r="AS26" s="40">
        <v>0</v>
      </c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</row>
    <row r="27" spans="1:89">
      <c r="A27" s="17" t="s">
        <v>410</v>
      </c>
      <c r="B27" s="26">
        <f>SUM(B22:B26)</f>
        <v>11359032.17</v>
      </c>
      <c r="C27" s="26">
        <f t="shared" ref="C27:BN27" si="22">SUM(C22:C26)</f>
        <v>1238932.2600000014</v>
      </c>
      <c r="D27" s="26">
        <f t="shared" si="22"/>
        <v>991130.01000000024</v>
      </c>
      <c r="E27" s="26">
        <f t="shared" si="22"/>
        <v>57229052.420000002</v>
      </c>
      <c r="F27" s="26">
        <f t="shared" si="22"/>
        <v>27197584.390000001</v>
      </c>
      <c r="G27" s="26">
        <f t="shared" si="22"/>
        <v>19795064.830000002</v>
      </c>
      <c r="H27" s="26">
        <f t="shared" si="22"/>
        <v>10731944.380000001</v>
      </c>
      <c r="I27" s="26">
        <f t="shared" si="22"/>
        <v>62858628.119999997</v>
      </c>
      <c r="J27" s="26">
        <f t="shared" si="22"/>
        <v>7730015.7600000007</v>
      </c>
      <c r="K27" s="26">
        <f t="shared" si="22"/>
        <v>4822722.3</v>
      </c>
      <c r="L27" s="26">
        <f t="shared" si="22"/>
        <v>98700.59</v>
      </c>
      <c r="M27" s="26">
        <f t="shared" si="22"/>
        <v>21397392.490000002</v>
      </c>
      <c r="N27" s="26">
        <f t="shared" si="22"/>
        <v>4646077.59</v>
      </c>
      <c r="O27" s="26">
        <f t="shared" si="22"/>
        <v>4766429.08</v>
      </c>
      <c r="P27" s="26">
        <f t="shared" si="22"/>
        <v>1402837.8499999999</v>
      </c>
      <c r="Q27" s="26">
        <f t="shared" si="22"/>
        <v>15321023.699999999</v>
      </c>
      <c r="R27" s="26">
        <f t="shared" si="22"/>
        <v>1959200.54</v>
      </c>
      <c r="S27" s="26">
        <f t="shared" si="22"/>
        <v>1962155.36</v>
      </c>
      <c r="T27" s="26">
        <f t="shared" si="22"/>
        <v>4412.66</v>
      </c>
      <c r="U27" s="26">
        <f t="shared" si="22"/>
        <v>15198298.600000001</v>
      </c>
      <c r="V27" s="26">
        <f t="shared" si="22"/>
        <v>1468681.57</v>
      </c>
      <c r="W27" s="26">
        <f t="shared" si="22"/>
        <v>1468681.57</v>
      </c>
      <c r="X27" s="26">
        <f t="shared" si="22"/>
        <v>0</v>
      </c>
      <c r="Y27" s="26">
        <f t="shared" si="22"/>
        <v>19172433.469999999</v>
      </c>
      <c r="Z27" s="26">
        <f t="shared" si="22"/>
        <v>1411746.2</v>
      </c>
      <c r="AA27" s="26">
        <f t="shared" si="22"/>
        <v>1560664.57</v>
      </c>
      <c r="AB27" s="26">
        <f t="shared" si="22"/>
        <v>0</v>
      </c>
      <c r="AC27" s="26">
        <f t="shared" si="22"/>
        <v>20155979.919999998</v>
      </c>
      <c r="AD27" s="26">
        <f t="shared" si="22"/>
        <v>616705.47</v>
      </c>
      <c r="AE27" s="26">
        <f t="shared" si="22"/>
        <v>616705.47000000009</v>
      </c>
      <c r="AF27" s="26">
        <f t="shared" si="22"/>
        <v>0</v>
      </c>
      <c r="AG27" s="26">
        <f t="shared" si="22"/>
        <v>14373088.67</v>
      </c>
      <c r="AH27" s="26">
        <f t="shared" si="22"/>
        <v>370815.73</v>
      </c>
      <c r="AI27" s="26">
        <f t="shared" si="22"/>
        <v>-149807.07999999999</v>
      </c>
      <c r="AJ27" s="26">
        <f t="shared" si="22"/>
        <v>0</v>
      </c>
      <c r="AK27" s="26">
        <f t="shared" si="22"/>
        <v>3365547.64</v>
      </c>
      <c r="AL27" s="26">
        <f t="shared" si="22"/>
        <v>0</v>
      </c>
      <c r="AM27" s="26">
        <f t="shared" si="22"/>
        <v>0</v>
      </c>
      <c r="AN27" s="26">
        <f t="shared" si="22"/>
        <v>0</v>
      </c>
      <c r="AO27" s="26">
        <f t="shared" si="22"/>
        <v>1254231</v>
      </c>
      <c r="AP27" s="26">
        <f t="shared" si="22"/>
        <v>0</v>
      </c>
      <c r="AQ27" s="26">
        <f t="shared" si="22"/>
        <v>0</v>
      </c>
      <c r="AR27" s="26">
        <f t="shared" si="22"/>
        <v>0</v>
      </c>
      <c r="AS27" s="26">
        <f t="shared" si="22"/>
        <v>0</v>
      </c>
      <c r="AT27" s="26">
        <f t="shared" si="22"/>
        <v>3145948.9100000262</v>
      </c>
      <c r="AU27" s="26">
        <f t="shared" si="22"/>
        <v>3221938.3999999762</v>
      </c>
      <c r="AV27" s="26">
        <f t="shared" si="22"/>
        <v>0</v>
      </c>
      <c r="AW27" s="26">
        <f t="shared" si="22"/>
        <v>106002085.7</v>
      </c>
      <c r="AX27" s="26">
        <f t="shared" si="22"/>
        <v>78146813.989999995</v>
      </c>
      <c r="AY27" s="26">
        <f t="shared" si="22"/>
        <v>31508275.550000001</v>
      </c>
      <c r="AZ27" s="26">
        <f t="shared" si="22"/>
        <v>6818330.1399999997</v>
      </c>
      <c r="BA27" s="26">
        <f t="shared" si="22"/>
        <v>-52414533.450000003</v>
      </c>
      <c r="BB27" s="26">
        <f t="shared" si="22"/>
        <v>-47415743.689999998</v>
      </c>
      <c r="BC27" s="26">
        <f t="shared" si="22"/>
        <v>-4476487.08</v>
      </c>
      <c r="BD27" s="26">
        <f t="shared" si="22"/>
        <v>13731417.210000001</v>
      </c>
      <c r="BE27" s="26">
        <f t="shared" si="22"/>
        <v>74080792.579999998</v>
      </c>
      <c r="BF27" s="26">
        <f t="shared" si="22"/>
        <v>53634658.140000001</v>
      </c>
      <c r="BG27" s="26">
        <f t="shared" si="22"/>
        <v>44718368.039999999</v>
      </c>
      <c r="BH27" s="26">
        <f t="shared" si="22"/>
        <v>13012623.23</v>
      </c>
      <c r="BI27" s="26">
        <f t="shared" si="22"/>
        <v>129351232.81999999</v>
      </c>
      <c r="BJ27" s="26">
        <f t="shared" si="22"/>
        <v>126231548.87</v>
      </c>
      <c r="BK27" s="26">
        <f t="shared" si="22"/>
        <v>99137772.019999996</v>
      </c>
      <c r="BL27" s="26">
        <f t="shared" si="22"/>
        <v>21058739.870000001</v>
      </c>
      <c r="BM27" s="26">
        <f t="shared" si="22"/>
        <v>80579243.650000006</v>
      </c>
      <c r="BN27" s="26">
        <f t="shared" si="22"/>
        <v>68017088.620000005</v>
      </c>
      <c r="BO27" s="26">
        <f t="shared" ref="BO27:CJ27" si="23">SUM(BO22:BO26)</f>
        <v>47536007.049999997</v>
      </c>
      <c r="BP27" s="26">
        <f t="shared" si="23"/>
        <v>23536334.48</v>
      </c>
      <c r="BQ27" s="26">
        <f t="shared" si="23"/>
        <v>47111894.539999999</v>
      </c>
      <c r="BR27" s="26">
        <f t="shared" si="23"/>
        <v>43130624.329999998</v>
      </c>
      <c r="BS27" s="26">
        <f t="shared" si="23"/>
        <v>110636895.03</v>
      </c>
      <c r="BT27" s="26">
        <f t="shared" si="23"/>
        <v>55492097.759999998</v>
      </c>
      <c r="BU27" s="26">
        <f t="shared" si="23"/>
        <v>42252799.109999999</v>
      </c>
      <c r="BV27" s="26">
        <f t="shared" si="23"/>
        <v>-8467811.9100000001</v>
      </c>
      <c r="BW27" s="26">
        <f t="shared" si="23"/>
        <v>44423828.259999998</v>
      </c>
      <c r="BX27" s="26">
        <f t="shared" si="23"/>
        <v>-2405395.41</v>
      </c>
      <c r="BY27" s="26">
        <f t="shared" si="23"/>
        <v>43588942.600000001</v>
      </c>
      <c r="BZ27" s="26">
        <f t="shared" si="23"/>
        <v>2100000</v>
      </c>
      <c r="CA27" s="26">
        <f t="shared" si="23"/>
        <v>5299206.3</v>
      </c>
      <c r="CB27" s="26">
        <f t="shared" si="23"/>
        <v>3033836.53</v>
      </c>
      <c r="CC27" s="26">
        <f t="shared" si="23"/>
        <v>10641347.550000001</v>
      </c>
      <c r="CD27" s="26">
        <f t="shared" si="23"/>
        <v>5790000</v>
      </c>
      <c r="CE27" s="26">
        <f t="shared" si="23"/>
        <v>7729000</v>
      </c>
      <c r="CF27" s="26">
        <f t="shared" si="23"/>
        <v>2092581.44</v>
      </c>
      <c r="CG27" s="26">
        <f t="shared" si="23"/>
        <v>0</v>
      </c>
      <c r="CH27" s="26">
        <f t="shared" si="23"/>
        <v>0</v>
      </c>
      <c r="CI27" s="26">
        <f t="shared" si="23"/>
        <v>0</v>
      </c>
      <c r="CJ27" s="26">
        <f t="shared" si="23"/>
        <v>0</v>
      </c>
    </row>
    <row r="28" spans="1:89">
      <c r="A28" s="17" t="s">
        <v>411</v>
      </c>
      <c r="B28" s="26">
        <f>SUM(B22:B25)*B41</f>
        <v>2215172.1907345112</v>
      </c>
      <c r="C28" s="26">
        <f t="shared" ref="C28:BN28" si="24">SUM(C22:C25)*C41</f>
        <v>224598.92394583914</v>
      </c>
      <c r="D28" s="26">
        <f t="shared" si="24"/>
        <v>-879940.23745409795</v>
      </c>
      <c r="E28" s="26">
        <f t="shared" si="24"/>
        <v>17189594.641209912</v>
      </c>
      <c r="F28" s="26">
        <f t="shared" si="24"/>
        <v>8682714.474554101</v>
      </c>
      <c r="G28" s="26">
        <f t="shared" si="24"/>
        <v>6821286.7261371668</v>
      </c>
      <c r="H28" s="26">
        <f t="shared" si="24"/>
        <v>4407852.2542245742</v>
      </c>
      <c r="I28" s="26">
        <f t="shared" si="24"/>
        <v>18731186.382081326</v>
      </c>
      <c r="J28" s="26">
        <f t="shared" si="24"/>
        <v>2315818.8206448653</v>
      </c>
      <c r="K28" s="26">
        <f t="shared" si="24"/>
        <v>1609717.3887112399</v>
      </c>
      <c r="L28" s="26">
        <f t="shared" si="24"/>
        <v>37664.0453289168</v>
      </c>
      <c r="M28" s="26">
        <f t="shared" si="24"/>
        <v>6037771.5379628548</v>
      </c>
      <c r="N28" s="26">
        <f t="shared" si="24"/>
        <v>1289454.3847717685</v>
      </c>
      <c r="O28" s="26">
        <f t="shared" si="24"/>
        <v>1254174.7162581654</v>
      </c>
      <c r="P28" s="26">
        <f t="shared" si="24"/>
        <v>480915.80167867348</v>
      </c>
      <c r="Q28" s="26">
        <f t="shared" si="24"/>
        <v>3932430.2962109498</v>
      </c>
      <c r="R28" s="26">
        <f t="shared" si="24"/>
        <v>525455.91083799663</v>
      </c>
      <c r="S28" s="26">
        <f t="shared" si="24"/>
        <v>570180.37915724306</v>
      </c>
      <c r="T28" s="26">
        <f t="shared" si="24"/>
        <v>0</v>
      </c>
      <c r="U28" s="26">
        <f t="shared" si="24"/>
        <v>4069315.2745202058</v>
      </c>
      <c r="V28" s="26">
        <f t="shared" si="24"/>
        <v>390720.95757691062</v>
      </c>
      <c r="W28" s="26">
        <f t="shared" si="24"/>
        <v>398994.15342749562</v>
      </c>
      <c r="X28" s="26">
        <f t="shared" si="24"/>
        <v>0</v>
      </c>
      <c r="Y28" s="26">
        <f t="shared" si="24"/>
        <v>4995160.7030066652</v>
      </c>
      <c r="Z28" s="26">
        <f t="shared" si="24"/>
        <v>419350.5208572151</v>
      </c>
      <c r="AA28" s="26">
        <f t="shared" si="24"/>
        <v>514548.1265986127</v>
      </c>
      <c r="AB28" s="26">
        <f t="shared" si="24"/>
        <v>0</v>
      </c>
      <c r="AC28" s="26">
        <f t="shared" si="24"/>
        <v>7791293.6416726997</v>
      </c>
      <c r="AD28" s="26">
        <f t="shared" si="24"/>
        <v>185994.30834754778</v>
      </c>
      <c r="AE28" s="26">
        <f t="shared" si="24"/>
        <v>176741.90049330695</v>
      </c>
      <c r="AF28" s="26">
        <f t="shared" si="24"/>
        <v>0</v>
      </c>
      <c r="AG28" s="26">
        <f t="shared" si="24"/>
        <v>3683284.1029757266</v>
      </c>
      <c r="AH28" s="26">
        <f t="shared" si="24"/>
        <v>98630.380398102978</v>
      </c>
      <c r="AI28" s="26">
        <f t="shared" si="24"/>
        <v>-38988.42157205649</v>
      </c>
      <c r="AJ28" s="26">
        <f t="shared" si="24"/>
        <v>0</v>
      </c>
      <c r="AK28" s="26">
        <f t="shared" si="24"/>
        <v>722460.35203718371</v>
      </c>
      <c r="AL28" s="26">
        <f t="shared" si="24"/>
        <v>0</v>
      </c>
      <c r="AM28" s="26">
        <f t="shared" si="24"/>
        <v>0</v>
      </c>
      <c r="AN28" s="26">
        <f t="shared" si="24"/>
        <v>0</v>
      </c>
      <c r="AO28" s="26">
        <f t="shared" si="24"/>
        <v>362567.00034236244</v>
      </c>
      <c r="AP28" s="26">
        <f t="shared" si="24"/>
        <v>0</v>
      </c>
      <c r="AQ28" s="26">
        <f t="shared" si="24"/>
        <v>0</v>
      </c>
      <c r="AR28" s="26">
        <f t="shared" si="24"/>
        <v>0</v>
      </c>
      <c r="AS28" s="26" t="e">
        <f t="shared" si="24"/>
        <v>#DIV/0!</v>
      </c>
      <c r="AT28" s="26">
        <f t="shared" si="24"/>
        <v>16149089.591632087</v>
      </c>
      <c r="AU28" s="26">
        <f t="shared" si="24"/>
        <v>23495797.035097752</v>
      </c>
      <c r="AV28" s="26">
        <f t="shared" si="24"/>
        <v>0</v>
      </c>
      <c r="AW28" s="26">
        <f t="shared" si="24"/>
        <v>92412711.069157049</v>
      </c>
      <c r="AX28" s="26">
        <f t="shared" si="24"/>
        <v>58178002.990733735</v>
      </c>
      <c r="AY28" s="26">
        <f t="shared" si="24"/>
        <v>32931374.755832076</v>
      </c>
      <c r="AZ28" s="26">
        <f t="shared" si="24"/>
        <v>14012926.767596914</v>
      </c>
      <c r="BA28" s="26">
        <f t="shared" si="24"/>
        <v>129141533.77954903</v>
      </c>
      <c r="BB28" s="26">
        <f t="shared" si="24"/>
        <v>95662406.856678739</v>
      </c>
      <c r="BC28" s="26">
        <f t="shared" si="24"/>
        <v>126322875.63280822</v>
      </c>
      <c r="BD28" s="26">
        <f t="shared" si="24"/>
        <v>22912140.845426366</v>
      </c>
      <c r="BE28" s="26">
        <f t="shared" si="24"/>
        <v>113244217.68763751</v>
      </c>
      <c r="BF28" s="26">
        <f t="shared" si="24"/>
        <v>82645578.151306331</v>
      </c>
      <c r="BG28" s="26">
        <f t="shared" si="24"/>
        <v>61803227.377268419</v>
      </c>
      <c r="BH28" s="26">
        <f t="shared" si="24"/>
        <v>27614065.147478968</v>
      </c>
      <c r="BI28" s="26">
        <f t="shared" si="24"/>
        <v>167253724.58140779</v>
      </c>
      <c r="BJ28" s="26">
        <f t="shared" si="24"/>
        <v>122594405.07585235</v>
      </c>
      <c r="BK28" s="26">
        <f t="shared" si="24"/>
        <v>82048897.818007305</v>
      </c>
      <c r="BL28" s="26">
        <f t="shared" si="24"/>
        <v>40216003.190142654</v>
      </c>
      <c r="BM28" s="26">
        <f t="shared" si="24"/>
        <v>158111589.62635383</v>
      </c>
      <c r="BN28" s="26">
        <f t="shared" si="24"/>
        <v>112482617.53937016</v>
      </c>
      <c r="BO28" s="26">
        <f t="shared" ref="BO28:CJ28" si="25">SUM(BO22:BO25)*BO41</f>
        <v>71463302.995694101</v>
      </c>
      <c r="BP28" s="26">
        <f t="shared" si="25"/>
        <v>39213868.850202009</v>
      </c>
      <c r="BQ28" s="26">
        <f t="shared" si="25"/>
        <v>128481520.12419814</v>
      </c>
      <c r="BR28" s="26">
        <f t="shared" si="25"/>
        <v>57451455.933676496</v>
      </c>
      <c r="BS28" s="26">
        <f t="shared" si="25"/>
        <v>103997862.53581847</v>
      </c>
      <c r="BT28" s="26">
        <f t="shared" si="25"/>
        <v>47155682.407815658</v>
      </c>
      <c r="BU28" s="26">
        <f t="shared" si="25"/>
        <v>84343568.551926851</v>
      </c>
      <c r="BV28" s="26">
        <f t="shared" si="25"/>
        <v>23070133.261112079</v>
      </c>
      <c r="BW28" s="26">
        <f t="shared" si="25"/>
        <v>2852775.2108163531</v>
      </c>
      <c r="BX28" s="26">
        <f t="shared" si="25"/>
        <v>0</v>
      </c>
      <c r="BY28" s="26">
        <f t="shared" si="25"/>
        <v>17214216.741538297</v>
      </c>
      <c r="BZ28" s="26">
        <f t="shared" si="25"/>
        <v>1624615.5</v>
      </c>
      <c r="CA28" s="26">
        <f t="shared" si="25"/>
        <v>-213705.20049073725</v>
      </c>
      <c r="CB28" s="26">
        <f t="shared" si="25"/>
        <v>9698012.9700000007</v>
      </c>
      <c r="CC28" s="26">
        <f t="shared" si="25"/>
        <v>-22441814.450634163</v>
      </c>
      <c r="CD28" s="26">
        <f t="shared" si="25"/>
        <v>19730000</v>
      </c>
      <c r="CE28" s="26">
        <f t="shared" si="25"/>
        <v>27810000</v>
      </c>
      <c r="CF28" s="26">
        <f t="shared" si="25"/>
        <v>16447145.279999999</v>
      </c>
      <c r="CG28" s="26" t="e">
        <f t="shared" si="25"/>
        <v>#DIV/0!</v>
      </c>
      <c r="CH28" s="26" t="e">
        <f t="shared" si="25"/>
        <v>#DIV/0!</v>
      </c>
      <c r="CI28" s="26" t="e">
        <f t="shared" si="25"/>
        <v>#DIV/0!</v>
      </c>
      <c r="CJ28" s="26" t="e">
        <f t="shared" si="25"/>
        <v>#DIV/0!</v>
      </c>
    </row>
    <row r="29" spans="1:89" s="2" customFormat="1">
      <c r="A29" s="20" t="s">
        <v>412</v>
      </c>
      <c r="B29" s="28">
        <f>B27-B28</f>
        <v>9143859.9792654887</v>
      </c>
      <c r="C29" s="28">
        <f t="shared" ref="C29:BN29" si="26">C27-C28</f>
        <v>1014333.3360541622</v>
      </c>
      <c r="D29" s="28">
        <f t="shared" si="26"/>
        <v>1871070.2474540982</v>
      </c>
      <c r="E29" s="28">
        <f t="shared" si="26"/>
        <v>40039457.778790087</v>
      </c>
      <c r="F29" s="28">
        <f t="shared" si="26"/>
        <v>18514869.915445901</v>
      </c>
      <c r="G29" s="28">
        <f t="shared" si="26"/>
        <v>12973778.103862835</v>
      </c>
      <c r="H29" s="28">
        <f t="shared" si="26"/>
        <v>6324092.1257754266</v>
      </c>
      <c r="I29" s="28">
        <f t="shared" si="26"/>
        <v>44127441.737918675</v>
      </c>
      <c r="J29" s="28">
        <f t="shared" si="26"/>
        <v>5414196.939355135</v>
      </c>
      <c r="K29" s="28">
        <f t="shared" si="26"/>
        <v>3213004.9112887597</v>
      </c>
      <c r="L29" s="28">
        <f t="shared" si="26"/>
        <v>61036.544671083197</v>
      </c>
      <c r="M29" s="28">
        <f t="shared" si="26"/>
        <v>15359620.952037148</v>
      </c>
      <c r="N29" s="28">
        <f t="shared" si="26"/>
        <v>3356623.2052282314</v>
      </c>
      <c r="O29" s="28">
        <f t="shared" si="26"/>
        <v>3512254.3637418346</v>
      </c>
      <c r="P29" s="28">
        <f t="shared" si="26"/>
        <v>921922.04832132638</v>
      </c>
      <c r="Q29" s="28">
        <f t="shared" si="26"/>
        <v>11388593.403789049</v>
      </c>
      <c r="R29" s="28">
        <f t="shared" si="26"/>
        <v>1433744.6291620033</v>
      </c>
      <c r="S29" s="28">
        <f t="shared" si="26"/>
        <v>1391974.980842757</v>
      </c>
      <c r="T29" s="28">
        <f t="shared" si="26"/>
        <v>4412.66</v>
      </c>
      <c r="U29" s="28">
        <f t="shared" si="26"/>
        <v>11128983.325479796</v>
      </c>
      <c r="V29" s="28">
        <f t="shared" si="26"/>
        <v>1077960.6124230893</v>
      </c>
      <c r="W29" s="28">
        <f t="shared" si="26"/>
        <v>1069687.4165725044</v>
      </c>
      <c r="X29" s="28">
        <f t="shared" si="26"/>
        <v>0</v>
      </c>
      <c r="Y29" s="28">
        <f t="shared" si="26"/>
        <v>14177272.766993333</v>
      </c>
      <c r="Z29" s="28">
        <f t="shared" si="26"/>
        <v>992395.67914278479</v>
      </c>
      <c r="AA29" s="28">
        <f t="shared" si="26"/>
        <v>1046116.4434013874</v>
      </c>
      <c r="AB29" s="28">
        <f t="shared" si="26"/>
        <v>0</v>
      </c>
      <c r="AC29" s="28">
        <f t="shared" si="26"/>
        <v>12364686.278327297</v>
      </c>
      <c r="AD29" s="28">
        <f t="shared" si="26"/>
        <v>430711.1616524522</v>
      </c>
      <c r="AE29" s="28">
        <f t="shared" si="26"/>
        <v>439963.56950669317</v>
      </c>
      <c r="AF29" s="28">
        <f t="shared" si="26"/>
        <v>0</v>
      </c>
      <c r="AG29" s="28">
        <f t="shared" si="26"/>
        <v>10689804.567024274</v>
      </c>
      <c r="AH29" s="28">
        <f t="shared" si="26"/>
        <v>272185.349601897</v>
      </c>
      <c r="AI29" s="28">
        <f t="shared" si="26"/>
        <v>-110818.6584279435</v>
      </c>
      <c r="AJ29" s="28">
        <f t="shared" si="26"/>
        <v>0</v>
      </c>
      <c r="AK29" s="28">
        <f t="shared" si="26"/>
        <v>2643087.2879628167</v>
      </c>
      <c r="AL29" s="28">
        <f t="shared" si="26"/>
        <v>0</v>
      </c>
      <c r="AM29" s="28">
        <f t="shared" si="26"/>
        <v>0</v>
      </c>
      <c r="AN29" s="28">
        <f t="shared" si="26"/>
        <v>0</v>
      </c>
      <c r="AO29" s="28">
        <f t="shared" si="26"/>
        <v>891663.99965763756</v>
      </c>
      <c r="AP29" s="28">
        <f t="shared" si="26"/>
        <v>0</v>
      </c>
      <c r="AQ29" s="28">
        <f t="shared" si="26"/>
        <v>0</v>
      </c>
      <c r="AR29" s="28">
        <f t="shared" si="26"/>
        <v>0</v>
      </c>
      <c r="AS29" s="28" t="e">
        <f t="shared" si="26"/>
        <v>#DIV/0!</v>
      </c>
      <c r="AT29" s="28">
        <f t="shared" si="26"/>
        <v>-13003140.681632061</v>
      </c>
      <c r="AU29" s="28">
        <f t="shared" si="26"/>
        <v>-20273858.635097776</v>
      </c>
      <c r="AV29" s="28">
        <f t="shared" si="26"/>
        <v>0</v>
      </c>
      <c r="AW29" s="28">
        <f t="shared" si="26"/>
        <v>13589374.630842954</v>
      </c>
      <c r="AX29" s="28">
        <f t="shared" si="26"/>
        <v>19968810.999266259</v>
      </c>
      <c r="AY29" s="28">
        <f t="shared" si="26"/>
        <v>-1423099.2058320753</v>
      </c>
      <c r="AZ29" s="28">
        <f t="shared" si="26"/>
        <v>-7194596.6275969138</v>
      </c>
      <c r="BA29" s="28">
        <f t="shared" si="26"/>
        <v>-181556067.22954905</v>
      </c>
      <c r="BB29" s="28">
        <f t="shared" si="26"/>
        <v>-143078150.54667872</v>
      </c>
      <c r="BC29" s="28">
        <f t="shared" si="26"/>
        <v>-130799362.71280822</v>
      </c>
      <c r="BD29" s="28">
        <f t="shared" si="26"/>
        <v>-9180723.6354263648</v>
      </c>
      <c r="BE29" s="28">
        <f t="shared" si="26"/>
        <v>-39163425.10763751</v>
      </c>
      <c r="BF29" s="28">
        <f t="shared" si="26"/>
        <v>-29010920.011306331</v>
      </c>
      <c r="BG29" s="28">
        <f t="shared" si="26"/>
        <v>-17084859.33726842</v>
      </c>
      <c r="BH29" s="28">
        <f t="shared" si="26"/>
        <v>-14601441.917478967</v>
      </c>
      <c r="BI29" s="28">
        <f t="shared" si="26"/>
        <v>-37902491.761407793</v>
      </c>
      <c r="BJ29" s="28">
        <f t="shared" si="26"/>
        <v>3637143.7941476554</v>
      </c>
      <c r="BK29" s="28">
        <f t="shared" si="26"/>
        <v>17088874.201992691</v>
      </c>
      <c r="BL29" s="28">
        <f t="shared" si="26"/>
        <v>-19157263.320142653</v>
      </c>
      <c r="BM29" s="28">
        <f t="shared" si="26"/>
        <v>-77532345.976353824</v>
      </c>
      <c r="BN29" s="28">
        <f t="shared" si="26"/>
        <v>-44465528.91937016</v>
      </c>
      <c r="BO29" s="28">
        <f t="shared" ref="BO29:CK29" si="27">BO27-BO28</f>
        <v>-23927295.945694104</v>
      </c>
      <c r="BP29" s="28">
        <f t="shared" si="27"/>
        <v>-15677534.370202009</v>
      </c>
      <c r="BQ29" s="28">
        <f t="shared" si="27"/>
        <v>-81369625.584198147</v>
      </c>
      <c r="BR29" s="28">
        <f t="shared" si="27"/>
        <v>-14320831.603676498</v>
      </c>
      <c r="BS29" s="28">
        <f t="shared" si="27"/>
        <v>6639032.4941815287</v>
      </c>
      <c r="BT29" s="28">
        <f t="shared" si="27"/>
        <v>8336415.3521843404</v>
      </c>
      <c r="BU29" s="28">
        <f t="shared" si="27"/>
        <v>-42090769.441926852</v>
      </c>
      <c r="BV29" s="28">
        <f t="shared" si="27"/>
        <v>-31537945.171112079</v>
      </c>
      <c r="BW29" s="28">
        <f t="shared" si="27"/>
        <v>41571053.049183644</v>
      </c>
      <c r="BX29" s="28">
        <f t="shared" si="27"/>
        <v>-2405395.41</v>
      </c>
      <c r="BY29" s="28">
        <f t="shared" si="27"/>
        <v>26374725.858461704</v>
      </c>
      <c r="BZ29" s="28">
        <f t="shared" si="27"/>
        <v>475384.5</v>
      </c>
      <c r="CA29" s="28">
        <f t="shared" si="27"/>
        <v>5512911.5004907371</v>
      </c>
      <c r="CB29" s="28">
        <f t="shared" si="27"/>
        <v>-6664176.4400000013</v>
      </c>
      <c r="CC29" s="28">
        <f t="shared" si="27"/>
        <v>33083162.000634164</v>
      </c>
      <c r="CD29" s="28">
        <f t="shared" si="27"/>
        <v>-13940000</v>
      </c>
      <c r="CE29" s="28">
        <f t="shared" si="27"/>
        <v>-20081000</v>
      </c>
      <c r="CF29" s="28">
        <f t="shared" si="27"/>
        <v>-14354563.84</v>
      </c>
      <c r="CG29" s="28" t="e">
        <f t="shared" si="27"/>
        <v>#DIV/0!</v>
      </c>
      <c r="CH29" s="28" t="e">
        <f t="shared" si="27"/>
        <v>#DIV/0!</v>
      </c>
      <c r="CI29" s="28" t="e">
        <f t="shared" si="27"/>
        <v>#DIV/0!</v>
      </c>
      <c r="CJ29" s="28" t="e">
        <f t="shared" si="27"/>
        <v>#DIV/0!</v>
      </c>
      <c r="CK29" s="28">
        <f t="shared" si="27"/>
        <v>0</v>
      </c>
    </row>
    <row r="30" spans="1:89" s="16" customFormat="1">
      <c r="A30" s="18" t="s">
        <v>88</v>
      </c>
      <c r="B30" s="30"/>
      <c r="C30" s="30"/>
      <c r="D30" s="30"/>
      <c r="E30" s="30"/>
      <c r="F30" s="30"/>
      <c r="G30" s="30"/>
      <c r="H30" s="30"/>
      <c r="I30" s="30"/>
      <c r="J30" s="30"/>
      <c r="K30" s="30"/>
    </row>
    <row r="31" spans="1:89">
      <c r="A31" s="17" t="s">
        <v>413</v>
      </c>
      <c r="B31" s="26">
        <f>B15+B20+B27</f>
        <v>635365173.78999996</v>
      </c>
      <c r="C31" s="26">
        <f t="shared" ref="C31:BN31" si="28">C15+C20+C27</f>
        <v>424943356.75999969</v>
      </c>
      <c r="D31" s="26">
        <f t="shared" si="28"/>
        <v>8738600.6400000192</v>
      </c>
      <c r="E31" s="26">
        <f t="shared" si="28"/>
        <v>1550537278.6100001</v>
      </c>
      <c r="F31" s="26">
        <f t="shared" si="28"/>
        <v>856354878.1899997</v>
      </c>
      <c r="G31" s="26">
        <f t="shared" si="28"/>
        <v>491571367.05999982</v>
      </c>
      <c r="H31" s="26">
        <f t="shared" si="28"/>
        <v>170996752.57999998</v>
      </c>
      <c r="I31" s="26">
        <f t="shared" si="28"/>
        <v>1169451933.5699997</v>
      </c>
      <c r="J31" s="26">
        <f t="shared" si="28"/>
        <v>579253394.14999998</v>
      </c>
      <c r="K31" s="26">
        <f t="shared" si="28"/>
        <v>334947127.59000003</v>
      </c>
      <c r="L31" s="26">
        <f t="shared" si="28"/>
        <v>119021288.61000013</v>
      </c>
      <c r="M31" s="26">
        <f t="shared" si="28"/>
        <v>822410004.49000049</v>
      </c>
      <c r="N31" s="26">
        <f t="shared" si="28"/>
        <v>403494996.68999988</v>
      </c>
      <c r="O31" s="26">
        <f t="shared" si="28"/>
        <v>244829189.38000003</v>
      </c>
      <c r="P31" s="26">
        <f t="shared" si="28"/>
        <v>87825914.100000069</v>
      </c>
      <c r="Q31" s="26">
        <f t="shared" si="28"/>
        <v>573990268.33999991</v>
      </c>
      <c r="R31" s="26">
        <f t="shared" si="28"/>
        <v>313850393.27000004</v>
      </c>
      <c r="S31" s="26">
        <f t="shared" si="28"/>
        <v>211408890.65000004</v>
      </c>
      <c r="T31" s="26">
        <f t="shared" si="28"/>
        <v>75569691.01000002</v>
      </c>
      <c r="U31" s="26">
        <f t="shared" si="28"/>
        <v>473971368.58999997</v>
      </c>
      <c r="V31" s="26">
        <f t="shared" si="28"/>
        <v>295032292.94999999</v>
      </c>
      <c r="W31" s="26">
        <f t="shared" si="28"/>
        <v>156499211.48000002</v>
      </c>
      <c r="X31" s="26">
        <f t="shared" si="28"/>
        <v>44106751.930000022</v>
      </c>
      <c r="Y31" s="26">
        <f t="shared" si="28"/>
        <v>306684881.55999994</v>
      </c>
      <c r="Z31" s="26">
        <f t="shared" si="28"/>
        <v>115414954.04999991</v>
      </c>
      <c r="AA31" s="26">
        <f t="shared" si="28"/>
        <v>52564628.909999989</v>
      </c>
      <c r="AB31" s="26">
        <f t="shared" si="28"/>
        <v>-16354378.019999994</v>
      </c>
      <c r="AC31" s="26">
        <f t="shared" si="28"/>
        <v>274777893.43000007</v>
      </c>
      <c r="AD31" s="26">
        <f t="shared" si="28"/>
        <v>245029027.31999999</v>
      </c>
      <c r="AE31" s="26">
        <f t="shared" si="28"/>
        <v>204071556.16</v>
      </c>
      <c r="AF31" s="26">
        <f t="shared" si="28"/>
        <v>83287007.999999985</v>
      </c>
      <c r="AG31" s="26">
        <f t="shared" si="28"/>
        <v>331309564.04000014</v>
      </c>
      <c r="AH31" s="26">
        <f t="shared" si="28"/>
        <v>226223071.79999992</v>
      </c>
      <c r="AI31" s="26">
        <f t="shared" si="28"/>
        <v>178684859.79000002</v>
      </c>
      <c r="AJ31" s="26">
        <f t="shared" si="28"/>
        <v>105314634.38000001</v>
      </c>
      <c r="AK31" s="26">
        <f t="shared" si="28"/>
        <v>192544172.14999992</v>
      </c>
      <c r="AL31" s="26">
        <f t="shared" si="28"/>
        <v>132466316.86000001</v>
      </c>
      <c r="AM31" s="26">
        <f t="shared" si="28"/>
        <v>79684278.289999992</v>
      </c>
      <c r="AN31" s="26">
        <f t="shared" si="28"/>
        <v>3367987.27</v>
      </c>
      <c r="AO31" s="26">
        <f t="shared" si="28"/>
        <v>114147763.28000002</v>
      </c>
      <c r="AP31" s="26">
        <f t="shared" si="28"/>
        <v>93156912.170000017</v>
      </c>
      <c r="AQ31" s="26">
        <f t="shared" si="28"/>
        <v>125168940.47000004</v>
      </c>
      <c r="AR31" s="26">
        <f t="shared" si="28"/>
        <v>90905206.509999976</v>
      </c>
      <c r="AS31" s="26">
        <f t="shared" si="28"/>
        <v>0</v>
      </c>
      <c r="AT31" s="26">
        <f t="shared" si="28"/>
        <v>3145948.9100000262</v>
      </c>
      <c r="AU31" s="26">
        <f t="shared" si="28"/>
        <v>3221938.3999999762</v>
      </c>
      <c r="AV31" s="26">
        <f t="shared" si="28"/>
        <v>0</v>
      </c>
      <c r="AW31" s="26">
        <f t="shared" si="28"/>
        <v>106002085.7</v>
      </c>
      <c r="AX31" s="26">
        <f t="shared" si="28"/>
        <v>78146813.989999995</v>
      </c>
      <c r="AY31" s="26">
        <f t="shared" si="28"/>
        <v>31508275.550000001</v>
      </c>
      <c r="AZ31" s="26">
        <f t="shared" si="28"/>
        <v>6818330.1399999997</v>
      </c>
      <c r="BA31" s="26">
        <f t="shared" si="28"/>
        <v>-52414533.450000003</v>
      </c>
      <c r="BB31" s="26">
        <f t="shared" si="28"/>
        <v>-47415743.689999998</v>
      </c>
      <c r="BC31" s="26">
        <f t="shared" si="28"/>
        <v>-4476487.08</v>
      </c>
      <c r="BD31" s="26">
        <f t="shared" si="28"/>
        <v>13731417.210000001</v>
      </c>
      <c r="BE31" s="26">
        <f t="shared" si="28"/>
        <v>74080792.579999998</v>
      </c>
      <c r="BF31" s="26">
        <f t="shared" si="28"/>
        <v>53634658.140000001</v>
      </c>
      <c r="BG31" s="26">
        <f t="shared" si="28"/>
        <v>44718368.039999999</v>
      </c>
      <c r="BH31" s="26">
        <f t="shared" si="28"/>
        <v>13012623.23</v>
      </c>
      <c r="BI31" s="26">
        <f t="shared" si="28"/>
        <v>129351232.81999999</v>
      </c>
      <c r="BJ31" s="26">
        <f t="shared" si="28"/>
        <v>126231548.87</v>
      </c>
      <c r="BK31" s="26">
        <f t="shared" si="28"/>
        <v>99137772.019999996</v>
      </c>
      <c r="BL31" s="26">
        <f t="shared" si="28"/>
        <v>21058739.870000001</v>
      </c>
      <c r="BM31" s="26">
        <f t="shared" si="28"/>
        <v>80579243.650000006</v>
      </c>
      <c r="BN31" s="26">
        <f t="shared" si="28"/>
        <v>68017088.620000005</v>
      </c>
      <c r="BO31" s="26">
        <f t="shared" ref="BO31:CJ31" si="29">BO15+BO20+BO27</f>
        <v>47536007.049999997</v>
      </c>
      <c r="BP31" s="26">
        <f t="shared" si="29"/>
        <v>23536334.48</v>
      </c>
      <c r="BQ31" s="26">
        <f t="shared" si="29"/>
        <v>47111894.539999999</v>
      </c>
      <c r="BR31" s="26">
        <f t="shared" si="29"/>
        <v>43130624.329999998</v>
      </c>
      <c r="BS31" s="26">
        <f t="shared" si="29"/>
        <v>110636895.03</v>
      </c>
      <c r="BT31" s="26">
        <f t="shared" si="29"/>
        <v>55492097.759999998</v>
      </c>
      <c r="BU31" s="26">
        <f t="shared" si="29"/>
        <v>42252799.109999999</v>
      </c>
      <c r="BV31" s="26">
        <f t="shared" si="29"/>
        <v>-8467811.9100000001</v>
      </c>
      <c r="BW31" s="26">
        <f t="shared" si="29"/>
        <v>44423828.259999998</v>
      </c>
      <c r="BX31" s="26">
        <f t="shared" si="29"/>
        <v>-2405395.41</v>
      </c>
      <c r="BY31" s="26">
        <f t="shared" si="29"/>
        <v>43588942.600000001</v>
      </c>
      <c r="BZ31" s="26">
        <f t="shared" si="29"/>
        <v>2100000</v>
      </c>
      <c r="CA31" s="26">
        <f t="shared" si="29"/>
        <v>5299206.3</v>
      </c>
      <c r="CB31" s="26">
        <f t="shared" si="29"/>
        <v>3033836.53</v>
      </c>
      <c r="CC31" s="26">
        <f t="shared" si="29"/>
        <v>10641347.550000001</v>
      </c>
      <c r="CD31" s="26">
        <f t="shared" si="29"/>
        <v>5790000</v>
      </c>
      <c r="CE31" s="26">
        <f t="shared" si="29"/>
        <v>7729000</v>
      </c>
      <c r="CF31" s="26">
        <f t="shared" si="29"/>
        <v>2092581.44</v>
      </c>
      <c r="CG31" s="26">
        <f t="shared" si="29"/>
        <v>0</v>
      </c>
      <c r="CH31" s="26">
        <f t="shared" si="29"/>
        <v>0</v>
      </c>
      <c r="CI31" s="26">
        <f t="shared" si="29"/>
        <v>0</v>
      </c>
      <c r="CJ31" s="26">
        <f t="shared" si="29"/>
        <v>0</v>
      </c>
    </row>
    <row r="32" spans="1:89" s="57" customFormat="1">
      <c r="A32" s="57" t="s">
        <v>414</v>
      </c>
      <c r="B32" s="57">
        <f>B31/B4*100</f>
        <v>11.807815173133186</v>
      </c>
      <c r="C32" s="57">
        <f t="shared" ref="C32:D32" si="30">C31/C4*100</f>
        <v>11.570354281893209</v>
      </c>
      <c r="D32" s="57">
        <f t="shared" si="30"/>
        <v>0.5960711250425913</v>
      </c>
      <c r="E32" s="57">
        <f>E31/E4</f>
        <v>0.18882401652105721</v>
      </c>
      <c r="F32" s="57">
        <f t="shared" ref="F32:BQ32" si="31">F31/F4</f>
        <v>0.16484745889830996</v>
      </c>
      <c r="G32" s="57">
        <f t="shared" si="31"/>
        <v>0.14728170057321249</v>
      </c>
      <c r="H32" s="57">
        <f t="shared" si="31"/>
        <v>0.12661715764438775</v>
      </c>
      <c r="I32" s="57">
        <f t="shared" si="31"/>
        <v>0.18651780179235022</v>
      </c>
      <c r="J32" s="57">
        <f t="shared" si="31"/>
        <v>0.13813721363479281</v>
      </c>
      <c r="K32" s="57">
        <f t="shared" si="31"/>
        <v>0.12427244876751968</v>
      </c>
      <c r="L32" s="57">
        <f t="shared" si="31"/>
        <v>0.10365571125850587</v>
      </c>
      <c r="M32" s="57">
        <f t="shared" si="31"/>
        <v>0.17458883649818516</v>
      </c>
      <c r="N32" s="57">
        <f t="shared" si="31"/>
        <v>0.1324976783889561</v>
      </c>
      <c r="O32" s="57">
        <f t="shared" si="31"/>
        <v>0.12781327991801203</v>
      </c>
      <c r="P32" s="57">
        <f t="shared" si="31"/>
        <v>0.1067248665474957</v>
      </c>
      <c r="Q32" s="57">
        <f t="shared" si="31"/>
        <v>0.17350685093471915</v>
      </c>
      <c r="R32" s="57">
        <f t="shared" si="31"/>
        <v>0.14273856145812114</v>
      </c>
      <c r="S32" s="57">
        <f t="shared" si="31"/>
        <v>0.14924692199569575</v>
      </c>
      <c r="T32" s="57">
        <f t="shared" si="31"/>
        <v>0.12077621300656236</v>
      </c>
      <c r="U32" s="57">
        <f t="shared" si="31"/>
        <v>0.1849263397924589</v>
      </c>
      <c r="V32" s="57">
        <f t="shared" si="31"/>
        <v>0.17136501639239843</v>
      </c>
      <c r="W32" s="57">
        <f t="shared" si="31"/>
        <v>0.14598046570515674</v>
      </c>
      <c r="X32" s="57">
        <f t="shared" si="31"/>
        <v>9.5977281877484222E-2</v>
      </c>
      <c r="Y32" s="57">
        <f t="shared" si="31"/>
        <v>0.16330122662657406</v>
      </c>
      <c r="Z32" s="57">
        <f t="shared" si="31"/>
        <v>0.10129663610939413</v>
      </c>
      <c r="AA32" s="57">
        <f t="shared" si="31"/>
        <v>7.6346693851613717E-2</v>
      </c>
      <c r="AB32" s="57">
        <f t="shared" si="31"/>
        <v>-5.9068823986994284E-2</v>
      </c>
      <c r="AC32" s="57">
        <f t="shared" si="31"/>
        <v>0.16589324493158483</v>
      </c>
      <c r="AD32" s="57">
        <f t="shared" si="31"/>
        <v>0.2100363276772822</v>
      </c>
      <c r="AE32" s="57">
        <f t="shared" si="31"/>
        <v>0.25838414315782332</v>
      </c>
      <c r="AF32" s="57">
        <f t="shared" si="31"/>
        <v>0.23916182173220035</v>
      </c>
      <c r="AG32" s="57">
        <f t="shared" si="31"/>
        <v>0.26046373695629588</v>
      </c>
      <c r="AH32" s="57">
        <f t="shared" si="31"/>
        <v>0.27269366184169463</v>
      </c>
      <c r="AI32" s="57">
        <f t="shared" si="31"/>
        <v>0.32914930689596816</v>
      </c>
      <c r="AJ32" s="57">
        <f t="shared" si="31"/>
        <v>0.40301805575693317</v>
      </c>
      <c r="AK32" s="57">
        <f t="shared" si="31"/>
        <v>0.26079791631064131</v>
      </c>
      <c r="AL32" s="57">
        <f t="shared" si="31"/>
        <v>0.26370886802423515</v>
      </c>
      <c r="AM32" s="57">
        <f t="shared" si="31"/>
        <v>0.28605234711123961</v>
      </c>
      <c r="AN32" s="57">
        <f t="shared" si="31"/>
        <v>3.8945914884901914E-2</v>
      </c>
      <c r="AO32" s="57">
        <f t="shared" si="31"/>
        <v>0.22327570487086237</v>
      </c>
      <c r="AP32" s="57">
        <f t="shared" si="31"/>
        <v>0.24860140919615234</v>
      </c>
      <c r="AQ32" s="57">
        <f t="shared" si="31"/>
        <v>0.23945397087606748</v>
      </c>
      <c r="AR32" s="57">
        <f t="shared" si="31"/>
        <v>0.26400490277199934</v>
      </c>
      <c r="AS32" s="57" t="e">
        <f t="shared" si="31"/>
        <v>#DIV/0!</v>
      </c>
      <c r="AT32" s="57" t="e">
        <f t="shared" si="31"/>
        <v>#DIV/0!</v>
      </c>
      <c r="AU32" s="57" t="e">
        <f t="shared" si="31"/>
        <v>#DIV/0!</v>
      </c>
      <c r="AV32" s="57" t="e">
        <f t="shared" si="31"/>
        <v>#DIV/0!</v>
      </c>
      <c r="AW32" s="57" t="e">
        <f t="shared" si="31"/>
        <v>#DIV/0!</v>
      </c>
      <c r="AX32" s="57" t="e">
        <f t="shared" si="31"/>
        <v>#DIV/0!</v>
      </c>
      <c r="AY32" s="57" t="e">
        <f t="shared" si="31"/>
        <v>#DIV/0!</v>
      </c>
      <c r="AZ32" s="57" t="e">
        <f t="shared" si="31"/>
        <v>#DIV/0!</v>
      </c>
      <c r="BA32" s="57" t="e">
        <f t="shared" si="31"/>
        <v>#DIV/0!</v>
      </c>
      <c r="BB32" s="57" t="e">
        <f t="shared" si="31"/>
        <v>#DIV/0!</v>
      </c>
      <c r="BC32" s="57" t="e">
        <f t="shared" si="31"/>
        <v>#DIV/0!</v>
      </c>
      <c r="BD32" s="57" t="e">
        <f t="shared" si="31"/>
        <v>#DIV/0!</v>
      </c>
      <c r="BE32" s="57" t="e">
        <f t="shared" si="31"/>
        <v>#DIV/0!</v>
      </c>
      <c r="BF32" s="57" t="e">
        <f t="shared" si="31"/>
        <v>#DIV/0!</v>
      </c>
      <c r="BG32" s="57" t="e">
        <f t="shared" si="31"/>
        <v>#DIV/0!</v>
      </c>
      <c r="BH32" s="57" t="e">
        <f t="shared" si="31"/>
        <v>#DIV/0!</v>
      </c>
      <c r="BI32" s="57" t="e">
        <f t="shared" si="31"/>
        <v>#DIV/0!</v>
      </c>
      <c r="BJ32" s="57" t="e">
        <f t="shared" si="31"/>
        <v>#DIV/0!</v>
      </c>
      <c r="BK32" s="57" t="e">
        <f t="shared" si="31"/>
        <v>#DIV/0!</v>
      </c>
      <c r="BL32" s="57" t="e">
        <f t="shared" si="31"/>
        <v>#DIV/0!</v>
      </c>
      <c r="BM32" s="57" t="e">
        <f t="shared" si="31"/>
        <v>#DIV/0!</v>
      </c>
      <c r="BN32" s="57" t="e">
        <f t="shared" si="31"/>
        <v>#DIV/0!</v>
      </c>
      <c r="BO32" s="57" t="e">
        <f t="shared" si="31"/>
        <v>#DIV/0!</v>
      </c>
      <c r="BP32" s="57" t="e">
        <f t="shared" si="31"/>
        <v>#DIV/0!</v>
      </c>
      <c r="BQ32" s="57" t="e">
        <f t="shared" si="31"/>
        <v>#DIV/0!</v>
      </c>
      <c r="BR32" s="57" t="e">
        <f t="shared" ref="BR32:CK32" si="32">BR31/BR4</f>
        <v>#DIV/0!</v>
      </c>
      <c r="BS32" s="57" t="e">
        <f t="shared" si="32"/>
        <v>#DIV/0!</v>
      </c>
      <c r="BT32" s="57" t="e">
        <f t="shared" si="32"/>
        <v>#DIV/0!</v>
      </c>
      <c r="BU32" s="57" t="e">
        <f t="shared" si="32"/>
        <v>#DIV/0!</v>
      </c>
      <c r="BV32" s="57" t="e">
        <f t="shared" si="32"/>
        <v>#DIV/0!</v>
      </c>
      <c r="BW32" s="57" t="e">
        <f t="shared" si="32"/>
        <v>#DIV/0!</v>
      </c>
      <c r="BX32" s="57" t="e">
        <f t="shared" si="32"/>
        <v>#DIV/0!</v>
      </c>
      <c r="BY32" s="57" t="e">
        <f t="shared" si="32"/>
        <v>#DIV/0!</v>
      </c>
      <c r="BZ32" s="57" t="e">
        <f t="shared" si="32"/>
        <v>#DIV/0!</v>
      </c>
      <c r="CA32" s="57" t="e">
        <f t="shared" si="32"/>
        <v>#DIV/0!</v>
      </c>
      <c r="CB32" s="57" t="e">
        <f t="shared" si="32"/>
        <v>#DIV/0!</v>
      </c>
      <c r="CC32" s="57" t="e">
        <f t="shared" si="32"/>
        <v>#DIV/0!</v>
      </c>
      <c r="CD32" s="57" t="e">
        <f t="shared" si="32"/>
        <v>#DIV/0!</v>
      </c>
      <c r="CE32" s="57" t="e">
        <f t="shared" si="32"/>
        <v>#DIV/0!</v>
      </c>
      <c r="CF32" s="57" t="e">
        <f t="shared" si="32"/>
        <v>#DIV/0!</v>
      </c>
      <c r="CG32" s="57" t="e">
        <f t="shared" si="32"/>
        <v>#DIV/0!</v>
      </c>
      <c r="CH32" s="57" t="e">
        <f t="shared" si="32"/>
        <v>#DIV/0!</v>
      </c>
      <c r="CI32" s="57" t="e">
        <f t="shared" si="32"/>
        <v>#DIV/0!</v>
      </c>
      <c r="CJ32" s="57" t="e">
        <f t="shared" si="32"/>
        <v>#DIV/0!</v>
      </c>
      <c r="CK32" s="57" t="e">
        <f t="shared" si="32"/>
        <v>#DIV/0!</v>
      </c>
    </row>
    <row r="33" spans="1:89">
      <c r="A33" s="17" t="s">
        <v>415</v>
      </c>
      <c r="B33" s="26">
        <f>B17+B20+B29</f>
        <v>515209928.21272922</v>
      </c>
      <c r="C33" s="26">
        <f t="shared" ref="C33:BN33" si="33">C17+C20+C29</f>
        <v>348175580.19325548</v>
      </c>
      <c r="D33" s="26">
        <f t="shared" si="33"/>
        <v>15266360.044026252</v>
      </c>
      <c r="E33" s="26">
        <f t="shared" si="33"/>
        <v>1088526409.0924664</v>
      </c>
      <c r="F33" s="26">
        <f t="shared" si="33"/>
        <v>586570329.85423768</v>
      </c>
      <c r="G33" s="26">
        <f t="shared" si="33"/>
        <v>323697032.64179677</v>
      </c>
      <c r="H33" s="26">
        <f t="shared" si="33"/>
        <v>100887538.26166177</v>
      </c>
      <c r="I33" s="26">
        <f t="shared" si="33"/>
        <v>821455090.61875367</v>
      </c>
      <c r="J33" s="26">
        <f t="shared" si="33"/>
        <v>404949227.77114165</v>
      </c>
      <c r="K33" s="26">
        <f t="shared" si="33"/>
        <v>221881010.87399966</v>
      </c>
      <c r="L33" s="26">
        <f t="shared" si="33"/>
        <v>61841189.841346413</v>
      </c>
      <c r="M33" s="26">
        <f t="shared" si="33"/>
        <v>591476671.62720239</v>
      </c>
      <c r="N33" s="26">
        <f t="shared" si="33"/>
        <v>294457866.99049234</v>
      </c>
      <c r="O33" s="26">
        <f t="shared" si="33"/>
        <v>180286184.09674907</v>
      </c>
      <c r="P33" s="26">
        <f t="shared" si="33"/>
        <v>57861299.628599338</v>
      </c>
      <c r="Q33" s="26">
        <f t="shared" si="33"/>
        <v>426642032.58008367</v>
      </c>
      <c r="R33" s="26">
        <f t="shared" si="33"/>
        <v>229611304.45994821</v>
      </c>
      <c r="S33" s="26">
        <f t="shared" si="33"/>
        <v>149836908.86881515</v>
      </c>
      <c r="T33" s="26">
        <f t="shared" si="33"/>
        <v>50913392.756083675</v>
      </c>
      <c r="U33" s="26">
        <f t="shared" si="33"/>
        <v>347057715.12527734</v>
      </c>
      <c r="V33" s="26">
        <f t="shared" si="33"/>
        <v>216543325.44866776</v>
      </c>
      <c r="W33" s="26">
        <f t="shared" si="33"/>
        <v>113983344.41118863</v>
      </c>
      <c r="X33" s="26">
        <f t="shared" si="33"/>
        <v>29263046.568292189</v>
      </c>
      <c r="Y33" s="26">
        <f t="shared" si="33"/>
        <v>227335097.99144918</v>
      </c>
      <c r="Z33" s="26">
        <f t="shared" si="33"/>
        <v>81470510.389840141</v>
      </c>
      <c r="AA33" s="26">
        <f t="shared" si="33"/>
        <v>35234171.199287839</v>
      </c>
      <c r="AB33" s="26">
        <f t="shared" si="33"/>
        <v>-23627072.876955386</v>
      </c>
      <c r="AC33" s="26">
        <f t="shared" si="33"/>
        <v>169614586.24377692</v>
      </c>
      <c r="AD33" s="26">
        <f t="shared" si="33"/>
        <v>171465414.98185825</v>
      </c>
      <c r="AE33" s="26">
        <f t="shared" si="33"/>
        <v>145614493.12397778</v>
      </c>
      <c r="AF33" s="26">
        <f t="shared" si="33"/>
        <v>59156355.408604562</v>
      </c>
      <c r="AG33" s="26">
        <f t="shared" si="33"/>
        <v>246915668.02299383</v>
      </c>
      <c r="AH33" s="26">
        <f t="shared" si="33"/>
        <v>166051763.46186295</v>
      </c>
      <c r="AI33" s="26">
        <f t="shared" si="33"/>
        <v>132180778.39387159</v>
      </c>
      <c r="AJ33" s="26">
        <f t="shared" si="33"/>
        <v>78665308.421999648</v>
      </c>
      <c r="AK33" s="26">
        <f t="shared" si="33"/>
        <v>151211959.60280299</v>
      </c>
      <c r="AL33" s="26">
        <f t="shared" si="33"/>
        <v>104081862.44367038</v>
      </c>
      <c r="AM33" s="26">
        <f t="shared" si="33"/>
        <v>63772380.365525424</v>
      </c>
      <c r="AN33" s="26">
        <f t="shared" si="33"/>
        <v>952386.94894169271</v>
      </c>
      <c r="AO33" s="26">
        <f t="shared" si="33"/>
        <v>81150482.772486106</v>
      </c>
      <c r="AP33" s="26">
        <f t="shared" si="33"/>
        <v>66245054.151048765</v>
      </c>
      <c r="AQ33" s="26">
        <f t="shared" si="33"/>
        <v>94306791.319660872</v>
      </c>
      <c r="AR33" s="26">
        <f t="shared" si="33"/>
        <v>73932948.094550639</v>
      </c>
      <c r="AS33" s="26" t="e">
        <f t="shared" si="33"/>
        <v>#DIV/0!</v>
      </c>
      <c r="AT33" s="26">
        <f t="shared" si="33"/>
        <v>-13003140.681632061</v>
      </c>
      <c r="AU33" s="26">
        <f t="shared" si="33"/>
        <v>-20273858.635097776</v>
      </c>
      <c r="AV33" s="26">
        <f t="shared" si="33"/>
        <v>0</v>
      </c>
      <c r="AW33" s="26">
        <f t="shared" si="33"/>
        <v>13589374.630842954</v>
      </c>
      <c r="AX33" s="26">
        <f t="shared" si="33"/>
        <v>19968810.999266259</v>
      </c>
      <c r="AY33" s="26">
        <f t="shared" si="33"/>
        <v>-1423099.2058320753</v>
      </c>
      <c r="AZ33" s="26">
        <f t="shared" si="33"/>
        <v>-7194596.6275969138</v>
      </c>
      <c r="BA33" s="26">
        <f t="shared" si="33"/>
        <v>-181556067.22954905</v>
      </c>
      <c r="BB33" s="26">
        <f t="shared" si="33"/>
        <v>-143078150.54667872</v>
      </c>
      <c r="BC33" s="26">
        <f t="shared" si="33"/>
        <v>-130799362.71280822</v>
      </c>
      <c r="BD33" s="26">
        <f t="shared" si="33"/>
        <v>-9180723.6354263648</v>
      </c>
      <c r="BE33" s="26">
        <f t="shared" si="33"/>
        <v>-39163425.10763751</v>
      </c>
      <c r="BF33" s="26">
        <f t="shared" si="33"/>
        <v>-29010920.011306331</v>
      </c>
      <c r="BG33" s="26">
        <f t="shared" si="33"/>
        <v>-17084859.33726842</v>
      </c>
      <c r="BH33" s="26">
        <f t="shared" si="33"/>
        <v>-14601441.917478967</v>
      </c>
      <c r="BI33" s="26">
        <f t="shared" si="33"/>
        <v>-37902491.761407793</v>
      </c>
      <c r="BJ33" s="26">
        <f t="shared" si="33"/>
        <v>3637143.7941476554</v>
      </c>
      <c r="BK33" s="26">
        <f t="shared" si="33"/>
        <v>17088874.201992691</v>
      </c>
      <c r="BL33" s="26">
        <f t="shared" si="33"/>
        <v>-19157263.320142653</v>
      </c>
      <c r="BM33" s="26">
        <f t="shared" si="33"/>
        <v>-77532345.976353824</v>
      </c>
      <c r="BN33" s="26">
        <f t="shared" si="33"/>
        <v>-44465528.91937016</v>
      </c>
      <c r="BO33" s="26">
        <f t="shared" ref="BO33:CJ33" si="34">BO17+BO20+BO29</f>
        <v>-23927295.945694104</v>
      </c>
      <c r="BP33" s="26">
        <f t="shared" si="34"/>
        <v>-15677534.370202009</v>
      </c>
      <c r="BQ33" s="26">
        <f t="shared" si="34"/>
        <v>-81369625.584198147</v>
      </c>
      <c r="BR33" s="26">
        <f t="shared" si="34"/>
        <v>-14320831.603676498</v>
      </c>
      <c r="BS33" s="26">
        <f t="shared" si="34"/>
        <v>6639032.4941815287</v>
      </c>
      <c r="BT33" s="26">
        <f t="shared" si="34"/>
        <v>8336415.3521843404</v>
      </c>
      <c r="BU33" s="26">
        <f t="shared" si="34"/>
        <v>-42090769.441926852</v>
      </c>
      <c r="BV33" s="26">
        <f t="shared" si="34"/>
        <v>-31537945.171112079</v>
      </c>
      <c r="BW33" s="26">
        <f t="shared" si="34"/>
        <v>41571053.049183644</v>
      </c>
      <c r="BX33" s="26">
        <f t="shared" si="34"/>
        <v>-2405395.41</v>
      </c>
      <c r="BY33" s="26">
        <f t="shared" si="34"/>
        <v>26374725.858461704</v>
      </c>
      <c r="BZ33" s="26">
        <f t="shared" si="34"/>
        <v>475384.5</v>
      </c>
      <c r="CA33" s="26">
        <f t="shared" si="34"/>
        <v>5512911.5004907371</v>
      </c>
      <c r="CB33" s="26">
        <f t="shared" si="34"/>
        <v>-6664176.4400000013</v>
      </c>
      <c r="CC33" s="26">
        <f t="shared" si="34"/>
        <v>33083162.000634164</v>
      </c>
      <c r="CD33" s="26">
        <f t="shared" si="34"/>
        <v>-13940000</v>
      </c>
      <c r="CE33" s="26">
        <f t="shared" si="34"/>
        <v>-20081000</v>
      </c>
      <c r="CF33" s="26">
        <f t="shared" si="34"/>
        <v>-14354563.84</v>
      </c>
      <c r="CG33" s="26" t="e">
        <f t="shared" si="34"/>
        <v>#DIV/0!</v>
      </c>
      <c r="CH33" s="26" t="e">
        <f t="shared" si="34"/>
        <v>#DIV/0!</v>
      </c>
      <c r="CI33" s="26" t="e">
        <f t="shared" si="34"/>
        <v>#DIV/0!</v>
      </c>
      <c r="CJ33" s="26" t="e">
        <f t="shared" si="34"/>
        <v>#DIV/0!</v>
      </c>
    </row>
    <row r="34" spans="1:89" s="57" customFormat="1">
      <c r="A34" s="57" t="s">
        <v>416</v>
      </c>
      <c r="B34" s="57">
        <f>B33/B4*100</f>
        <v>9.5748143880952377</v>
      </c>
      <c r="C34" s="57">
        <f t="shared" ref="C34:D34" si="35">C33/C4*100</f>
        <v>9.4801218822557534</v>
      </c>
      <c r="D34" s="57">
        <f t="shared" si="35"/>
        <v>1.0413379420378195</v>
      </c>
      <c r="E34" s="57">
        <f>E33/E4</f>
        <v>0.1325604559719725</v>
      </c>
      <c r="F34" s="57">
        <f t="shared" ref="F34:BQ34" si="36">F33/F4</f>
        <v>0.11291420274966997</v>
      </c>
      <c r="G34" s="57">
        <f t="shared" si="36"/>
        <v>9.6984187104143249E-2</v>
      </c>
      <c r="H34" s="57">
        <f t="shared" si="36"/>
        <v>7.4703718893461044E-2</v>
      </c>
      <c r="I34" s="57">
        <f t="shared" si="36"/>
        <v>0.13101521608128136</v>
      </c>
      <c r="J34" s="57">
        <f t="shared" si="36"/>
        <v>9.657009963653497E-2</v>
      </c>
      <c r="K34" s="57">
        <f t="shared" si="36"/>
        <v>8.232253476756736E-2</v>
      </c>
      <c r="L34" s="57">
        <f t="shared" si="36"/>
        <v>5.3857529127259572E-2</v>
      </c>
      <c r="M34" s="57">
        <f t="shared" si="36"/>
        <v>0.12556416307125307</v>
      </c>
      <c r="N34" s="57">
        <f t="shared" si="36"/>
        <v>9.6692608532092869E-2</v>
      </c>
      <c r="O34" s="57">
        <f t="shared" si="36"/>
        <v>9.4118550862589287E-2</v>
      </c>
      <c r="P34" s="57">
        <f t="shared" si="36"/>
        <v>7.0312271092284856E-2</v>
      </c>
      <c r="Q34" s="57">
        <f t="shared" si="36"/>
        <v>0.12896615087820565</v>
      </c>
      <c r="R34" s="57">
        <f t="shared" si="36"/>
        <v>0.10442678421288594</v>
      </c>
      <c r="S34" s="57">
        <f t="shared" si="36"/>
        <v>0.10577936141315362</v>
      </c>
      <c r="T34" s="57">
        <f t="shared" si="36"/>
        <v>8.1370278033581295E-2</v>
      </c>
      <c r="U34" s="57">
        <f t="shared" si="36"/>
        <v>0.13540926141968976</v>
      </c>
      <c r="V34" s="57">
        <f t="shared" si="36"/>
        <v>0.1257758943746006</v>
      </c>
      <c r="W34" s="57">
        <f t="shared" si="36"/>
        <v>0.1063222079039231</v>
      </c>
      <c r="X34" s="57">
        <f t="shared" si="36"/>
        <v>6.3677045943811919E-2</v>
      </c>
      <c r="Y34" s="57">
        <f t="shared" si="36"/>
        <v>0.12104965907819974</v>
      </c>
      <c r="Z34" s="57">
        <f t="shared" si="36"/>
        <v>7.1504500543586688E-2</v>
      </c>
      <c r="AA34" s="57">
        <f t="shared" si="36"/>
        <v>5.1175334772612109E-2</v>
      </c>
      <c r="AB34" s="57">
        <f t="shared" si="36"/>
        <v>-8.5336379493615555E-2</v>
      </c>
      <c r="AC34" s="57">
        <f t="shared" si="36"/>
        <v>0.10240239397888995</v>
      </c>
      <c r="AD34" s="57">
        <f t="shared" si="36"/>
        <v>0.14697836611585482</v>
      </c>
      <c r="AE34" s="57">
        <f t="shared" si="36"/>
        <v>0.18436903576949601</v>
      </c>
      <c r="AF34" s="57">
        <f t="shared" si="36"/>
        <v>0.16986973198220032</v>
      </c>
      <c r="AG34" s="57">
        <f t="shared" si="36"/>
        <v>0.19411627247369309</v>
      </c>
      <c r="AH34" s="57">
        <f t="shared" si="36"/>
        <v>0.20016200413775098</v>
      </c>
      <c r="AI34" s="57">
        <f t="shared" si="36"/>
        <v>0.24348571918429124</v>
      </c>
      <c r="AJ34" s="57">
        <f t="shared" si="36"/>
        <v>0.30103641191365638</v>
      </c>
      <c r="AK34" s="57">
        <f t="shared" si="36"/>
        <v>0.20481411379689951</v>
      </c>
      <c r="AL34" s="57">
        <f t="shared" si="36"/>
        <v>0.20720218375123067</v>
      </c>
      <c r="AM34" s="57">
        <f t="shared" si="36"/>
        <v>0.22893147150105514</v>
      </c>
      <c r="AN34" s="57">
        <f t="shared" si="36"/>
        <v>1.1012981367644715E-2</v>
      </c>
      <c r="AO34" s="57">
        <f t="shared" si="36"/>
        <v>0.15873224950709353</v>
      </c>
      <c r="AP34" s="57">
        <f t="shared" si="36"/>
        <v>0.17678359480371064</v>
      </c>
      <c r="AQ34" s="57">
        <f t="shared" si="36"/>
        <v>0.18041325249921594</v>
      </c>
      <c r="AR34" s="57">
        <f t="shared" si="36"/>
        <v>0.21471444290929559</v>
      </c>
      <c r="AS34" s="57" t="e">
        <f t="shared" si="36"/>
        <v>#DIV/0!</v>
      </c>
      <c r="AT34" s="57" t="e">
        <f t="shared" si="36"/>
        <v>#DIV/0!</v>
      </c>
      <c r="AU34" s="57" t="e">
        <f t="shared" si="36"/>
        <v>#DIV/0!</v>
      </c>
      <c r="AV34" s="57" t="e">
        <f t="shared" si="36"/>
        <v>#DIV/0!</v>
      </c>
      <c r="AW34" s="57" t="e">
        <f t="shared" si="36"/>
        <v>#DIV/0!</v>
      </c>
      <c r="AX34" s="57" t="e">
        <f t="shared" si="36"/>
        <v>#DIV/0!</v>
      </c>
      <c r="AY34" s="57" t="e">
        <f t="shared" si="36"/>
        <v>#DIV/0!</v>
      </c>
      <c r="AZ34" s="57" t="e">
        <f t="shared" si="36"/>
        <v>#DIV/0!</v>
      </c>
      <c r="BA34" s="57" t="e">
        <f t="shared" si="36"/>
        <v>#DIV/0!</v>
      </c>
      <c r="BB34" s="57" t="e">
        <f t="shared" si="36"/>
        <v>#DIV/0!</v>
      </c>
      <c r="BC34" s="57" t="e">
        <f t="shared" si="36"/>
        <v>#DIV/0!</v>
      </c>
      <c r="BD34" s="57" t="e">
        <f t="shared" si="36"/>
        <v>#DIV/0!</v>
      </c>
      <c r="BE34" s="57" t="e">
        <f t="shared" si="36"/>
        <v>#DIV/0!</v>
      </c>
      <c r="BF34" s="57" t="e">
        <f t="shared" si="36"/>
        <v>#DIV/0!</v>
      </c>
      <c r="BG34" s="57" t="e">
        <f t="shared" si="36"/>
        <v>#DIV/0!</v>
      </c>
      <c r="BH34" s="57" t="e">
        <f t="shared" si="36"/>
        <v>#DIV/0!</v>
      </c>
      <c r="BI34" s="57" t="e">
        <f t="shared" si="36"/>
        <v>#DIV/0!</v>
      </c>
      <c r="BJ34" s="57" t="e">
        <f t="shared" si="36"/>
        <v>#DIV/0!</v>
      </c>
      <c r="BK34" s="57" t="e">
        <f t="shared" si="36"/>
        <v>#DIV/0!</v>
      </c>
      <c r="BL34" s="57" t="e">
        <f t="shared" si="36"/>
        <v>#DIV/0!</v>
      </c>
      <c r="BM34" s="57" t="e">
        <f t="shared" si="36"/>
        <v>#DIV/0!</v>
      </c>
      <c r="BN34" s="57" t="e">
        <f t="shared" si="36"/>
        <v>#DIV/0!</v>
      </c>
      <c r="BO34" s="57" t="e">
        <f t="shared" si="36"/>
        <v>#DIV/0!</v>
      </c>
      <c r="BP34" s="57" t="e">
        <f t="shared" si="36"/>
        <v>#DIV/0!</v>
      </c>
      <c r="BQ34" s="57" t="e">
        <f t="shared" si="36"/>
        <v>#DIV/0!</v>
      </c>
      <c r="BR34" s="57" t="e">
        <f t="shared" ref="BR34:CK34" si="37">BR33/BR4</f>
        <v>#DIV/0!</v>
      </c>
      <c r="BS34" s="57" t="e">
        <f t="shared" si="37"/>
        <v>#DIV/0!</v>
      </c>
      <c r="BT34" s="57" t="e">
        <f t="shared" si="37"/>
        <v>#DIV/0!</v>
      </c>
      <c r="BU34" s="57" t="e">
        <f t="shared" si="37"/>
        <v>#DIV/0!</v>
      </c>
      <c r="BV34" s="57" t="e">
        <f t="shared" si="37"/>
        <v>#DIV/0!</v>
      </c>
      <c r="BW34" s="57" t="e">
        <f t="shared" si="37"/>
        <v>#DIV/0!</v>
      </c>
      <c r="BX34" s="57" t="e">
        <f t="shared" si="37"/>
        <v>#DIV/0!</v>
      </c>
      <c r="BY34" s="57" t="e">
        <f t="shared" si="37"/>
        <v>#DIV/0!</v>
      </c>
      <c r="BZ34" s="57" t="e">
        <f t="shared" si="37"/>
        <v>#DIV/0!</v>
      </c>
      <c r="CA34" s="57" t="e">
        <f t="shared" si="37"/>
        <v>#DIV/0!</v>
      </c>
      <c r="CB34" s="57" t="e">
        <f t="shared" si="37"/>
        <v>#DIV/0!</v>
      </c>
      <c r="CC34" s="57" t="e">
        <f t="shared" si="37"/>
        <v>#DIV/0!</v>
      </c>
      <c r="CD34" s="57" t="e">
        <f t="shared" si="37"/>
        <v>#DIV/0!</v>
      </c>
      <c r="CE34" s="57" t="e">
        <f t="shared" si="37"/>
        <v>#DIV/0!</v>
      </c>
      <c r="CF34" s="57" t="e">
        <f t="shared" si="37"/>
        <v>#DIV/0!</v>
      </c>
      <c r="CG34" s="57" t="e">
        <f t="shared" si="37"/>
        <v>#DIV/0!</v>
      </c>
      <c r="CH34" s="57" t="e">
        <f t="shared" si="37"/>
        <v>#DIV/0!</v>
      </c>
      <c r="CI34" s="57" t="e">
        <f t="shared" si="37"/>
        <v>#DIV/0!</v>
      </c>
      <c r="CJ34" s="57" t="e">
        <f t="shared" si="37"/>
        <v>#DIV/0!</v>
      </c>
      <c r="CK34" s="57" t="e">
        <f t="shared" si="37"/>
        <v>#DIV/0!</v>
      </c>
    </row>
    <row r="35" spans="1:89">
      <c r="A35" s="17" t="s">
        <v>417</v>
      </c>
      <c r="B35" s="26">
        <f>B23+B68</f>
        <v>101505911.70999999</v>
      </c>
      <c r="C35" s="26">
        <f t="shared" ref="C35:BN35" si="38">C23+C68</f>
        <v>63390455.509999998</v>
      </c>
      <c r="D35" s="26">
        <f t="shared" si="38"/>
        <v>30333510.77</v>
      </c>
      <c r="E35" s="26">
        <f t="shared" si="38"/>
        <v>88974193.640000001</v>
      </c>
      <c r="F35" s="26">
        <f t="shared" si="38"/>
        <v>36693862.939999998</v>
      </c>
      <c r="G35" s="26">
        <f t="shared" si="38"/>
        <v>32796274.899999999</v>
      </c>
      <c r="H35" s="26">
        <f t="shared" si="38"/>
        <v>4431623.24</v>
      </c>
      <c r="I35" s="26">
        <f t="shared" si="38"/>
        <v>62990433.979999997</v>
      </c>
      <c r="J35" s="26">
        <f t="shared" si="38"/>
        <v>12977270.189999999</v>
      </c>
      <c r="K35" s="26">
        <f t="shared" si="38"/>
        <v>15741942.699999999</v>
      </c>
      <c r="L35" s="26">
        <f t="shared" si="38"/>
        <v>7201697.8600000003</v>
      </c>
      <c r="M35" s="26">
        <f t="shared" si="38"/>
        <v>72531459.710000008</v>
      </c>
      <c r="N35" s="26">
        <f t="shared" si="38"/>
        <v>43074787.479999997</v>
      </c>
      <c r="O35" s="26">
        <f t="shared" si="38"/>
        <v>13796362.48</v>
      </c>
      <c r="P35" s="26">
        <f t="shared" si="38"/>
        <v>6081657.46</v>
      </c>
      <c r="Q35" s="26">
        <f t="shared" si="38"/>
        <v>12937292.530000001</v>
      </c>
      <c r="R35" s="26">
        <f t="shared" si="38"/>
        <v>-3076541.06</v>
      </c>
      <c r="S35" s="26">
        <f t="shared" si="38"/>
        <v>-5185735.5599999996</v>
      </c>
      <c r="T35" s="26">
        <f t="shared" si="38"/>
        <v>-3618821.67</v>
      </c>
      <c r="U35" s="26">
        <f t="shared" si="38"/>
        <v>956848.08000000007</v>
      </c>
      <c r="V35" s="26">
        <f t="shared" si="38"/>
        <v>-9041947.2699999996</v>
      </c>
      <c r="W35" s="26">
        <f t="shared" si="38"/>
        <v>-5232631.7699999996</v>
      </c>
      <c r="X35" s="26">
        <f t="shared" si="38"/>
        <v>-3114295.84</v>
      </c>
      <c r="Y35" s="26">
        <f t="shared" si="38"/>
        <v>1479308.2599999979</v>
      </c>
      <c r="Z35" s="26">
        <f t="shared" si="38"/>
        <v>-11261831.73</v>
      </c>
      <c r="AA35" s="26">
        <f t="shared" si="38"/>
        <v>-9979502.3300000001</v>
      </c>
      <c r="AB35" s="26">
        <f t="shared" si="38"/>
        <v>-5469800.0300000003</v>
      </c>
      <c r="AC35" s="26">
        <f t="shared" si="38"/>
        <v>648779.46999999881</v>
      </c>
      <c r="AD35" s="26">
        <f t="shared" si="38"/>
        <v>-11364431.92</v>
      </c>
      <c r="AE35" s="26">
        <f t="shared" si="38"/>
        <v>-4869578.0999999996</v>
      </c>
      <c r="AF35" s="26">
        <f t="shared" si="38"/>
        <v>-3394318.28</v>
      </c>
      <c r="AG35" s="26">
        <f t="shared" si="38"/>
        <v>472935.28999999911</v>
      </c>
      <c r="AH35" s="26">
        <f t="shared" si="38"/>
        <v>-11928738.49</v>
      </c>
      <c r="AI35" s="26">
        <f t="shared" si="38"/>
        <v>-5382019.0700000003</v>
      </c>
      <c r="AJ35" s="26">
        <f t="shared" si="38"/>
        <v>-3413652.99</v>
      </c>
      <c r="AK35" s="26">
        <f t="shared" si="38"/>
        <v>878898.81999999983</v>
      </c>
      <c r="AL35" s="26">
        <f t="shared" si="38"/>
        <v>-1248332.3999999999</v>
      </c>
      <c r="AM35" s="26">
        <f t="shared" si="38"/>
        <v>-156542.98000000001</v>
      </c>
      <c r="AN35" s="26">
        <f t="shared" si="38"/>
        <v>75737.64</v>
      </c>
      <c r="AO35" s="26">
        <f t="shared" si="38"/>
        <v>2401217.4500000002</v>
      </c>
      <c r="AP35" s="26">
        <f t="shared" si="38"/>
        <v>989032.06</v>
      </c>
      <c r="AQ35" s="26">
        <f t="shared" si="38"/>
        <v>342462.79</v>
      </c>
      <c r="AR35" s="26">
        <f t="shared" si="38"/>
        <v>-229725.21</v>
      </c>
      <c r="AS35" s="26">
        <f t="shared" si="38"/>
        <v>0</v>
      </c>
      <c r="AT35" s="26">
        <f t="shared" si="38"/>
        <v>-22649401.350000001</v>
      </c>
      <c r="AU35" s="26">
        <f t="shared" si="38"/>
        <v>-8345207.46</v>
      </c>
      <c r="AV35" s="26">
        <f t="shared" si="38"/>
        <v>-6288958.1900000004</v>
      </c>
      <c r="AW35" s="26">
        <f t="shared" si="38"/>
        <v>-22650844.379999999</v>
      </c>
      <c r="AX35" s="26">
        <f t="shared" si="38"/>
        <v>-13369914.74</v>
      </c>
      <c r="AY35" s="26">
        <f t="shared" si="38"/>
        <v>-8061296.04</v>
      </c>
      <c r="AZ35" s="26">
        <f t="shared" si="38"/>
        <v>-3526988.6</v>
      </c>
      <c r="BA35" s="26">
        <f t="shared" si="38"/>
        <v>-8333112.9000000004</v>
      </c>
      <c r="BB35" s="26">
        <f t="shared" si="38"/>
        <v>-821838.79</v>
      </c>
      <c r="BC35" s="26">
        <f t="shared" si="38"/>
        <v>-2071650.69</v>
      </c>
      <c r="BD35" s="26">
        <f t="shared" si="38"/>
        <v>-3633490.4</v>
      </c>
      <c r="BE35" s="26">
        <f t="shared" si="38"/>
        <v>-12576168.560000001</v>
      </c>
      <c r="BF35" s="26">
        <f t="shared" si="38"/>
        <v>-7133253.9900000002</v>
      </c>
      <c r="BG35" s="26">
        <f t="shared" si="38"/>
        <v>-2940819.66</v>
      </c>
      <c r="BH35" s="26">
        <f t="shared" si="38"/>
        <v>-2516879.5699999998</v>
      </c>
      <c r="BI35" s="26">
        <f t="shared" si="38"/>
        <v>8744950.6500000004</v>
      </c>
      <c r="BJ35" s="26">
        <f t="shared" si="38"/>
        <v>14650393.49</v>
      </c>
      <c r="BK35" s="26">
        <f t="shared" si="38"/>
        <v>15927037.050000001</v>
      </c>
      <c r="BL35" s="26">
        <f t="shared" si="38"/>
        <v>6393201.8399999999</v>
      </c>
      <c r="BM35" s="26">
        <f t="shared" si="38"/>
        <v>7360831.6900000004</v>
      </c>
      <c r="BN35" s="26">
        <f t="shared" si="38"/>
        <v>8294311.9100000001</v>
      </c>
      <c r="BO35" s="26">
        <f t="shared" ref="BO35:CJ35" si="39">BO23+BO68</f>
        <v>4854831.74</v>
      </c>
      <c r="BP35" s="26">
        <f t="shared" si="39"/>
        <v>8338188.3899999997</v>
      </c>
      <c r="BQ35" s="26">
        <f t="shared" si="39"/>
        <v>5508116.9500000002</v>
      </c>
      <c r="BR35" s="26">
        <f t="shared" si="39"/>
        <v>3768713.32</v>
      </c>
      <c r="BS35" s="26">
        <f t="shared" si="39"/>
        <v>3410802.03</v>
      </c>
      <c r="BT35" s="26">
        <f t="shared" si="39"/>
        <v>-87429.7</v>
      </c>
      <c r="BU35" s="26">
        <f t="shared" si="39"/>
        <v>-6568664.4100000001</v>
      </c>
      <c r="BV35" s="26">
        <f t="shared" si="39"/>
        <v>5932455.8700000001</v>
      </c>
      <c r="BW35" s="26">
        <f t="shared" si="39"/>
        <v>868607.39</v>
      </c>
      <c r="BX35" s="26">
        <f t="shared" si="39"/>
        <v>17436730.539999999</v>
      </c>
      <c r="BY35" s="26">
        <f t="shared" si="39"/>
        <v>22884335.809999999</v>
      </c>
      <c r="BZ35" s="26">
        <f t="shared" si="39"/>
        <v>0</v>
      </c>
      <c r="CA35" s="26">
        <f t="shared" si="39"/>
        <v>49930619.770000003</v>
      </c>
      <c r="CB35" s="26">
        <f t="shared" si="39"/>
        <v>0</v>
      </c>
      <c r="CC35" s="26">
        <f t="shared" si="39"/>
        <v>24077630.73</v>
      </c>
      <c r="CD35" s="26">
        <f t="shared" si="39"/>
        <v>0</v>
      </c>
      <c r="CE35" s="26">
        <f t="shared" si="39"/>
        <v>0</v>
      </c>
      <c r="CF35" s="26">
        <f t="shared" si="39"/>
        <v>0</v>
      </c>
      <c r="CG35" s="26">
        <f t="shared" si="39"/>
        <v>0</v>
      </c>
      <c r="CH35" s="26">
        <f t="shared" si="39"/>
        <v>0</v>
      </c>
      <c r="CI35" s="26">
        <f t="shared" si="39"/>
        <v>0</v>
      </c>
      <c r="CJ35" s="26">
        <f t="shared" si="39"/>
        <v>0</v>
      </c>
    </row>
    <row r="36" spans="1:89" s="23" customFormat="1">
      <c r="A36" s="17" t="s">
        <v>418</v>
      </c>
      <c r="B36" s="26">
        <f>B35*B41</f>
        <v>19698113.908122141</v>
      </c>
      <c r="C36" s="26">
        <f t="shared" ref="C36:BN36" si="40">C35*C41</f>
        <v>11947983.162269579</v>
      </c>
      <c r="D36" s="26">
        <f t="shared" si="40"/>
        <v>-22277730.081607435</v>
      </c>
      <c r="E36" s="26">
        <f t="shared" si="40"/>
        <v>26496183.506423544</v>
      </c>
      <c r="F36" s="26">
        <f t="shared" si="40"/>
        <v>11571415.66621981</v>
      </c>
      <c r="G36" s="26">
        <f t="shared" si="40"/>
        <v>11205731.631332217</v>
      </c>
      <c r="H36" s="26">
        <f t="shared" si="40"/>
        <v>1816766.1777601682</v>
      </c>
      <c r="I36" s="26">
        <f t="shared" si="40"/>
        <v>18852700.739742387</v>
      </c>
      <c r="J36" s="26">
        <f t="shared" si="40"/>
        <v>3905245.7697916203</v>
      </c>
      <c r="K36" s="26">
        <f t="shared" si="40"/>
        <v>5314785.0435874816</v>
      </c>
      <c r="L36" s="26">
        <f t="shared" si="40"/>
        <v>3460423.7656932673</v>
      </c>
      <c r="M36" s="26">
        <f t="shared" si="40"/>
        <v>20364227.854617242</v>
      </c>
      <c r="N36" s="26">
        <f t="shared" si="40"/>
        <v>11636506.941322902</v>
      </c>
      <c r="O36" s="26">
        <f t="shared" si="40"/>
        <v>3637197.3993233158</v>
      </c>
      <c r="P36" s="26">
        <f t="shared" si="40"/>
        <v>2074790.2498218131</v>
      </c>
      <c r="Q36" s="26">
        <f t="shared" si="40"/>
        <v>3321128.2820931622</v>
      </c>
      <c r="R36" s="26">
        <f t="shared" si="40"/>
        <v>-825763.71151061752</v>
      </c>
      <c r="S36" s="26">
        <f t="shared" si="40"/>
        <v>-1510356.3696829609</v>
      </c>
      <c r="T36" s="26">
        <f t="shared" si="40"/>
        <v>-1180790.2832036032</v>
      </c>
      <c r="U36" s="26">
        <f t="shared" si="40"/>
        <v>256212.44319926618</v>
      </c>
      <c r="V36" s="26">
        <f t="shared" si="40"/>
        <v>-2405476.0186677715</v>
      </c>
      <c r="W36" s="26">
        <f t="shared" si="40"/>
        <v>-1421539.9211886125</v>
      </c>
      <c r="X36" s="26">
        <f t="shared" si="40"/>
        <v>-1048086.4682921659</v>
      </c>
      <c r="Y36" s="26">
        <f t="shared" si="40"/>
        <v>385417.03636878787</v>
      </c>
      <c r="Z36" s="26">
        <f t="shared" si="40"/>
        <v>-3345257.8103499142</v>
      </c>
      <c r="AA36" s="26">
        <f t="shared" si="40"/>
        <v>-3290222.8492878452</v>
      </c>
      <c r="AB36" s="26">
        <f t="shared" si="40"/>
        <v>2460900.0508297496</v>
      </c>
      <c r="AC36" s="26">
        <f t="shared" si="40"/>
        <v>250785.69136909395</v>
      </c>
      <c r="AD36" s="26">
        <f t="shared" si="40"/>
        <v>-3427437.8249364235</v>
      </c>
      <c r="AE36" s="26">
        <f t="shared" si="40"/>
        <v>-1395574.5973756104</v>
      </c>
      <c r="AF36" s="26">
        <f t="shared" si="40"/>
        <v>-981099.88326638145</v>
      </c>
      <c r="AG36" s="26">
        <f t="shared" si="40"/>
        <v>121195.5951422661</v>
      </c>
      <c r="AH36" s="26">
        <f t="shared" si="40"/>
        <v>-3172832.0018630079</v>
      </c>
      <c r="AI36" s="26">
        <f t="shared" si="40"/>
        <v>-1400711.0238715515</v>
      </c>
      <c r="AJ36" s="26">
        <f t="shared" si="40"/>
        <v>-863807.3119996388</v>
      </c>
      <c r="AK36" s="26">
        <f t="shared" si="40"/>
        <v>188667.52719693046</v>
      </c>
      <c r="AL36" s="26">
        <f t="shared" si="40"/>
        <v>-267488.63367036748</v>
      </c>
      <c r="AM36" s="26">
        <f t="shared" si="40"/>
        <v>-31259.565525432634</v>
      </c>
      <c r="AN36" s="26">
        <f t="shared" si="40"/>
        <v>54320.831058306969</v>
      </c>
      <c r="AO36" s="26">
        <f t="shared" si="40"/>
        <v>694132.26751390833</v>
      </c>
      <c r="AP36" s="26">
        <f t="shared" si="40"/>
        <v>285718.89895125182</v>
      </c>
      <c r="AQ36" s="26">
        <f t="shared" si="40"/>
        <v>84438.98033917167</v>
      </c>
      <c r="AR36" s="26">
        <f t="shared" si="40"/>
        <v>-42890.344550666232</v>
      </c>
      <c r="AS36" s="26" t="e">
        <f t="shared" si="40"/>
        <v>#DIV/0!</v>
      </c>
      <c r="AT36" s="26">
        <f t="shared" si="40"/>
        <v>-116266100.32836792</v>
      </c>
      <c r="AU36" s="26">
        <f t="shared" si="40"/>
        <v>-60856936.524902239</v>
      </c>
      <c r="AV36" s="26">
        <f t="shared" si="40"/>
        <v>-29650309.149999999</v>
      </c>
      <c r="AW36" s="26">
        <f t="shared" si="40"/>
        <v>-19747025.950842962</v>
      </c>
      <c r="AX36" s="26">
        <f t="shared" si="40"/>
        <v>-9953508.0192662776</v>
      </c>
      <c r="AY36" s="26">
        <f t="shared" si="40"/>
        <v>-8425391.6241679266</v>
      </c>
      <c r="AZ36" s="26">
        <f t="shared" si="40"/>
        <v>-7248612.4824030837</v>
      </c>
      <c r="BA36" s="26">
        <f t="shared" si="40"/>
        <v>20531537.919549026</v>
      </c>
      <c r="BB36" s="26">
        <f t="shared" si="40"/>
        <v>1658079.5866787462</v>
      </c>
      <c r="BC36" s="26">
        <f t="shared" si="40"/>
        <v>58460321.182808228</v>
      </c>
      <c r="BD36" s="26">
        <f t="shared" si="40"/>
        <v>-6062815.114573638</v>
      </c>
      <c r="BE36" s="26">
        <f t="shared" si="40"/>
        <v>-19224664.322362501</v>
      </c>
      <c r="BF36" s="26">
        <f t="shared" si="40"/>
        <v>-10991622.218693661</v>
      </c>
      <c r="BG36" s="26">
        <f t="shared" si="40"/>
        <v>-4064373.4127315711</v>
      </c>
      <c r="BH36" s="26">
        <f t="shared" si="40"/>
        <v>-5341065.7625210322</v>
      </c>
      <c r="BI36" s="26">
        <f t="shared" si="40"/>
        <v>11307395.651407778</v>
      </c>
      <c r="BJ36" s="26">
        <f t="shared" si="40"/>
        <v>14228267.73585235</v>
      </c>
      <c r="BK36" s="26">
        <f t="shared" si="40"/>
        <v>13181613.918007299</v>
      </c>
      <c r="BL36" s="26">
        <f t="shared" si="40"/>
        <v>12209136.310142659</v>
      </c>
      <c r="BM36" s="26">
        <f t="shared" si="40"/>
        <v>14443332.386353821</v>
      </c>
      <c r="BN36" s="26">
        <f t="shared" si="40"/>
        <v>13716639.939370178</v>
      </c>
      <c r="BO36" s="26">
        <f t="shared" ref="BO36:CJ36" si="41">BO35*BO41</f>
        <v>7298516.0756940944</v>
      </c>
      <c r="BP36" s="26">
        <f t="shared" si="41"/>
        <v>13892249.290202005</v>
      </c>
      <c r="BQ36" s="26">
        <f t="shared" si="41"/>
        <v>15021498.194198111</v>
      </c>
      <c r="BR36" s="26">
        <f t="shared" si="41"/>
        <v>5020054.0936764982</v>
      </c>
      <c r="BS36" s="26">
        <f t="shared" si="41"/>
        <v>3206128.6658184566</v>
      </c>
      <c r="BT36" s="26">
        <f t="shared" si="41"/>
        <v>-74295.392184333978</v>
      </c>
      <c r="BU36" s="26">
        <f t="shared" si="41"/>
        <v>-13112139.518073153</v>
      </c>
      <c r="BV36" s="26">
        <f t="shared" si="41"/>
        <v>-16162681.568887917</v>
      </c>
      <c r="BW36" s="26">
        <f t="shared" si="41"/>
        <v>55779.560816353027</v>
      </c>
      <c r="BX36" s="26">
        <f t="shared" si="41"/>
        <v>0</v>
      </c>
      <c r="BY36" s="26">
        <f t="shared" si="41"/>
        <v>9037519.4515382983</v>
      </c>
      <c r="BZ36" s="26">
        <f t="shared" si="41"/>
        <v>0</v>
      </c>
      <c r="CA36" s="26">
        <f t="shared" si="41"/>
        <v>-2013590.8104907372</v>
      </c>
      <c r="CB36" s="26">
        <f t="shared" si="41"/>
        <v>0</v>
      </c>
      <c r="CC36" s="26">
        <f t="shared" si="41"/>
        <v>-50777941.300634161</v>
      </c>
      <c r="CD36" s="26">
        <f t="shared" si="41"/>
        <v>0</v>
      </c>
      <c r="CE36" s="26">
        <f t="shared" si="41"/>
        <v>0</v>
      </c>
      <c r="CF36" s="26">
        <f t="shared" si="41"/>
        <v>0</v>
      </c>
      <c r="CG36" s="26" t="e">
        <f t="shared" si="41"/>
        <v>#DIV/0!</v>
      </c>
      <c r="CH36" s="26" t="e">
        <f t="shared" si="41"/>
        <v>#DIV/0!</v>
      </c>
      <c r="CI36" s="26" t="e">
        <f t="shared" si="41"/>
        <v>#DIV/0!</v>
      </c>
      <c r="CJ36" s="26" t="e">
        <f t="shared" si="41"/>
        <v>#DIV/0!</v>
      </c>
    </row>
    <row r="37" spans="1:89" s="23" customFormat="1">
      <c r="A37" s="17" t="s">
        <v>419</v>
      </c>
      <c r="B37" s="26">
        <f>B35-B36</f>
        <v>81807797.801877856</v>
      </c>
      <c r="C37" s="26">
        <f t="shared" ref="C37:BN37" si="42">C35-C36</f>
        <v>51442472.347730421</v>
      </c>
      <c r="D37" s="26">
        <f t="shared" si="42"/>
        <v>52611240.851607434</v>
      </c>
      <c r="E37" s="26">
        <f t="shared" si="42"/>
        <v>62478010.133576453</v>
      </c>
      <c r="F37" s="26">
        <f t="shared" si="42"/>
        <v>25122447.273780189</v>
      </c>
      <c r="G37" s="26">
        <f t="shared" si="42"/>
        <v>21590543.26866778</v>
      </c>
      <c r="H37" s="26">
        <f t="shared" si="42"/>
        <v>2614857.0622398322</v>
      </c>
      <c r="I37" s="26">
        <f t="shared" si="42"/>
        <v>44137733.240257606</v>
      </c>
      <c r="J37" s="26">
        <f t="shared" si="42"/>
        <v>9072024.4202083796</v>
      </c>
      <c r="K37" s="26">
        <f t="shared" si="42"/>
        <v>10427157.656412518</v>
      </c>
      <c r="L37" s="26">
        <f t="shared" si="42"/>
        <v>3741274.094306733</v>
      </c>
      <c r="M37" s="26">
        <f t="shared" si="42"/>
        <v>52167231.85538277</v>
      </c>
      <c r="N37" s="26">
        <f t="shared" si="42"/>
        <v>31438280.538677096</v>
      </c>
      <c r="O37" s="26">
        <f t="shared" si="42"/>
        <v>10159165.080676684</v>
      </c>
      <c r="P37" s="26">
        <f t="shared" si="42"/>
        <v>4006867.2101781871</v>
      </c>
      <c r="Q37" s="26">
        <f t="shared" si="42"/>
        <v>9616164.2479068395</v>
      </c>
      <c r="R37" s="26">
        <f t="shared" si="42"/>
        <v>-2250777.3484893823</v>
      </c>
      <c r="S37" s="26">
        <f t="shared" si="42"/>
        <v>-3675379.1903170384</v>
      </c>
      <c r="T37" s="26">
        <f t="shared" si="42"/>
        <v>-2438031.3867963967</v>
      </c>
      <c r="U37" s="26">
        <f t="shared" si="42"/>
        <v>700635.63680073386</v>
      </c>
      <c r="V37" s="26">
        <f t="shared" si="42"/>
        <v>-6636471.2513322281</v>
      </c>
      <c r="W37" s="26">
        <f t="shared" si="42"/>
        <v>-3811091.8488113871</v>
      </c>
      <c r="X37" s="26">
        <f t="shared" si="42"/>
        <v>-2066209.3717078338</v>
      </c>
      <c r="Y37" s="26">
        <f t="shared" si="42"/>
        <v>1093891.2236312102</v>
      </c>
      <c r="Z37" s="26">
        <f t="shared" si="42"/>
        <v>-7916573.9196500862</v>
      </c>
      <c r="AA37" s="26">
        <f t="shared" si="42"/>
        <v>-6689279.4807121549</v>
      </c>
      <c r="AB37" s="26">
        <f t="shared" si="42"/>
        <v>-7930700.0808297498</v>
      </c>
      <c r="AC37" s="26">
        <f t="shared" si="42"/>
        <v>397993.77863090485</v>
      </c>
      <c r="AD37" s="26">
        <f t="shared" si="42"/>
        <v>-7936994.0950635765</v>
      </c>
      <c r="AE37" s="26">
        <f t="shared" si="42"/>
        <v>-3474003.5026243892</v>
      </c>
      <c r="AF37" s="26">
        <f t="shared" si="42"/>
        <v>-2413218.3967336183</v>
      </c>
      <c r="AG37" s="26">
        <f t="shared" si="42"/>
        <v>351739.69485773297</v>
      </c>
      <c r="AH37" s="26">
        <f t="shared" si="42"/>
        <v>-8755906.4881369919</v>
      </c>
      <c r="AI37" s="26">
        <f t="shared" si="42"/>
        <v>-3981308.046128449</v>
      </c>
      <c r="AJ37" s="26">
        <f t="shared" si="42"/>
        <v>-2549845.6780003617</v>
      </c>
      <c r="AK37" s="26">
        <f t="shared" si="42"/>
        <v>690231.29280306934</v>
      </c>
      <c r="AL37" s="26">
        <f t="shared" si="42"/>
        <v>-980843.76632963237</v>
      </c>
      <c r="AM37" s="26">
        <f t="shared" si="42"/>
        <v>-125283.41447456737</v>
      </c>
      <c r="AN37" s="26">
        <f t="shared" si="42"/>
        <v>21416.808941693031</v>
      </c>
      <c r="AO37" s="26">
        <f t="shared" si="42"/>
        <v>1707085.1824860917</v>
      </c>
      <c r="AP37" s="26">
        <f t="shared" si="42"/>
        <v>703313.1610487483</v>
      </c>
      <c r="AQ37" s="26">
        <f t="shared" si="42"/>
        <v>258023.80966082832</v>
      </c>
      <c r="AR37" s="26">
        <f t="shared" si="42"/>
        <v>-186834.86544933377</v>
      </c>
      <c r="AS37" s="26" t="e">
        <f t="shared" si="42"/>
        <v>#DIV/0!</v>
      </c>
      <c r="AT37" s="26">
        <f t="shared" si="42"/>
        <v>93616698.978367925</v>
      </c>
      <c r="AU37" s="26">
        <f t="shared" si="42"/>
        <v>52511729.064902239</v>
      </c>
      <c r="AV37" s="26">
        <f t="shared" si="42"/>
        <v>23361350.959999997</v>
      </c>
      <c r="AW37" s="26">
        <f t="shared" si="42"/>
        <v>-2903818.4291570373</v>
      </c>
      <c r="AX37" s="26">
        <f t="shared" si="42"/>
        <v>-3416406.7207337227</v>
      </c>
      <c r="AY37" s="26">
        <f t="shared" si="42"/>
        <v>364095.58416792657</v>
      </c>
      <c r="AZ37" s="26">
        <f t="shared" si="42"/>
        <v>3721623.8824030836</v>
      </c>
      <c r="BA37" s="26">
        <f t="shared" si="42"/>
        <v>-28864650.819549024</v>
      </c>
      <c r="BB37" s="26">
        <f t="shared" si="42"/>
        <v>-2479918.3766787462</v>
      </c>
      <c r="BC37" s="26">
        <f t="shared" si="42"/>
        <v>-60531971.872808225</v>
      </c>
      <c r="BD37" s="26">
        <f t="shared" si="42"/>
        <v>2429324.714573638</v>
      </c>
      <c r="BE37" s="26">
        <f t="shared" si="42"/>
        <v>6648495.7623625007</v>
      </c>
      <c r="BF37" s="26">
        <f t="shared" si="42"/>
        <v>3858368.2286936603</v>
      </c>
      <c r="BG37" s="26">
        <f t="shared" si="42"/>
        <v>1123553.752731571</v>
      </c>
      <c r="BH37" s="26">
        <f t="shared" si="42"/>
        <v>2824186.1925210324</v>
      </c>
      <c r="BI37" s="26">
        <f t="shared" si="42"/>
        <v>-2562445.0014077779</v>
      </c>
      <c r="BJ37" s="26">
        <f t="shared" si="42"/>
        <v>422125.75414765067</v>
      </c>
      <c r="BK37" s="26">
        <f t="shared" si="42"/>
        <v>2745423.1319927014</v>
      </c>
      <c r="BL37" s="26">
        <f t="shared" si="42"/>
        <v>-5815934.4701426588</v>
      </c>
      <c r="BM37" s="26">
        <f t="shared" si="42"/>
        <v>-7082500.6963538202</v>
      </c>
      <c r="BN37" s="26">
        <f t="shared" si="42"/>
        <v>-5422328.0293701775</v>
      </c>
      <c r="BO37" s="26">
        <f t="shared" ref="BO37:CJ37" si="43">BO35-BO36</f>
        <v>-2443684.3356940942</v>
      </c>
      <c r="BP37" s="26">
        <f t="shared" si="43"/>
        <v>-5554060.9002020052</v>
      </c>
      <c r="BQ37" s="26">
        <f t="shared" si="43"/>
        <v>-9513381.24419811</v>
      </c>
      <c r="BR37" s="26">
        <f t="shared" si="43"/>
        <v>-1251340.7736764983</v>
      </c>
      <c r="BS37" s="26">
        <f t="shared" si="43"/>
        <v>204673.36418154323</v>
      </c>
      <c r="BT37" s="26">
        <f t="shared" si="43"/>
        <v>-13134.307815666019</v>
      </c>
      <c r="BU37" s="26">
        <f t="shared" si="43"/>
        <v>6543475.1080731526</v>
      </c>
      <c r="BV37" s="26">
        <f t="shared" si="43"/>
        <v>22095137.438887917</v>
      </c>
      <c r="BW37" s="26">
        <f t="shared" si="43"/>
        <v>812827.82918364694</v>
      </c>
      <c r="BX37" s="26">
        <f t="shared" si="43"/>
        <v>17436730.539999999</v>
      </c>
      <c r="BY37" s="26">
        <f t="shared" si="43"/>
        <v>13846816.3584617</v>
      </c>
      <c r="BZ37" s="26">
        <f t="shared" si="43"/>
        <v>0</v>
      </c>
      <c r="CA37" s="26">
        <f t="shared" si="43"/>
        <v>51944210.580490738</v>
      </c>
      <c r="CB37" s="26">
        <f t="shared" si="43"/>
        <v>0</v>
      </c>
      <c r="CC37" s="26">
        <f t="shared" si="43"/>
        <v>74855572.030634165</v>
      </c>
      <c r="CD37" s="26">
        <f t="shared" si="43"/>
        <v>0</v>
      </c>
      <c r="CE37" s="26">
        <f t="shared" si="43"/>
        <v>0</v>
      </c>
      <c r="CF37" s="26">
        <f t="shared" si="43"/>
        <v>0</v>
      </c>
      <c r="CG37" s="26" t="e">
        <f t="shared" si="43"/>
        <v>#DIV/0!</v>
      </c>
      <c r="CH37" s="26" t="e">
        <f t="shared" si="43"/>
        <v>#DIV/0!</v>
      </c>
      <c r="CI37" s="26" t="e">
        <f t="shared" si="43"/>
        <v>#DIV/0!</v>
      </c>
      <c r="CJ37" s="26" t="e">
        <f t="shared" si="43"/>
        <v>#DIV/0!</v>
      </c>
    </row>
    <row r="38" spans="1:89" s="2" customFormat="1">
      <c r="A38" s="20" t="s">
        <v>420</v>
      </c>
      <c r="B38" s="28">
        <f>B31-B35</f>
        <v>533859262.07999998</v>
      </c>
      <c r="C38" s="28">
        <f t="shared" ref="C38:BN38" si="44">C31-C35</f>
        <v>361552901.2499997</v>
      </c>
      <c r="D38" s="28">
        <f t="shared" si="44"/>
        <v>-21594910.12999998</v>
      </c>
      <c r="E38" s="28">
        <f t="shared" si="44"/>
        <v>1461563084.97</v>
      </c>
      <c r="F38" s="28">
        <f t="shared" si="44"/>
        <v>819661015.24999976</v>
      </c>
      <c r="G38" s="28">
        <f t="shared" si="44"/>
        <v>458775092.15999985</v>
      </c>
      <c r="H38" s="28">
        <f t="shared" si="44"/>
        <v>166565129.33999997</v>
      </c>
      <c r="I38" s="28">
        <f t="shared" si="44"/>
        <v>1106461499.5899997</v>
      </c>
      <c r="J38" s="28">
        <f t="shared" si="44"/>
        <v>566276123.95999992</v>
      </c>
      <c r="K38" s="28">
        <f t="shared" si="44"/>
        <v>319205184.89000005</v>
      </c>
      <c r="L38" s="28">
        <f t="shared" si="44"/>
        <v>111819590.75000013</v>
      </c>
      <c r="M38" s="28">
        <f t="shared" si="44"/>
        <v>749878544.78000045</v>
      </c>
      <c r="N38" s="28">
        <f t="shared" si="44"/>
        <v>360420209.20999986</v>
      </c>
      <c r="O38" s="28">
        <f t="shared" si="44"/>
        <v>231032826.90000004</v>
      </c>
      <c r="P38" s="28">
        <f t="shared" si="44"/>
        <v>81744256.640000075</v>
      </c>
      <c r="Q38" s="28">
        <f t="shared" si="44"/>
        <v>561052975.80999994</v>
      </c>
      <c r="R38" s="28">
        <f t="shared" si="44"/>
        <v>316926934.33000004</v>
      </c>
      <c r="S38" s="28">
        <f t="shared" si="44"/>
        <v>216594626.21000004</v>
      </c>
      <c r="T38" s="28">
        <f t="shared" si="44"/>
        <v>79188512.680000022</v>
      </c>
      <c r="U38" s="28">
        <f t="shared" si="44"/>
        <v>473014520.50999999</v>
      </c>
      <c r="V38" s="28">
        <f t="shared" si="44"/>
        <v>304074240.21999997</v>
      </c>
      <c r="W38" s="28">
        <f t="shared" si="44"/>
        <v>161731843.25000003</v>
      </c>
      <c r="X38" s="28">
        <f t="shared" si="44"/>
        <v>47221047.770000026</v>
      </c>
      <c r="Y38" s="28">
        <f t="shared" si="44"/>
        <v>305205573.29999995</v>
      </c>
      <c r="Z38" s="28">
        <f t="shared" si="44"/>
        <v>126676785.77999991</v>
      </c>
      <c r="AA38" s="28">
        <f t="shared" si="44"/>
        <v>62544131.239999987</v>
      </c>
      <c r="AB38" s="28">
        <f t="shared" si="44"/>
        <v>-10884577.989999995</v>
      </c>
      <c r="AC38" s="28">
        <f t="shared" si="44"/>
        <v>274129113.96000004</v>
      </c>
      <c r="AD38" s="28">
        <f t="shared" si="44"/>
        <v>256393459.23999998</v>
      </c>
      <c r="AE38" s="28">
        <f t="shared" si="44"/>
        <v>208941134.25999999</v>
      </c>
      <c r="AF38" s="28">
        <f t="shared" si="44"/>
        <v>86681326.279999986</v>
      </c>
      <c r="AG38" s="28">
        <f t="shared" si="44"/>
        <v>330836628.75000012</v>
      </c>
      <c r="AH38" s="28">
        <f t="shared" si="44"/>
        <v>238151810.28999993</v>
      </c>
      <c r="AI38" s="28">
        <f t="shared" si="44"/>
        <v>184066878.86000001</v>
      </c>
      <c r="AJ38" s="28">
        <f t="shared" si="44"/>
        <v>108728287.37</v>
      </c>
      <c r="AK38" s="28">
        <f t="shared" si="44"/>
        <v>191665273.32999992</v>
      </c>
      <c r="AL38" s="28">
        <f t="shared" si="44"/>
        <v>133714649.26000002</v>
      </c>
      <c r="AM38" s="28">
        <f t="shared" si="44"/>
        <v>79840821.269999996</v>
      </c>
      <c r="AN38" s="28">
        <f t="shared" si="44"/>
        <v>3292249.63</v>
      </c>
      <c r="AO38" s="28">
        <f t="shared" si="44"/>
        <v>111746545.83000001</v>
      </c>
      <c r="AP38" s="28">
        <f t="shared" si="44"/>
        <v>92167880.110000014</v>
      </c>
      <c r="AQ38" s="28">
        <f t="shared" si="44"/>
        <v>124826477.68000004</v>
      </c>
      <c r="AR38" s="28">
        <f t="shared" si="44"/>
        <v>91134931.719999969</v>
      </c>
      <c r="AS38" s="28">
        <f t="shared" si="44"/>
        <v>0</v>
      </c>
      <c r="AT38" s="28">
        <f t="shared" si="44"/>
        <v>25795350.260000028</v>
      </c>
      <c r="AU38" s="28">
        <f t="shared" si="44"/>
        <v>11567145.859999977</v>
      </c>
      <c r="AV38" s="28">
        <f t="shared" si="44"/>
        <v>6288958.1900000004</v>
      </c>
      <c r="AW38" s="28">
        <f t="shared" si="44"/>
        <v>128652930.08</v>
      </c>
      <c r="AX38" s="28">
        <f t="shared" si="44"/>
        <v>91516728.729999989</v>
      </c>
      <c r="AY38" s="28">
        <f t="shared" si="44"/>
        <v>39569571.590000004</v>
      </c>
      <c r="AZ38" s="28">
        <f t="shared" si="44"/>
        <v>10345318.74</v>
      </c>
      <c r="BA38" s="28">
        <f t="shared" si="44"/>
        <v>-44081420.550000004</v>
      </c>
      <c r="BB38" s="28">
        <f t="shared" si="44"/>
        <v>-46593904.899999999</v>
      </c>
      <c r="BC38" s="28">
        <f t="shared" si="44"/>
        <v>-2404836.39</v>
      </c>
      <c r="BD38" s="28">
        <f t="shared" si="44"/>
        <v>17364907.609999999</v>
      </c>
      <c r="BE38" s="28">
        <f t="shared" si="44"/>
        <v>86656961.140000001</v>
      </c>
      <c r="BF38" s="28">
        <f t="shared" si="44"/>
        <v>60767912.130000003</v>
      </c>
      <c r="BG38" s="28">
        <f t="shared" si="44"/>
        <v>47659187.700000003</v>
      </c>
      <c r="BH38" s="28">
        <f t="shared" si="44"/>
        <v>15529502.800000001</v>
      </c>
      <c r="BI38" s="28">
        <f t="shared" si="44"/>
        <v>120606282.16999999</v>
      </c>
      <c r="BJ38" s="28">
        <f t="shared" si="44"/>
        <v>111581155.38000001</v>
      </c>
      <c r="BK38" s="28">
        <f t="shared" si="44"/>
        <v>83210734.969999999</v>
      </c>
      <c r="BL38" s="28">
        <f t="shared" si="44"/>
        <v>14665538.030000001</v>
      </c>
      <c r="BM38" s="28">
        <f t="shared" si="44"/>
        <v>73218411.960000008</v>
      </c>
      <c r="BN38" s="28">
        <f t="shared" si="44"/>
        <v>59722776.710000008</v>
      </c>
      <c r="BO38" s="28">
        <f t="shared" ref="BO38:CJ38" si="45">BO31-BO35</f>
        <v>42681175.309999995</v>
      </c>
      <c r="BP38" s="28">
        <f t="shared" si="45"/>
        <v>15198146.09</v>
      </c>
      <c r="BQ38" s="28">
        <f t="shared" si="45"/>
        <v>41603777.589999996</v>
      </c>
      <c r="BR38" s="28">
        <f t="shared" si="45"/>
        <v>39361911.009999998</v>
      </c>
      <c r="BS38" s="28">
        <f t="shared" si="45"/>
        <v>107226093</v>
      </c>
      <c r="BT38" s="28">
        <f t="shared" si="45"/>
        <v>55579527.460000001</v>
      </c>
      <c r="BU38" s="28">
        <f t="shared" si="45"/>
        <v>48821463.519999996</v>
      </c>
      <c r="BV38" s="28">
        <f t="shared" si="45"/>
        <v>-14400267.780000001</v>
      </c>
      <c r="BW38" s="28">
        <f t="shared" si="45"/>
        <v>43555220.869999997</v>
      </c>
      <c r="BX38" s="28">
        <f t="shared" si="45"/>
        <v>-19842125.949999999</v>
      </c>
      <c r="BY38" s="28">
        <f t="shared" si="45"/>
        <v>20704606.790000003</v>
      </c>
      <c r="BZ38" s="28">
        <f t="shared" si="45"/>
        <v>2100000</v>
      </c>
      <c r="CA38" s="28">
        <f t="shared" si="45"/>
        <v>-44631413.470000006</v>
      </c>
      <c r="CB38" s="28">
        <f t="shared" si="45"/>
        <v>3033836.53</v>
      </c>
      <c r="CC38" s="28">
        <f t="shared" si="45"/>
        <v>-13436283.18</v>
      </c>
      <c r="CD38" s="28">
        <f t="shared" si="45"/>
        <v>5790000</v>
      </c>
      <c r="CE38" s="28">
        <f t="shared" si="45"/>
        <v>7729000</v>
      </c>
      <c r="CF38" s="28">
        <f t="shared" si="45"/>
        <v>2092581.44</v>
      </c>
      <c r="CG38" s="28">
        <f t="shared" si="45"/>
        <v>0</v>
      </c>
      <c r="CH38" s="28">
        <f t="shared" si="45"/>
        <v>0</v>
      </c>
      <c r="CI38" s="28">
        <f t="shared" si="45"/>
        <v>0</v>
      </c>
      <c r="CJ38" s="28">
        <f t="shared" si="45"/>
        <v>0</v>
      </c>
    </row>
    <row r="39" spans="1:89" s="57" customFormat="1">
      <c r="A39" s="57" t="s">
        <v>421</v>
      </c>
      <c r="B39" s="57">
        <f>B38/B4*100</f>
        <v>9.9213991498838485</v>
      </c>
      <c r="C39" s="57">
        <f t="shared" ref="C39:D39" si="46">C38/C4*100</f>
        <v>9.8443594718236671</v>
      </c>
      <c r="D39" s="57">
        <f t="shared" si="46"/>
        <v>-1.4730164366891942</v>
      </c>
      <c r="E39" s="57">
        <f>E38/E4</f>
        <v>0.1779887629340631</v>
      </c>
      <c r="F39" s="57">
        <f t="shared" ref="F39:BQ39" si="47">F38/F4</f>
        <v>0.15778392692473511</v>
      </c>
      <c r="G39" s="57">
        <f t="shared" si="47"/>
        <v>0.13745547499659344</v>
      </c>
      <c r="H39" s="57">
        <f t="shared" si="47"/>
        <v>0.12333569451755383</v>
      </c>
      <c r="I39" s="57">
        <f t="shared" si="47"/>
        <v>0.17647135444155579</v>
      </c>
      <c r="J39" s="57">
        <f t="shared" si="47"/>
        <v>0.13504246449264404</v>
      </c>
      <c r="K39" s="57">
        <f t="shared" si="47"/>
        <v>0.1184318560096035</v>
      </c>
      <c r="L39" s="57">
        <f t="shared" si="47"/>
        <v>9.7383748295701594E-2</v>
      </c>
      <c r="M39" s="57">
        <f t="shared" si="47"/>
        <v>0.15919118436464053</v>
      </c>
      <c r="N39" s="57">
        <f t="shared" si="47"/>
        <v>0.11835299410534271</v>
      </c>
      <c r="O39" s="57">
        <f t="shared" si="47"/>
        <v>0.12061087752484934</v>
      </c>
      <c r="P39" s="57">
        <f t="shared" si="47"/>
        <v>9.933451840871009E-2</v>
      </c>
      <c r="Q39" s="57">
        <f t="shared" si="47"/>
        <v>0.169596141972713</v>
      </c>
      <c r="R39" s="57">
        <f t="shared" si="47"/>
        <v>0.14413776647614213</v>
      </c>
      <c r="S39" s="57">
        <f t="shared" si="47"/>
        <v>0.15290786108030102</v>
      </c>
      <c r="T39" s="57">
        <f t="shared" si="47"/>
        <v>0.1265598488929503</v>
      </c>
      <c r="U39" s="57">
        <f t="shared" si="47"/>
        <v>0.18455301257293036</v>
      </c>
      <c r="V39" s="57">
        <f t="shared" si="47"/>
        <v>0.17661689382808424</v>
      </c>
      <c r="W39" s="57">
        <f t="shared" si="47"/>
        <v>0.15086139779052907</v>
      </c>
      <c r="X39" s="57">
        <f t="shared" si="47"/>
        <v>0.10275405950463598</v>
      </c>
      <c r="Y39" s="57">
        <f t="shared" si="47"/>
        <v>0.16251353584707418</v>
      </c>
      <c r="Z39" s="57">
        <f t="shared" si="47"/>
        <v>0.11118084634947124</v>
      </c>
      <c r="AA39" s="57">
        <f t="shared" si="47"/>
        <v>9.0841269861738086E-2</v>
      </c>
      <c r="AB39" s="57">
        <f t="shared" si="47"/>
        <v>-3.9312972995840169E-2</v>
      </c>
      <c r="AC39" s="57">
        <f t="shared" si="47"/>
        <v>0.16550155355430626</v>
      </c>
      <c r="AD39" s="57">
        <f t="shared" si="47"/>
        <v>0.21977780023962482</v>
      </c>
      <c r="AE39" s="57">
        <f t="shared" si="47"/>
        <v>0.26454973423080025</v>
      </c>
      <c r="AF39" s="57">
        <f t="shared" si="47"/>
        <v>0.24890873620154605</v>
      </c>
      <c r="AG39" s="57">
        <f t="shared" si="47"/>
        <v>0.26009193213584392</v>
      </c>
      <c r="AH39" s="57">
        <f t="shared" si="47"/>
        <v>0.28707279370524702</v>
      </c>
      <c r="AI39" s="57">
        <f t="shared" si="47"/>
        <v>0.33906334129526383</v>
      </c>
      <c r="AJ39" s="57">
        <f t="shared" si="47"/>
        <v>0.4160814234375782</v>
      </c>
      <c r="AK39" s="57">
        <f t="shared" si="47"/>
        <v>0.25960746230549331</v>
      </c>
      <c r="AL39" s="57">
        <f t="shared" si="47"/>
        <v>0.26619400033503909</v>
      </c>
      <c r="AM39" s="57">
        <f t="shared" si="47"/>
        <v>0.28661430848949065</v>
      </c>
      <c r="AN39" s="57">
        <f t="shared" si="47"/>
        <v>3.807011832020072E-2</v>
      </c>
      <c r="AO39" s="57">
        <f t="shared" si="47"/>
        <v>0.21857886716426755</v>
      </c>
      <c r="AP39" s="57">
        <f t="shared" si="47"/>
        <v>0.24596204773462726</v>
      </c>
      <c r="AQ39" s="57">
        <f t="shared" si="47"/>
        <v>0.23879882372346814</v>
      </c>
      <c r="AR39" s="57">
        <f t="shared" si="47"/>
        <v>0.26467206567782975</v>
      </c>
      <c r="AS39" s="57" t="e">
        <f t="shared" si="47"/>
        <v>#DIV/0!</v>
      </c>
      <c r="AT39" s="57" t="e">
        <f t="shared" si="47"/>
        <v>#DIV/0!</v>
      </c>
      <c r="AU39" s="57" t="e">
        <f t="shared" si="47"/>
        <v>#DIV/0!</v>
      </c>
      <c r="AV39" s="57" t="e">
        <f t="shared" si="47"/>
        <v>#DIV/0!</v>
      </c>
      <c r="AW39" s="57" t="e">
        <f t="shared" si="47"/>
        <v>#DIV/0!</v>
      </c>
      <c r="AX39" s="57" t="e">
        <f t="shared" si="47"/>
        <v>#DIV/0!</v>
      </c>
      <c r="AY39" s="57" t="e">
        <f t="shared" si="47"/>
        <v>#DIV/0!</v>
      </c>
      <c r="AZ39" s="57" t="e">
        <f t="shared" si="47"/>
        <v>#DIV/0!</v>
      </c>
      <c r="BA39" s="57" t="e">
        <f t="shared" si="47"/>
        <v>#DIV/0!</v>
      </c>
      <c r="BB39" s="57" t="e">
        <f t="shared" si="47"/>
        <v>#DIV/0!</v>
      </c>
      <c r="BC39" s="57" t="e">
        <f t="shared" si="47"/>
        <v>#DIV/0!</v>
      </c>
      <c r="BD39" s="57" t="e">
        <f t="shared" si="47"/>
        <v>#DIV/0!</v>
      </c>
      <c r="BE39" s="57" t="e">
        <f t="shared" si="47"/>
        <v>#DIV/0!</v>
      </c>
      <c r="BF39" s="57" t="e">
        <f t="shared" si="47"/>
        <v>#DIV/0!</v>
      </c>
      <c r="BG39" s="57" t="e">
        <f t="shared" si="47"/>
        <v>#DIV/0!</v>
      </c>
      <c r="BH39" s="57" t="e">
        <f t="shared" si="47"/>
        <v>#DIV/0!</v>
      </c>
      <c r="BI39" s="57" t="e">
        <f t="shared" si="47"/>
        <v>#DIV/0!</v>
      </c>
      <c r="BJ39" s="57" t="e">
        <f t="shared" si="47"/>
        <v>#DIV/0!</v>
      </c>
      <c r="BK39" s="57" t="e">
        <f t="shared" si="47"/>
        <v>#DIV/0!</v>
      </c>
      <c r="BL39" s="57" t="e">
        <f t="shared" si="47"/>
        <v>#DIV/0!</v>
      </c>
      <c r="BM39" s="57" t="e">
        <f t="shared" si="47"/>
        <v>#DIV/0!</v>
      </c>
      <c r="BN39" s="57" t="e">
        <f t="shared" si="47"/>
        <v>#DIV/0!</v>
      </c>
      <c r="BO39" s="57" t="e">
        <f t="shared" si="47"/>
        <v>#DIV/0!</v>
      </c>
      <c r="BP39" s="57" t="e">
        <f t="shared" si="47"/>
        <v>#DIV/0!</v>
      </c>
      <c r="BQ39" s="57" t="e">
        <f t="shared" si="47"/>
        <v>#DIV/0!</v>
      </c>
      <c r="BR39" s="57" t="e">
        <f t="shared" ref="BR39:CK39" si="48">BR38/BR4</f>
        <v>#DIV/0!</v>
      </c>
      <c r="BS39" s="57" t="e">
        <f t="shared" si="48"/>
        <v>#DIV/0!</v>
      </c>
      <c r="BT39" s="57" t="e">
        <f t="shared" si="48"/>
        <v>#DIV/0!</v>
      </c>
      <c r="BU39" s="57" t="e">
        <f t="shared" si="48"/>
        <v>#DIV/0!</v>
      </c>
      <c r="BV39" s="57" t="e">
        <f t="shared" si="48"/>
        <v>#DIV/0!</v>
      </c>
      <c r="BW39" s="57" t="e">
        <f t="shared" si="48"/>
        <v>#DIV/0!</v>
      </c>
      <c r="BX39" s="57" t="e">
        <f t="shared" si="48"/>
        <v>#DIV/0!</v>
      </c>
      <c r="BY39" s="57" t="e">
        <f t="shared" si="48"/>
        <v>#DIV/0!</v>
      </c>
      <c r="BZ39" s="57" t="e">
        <f t="shared" si="48"/>
        <v>#DIV/0!</v>
      </c>
      <c r="CA39" s="57" t="e">
        <f t="shared" si="48"/>
        <v>#DIV/0!</v>
      </c>
      <c r="CB39" s="57" t="e">
        <f t="shared" si="48"/>
        <v>#DIV/0!</v>
      </c>
      <c r="CC39" s="57" t="e">
        <f t="shared" si="48"/>
        <v>#DIV/0!</v>
      </c>
      <c r="CD39" s="57" t="e">
        <f t="shared" si="48"/>
        <v>#DIV/0!</v>
      </c>
      <c r="CE39" s="57" t="e">
        <f t="shared" si="48"/>
        <v>#DIV/0!</v>
      </c>
      <c r="CF39" s="57" t="e">
        <f t="shared" si="48"/>
        <v>#DIV/0!</v>
      </c>
      <c r="CG39" s="57" t="e">
        <f t="shared" si="48"/>
        <v>#DIV/0!</v>
      </c>
      <c r="CH39" s="57" t="e">
        <f t="shared" si="48"/>
        <v>#DIV/0!</v>
      </c>
      <c r="CI39" s="57" t="e">
        <f t="shared" si="48"/>
        <v>#DIV/0!</v>
      </c>
      <c r="CJ39" s="57" t="e">
        <f t="shared" si="48"/>
        <v>#DIV/0!</v>
      </c>
      <c r="CK39" s="57" t="e">
        <f t="shared" si="48"/>
        <v>#DIV/0!</v>
      </c>
    </row>
    <row r="40" spans="1:89">
      <c r="A40" s="17" t="s">
        <v>422</v>
      </c>
      <c r="B40" s="26">
        <f>B60</f>
        <v>103600079.81999999</v>
      </c>
      <c r="C40" s="26">
        <f t="shared" ref="C40:BN40" si="49">C60</f>
        <v>68146346.980000004</v>
      </c>
      <c r="D40" s="26">
        <f t="shared" si="49"/>
        <v>15859871.369999999</v>
      </c>
      <c r="E40" s="26">
        <f t="shared" si="49"/>
        <v>435248043.51999998</v>
      </c>
      <c r="F40" s="26">
        <f t="shared" si="49"/>
        <v>258480234.91999999</v>
      </c>
      <c r="G40" s="26">
        <f t="shared" si="49"/>
        <v>156752880.55000001</v>
      </c>
      <c r="H40" s="26">
        <f t="shared" si="49"/>
        <v>68284210.319999993</v>
      </c>
      <c r="I40" s="26">
        <f t="shared" si="49"/>
        <v>331158022.16000003</v>
      </c>
      <c r="J40" s="26">
        <f t="shared" si="49"/>
        <v>170409292.96000001</v>
      </c>
      <c r="K40" s="26">
        <f t="shared" si="49"/>
        <v>107769858.83</v>
      </c>
      <c r="L40" s="26">
        <f t="shared" si="49"/>
        <v>53729436.700000003</v>
      </c>
      <c r="M40" s="26">
        <f t="shared" si="49"/>
        <v>210538952.47999999</v>
      </c>
      <c r="N40" s="26">
        <f t="shared" si="49"/>
        <v>97366290.390000001</v>
      </c>
      <c r="O40" s="26">
        <f t="shared" si="49"/>
        <v>60908228.409999996</v>
      </c>
      <c r="P40" s="26">
        <f t="shared" si="49"/>
        <v>27887494.120000001</v>
      </c>
      <c r="Q40" s="26">
        <f t="shared" si="49"/>
        <v>144027732.34</v>
      </c>
      <c r="R40" s="26">
        <f t="shared" si="49"/>
        <v>85065258.829999998</v>
      </c>
      <c r="S40" s="26">
        <f t="shared" si="49"/>
        <v>63083639.640000001</v>
      </c>
      <c r="T40" s="26">
        <f t="shared" si="49"/>
        <v>25838528.350000001</v>
      </c>
      <c r="U40" s="26">
        <f t="shared" si="49"/>
        <v>126657730.20999999</v>
      </c>
      <c r="V40" s="26">
        <f t="shared" si="49"/>
        <v>80894443.519999996</v>
      </c>
      <c r="W40" s="26">
        <f t="shared" si="49"/>
        <v>43937406.990000002</v>
      </c>
      <c r="X40" s="26">
        <f t="shared" si="49"/>
        <v>15891791.83</v>
      </c>
      <c r="Y40" s="26">
        <f t="shared" si="49"/>
        <v>79517860.290000007</v>
      </c>
      <c r="Z40" s="26">
        <f t="shared" si="49"/>
        <v>37628559.649999999</v>
      </c>
      <c r="AA40" s="26">
        <f t="shared" si="49"/>
        <v>20620680.559999999</v>
      </c>
      <c r="AB40" s="26">
        <f t="shared" si="49"/>
        <v>4897045.3</v>
      </c>
      <c r="AC40" s="26">
        <f t="shared" si="49"/>
        <v>105964603.61</v>
      </c>
      <c r="AD40" s="26">
        <f t="shared" si="49"/>
        <v>77326578.790000007</v>
      </c>
      <c r="AE40" s="26">
        <f t="shared" si="49"/>
        <v>59880534.479999997</v>
      </c>
      <c r="AF40" s="26">
        <f t="shared" si="49"/>
        <v>25054527.030000001</v>
      </c>
      <c r="AG40" s="26">
        <f t="shared" si="49"/>
        <v>84781032.340000004</v>
      </c>
      <c r="AH40" s="26">
        <f t="shared" si="49"/>
        <v>63344140.340000004</v>
      </c>
      <c r="AI40" s="26">
        <f t="shared" si="49"/>
        <v>47904792.420000002</v>
      </c>
      <c r="AJ40" s="26">
        <f t="shared" si="49"/>
        <v>27513133.27</v>
      </c>
      <c r="AK40" s="26">
        <f t="shared" si="49"/>
        <v>41143545.020000003</v>
      </c>
      <c r="AL40" s="26">
        <f t="shared" si="49"/>
        <v>28651943.050000001</v>
      </c>
      <c r="AM40" s="26">
        <f t="shared" si="49"/>
        <v>15943157.49</v>
      </c>
      <c r="AN40" s="26">
        <f t="shared" si="49"/>
        <v>2361279.4900000002</v>
      </c>
      <c r="AO40" s="26">
        <f t="shared" si="49"/>
        <v>32303148.239999998</v>
      </c>
      <c r="AP40" s="26">
        <f t="shared" si="49"/>
        <v>26626139.120000001</v>
      </c>
      <c r="AQ40" s="26">
        <f t="shared" si="49"/>
        <v>30777710.170000002</v>
      </c>
      <c r="AR40" s="26">
        <f t="shared" si="49"/>
        <v>17015148.760000002</v>
      </c>
      <c r="AS40" s="26">
        <f t="shared" si="49"/>
        <v>0</v>
      </c>
      <c r="AT40" s="26">
        <f t="shared" si="49"/>
        <v>132415189.92</v>
      </c>
      <c r="AU40" s="26">
        <f t="shared" si="49"/>
        <v>84352733.560000002</v>
      </c>
      <c r="AV40" s="26">
        <f t="shared" si="49"/>
        <v>29650309.149999999</v>
      </c>
      <c r="AW40" s="26">
        <f t="shared" si="49"/>
        <v>112159737.02</v>
      </c>
      <c r="AX40" s="26">
        <f t="shared" si="49"/>
        <v>68131511.010000005</v>
      </c>
      <c r="AY40" s="26">
        <f t="shared" si="49"/>
        <v>41356766.380000003</v>
      </c>
      <c r="AZ40" s="26">
        <f t="shared" si="49"/>
        <v>21261539.25</v>
      </c>
      <c r="BA40" s="26">
        <f t="shared" si="49"/>
        <v>108609995.86</v>
      </c>
      <c r="BB40" s="26">
        <f t="shared" si="49"/>
        <v>94004327.269999996</v>
      </c>
      <c r="BC40" s="26">
        <f t="shared" si="49"/>
        <v>67862554.450000003</v>
      </c>
      <c r="BD40" s="26">
        <f t="shared" si="49"/>
        <v>28974955.960000001</v>
      </c>
      <c r="BE40" s="26">
        <f t="shared" si="49"/>
        <v>132468882.01000001</v>
      </c>
      <c r="BF40" s="26">
        <f t="shared" si="49"/>
        <v>93637200.370000005</v>
      </c>
      <c r="BG40" s="26">
        <f t="shared" si="49"/>
        <v>65867600.789999999</v>
      </c>
      <c r="BH40" s="26">
        <f t="shared" si="49"/>
        <v>32955130.91</v>
      </c>
      <c r="BI40" s="26">
        <f t="shared" si="49"/>
        <v>155946328.93000001</v>
      </c>
      <c r="BJ40" s="26">
        <f t="shared" si="49"/>
        <v>108366137.34</v>
      </c>
      <c r="BK40" s="26">
        <f t="shared" si="49"/>
        <v>68867283.900000006</v>
      </c>
      <c r="BL40" s="26">
        <f t="shared" si="49"/>
        <v>28006866.879999999</v>
      </c>
      <c r="BM40" s="26">
        <f t="shared" si="49"/>
        <v>143668257.24000001</v>
      </c>
      <c r="BN40" s="26">
        <f t="shared" si="49"/>
        <v>98765977.599999994</v>
      </c>
      <c r="BO40" s="26">
        <f t="shared" ref="BO40:CJ40" si="50">BO60</f>
        <v>64164786.920000002</v>
      </c>
      <c r="BP40" s="26">
        <f t="shared" si="50"/>
        <v>25321619.559999999</v>
      </c>
      <c r="BQ40" s="26">
        <f t="shared" si="50"/>
        <v>113460021.93000001</v>
      </c>
      <c r="BR40" s="26">
        <f t="shared" si="50"/>
        <v>52431401.840000004</v>
      </c>
      <c r="BS40" s="26">
        <f t="shared" si="50"/>
        <v>100791733.87</v>
      </c>
      <c r="BT40" s="26">
        <f t="shared" si="50"/>
        <v>47229977.799999997</v>
      </c>
      <c r="BU40" s="26">
        <f t="shared" si="50"/>
        <v>97455708.069999993</v>
      </c>
      <c r="BV40" s="26">
        <f t="shared" si="50"/>
        <v>39232814.829999998</v>
      </c>
      <c r="BW40" s="26">
        <f t="shared" si="50"/>
        <v>2796995.65</v>
      </c>
      <c r="BX40" s="26">
        <f t="shared" si="50"/>
        <v>0</v>
      </c>
      <c r="BY40" s="26">
        <f t="shared" si="50"/>
        <v>8176697.29</v>
      </c>
      <c r="BZ40" s="26">
        <f t="shared" si="50"/>
        <v>1624615.5</v>
      </c>
      <c r="CA40" s="26">
        <f t="shared" si="50"/>
        <v>1799885.61</v>
      </c>
      <c r="CB40" s="26">
        <f t="shared" si="50"/>
        <v>9698012.9700000007</v>
      </c>
      <c r="CC40" s="26">
        <f t="shared" si="50"/>
        <v>28336126.850000001</v>
      </c>
      <c r="CD40" s="26">
        <f t="shared" si="50"/>
        <v>19730000</v>
      </c>
      <c r="CE40" s="26">
        <f t="shared" si="50"/>
        <v>27810000</v>
      </c>
      <c r="CF40" s="26">
        <f t="shared" si="50"/>
        <v>16447145.279999999</v>
      </c>
      <c r="CG40" s="26">
        <f t="shared" si="50"/>
        <v>4330000</v>
      </c>
      <c r="CH40" s="26">
        <f t="shared" si="50"/>
        <v>4220000</v>
      </c>
      <c r="CI40" s="26">
        <f t="shared" si="50"/>
        <v>12510000</v>
      </c>
      <c r="CJ40" s="26">
        <f t="shared" si="50"/>
        <v>3630000</v>
      </c>
    </row>
    <row r="41" spans="1:89" s="57" customFormat="1">
      <c r="A41" s="57" t="s">
        <v>620</v>
      </c>
      <c r="B41" s="57">
        <f>B40/B38</f>
        <v>0.19405878511193703</v>
      </c>
      <c r="C41" s="57">
        <f t="shared" ref="C41:BN41" si="51">C40/C38</f>
        <v>0.18848236798653004</v>
      </c>
      <c r="D41" s="57">
        <f t="shared" si="51"/>
        <v>-0.7344263659595982</v>
      </c>
      <c r="E41" s="57">
        <f t="shared" si="51"/>
        <v>0.2977962757789096</v>
      </c>
      <c r="F41" s="57">
        <f t="shared" si="51"/>
        <v>0.31535016319052644</v>
      </c>
      <c r="G41" s="57">
        <f t="shared" si="51"/>
        <v>0.34167696378628104</v>
      </c>
      <c r="H41" s="57">
        <f t="shared" si="51"/>
        <v>0.40995501633847559</v>
      </c>
      <c r="I41" s="57">
        <f t="shared" si="51"/>
        <v>0.29929466346792089</v>
      </c>
      <c r="J41" s="57">
        <f t="shared" si="51"/>
        <v>0.30092968032683154</v>
      </c>
      <c r="K41" s="57">
        <f t="shared" si="51"/>
        <v>0.33761938693802268</v>
      </c>
      <c r="L41" s="57">
        <f t="shared" si="51"/>
        <v>0.48050110306811278</v>
      </c>
      <c r="M41" s="57">
        <f t="shared" si="51"/>
        <v>0.280764070322572</v>
      </c>
      <c r="N41" s="57">
        <f t="shared" si="51"/>
        <v>0.27014658973595251</v>
      </c>
      <c r="O41" s="57">
        <f t="shared" si="51"/>
        <v>0.26363451993929604</v>
      </c>
      <c r="P41" s="57">
        <f t="shared" si="51"/>
        <v>0.34115539447396187</v>
      </c>
      <c r="Q41" s="57">
        <f t="shared" si="51"/>
        <v>0.25670968437885061</v>
      </c>
      <c r="R41" s="57">
        <f t="shared" si="51"/>
        <v>0.26840653038793427</v>
      </c>
      <c r="S41" s="57">
        <f t="shared" si="51"/>
        <v>0.29125209957350023</v>
      </c>
      <c r="T41" s="57">
        <f t="shared" si="51"/>
        <v>0.32629137074986159</v>
      </c>
      <c r="U41" s="57">
        <f t="shared" si="51"/>
        <v>0.26776710802331982</v>
      </c>
      <c r="V41" s="57">
        <f t="shared" si="51"/>
        <v>0.26603517437541657</v>
      </c>
      <c r="W41" s="57">
        <f t="shared" si="51"/>
        <v>0.27166825102019604</v>
      </c>
      <c r="X41" s="57">
        <f t="shared" si="51"/>
        <v>0.3365404322962991</v>
      </c>
      <c r="Y41" s="57">
        <f t="shared" si="51"/>
        <v>0.26053869013669162</v>
      </c>
      <c r="Z41" s="57">
        <f t="shared" si="51"/>
        <v>0.297043846023609</v>
      </c>
      <c r="AA41" s="57">
        <f t="shared" si="51"/>
        <v>0.3296980891919733</v>
      </c>
      <c r="AB41" s="57">
        <f t="shared" si="51"/>
        <v>-0.44990676758428944</v>
      </c>
      <c r="AC41" s="57">
        <f t="shared" si="51"/>
        <v>0.38654998033321619</v>
      </c>
      <c r="AD41" s="57">
        <f t="shared" si="51"/>
        <v>0.30159341435312353</v>
      </c>
      <c r="AE41" s="57">
        <f t="shared" si="51"/>
        <v>0.28659045377578202</v>
      </c>
      <c r="AF41" s="57">
        <f t="shared" si="51"/>
        <v>0.2890418052565128</v>
      </c>
      <c r="AG41" s="57">
        <f t="shared" si="51"/>
        <v>0.25626253253857695</v>
      </c>
      <c r="AH41" s="57">
        <f t="shared" si="51"/>
        <v>0.26598219120343947</v>
      </c>
      <c r="AI41" s="57">
        <f t="shared" si="51"/>
        <v>0.26025753637315735</v>
      </c>
      <c r="AJ41" s="57">
        <f t="shared" si="51"/>
        <v>0.25304485093537255</v>
      </c>
      <c r="AK41" s="57">
        <f t="shared" si="51"/>
        <v>0.21466353453168877</v>
      </c>
      <c r="AL41" s="57">
        <f t="shared" si="51"/>
        <v>0.21427676928866662</v>
      </c>
      <c r="AM41" s="57">
        <f t="shared" si="51"/>
        <v>0.19968679224985134</v>
      </c>
      <c r="AN41" s="57">
        <f t="shared" si="51"/>
        <v>0.71722370882307618</v>
      </c>
      <c r="AO41" s="57">
        <f t="shared" si="51"/>
        <v>0.28907513874426838</v>
      </c>
      <c r="AP41" s="57">
        <f t="shared" si="51"/>
        <v>0.28888739860591761</v>
      </c>
      <c r="AQ41" s="57">
        <f t="shared" si="51"/>
        <v>0.24656395615760671</v>
      </c>
      <c r="AR41" s="57">
        <f t="shared" si="51"/>
        <v>0.18670282008085326</v>
      </c>
      <c r="AS41" s="57" t="e">
        <f t="shared" si="51"/>
        <v>#DIV/0!</v>
      </c>
      <c r="AT41" s="57">
        <f t="shared" si="51"/>
        <v>5.1332968378154469</v>
      </c>
      <c r="AU41" s="57">
        <f t="shared" si="51"/>
        <v>7.2924414182151729</v>
      </c>
      <c r="AV41" s="57">
        <f t="shared" si="51"/>
        <v>4.7146615153439262</v>
      </c>
      <c r="AW41" s="57">
        <f t="shared" si="51"/>
        <v>0.87180087503841486</v>
      </c>
      <c r="AX41" s="57">
        <f t="shared" si="51"/>
        <v>0.74447056790029142</v>
      </c>
      <c r="AY41" s="57">
        <f t="shared" si="51"/>
        <v>1.0451658867707241</v>
      </c>
      <c r="AZ41" s="57">
        <f t="shared" si="51"/>
        <v>2.0551845510368487</v>
      </c>
      <c r="BA41" s="57">
        <f t="shared" si="51"/>
        <v>-2.4638497240987847</v>
      </c>
      <c r="BB41" s="57">
        <f t="shared" si="51"/>
        <v>-2.01752412620819</v>
      </c>
      <c r="BC41" s="57">
        <f t="shared" si="51"/>
        <v>-28.219198084406898</v>
      </c>
      <c r="BD41" s="57">
        <f t="shared" si="51"/>
        <v>1.668592578247527</v>
      </c>
      <c r="BE41" s="57">
        <f t="shared" si="51"/>
        <v>1.5286582897360992</v>
      </c>
      <c r="BF41" s="57">
        <f t="shared" si="51"/>
        <v>1.5408987587015193</v>
      </c>
      <c r="BG41" s="57">
        <f t="shared" si="51"/>
        <v>1.3820546251148127</v>
      </c>
      <c r="BH41" s="57">
        <f t="shared" si="51"/>
        <v>2.1220982625406397</v>
      </c>
      <c r="BI41" s="57">
        <f t="shared" si="51"/>
        <v>1.2930199499076394</v>
      </c>
      <c r="BJ41" s="57">
        <f t="shared" si="51"/>
        <v>0.97118672925503446</v>
      </c>
      <c r="BK41" s="57">
        <f t="shared" si="51"/>
        <v>0.82762499243431464</v>
      </c>
      <c r="BL41" s="57">
        <f t="shared" si="51"/>
        <v>1.9097060621102897</v>
      </c>
      <c r="BM41" s="57">
        <f t="shared" si="51"/>
        <v>1.9621875617636653</v>
      </c>
      <c r="BN41" s="57">
        <f t="shared" si="51"/>
        <v>1.6537405499343196</v>
      </c>
      <c r="BO41" s="57">
        <f t="shared" ref="BO41:CJ41" si="52">BO40/BO38</f>
        <v>1.503350984455353</v>
      </c>
      <c r="BP41" s="57">
        <f t="shared" si="52"/>
        <v>1.6660992340809904</v>
      </c>
      <c r="BQ41" s="57">
        <f t="shared" si="52"/>
        <v>2.7271567271639197</v>
      </c>
      <c r="BR41" s="57">
        <f t="shared" si="52"/>
        <v>1.33203395096035</v>
      </c>
      <c r="BS41" s="57">
        <f t="shared" si="52"/>
        <v>0.93999259928271384</v>
      </c>
      <c r="BT41" s="57">
        <f t="shared" si="52"/>
        <v>0.84977292824216455</v>
      </c>
      <c r="BU41" s="57">
        <f t="shared" si="52"/>
        <v>1.9961652323281276</v>
      </c>
      <c r="BV41" s="57">
        <f t="shared" si="52"/>
        <v>-2.7244503664361717</v>
      </c>
      <c r="BW41" s="57">
        <f t="shared" si="52"/>
        <v>6.4217230314323054E-2</v>
      </c>
      <c r="BX41" s="57">
        <f t="shared" si="52"/>
        <v>0</v>
      </c>
      <c r="BY41" s="57">
        <f t="shared" si="52"/>
        <v>0.39492164101127558</v>
      </c>
      <c r="BZ41" s="57">
        <f t="shared" si="52"/>
        <v>0.7736264285714286</v>
      </c>
      <c r="CA41" s="57">
        <f t="shared" si="52"/>
        <v>-4.0327775216212523E-2</v>
      </c>
      <c r="CB41" s="57">
        <f t="shared" si="52"/>
        <v>3.1966168493593825</v>
      </c>
      <c r="CC41" s="57">
        <f t="shared" si="52"/>
        <v>-2.1089259931778246</v>
      </c>
      <c r="CD41" s="57">
        <f t="shared" si="52"/>
        <v>3.4075993091537131</v>
      </c>
      <c r="CE41" s="57">
        <f t="shared" si="52"/>
        <v>3.5981368870487773</v>
      </c>
      <c r="CF41" s="57">
        <f t="shared" si="52"/>
        <v>7.859739633359264</v>
      </c>
      <c r="CG41" s="57" t="e">
        <f t="shared" si="52"/>
        <v>#DIV/0!</v>
      </c>
      <c r="CH41" s="57" t="e">
        <f t="shared" si="52"/>
        <v>#DIV/0!</v>
      </c>
      <c r="CI41" s="57" t="e">
        <f t="shared" si="52"/>
        <v>#DIV/0!</v>
      </c>
      <c r="CJ41" s="57" t="e">
        <f t="shared" si="52"/>
        <v>#DIV/0!</v>
      </c>
    </row>
    <row r="42" spans="1:89" s="2" customFormat="1">
      <c r="A42" s="20" t="s">
        <v>424</v>
      </c>
      <c r="B42" s="28">
        <f>B38-B40</f>
        <v>430259182.25999999</v>
      </c>
      <c r="C42" s="28">
        <f t="shared" ref="C42:BN42" si="53">C38-C40</f>
        <v>293406554.26999968</v>
      </c>
      <c r="D42" s="28">
        <f t="shared" si="53"/>
        <v>-37454781.499999978</v>
      </c>
      <c r="E42" s="28">
        <f t="shared" si="53"/>
        <v>1026315041.45</v>
      </c>
      <c r="F42" s="28">
        <f t="shared" si="53"/>
        <v>561180780.3299998</v>
      </c>
      <c r="G42" s="28">
        <f t="shared" si="53"/>
        <v>302022211.60999984</v>
      </c>
      <c r="H42" s="28">
        <f t="shared" si="53"/>
        <v>98280919.019999981</v>
      </c>
      <c r="I42" s="28">
        <f t="shared" si="53"/>
        <v>775303477.42999959</v>
      </c>
      <c r="J42" s="28">
        <f t="shared" si="53"/>
        <v>395866830.99999988</v>
      </c>
      <c r="K42" s="28">
        <f t="shared" si="53"/>
        <v>211435326.06000006</v>
      </c>
      <c r="L42" s="28">
        <f t="shared" si="53"/>
        <v>58090154.050000131</v>
      </c>
      <c r="M42" s="28">
        <f t="shared" si="53"/>
        <v>539339592.30000043</v>
      </c>
      <c r="N42" s="28">
        <f t="shared" si="53"/>
        <v>263053918.81999987</v>
      </c>
      <c r="O42" s="28">
        <f t="shared" si="53"/>
        <v>170124598.49000004</v>
      </c>
      <c r="P42" s="28">
        <f t="shared" si="53"/>
        <v>53856762.52000007</v>
      </c>
      <c r="Q42" s="28">
        <f t="shared" si="53"/>
        <v>417025243.46999991</v>
      </c>
      <c r="R42" s="28">
        <f t="shared" si="53"/>
        <v>231861675.50000006</v>
      </c>
      <c r="S42" s="28">
        <f t="shared" si="53"/>
        <v>153510986.57000005</v>
      </c>
      <c r="T42" s="28">
        <f t="shared" si="53"/>
        <v>53349984.330000021</v>
      </c>
      <c r="U42" s="28">
        <f t="shared" si="53"/>
        <v>346356790.30000001</v>
      </c>
      <c r="V42" s="28">
        <f t="shared" si="53"/>
        <v>223179796.69999999</v>
      </c>
      <c r="W42" s="28">
        <f t="shared" si="53"/>
        <v>117794436.26000002</v>
      </c>
      <c r="X42" s="28">
        <f t="shared" si="53"/>
        <v>31329255.940000027</v>
      </c>
      <c r="Y42" s="28">
        <f t="shared" si="53"/>
        <v>225687713.00999993</v>
      </c>
      <c r="Z42" s="28">
        <f t="shared" si="53"/>
        <v>89048226.129999906</v>
      </c>
      <c r="AA42" s="28">
        <f t="shared" si="53"/>
        <v>41923450.679999992</v>
      </c>
      <c r="AB42" s="28">
        <f t="shared" si="53"/>
        <v>-15781623.289999995</v>
      </c>
      <c r="AC42" s="28">
        <f t="shared" si="53"/>
        <v>168164510.35000002</v>
      </c>
      <c r="AD42" s="28">
        <f t="shared" si="53"/>
        <v>179066880.44999999</v>
      </c>
      <c r="AE42" s="28">
        <f t="shared" si="53"/>
        <v>149060599.78</v>
      </c>
      <c r="AF42" s="28">
        <f t="shared" si="53"/>
        <v>61626799.249999985</v>
      </c>
      <c r="AG42" s="28">
        <f t="shared" si="53"/>
        <v>246055596.41000012</v>
      </c>
      <c r="AH42" s="28">
        <f t="shared" si="53"/>
        <v>174807669.94999993</v>
      </c>
      <c r="AI42" s="28">
        <f t="shared" si="53"/>
        <v>136162086.44</v>
      </c>
      <c r="AJ42" s="28">
        <f t="shared" si="53"/>
        <v>81215154.100000009</v>
      </c>
      <c r="AK42" s="28">
        <f t="shared" si="53"/>
        <v>150521728.30999991</v>
      </c>
      <c r="AL42" s="28">
        <f t="shared" si="53"/>
        <v>105062706.21000002</v>
      </c>
      <c r="AM42" s="28">
        <f t="shared" si="53"/>
        <v>63897663.779999994</v>
      </c>
      <c r="AN42" s="28">
        <f t="shared" si="53"/>
        <v>930970.13999999966</v>
      </c>
      <c r="AO42" s="28">
        <f t="shared" si="53"/>
        <v>79443397.590000018</v>
      </c>
      <c r="AP42" s="28">
        <f t="shared" si="53"/>
        <v>65541740.99000001</v>
      </c>
      <c r="AQ42" s="28">
        <f t="shared" si="53"/>
        <v>94048767.510000035</v>
      </c>
      <c r="AR42" s="28">
        <f t="shared" si="53"/>
        <v>74119782.959999964</v>
      </c>
      <c r="AS42" s="28">
        <f t="shared" si="53"/>
        <v>0</v>
      </c>
      <c r="AT42" s="28">
        <f t="shared" si="53"/>
        <v>-106619839.65999997</v>
      </c>
      <c r="AU42" s="28">
        <f t="shared" si="53"/>
        <v>-72785587.700000018</v>
      </c>
      <c r="AV42" s="28">
        <f t="shared" si="53"/>
        <v>-23361350.959999997</v>
      </c>
      <c r="AW42" s="28">
        <f t="shared" si="53"/>
        <v>16493193.060000002</v>
      </c>
      <c r="AX42" s="28">
        <f t="shared" si="53"/>
        <v>23385217.719999984</v>
      </c>
      <c r="AY42" s="28">
        <f t="shared" si="53"/>
        <v>-1787194.7899999991</v>
      </c>
      <c r="AZ42" s="28">
        <f t="shared" si="53"/>
        <v>-10916220.51</v>
      </c>
      <c r="BA42" s="28">
        <f t="shared" si="53"/>
        <v>-152691416.41</v>
      </c>
      <c r="BB42" s="28">
        <f t="shared" si="53"/>
        <v>-140598232.16999999</v>
      </c>
      <c r="BC42" s="28">
        <f t="shared" si="53"/>
        <v>-70267390.840000004</v>
      </c>
      <c r="BD42" s="28">
        <f t="shared" si="53"/>
        <v>-11610048.350000001</v>
      </c>
      <c r="BE42" s="28">
        <f t="shared" si="53"/>
        <v>-45811920.870000005</v>
      </c>
      <c r="BF42" s="28">
        <f t="shared" si="53"/>
        <v>-32869288.240000002</v>
      </c>
      <c r="BG42" s="28">
        <f t="shared" si="53"/>
        <v>-18208413.089999996</v>
      </c>
      <c r="BH42" s="28">
        <f t="shared" si="53"/>
        <v>-17425628.109999999</v>
      </c>
      <c r="BI42" s="28">
        <f t="shared" si="53"/>
        <v>-35340046.76000002</v>
      </c>
      <c r="BJ42" s="28">
        <f t="shared" si="53"/>
        <v>3215018.0400000066</v>
      </c>
      <c r="BK42" s="28">
        <f t="shared" si="53"/>
        <v>14343451.069999993</v>
      </c>
      <c r="BL42" s="28">
        <f t="shared" si="53"/>
        <v>-13341328.849999998</v>
      </c>
      <c r="BM42" s="28">
        <f t="shared" si="53"/>
        <v>-70449845.280000001</v>
      </c>
      <c r="BN42" s="28">
        <f t="shared" si="53"/>
        <v>-39043200.889999986</v>
      </c>
      <c r="BO42" s="28">
        <f t="shared" ref="BO42:CK42" si="54">BO38-BO40</f>
        <v>-21483611.610000007</v>
      </c>
      <c r="BP42" s="28">
        <f t="shared" si="54"/>
        <v>-10123473.469999999</v>
      </c>
      <c r="BQ42" s="28">
        <f t="shared" si="54"/>
        <v>-71856244.340000004</v>
      </c>
      <c r="BR42" s="28">
        <f t="shared" si="54"/>
        <v>-13069490.830000006</v>
      </c>
      <c r="BS42" s="28">
        <f t="shared" si="54"/>
        <v>6434359.1299999952</v>
      </c>
      <c r="BT42" s="28">
        <f t="shared" si="54"/>
        <v>8349549.6600000039</v>
      </c>
      <c r="BU42" s="28">
        <f t="shared" si="54"/>
        <v>-48634244.549999997</v>
      </c>
      <c r="BV42" s="28">
        <f t="shared" si="54"/>
        <v>-53633082.609999999</v>
      </c>
      <c r="BW42" s="28">
        <f t="shared" si="54"/>
        <v>40758225.219999999</v>
      </c>
      <c r="BX42" s="28">
        <f t="shared" si="54"/>
        <v>-19842125.949999999</v>
      </c>
      <c r="BY42" s="28">
        <f t="shared" si="54"/>
        <v>12527909.500000004</v>
      </c>
      <c r="BZ42" s="28">
        <f t="shared" si="54"/>
        <v>475384.5</v>
      </c>
      <c r="CA42" s="28">
        <f t="shared" si="54"/>
        <v>-46431299.080000006</v>
      </c>
      <c r="CB42" s="28">
        <f t="shared" si="54"/>
        <v>-6664176.4400000013</v>
      </c>
      <c r="CC42" s="28">
        <f t="shared" si="54"/>
        <v>-41772410.030000001</v>
      </c>
      <c r="CD42" s="28">
        <f t="shared" si="54"/>
        <v>-13940000</v>
      </c>
      <c r="CE42" s="28">
        <f t="shared" si="54"/>
        <v>-20081000</v>
      </c>
      <c r="CF42" s="28">
        <f t="shared" si="54"/>
        <v>-14354563.84</v>
      </c>
      <c r="CG42" s="28">
        <f t="shared" si="54"/>
        <v>-4330000</v>
      </c>
      <c r="CH42" s="28">
        <f t="shared" si="54"/>
        <v>-4220000</v>
      </c>
      <c r="CI42" s="28">
        <f t="shared" si="54"/>
        <v>-12510000</v>
      </c>
      <c r="CJ42" s="28">
        <f t="shared" si="54"/>
        <v>-3630000</v>
      </c>
      <c r="CK42" s="28">
        <f t="shared" si="54"/>
        <v>0</v>
      </c>
    </row>
    <row r="43" spans="1:89" s="57" customFormat="1">
      <c r="A43" s="57" t="s">
        <v>423</v>
      </c>
      <c r="B43" s="57">
        <f>B42/B4*100</f>
        <v>7.9960644842467845</v>
      </c>
      <c r="C43" s="57">
        <f t="shared" ref="C43:D43" si="55">C42/C4*100</f>
        <v>7.9888712872637155</v>
      </c>
      <c r="D43" s="57">
        <f t="shared" si="55"/>
        <v>-2.5548385452855955</v>
      </c>
      <c r="E43" s="57">
        <f>E42/E4</f>
        <v>0.12498437220180388</v>
      </c>
      <c r="F43" s="57">
        <f t="shared" ref="F43:BQ43" si="56">F42/F4</f>
        <v>0.1080267398201778</v>
      </c>
      <c r="G43" s="57">
        <f t="shared" si="56"/>
        <v>9.0490105643956334E-2</v>
      </c>
      <c r="H43" s="57">
        <f t="shared" si="56"/>
        <v>7.2773607856492811E-2</v>
      </c>
      <c r="I43" s="57">
        <f t="shared" si="56"/>
        <v>0.12365441980224215</v>
      </c>
      <c r="J43" s="57">
        <f t="shared" si="56"/>
        <v>9.4404178822325172E-2</v>
      </c>
      <c r="K43" s="57">
        <f t="shared" si="56"/>
        <v>7.8446965389708995E-2</v>
      </c>
      <c r="L43" s="57">
        <f t="shared" si="56"/>
        <v>5.0590749818709535E-2</v>
      </c>
      <c r="M43" s="57">
        <f t="shared" si="56"/>
        <v>0.11449601948295306</v>
      </c>
      <c r="N43" s="57">
        <f t="shared" si="56"/>
        <v>8.6380336362745086E-2</v>
      </c>
      <c r="O43" s="57">
        <f t="shared" si="56"/>
        <v>8.8813686729128441E-2</v>
      </c>
      <c r="P43" s="57">
        <f t="shared" si="56"/>
        <v>6.5446011596105566E-2</v>
      </c>
      <c r="Q43" s="57">
        <f t="shared" si="56"/>
        <v>0.12605916989502708</v>
      </c>
      <c r="R43" s="57">
        <f t="shared" si="56"/>
        <v>0.10545024867841452</v>
      </c>
      <c r="S43" s="57">
        <f t="shared" si="56"/>
        <v>0.10837312549937025</v>
      </c>
      <c r="T43" s="57">
        <f t="shared" si="56"/>
        <v>8.5264462315774184E-2</v>
      </c>
      <c r="U43" s="57">
        <f t="shared" si="56"/>
        <v>0.13513578611928542</v>
      </c>
      <c r="V43" s="57">
        <f t="shared" si="56"/>
        <v>0.12963058768088542</v>
      </c>
      <c r="W43" s="57">
        <f t="shared" si="56"/>
        <v>0.10987714570631396</v>
      </c>
      <c r="X43" s="57">
        <f t="shared" si="56"/>
        <v>6.8173163898746142E-2</v>
      </c>
      <c r="Y43" s="57">
        <f t="shared" si="56"/>
        <v>0.12017247208799518</v>
      </c>
      <c r="Z43" s="57">
        <f t="shared" si="56"/>
        <v>7.8155260145664374E-2</v>
      </c>
      <c r="AA43" s="57">
        <f t="shared" si="56"/>
        <v>6.0891076768550656E-2</v>
      </c>
      <c r="AB43" s="57">
        <f t="shared" si="56"/>
        <v>-5.7000145600527082E-2</v>
      </c>
      <c r="AC43" s="57">
        <f t="shared" si="56"/>
        <v>0.10152693128277245</v>
      </c>
      <c r="AD43" s="57">
        <f t="shared" si="56"/>
        <v>0.15349426306633765</v>
      </c>
      <c r="AE43" s="57">
        <f t="shared" si="56"/>
        <v>0.18873230585133266</v>
      </c>
      <c r="AF43" s="57">
        <f t="shared" si="56"/>
        <v>0.17696370574573406</v>
      </c>
      <c r="AG43" s="57">
        <f t="shared" si="56"/>
        <v>0.19344011491386084</v>
      </c>
      <c r="AH43" s="57">
        <f t="shared" si="56"/>
        <v>0.21071654300063244</v>
      </c>
      <c r="AI43" s="57">
        <f t="shared" si="56"/>
        <v>0.25081955141530743</v>
      </c>
      <c r="AJ43" s="57">
        <f t="shared" si="56"/>
        <v>0.3107941616668386</v>
      </c>
      <c r="AK43" s="57">
        <f t="shared" si="56"/>
        <v>0.20387920685619393</v>
      </c>
      <c r="AL43" s="57">
        <f t="shared" si="56"/>
        <v>0.2091548099392207</v>
      </c>
      <c r="AM43" s="57">
        <f t="shared" si="56"/>
        <v>0.22938121661431493</v>
      </c>
      <c r="AN43" s="57">
        <f t="shared" si="56"/>
        <v>1.076532686325302E-2</v>
      </c>
      <c r="AO43" s="57">
        <f t="shared" si="56"/>
        <v>0.1553931508121919</v>
      </c>
      <c r="AP43" s="57">
        <f t="shared" si="56"/>
        <v>0.17490671160878626</v>
      </c>
      <c r="AQ43" s="57">
        <f t="shared" si="56"/>
        <v>0.17991964102042687</v>
      </c>
      <c r="AR43" s="57">
        <f t="shared" si="56"/>
        <v>0.2152570446191541</v>
      </c>
      <c r="AS43" s="57" t="e">
        <f t="shared" si="56"/>
        <v>#DIV/0!</v>
      </c>
      <c r="AT43" s="57" t="e">
        <f t="shared" si="56"/>
        <v>#DIV/0!</v>
      </c>
      <c r="AU43" s="57" t="e">
        <f t="shared" si="56"/>
        <v>#DIV/0!</v>
      </c>
      <c r="AV43" s="57" t="e">
        <f t="shared" si="56"/>
        <v>#DIV/0!</v>
      </c>
      <c r="AW43" s="57" t="e">
        <f t="shared" si="56"/>
        <v>#DIV/0!</v>
      </c>
      <c r="AX43" s="57" t="e">
        <f t="shared" si="56"/>
        <v>#DIV/0!</v>
      </c>
      <c r="AY43" s="57" t="e">
        <f t="shared" si="56"/>
        <v>#DIV/0!</v>
      </c>
      <c r="AZ43" s="57" t="e">
        <f t="shared" si="56"/>
        <v>#DIV/0!</v>
      </c>
      <c r="BA43" s="57" t="e">
        <f t="shared" si="56"/>
        <v>#DIV/0!</v>
      </c>
      <c r="BB43" s="57" t="e">
        <f t="shared" si="56"/>
        <v>#DIV/0!</v>
      </c>
      <c r="BC43" s="57" t="e">
        <f t="shared" si="56"/>
        <v>#DIV/0!</v>
      </c>
      <c r="BD43" s="57" t="e">
        <f t="shared" si="56"/>
        <v>#DIV/0!</v>
      </c>
      <c r="BE43" s="57" t="e">
        <f t="shared" si="56"/>
        <v>#DIV/0!</v>
      </c>
      <c r="BF43" s="57" t="e">
        <f t="shared" si="56"/>
        <v>#DIV/0!</v>
      </c>
      <c r="BG43" s="57" t="e">
        <f t="shared" si="56"/>
        <v>#DIV/0!</v>
      </c>
      <c r="BH43" s="57" t="e">
        <f t="shared" si="56"/>
        <v>#DIV/0!</v>
      </c>
      <c r="BI43" s="57" t="e">
        <f t="shared" si="56"/>
        <v>#DIV/0!</v>
      </c>
      <c r="BJ43" s="57" t="e">
        <f t="shared" si="56"/>
        <v>#DIV/0!</v>
      </c>
      <c r="BK43" s="57" t="e">
        <f t="shared" si="56"/>
        <v>#DIV/0!</v>
      </c>
      <c r="BL43" s="57" t="e">
        <f t="shared" si="56"/>
        <v>#DIV/0!</v>
      </c>
      <c r="BM43" s="57" t="e">
        <f t="shared" si="56"/>
        <v>#DIV/0!</v>
      </c>
      <c r="BN43" s="57" t="e">
        <f t="shared" si="56"/>
        <v>#DIV/0!</v>
      </c>
      <c r="BO43" s="57" t="e">
        <f t="shared" si="56"/>
        <v>#DIV/0!</v>
      </c>
      <c r="BP43" s="57" t="e">
        <f t="shared" si="56"/>
        <v>#DIV/0!</v>
      </c>
      <c r="BQ43" s="57" t="e">
        <f t="shared" si="56"/>
        <v>#DIV/0!</v>
      </c>
      <c r="BR43" s="57" t="e">
        <f t="shared" ref="BR43:CK43" si="57">BR42/BR4</f>
        <v>#DIV/0!</v>
      </c>
      <c r="BS43" s="57" t="e">
        <f t="shared" si="57"/>
        <v>#DIV/0!</v>
      </c>
      <c r="BT43" s="57" t="e">
        <f t="shared" si="57"/>
        <v>#DIV/0!</v>
      </c>
      <c r="BU43" s="57" t="e">
        <f t="shared" si="57"/>
        <v>#DIV/0!</v>
      </c>
      <c r="BV43" s="57" t="e">
        <f t="shared" si="57"/>
        <v>#DIV/0!</v>
      </c>
      <c r="BW43" s="57" t="e">
        <f t="shared" si="57"/>
        <v>#DIV/0!</v>
      </c>
      <c r="BX43" s="57" t="e">
        <f t="shared" si="57"/>
        <v>#DIV/0!</v>
      </c>
      <c r="BY43" s="57" t="e">
        <f t="shared" si="57"/>
        <v>#DIV/0!</v>
      </c>
      <c r="BZ43" s="57" t="e">
        <f t="shared" si="57"/>
        <v>#DIV/0!</v>
      </c>
      <c r="CA43" s="57" t="e">
        <f t="shared" si="57"/>
        <v>#DIV/0!</v>
      </c>
      <c r="CB43" s="57" t="e">
        <f t="shared" si="57"/>
        <v>#DIV/0!</v>
      </c>
      <c r="CC43" s="57" t="e">
        <f t="shared" si="57"/>
        <v>#DIV/0!</v>
      </c>
      <c r="CD43" s="57" t="e">
        <f t="shared" si="57"/>
        <v>#DIV/0!</v>
      </c>
      <c r="CE43" s="57" t="e">
        <f t="shared" si="57"/>
        <v>#DIV/0!</v>
      </c>
      <c r="CF43" s="57" t="e">
        <f t="shared" si="57"/>
        <v>#DIV/0!</v>
      </c>
      <c r="CG43" s="57" t="e">
        <f t="shared" si="57"/>
        <v>#DIV/0!</v>
      </c>
      <c r="CH43" s="57" t="e">
        <f t="shared" si="57"/>
        <v>#DIV/0!</v>
      </c>
      <c r="CI43" s="57" t="e">
        <f t="shared" si="57"/>
        <v>#DIV/0!</v>
      </c>
      <c r="CJ43" s="57" t="e">
        <f t="shared" si="57"/>
        <v>#DIV/0!</v>
      </c>
      <c r="CK43" s="57" t="e">
        <f t="shared" si="57"/>
        <v>#DIV/0!</v>
      </c>
    </row>
    <row r="44" spans="1:89" s="16" customFormat="1">
      <c r="A44" s="18" t="s">
        <v>89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</row>
    <row r="45" spans="1:89">
      <c r="A45" s="17" t="s">
        <v>425</v>
      </c>
      <c r="B45" s="26">
        <f>B70*B69</f>
        <v>430643004.84320003</v>
      </c>
      <c r="C45" s="26">
        <f t="shared" ref="C45:BN45" si="58">C70*C69</f>
        <v>424263133.72800004</v>
      </c>
      <c r="D45" s="26">
        <f t="shared" si="58"/>
        <v>409927695.38480002</v>
      </c>
      <c r="E45" s="26">
        <f t="shared" si="58"/>
        <v>415093167.19839996</v>
      </c>
      <c r="F45" s="26">
        <f t="shared" si="58"/>
        <v>373860420.72320002</v>
      </c>
      <c r="G45" s="26">
        <f t="shared" si="58"/>
        <v>353175388.08800006</v>
      </c>
      <c r="H45" s="26">
        <f t="shared" si="58"/>
        <v>349435119.50239998</v>
      </c>
      <c r="I45" s="26">
        <f t="shared" si="58"/>
        <v>341432283.74080002</v>
      </c>
      <c r="J45" s="26">
        <f t="shared" si="58"/>
        <v>309898471.4016</v>
      </c>
      <c r="K45" s="26">
        <f t="shared" si="58"/>
        <v>297120677.62400001</v>
      </c>
      <c r="L45" s="26">
        <f t="shared" si="58"/>
        <v>285495886.3768</v>
      </c>
      <c r="M45" s="26">
        <f t="shared" si="58"/>
        <v>291531376.48799998</v>
      </c>
      <c r="N45" s="26">
        <f t="shared" si="58"/>
        <v>269363675.0808</v>
      </c>
      <c r="O45" s="26">
        <f t="shared" si="58"/>
        <v>265582048.43040001</v>
      </c>
      <c r="P45" s="26">
        <f t="shared" si="58"/>
        <v>172429845.92240003</v>
      </c>
      <c r="Q45" s="26">
        <f t="shared" si="58"/>
        <v>167002823.2696</v>
      </c>
      <c r="R45" s="26">
        <f t="shared" si="58"/>
        <v>151613135.472</v>
      </c>
      <c r="S45" s="26">
        <f t="shared" si="58"/>
        <v>148087800.75760001</v>
      </c>
      <c r="T45" s="26">
        <f t="shared" si="58"/>
        <v>146127190.08239999</v>
      </c>
      <c r="U45" s="26">
        <f t="shared" si="58"/>
        <v>141848068.55840001</v>
      </c>
      <c r="V45" s="26">
        <f t="shared" si="58"/>
        <v>130955691.63280001</v>
      </c>
      <c r="W45" s="26">
        <f t="shared" si="58"/>
        <v>122360430.1816</v>
      </c>
      <c r="X45" s="26">
        <f t="shared" si="58"/>
        <v>123367026.2</v>
      </c>
      <c r="Y45" s="26">
        <f t="shared" si="58"/>
        <v>120865037.79200001</v>
      </c>
      <c r="Z45" s="26">
        <f t="shared" si="58"/>
        <v>110180366.2272</v>
      </c>
      <c r="AA45" s="26">
        <f t="shared" si="58"/>
        <v>106636922.0848</v>
      </c>
      <c r="AB45" s="26">
        <f t="shared" si="58"/>
        <v>109781948.12799999</v>
      </c>
      <c r="AC45" s="26">
        <f t="shared" si="58"/>
        <v>111226897.34559999</v>
      </c>
      <c r="AD45" s="26">
        <f t="shared" si="58"/>
        <v>109181360.53840001</v>
      </c>
      <c r="AE45" s="26">
        <f t="shared" si="58"/>
        <v>106019540.4848</v>
      </c>
      <c r="AF45" s="26">
        <f t="shared" si="58"/>
        <v>100719580.12719999</v>
      </c>
      <c r="AG45" s="26">
        <f t="shared" si="58"/>
        <v>97324604.458399996</v>
      </c>
      <c r="AH45" s="26">
        <f t="shared" si="58"/>
        <v>90970695.295200005</v>
      </c>
      <c r="AI45" s="26">
        <f t="shared" si="58"/>
        <v>87879048.614400014</v>
      </c>
      <c r="AJ45" s="26">
        <f t="shared" si="58"/>
        <v>85639060.709600002</v>
      </c>
      <c r="AK45" s="26">
        <f t="shared" si="58"/>
        <v>79141848.381600007</v>
      </c>
      <c r="AL45" s="26">
        <f t="shared" si="58"/>
        <v>75478689.843999997</v>
      </c>
      <c r="AM45" s="26">
        <f t="shared" si="58"/>
        <v>24152643.7784</v>
      </c>
      <c r="AN45" s="26">
        <f t="shared" si="58"/>
        <v>19098937.2744</v>
      </c>
      <c r="AO45" s="26">
        <f t="shared" si="58"/>
        <v>13931139.6624</v>
      </c>
      <c r="AP45" s="26">
        <f t="shared" si="58"/>
        <v>8520958.1063999999</v>
      </c>
      <c r="AQ45" s="26">
        <f t="shared" si="58"/>
        <v>0</v>
      </c>
      <c r="AR45" s="26">
        <f t="shared" si="58"/>
        <v>0</v>
      </c>
      <c r="AS45" s="26">
        <f t="shared" si="58"/>
        <v>0</v>
      </c>
      <c r="AT45" s="26">
        <f t="shared" si="58"/>
        <v>444591774.86400002</v>
      </c>
      <c r="AU45" s="26">
        <f t="shared" si="58"/>
        <v>423534809.7568</v>
      </c>
      <c r="AV45" s="26">
        <f t="shared" si="58"/>
        <v>422144037.27360004</v>
      </c>
      <c r="AW45" s="26">
        <f t="shared" si="58"/>
        <v>414548259.53280002</v>
      </c>
      <c r="AX45" s="26">
        <f t="shared" si="58"/>
        <v>400952932.29360002</v>
      </c>
      <c r="AY45" s="26">
        <f t="shared" si="58"/>
        <v>385622095.35839999</v>
      </c>
      <c r="AZ45" s="26">
        <f t="shared" si="58"/>
        <v>400827048.26480007</v>
      </c>
      <c r="BA45" s="26">
        <f t="shared" si="58"/>
        <v>391624766.44319999</v>
      </c>
      <c r="BB45" s="26">
        <f t="shared" si="58"/>
        <v>391085626.27279997</v>
      </c>
      <c r="BC45" s="26">
        <f t="shared" si="58"/>
        <v>384608117.00480002</v>
      </c>
      <c r="BD45" s="26">
        <f t="shared" si="58"/>
        <v>405505682.19599998</v>
      </c>
      <c r="BE45" s="26">
        <f t="shared" si="58"/>
        <v>394140284.00879997</v>
      </c>
      <c r="BF45" s="26">
        <f t="shared" si="58"/>
        <v>384663963.43519998</v>
      </c>
      <c r="BG45" s="26">
        <f t="shared" si="58"/>
        <v>380111902.24080002</v>
      </c>
      <c r="BH45" s="26">
        <f t="shared" si="58"/>
        <v>384468292.47120005</v>
      </c>
      <c r="BI45" s="26">
        <f t="shared" si="58"/>
        <v>371850693.78240001</v>
      </c>
      <c r="BJ45" s="26">
        <f t="shared" si="58"/>
        <v>359115398.43040001</v>
      </c>
      <c r="BK45" s="26">
        <f t="shared" si="58"/>
        <v>343433082.67519999</v>
      </c>
      <c r="BL45" s="26">
        <f t="shared" si="58"/>
        <v>343247164.32480001</v>
      </c>
      <c r="BM45" s="26">
        <f t="shared" si="58"/>
        <v>336462490.61759996</v>
      </c>
      <c r="BN45" s="26">
        <f t="shared" si="58"/>
        <v>330025608.94400001</v>
      </c>
      <c r="BO45" s="26">
        <f t="shared" ref="BO45:CJ45" si="59">BO70*BO69</f>
        <v>316322237.11119998</v>
      </c>
      <c r="BP45" s="26">
        <f t="shared" si="59"/>
        <v>319078185.42320001</v>
      </c>
      <c r="BQ45" s="26">
        <f t="shared" si="59"/>
        <v>310074333.45279998</v>
      </c>
      <c r="BR45" s="26">
        <f t="shared" si="59"/>
        <v>303629716.34080005</v>
      </c>
      <c r="BS45" s="26">
        <f t="shared" si="59"/>
        <v>287963329.64560002</v>
      </c>
      <c r="BT45" s="26">
        <f t="shared" si="59"/>
        <v>298454620.94400001</v>
      </c>
      <c r="BU45" s="26">
        <f t="shared" si="59"/>
        <v>287845207.57200003</v>
      </c>
      <c r="BV45" s="26">
        <f t="shared" si="59"/>
        <v>175294988.75839999</v>
      </c>
      <c r="BW45" s="26">
        <f t="shared" si="59"/>
        <v>168688702.824</v>
      </c>
      <c r="BX45" s="26">
        <f t="shared" si="59"/>
        <v>98367931.143199995</v>
      </c>
      <c r="BY45" s="26">
        <f t="shared" si="59"/>
        <v>99450876.262400001</v>
      </c>
      <c r="BZ45" s="26">
        <f t="shared" si="59"/>
        <v>93969308.237599999</v>
      </c>
      <c r="CA45" s="26">
        <f t="shared" si="59"/>
        <v>92890717.478400007</v>
      </c>
      <c r="CB45" s="26">
        <f t="shared" si="59"/>
        <v>94696949.00559999</v>
      </c>
      <c r="CC45" s="26">
        <f t="shared" si="59"/>
        <v>86225408.642399997</v>
      </c>
      <c r="CD45" s="26">
        <f t="shared" si="59"/>
        <v>86127779.6664</v>
      </c>
      <c r="CE45" s="26">
        <f t="shared" si="59"/>
        <v>86379040</v>
      </c>
      <c r="CF45" s="26">
        <f t="shared" si="59"/>
        <v>80338268.220799997</v>
      </c>
      <c r="CG45" s="26">
        <f t="shared" si="59"/>
        <v>39415192.029600002</v>
      </c>
      <c r="CH45" s="26">
        <f t="shared" si="59"/>
        <v>0</v>
      </c>
      <c r="CI45" s="26">
        <f t="shared" si="59"/>
        <v>0</v>
      </c>
      <c r="CJ45" s="26">
        <f t="shared" si="59"/>
        <v>0</v>
      </c>
    </row>
    <row r="46" spans="1:89" s="63" customFormat="1">
      <c r="A46" s="63" t="s">
        <v>426</v>
      </c>
      <c r="B46" s="63">
        <f>B69</f>
        <v>0.08</v>
      </c>
      <c r="C46" s="63">
        <f t="shared" ref="C46:BN46" si="60">C69</f>
        <v>0.08</v>
      </c>
      <c r="D46" s="63">
        <f t="shared" si="60"/>
        <v>0.08</v>
      </c>
      <c r="E46" s="63">
        <f t="shared" si="60"/>
        <v>0.08</v>
      </c>
      <c r="F46" s="63">
        <f t="shared" si="60"/>
        <v>0.08</v>
      </c>
      <c r="G46" s="63">
        <f t="shared" si="60"/>
        <v>0.08</v>
      </c>
      <c r="H46" s="63">
        <f t="shared" si="60"/>
        <v>0.08</v>
      </c>
      <c r="I46" s="63">
        <f t="shared" si="60"/>
        <v>0.08</v>
      </c>
      <c r="J46" s="63">
        <f t="shared" si="60"/>
        <v>0.08</v>
      </c>
      <c r="K46" s="63">
        <f t="shared" si="60"/>
        <v>0.08</v>
      </c>
      <c r="L46" s="63">
        <f t="shared" si="60"/>
        <v>0.08</v>
      </c>
      <c r="M46" s="63">
        <f t="shared" si="60"/>
        <v>0.08</v>
      </c>
      <c r="N46" s="63">
        <f t="shared" si="60"/>
        <v>0.08</v>
      </c>
      <c r="O46" s="63">
        <f t="shared" si="60"/>
        <v>0.08</v>
      </c>
      <c r="P46" s="63">
        <f t="shared" si="60"/>
        <v>0.08</v>
      </c>
      <c r="Q46" s="63">
        <f t="shared" si="60"/>
        <v>0.08</v>
      </c>
      <c r="R46" s="63">
        <f t="shared" si="60"/>
        <v>0.08</v>
      </c>
      <c r="S46" s="63">
        <f t="shared" si="60"/>
        <v>0.08</v>
      </c>
      <c r="T46" s="63">
        <f t="shared" si="60"/>
        <v>0.08</v>
      </c>
      <c r="U46" s="63">
        <f t="shared" si="60"/>
        <v>0.08</v>
      </c>
      <c r="V46" s="63">
        <f t="shared" si="60"/>
        <v>0.08</v>
      </c>
      <c r="W46" s="63">
        <f t="shared" si="60"/>
        <v>0.08</v>
      </c>
      <c r="X46" s="63">
        <f t="shared" si="60"/>
        <v>0.08</v>
      </c>
      <c r="Y46" s="63">
        <f t="shared" si="60"/>
        <v>0.08</v>
      </c>
      <c r="Z46" s="63">
        <f t="shared" si="60"/>
        <v>0.08</v>
      </c>
      <c r="AA46" s="63">
        <f t="shared" si="60"/>
        <v>0.08</v>
      </c>
      <c r="AB46" s="63">
        <f t="shared" si="60"/>
        <v>0.08</v>
      </c>
      <c r="AC46" s="63">
        <f t="shared" si="60"/>
        <v>0.08</v>
      </c>
      <c r="AD46" s="63">
        <f t="shared" si="60"/>
        <v>0.08</v>
      </c>
      <c r="AE46" s="63">
        <f t="shared" si="60"/>
        <v>0.08</v>
      </c>
      <c r="AF46" s="63">
        <f t="shared" si="60"/>
        <v>0.08</v>
      </c>
      <c r="AG46" s="63">
        <f t="shared" si="60"/>
        <v>0.08</v>
      </c>
      <c r="AH46" s="63">
        <f t="shared" si="60"/>
        <v>0.08</v>
      </c>
      <c r="AI46" s="63">
        <f t="shared" si="60"/>
        <v>0.08</v>
      </c>
      <c r="AJ46" s="63">
        <f t="shared" si="60"/>
        <v>0.08</v>
      </c>
      <c r="AK46" s="63">
        <f t="shared" si="60"/>
        <v>0.08</v>
      </c>
      <c r="AL46" s="63">
        <f t="shared" si="60"/>
        <v>0.08</v>
      </c>
      <c r="AM46" s="63">
        <f t="shared" si="60"/>
        <v>0.08</v>
      </c>
      <c r="AN46" s="63">
        <f t="shared" si="60"/>
        <v>0.08</v>
      </c>
      <c r="AO46" s="63">
        <f t="shared" si="60"/>
        <v>0.08</v>
      </c>
      <c r="AP46" s="63">
        <f t="shared" si="60"/>
        <v>0.08</v>
      </c>
      <c r="AQ46" s="63">
        <f t="shared" si="60"/>
        <v>0.08</v>
      </c>
      <c r="AR46" s="63">
        <f t="shared" si="60"/>
        <v>0.08</v>
      </c>
      <c r="AS46" s="63">
        <f t="shared" si="60"/>
        <v>0.08</v>
      </c>
      <c r="AT46" s="63">
        <f t="shared" si="60"/>
        <v>0.08</v>
      </c>
      <c r="AU46" s="63">
        <f t="shared" si="60"/>
        <v>0.08</v>
      </c>
      <c r="AV46" s="63">
        <f t="shared" si="60"/>
        <v>0.08</v>
      </c>
      <c r="AW46" s="63">
        <f t="shared" si="60"/>
        <v>0.08</v>
      </c>
      <c r="AX46" s="63">
        <f t="shared" si="60"/>
        <v>0.08</v>
      </c>
      <c r="AY46" s="63">
        <f t="shared" si="60"/>
        <v>0.08</v>
      </c>
      <c r="AZ46" s="63">
        <f t="shared" si="60"/>
        <v>0.08</v>
      </c>
      <c r="BA46" s="63">
        <f t="shared" si="60"/>
        <v>0.08</v>
      </c>
      <c r="BB46" s="63">
        <f t="shared" si="60"/>
        <v>0.08</v>
      </c>
      <c r="BC46" s="63">
        <f t="shared" si="60"/>
        <v>0.08</v>
      </c>
      <c r="BD46" s="63">
        <f t="shared" si="60"/>
        <v>0.08</v>
      </c>
      <c r="BE46" s="63">
        <f t="shared" si="60"/>
        <v>0.08</v>
      </c>
      <c r="BF46" s="63">
        <f t="shared" si="60"/>
        <v>0.08</v>
      </c>
      <c r="BG46" s="63">
        <f t="shared" si="60"/>
        <v>0.08</v>
      </c>
      <c r="BH46" s="63">
        <f t="shared" si="60"/>
        <v>0.08</v>
      </c>
      <c r="BI46" s="63">
        <f t="shared" si="60"/>
        <v>0.08</v>
      </c>
      <c r="BJ46" s="63">
        <f t="shared" si="60"/>
        <v>0.08</v>
      </c>
      <c r="BK46" s="63">
        <f t="shared" si="60"/>
        <v>0.08</v>
      </c>
      <c r="BL46" s="63">
        <f t="shared" si="60"/>
        <v>0.08</v>
      </c>
      <c r="BM46" s="63">
        <f t="shared" si="60"/>
        <v>0.08</v>
      </c>
      <c r="BN46" s="63">
        <f t="shared" si="60"/>
        <v>0.08</v>
      </c>
      <c r="BO46" s="63">
        <f t="shared" ref="BO46:CJ46" si="61">BO69</f>
        <v>0.08</v>
      </c>
      <c r="BP46" s="63">
        <f t="shared" si="61"/>
        <v>0.08</v>
      </c>
      <c r="BQ46" s="63">
        <f t="shared" si="61"/>
        <v>0.08</v>
      </c>
      <c r="BR46" s="63">
        <f t="shared" si="61"/>
        <v>0.08</v>
      </c>
      <c r="BS46" s="63">
        <f t="shared" si="61"/>
        <v>0.08</v>
      </c>
      <c r="BT46" s="63">
        <f t="shared" si="61"/>
        <v>0.08</v>
      </c>
      <c r="BU46" s="63">
        <f t="shared" si="61"/>
        <v>0.08</v>
      </c>
      <c r="BV46" s="63">
        <f t="shared" si="61"/>
        <v>0.08</v>
      </c>
      <c r="BW46" s="63">
        <f t="shared" si="61"/>
        <v>0.08</v>
      </c>
      <c r="BX46" s="63">
        <f t="shared" si="61"/>
        <v>0.08</v>
      </c>
      <c r="BY46" s="63">
        <f t="shared" si="61"/>
        <v>0.08</v>
      </c>
      <c r="BZ46" s="63">
        <f t="shared" si="61"/>
        <v>0.08</v>
      </c>
      <c r="CA46" s="63">
        <f t="shared" si="61"/>
        <v>0.08</v>
      </c>
      <c r="CB46" s="63">
        <f t="shared" si="61"/>
        <v>0.08</v>
      </c>
      <c r="CC46" s="63">
        <f t="shared" si="61"/>
        <v>0.08</v>
      </c>
      <c r="CD46" s="63">
        <f t="shared" si="61"/>
        <v>0.08</v>
      </c>
      <c r="CE46" s="63">
        <f t="shared" si="61"/>
        <v>0.08</v>
      </c>
      <c r="CF46" s="63">
        <f t="shared" si="61"/>
        <v>0.08</v>
      </c>
      <c r="CG46" s="63">
        <f t="shared" si="61"/>
        <v>0.08</v>
      </c>
      <c r="CH46" s="63">
        <f t="shared" si="61"/>
        <v>0.08</v>
      </c>
      <c r="CI46" s="63">
        <f t="shared" si="61"/>
        <v>0.08</v>
      </c>
      <c r="CJ46" s="63">
        <f t="shared" si="61"/>
        <v>0.08</v>
      </c>
    </row>
    <row r="47" spans="1:89" s="2" customFormat="1">
      <c r="A47" s="20" t="s">
        <v>427</v>
      </c>
      <c r="B47" s="28">
        <f>B42-B45</f>
        <v>-383822.58320003748</v>
      </c>
      <c r="C47" s="28">
        <f t="shared" ref="C47:BN47" si="62">C42-C45</f>
        <v>-130856579.45800036</v>
      </c>
      <c r="D47" s="28">
        <f t="shared" si="62"/>
        <v>-447382476.88480002</v>
      </c>
      <c r="E47" s="28">
        <f t="shared" si="62"/>
        <v>611221874.25160003</v>
      </c>
      <c r="F47" s="28">
        <f t="shared" si="62"/>
        <v>187320359.60679978</v>
      </c>
      <c r="G47" s="28">
        <f t="shared" si="62"/>
        <v>-51153176.478000224</v>
      </c>
      <c r="H47" s="28">
        <f t="shared" si="62"/>
        <v>-251154200.4824</v>
      </c>
      <c r="I47" s="28">
        <f t="shared" si="62"/>
        <v>433871193.68919957</v>
      </c>
      <c r="J47" s="28">
        <f t="shared" si="62"/>
        <v>85968359.598399878</v>
      </c>
      <c r="K47" s="28">
        <f t="shared" si="62"/>
        <v>-85685351.563999951</v>
      </c>
      <c r="L47" s="28">
        <f t="shared" si="62"/>
        <v>-227405732.32679987</v>
      </c>
      <c r="M47" s="28">
        <f t="shared" si="62"/>
        <v>247808215.81200045</v>
      </c>
      <c r="N47" s="28">
        <f t="shared" si="62"/>
        <v>-6309756.2608001232</v>
      </c>
      <c r="O47" s="28">
        <f t="shared" si="62"/>
        <v>-95457449.940399975</v>
      </c>
      <c r="P47" s="28">
        <f t="shared" si="62"/>
        <v>-118573083.40239996</v>
      </c>
      <c r="Q47" s="28">
        <f t="shared" si="62"/>
        <v>250022420.20039991</v>
      </c>
      <c r="R47" s="28">
        <f t="shared" si="62"/>
        <v>80248540.028000057</v>
      </c>
      <c r="S47" s="28">
        <f t="shared" si="62"/>
        <v>5423185.812400043</v>
      </c>
      <c r="T47" s="28">
        <f t="shared" si="62"/>
        <v>-92777205.752399981</v>
      </c>
      <c r="U47" s="28">
        <f t="shared" si="62"/>
        <v>204508721.74160001</v>
      </c>
      <c r="V47" s="28">
        <f t="shared" si="62"/>
        <v>92224105.067199975</v>
      </c>
      <c r="W47" s="28">
        <f t="shared" si="62"/>
        <v>-4565993.9215999842</v>
      </c>
      <c r="X47" s="28">
        <f t="shared" si="62"/>
        <v>-92037770.259999976</v>
      </c>
      <c r="Y47" s="28">
        <f t="shared" si="62"/>
        <v>104822675.21799992</v>
      </c>
      <c r="Z47" s="28">
        <f t="shared" si="62"/>
        <v>-21132140.097200096</v>
      </c>
      <c r="AA47" s="28">
        <f t="shared" si="62"/>
        <v>-64713471.404800013</v>
      </c>
      <c r="AB47" s="28">
        <f t="shared" si="62"/>
        <v>-125563571.41799998</v>
      </c>
      <c r="AC47" s="28">
        <f t="shared" si="62"/>
        <v>56937613.00440003</v>
      </c>
      <c r="AD47" s="28">
        <f t="shared" si="62"/>
        <v>69885519.911599979</v>
      </c>
      <c r="AE47" s="28">
        <f t="shared" si="62"/>
        <v>43041059.295200005</v>
      </c>
      <c r="AF47" s="28">
        <f t="shared" si="62"/>
        <v>-39092780.877200007</v>
      </c>
      <c r="AG47" s="28">
        <f t="shared" si="62"/>
        <v>148730991.95160013</v>
      </c>
      <c r="AH47" s="28">
        <f t="shared" si="62"/>
        <v>83836974.654799923</v>
      </c>
      <c r="AI47" s="28">
        <f t="shared" si="62"/>
        <v>48283037.825599983</v>
      </c>
      <c r="AJ47" s="28">
        <f t="shared" si="62"/>
        <v>-4423906.6095999926</v>
      </c>
      <c r="AK47" s="28">
        <f t="shared" si="62"/>
        <v>71379879.928399906</v>
      </c>
      <c r="AL47" s="28">
        <f t="shared" si="62"/>
        <v>29584016.366000026</v>
      </c>
      <c r="AM47" s="28">
        <f t="shared" si="62"/>
        <v>39745020.001599997</v>
      </c>
      <c r="AN47" s="28">
        <f t="shared" si="62"/>
        <v>-18167967.134399999</v>
      </c>
      <c r="AO47" s="28">
        <f t="shared" si="62"/>
        <v>65512257.927600019</v>
      </c>
      <c r="AP47" s="28">
        <f t="shared" si="62"/>
        <v>57020782.883600011</v>
      </c>
      <c r="AQ47" s="28">
        <f t="shared" si="62"/>
        <v>94048767.510000035</v>
      </c>
      <c r="AR47" s="28">
        <f t="shared" si="62"/>
        <v>74119782.959999964</v>
      </c>
      <c r="AS47" s="28">
        <f t="shared" si="62"/>
        <v>0</v>
      </c>
      <c r="AT47" s="28">
        <f t="shared" si="62"/>
        <v>-551211614.52399993</v>
      </c>
      <c r="AU47" s="28">
        <f t="shared" si="62"/>
        <v>-496320397.45679998</v>
      </c>
      <c r="AV47" s="28">
        <f t="shared" si="62"/>
        <v>-445505388.23360002</v>
      </c>
      <c r="AW47" s="28">
        <f t="shared" si="62"/>
        <v>-398055066.47280002</v>
      </c>
      <c r="AX47" s="28">
        <f t="shared" si="62"/>
        <v>-377567714.57360005</v>
      </c>
      <c r="AY47" s="28">
        <f t="shared" si="62"/>
        <v>-387409290.14840001</v>
      </c>
      <c r="AZ47" s="28">
        <f t="shared" si="62"/>
        <v>-411743268.77480006</v>
      </c>
      <c r="BA47" s="28">
        <f t="shared" si="62"/>
        <v>-544316182.85319996</v>
      </c>
      <c r="BB47" s="28">
        <f t="shared" si="62"/>
        <v>-531683858.44279993</v>
      </c>
      <c r="BC47" s="28">
        <f t="shared" si="62"/>
        <v>-454875507.8448</v>
      </c>
      <c r="BD47" s="28">
        <f t="shared" si="62"/>
        <v>-417115730.546</v>
      </c>
      <c r="BE47" s="28">
        <f t="shared" si="62"/>
        <v>-439952204.87879997</v>
      </c>
      <c r="BF47" s="28">
        <f t="shared" si="62"/>
        <v>-417533251.67519999</v>
      </c>
      <c r="BG47" s="28">
        <f t="shared" si="62"/>
        <v>-398320315.3308</v>
      </c>
      <c r="BH47" s="28">
        <f t="shared" si="62"/>
        <v>-401893920.58120006</v>
      </c>
      <c r="BI47" s="28">
        <f t="shared" si="62"/>
        <v>-407190740.5424</v>
      </c>
      <c r="BJ47" s="28">
        <f t="shared" si="62"/>
        <v>-355900380.39039999</v>
      </c>
      <c r="BK47" s="28">
        <f t="shared" si="62"/>
        <v>-329089631.60519999</v>
      </c>
      <c r="BL47" s="28">
        <f t="shared" si="62"/>
        <v>-356588493.17480004</v>
      </c>
      <c r="BM47" s="28">
        <f t="shared" si="62"/>
        <v>-406912335.89759994</v>
      </c>
      <c r="BN47" s="28">
        <f t="shared" si="62"/>
        <v>-369068809.83399999</v>
      </c>
      <c r="BO47" s="28">
        <f t="shared" ref="BO47:CJ47" si="63">BO42-BO45</f>
        <v>-337805848.72119999</v>
      </c>
      <c r="BP47" s="28">
        <f t="shared" si="63"/>
        <v>-329201658.89320004</v>
      </c>
      <c r="BQ47" s="28">
        <f t="shared" si="63"/>
        <v>-381930577.79279995</v>
      </c>
      <c r="BR47" s="28">
        <f t="shared" si="63"/>
        <v>-316699207.17080003</v>
      </c>
      <c r="BS47" s="28">
        <f t="shared" si="63"/>
        <v>-281528970.51560003</v>
      </c>
      <c r="BT47" s="28">
        <f t="shared" si="63"/>
        <v>-290105071.28399998</v>
      </c>
      <c r="BU47" s="28">
        <f t="shared" si="63"/>
        <v>-336479452.12200004</v>
      </c>
      <c r="BV47" s="28">
        <f t="shared" si="63"/>
        <v>-228928071.36839998</v>
      </c>
      <c r="BW47" s="28">
        <f t="shared" si="63"/>
        <v>-127930477.604</v>
      </c>
      <c r="BX47" s="28">
        <f t="shared" si="63"/>
        <v>-118210057.0932</v>
      </c>
      <c r="BY47" s="28">
        <f t="shared" si="63"/>
        <v>-86922966.762400001</v>
      </c>
      <c r="BZ47" s="28">
        <f t="shared" si="63"/>
        <v>-93493923.737599999</v>
      </c>
      <c r="CA47" s="28">
        <f t="shared" si="63"/>
        <v>-139322016.55840001</v>
      </c>
      <c r="CB47" s="28">
        <f t="shared" si="63"/>
        <v>-101361125.44559999</v>
      </c>
      <c r="CC47" s="28">
        <f t="shared" si="63"/>
        <v>-127997818.6724</v>
      </c>
      <c r="CD47" s="28">
        <f t="shared" si="63"/>
        <v>-100067779.6664</v>
      </c>
      <c r="CE47" s="28">
        <f t="shared" si="63"/>
        <v>-106460040</v>
      </c>
      <c r="CF47" s="28">
        <f t="shared" si="63"/>
        <v>-94692832.060800001</v>
      </c>
      <c r="CG47" s="28">
        <f t="shared" si="63"/>
        <v>-43745192.029600002</v>
      </c>
      <c r="CH47" s="28">
        <f t="shared" si="63"/>
        <v>-4220000</v>
      </c>
      <c r="CI47" s="28">
        <f t="shared" si="63"/>
        <v>-12510000</v>
      </c>
      <c r="CJ47" s="28">
        <f t="shared" si="63"/>
        <v>-3630000</v>
      </c>
    </row>
    <row r="49" spans="1:89" ht="14.25" customHeight="1"/>
    <row r="50" spans="1:89" s="2" customFormat="1" ht="14.25" thickBot="1">
      <c r="A50" s="17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56" customFormat="1">
      <c r="A51" s="55" t="s">
        <v>104</v>
      </c>
      <c r="B51" s="40">
        <v>20180930</v>
      </c>
      <c r="C51" s="40">
        <v>20180630</v>
      </c>
      <c r="D51" s="40">
        <v>20180331</v>
      </c>
      <c r="E51" s="40">
        <v>20171231</v>
      </c>
      <c r="F51" s="40">
        <v>20170930</v>
      </c>
      <c r="G51" s="40">
        <v>20170630</v>
      </c>
      <c r="H51" s="40">
        <v>20170331</v>
      </c>
      <c r="I51" s="40">
        <v>20161231</v>
      </c>
      <c r="J51" s="40">
        <v>20160930</v>
      </c>
      <c r="K51" s="40">
        <v>20160630</v>
      </c>
      <c r="L51" s="40">
        <v>20160331</v>
      </c>
      <c r="M51" s="40">
        <v>20151231</v>
      </c>
      <c r="N51" s="40">
        <v>20150930</v>
      </c>
      <c r="O51" s="40">
        <v>20150630</v>
      </c>
      <c r="P51" s="40">
        <v>20150331</v>
      </c>
      <c r="Q51" s="40">
        <v>20141231</v>
      </c>
      <c r="R51" s="40">
        <v>20140930</v>
      </c>
      <c r="S51" s="40">
        <v>20140630</v>
      </c>
      <c r="T51" s="40">
        <v>20140331</v>
      </c>
      <c r="U51" s="40">
        <v>20131231</v>
      </c>
      <c r="V51" s="40">
        <v>20130930</v>
      </c>
      <c r="W51" s="40">
        <v>20130630</v>
      </c>
      <c r="X51" s="40">
        <v>20130331</v>
      </c>
      <c r="Y51" s="40">
        <v>20121231</v>
      </c>
      <c r="Z51" s="40">
        <v>20120930</v>
      </c>
      <c r="AA51" s="40">
        <v>20120630</v>
      </c>
      <c r="AB51" s="40">
        <v>20120331</v>
      </c>
      <c r="AC51" s="40">
        <v>20111231</v>
      </c>
      <c r="AD51" s="40">
        <v>20110930</v>
      </c>
      <c r="AE51" s="40">
        <v>20110630</v>
      </c>
      <c r="AF51" s="40">
        <v>20110331</v>
      </c>
      <c r="AG51" s="40">
        <v>20101231</v>
      </c>
      <c r="AH51" s="40">
        <v>20100930</v>
      </c>
      <c r="AI51" s="40">
        <v>20100630</v>
      </c>
      <c r="AJ51" s="40">
        <v>20100331</v>
      </c>
      <c r="AK51" s="40">
        <v>20091231</v>
      </c>
      <c r="AL51" s="40">
        <v>20090930</v>
      </c>
      <c r="AM51" s="40">
        <v>20090630</v>
      </c>
      <c r="AN51" s="40">
        <v>20090331</v>
      </c>
      <c r="AO51" s="40">
        <v>20081231</v>
      </c>
      <c r="AP51" s="40">
        <v>20080930</v>
      </c>
      <c r="AQ51" s="40">
        <v>20071231</v>
      </c>
      <c r="AR51" s="40">
        <v>20061231</v>
      </c>
      <c r="AS51" s="40">
        <v>19700101</v>
      </c>
      <c r="AT51" s="40">
        <v>20070930</v>
      </c>
      <c r="AU51" s="40">
        <v>20070630</v>
      </c>
      <c r="AV51" s="40">
        <v>20070331</v>
      </c>
      <c r="AW51" s="40">
        <v>20061231</v>
      </c>
      <c r="AX51" s="40">
        <v>20060930</v>
      </c>
      <c r="AY51" s="40">
        <v>20060630</v>
      </c>
      <c r="AZ51" s="40">
        <v>20060331</v>
      </c>
      <c r="BA51" s="40">
        <v>20051231</v>
      </c>
      <c r="BB51" s="40">
        <v>20050930</v>
      </c>
      <c r="BC51" s="40">
        <v>20050630</v>
      </c>
      <c r="BD51" s="40">
        <v>20050331</v>
      </c>
      <c r="BE51" s="40">
        <v>20041231</v>
      </c>
      <c r="BF51" s="40">
        <v>20040930</v>
      </c>
      <c r="BG51" s="40">
        <v>20040630</v>
      </c>
      <c r="BH51" s="40">
        <v>20040331</v>
      </c>
      <c r="BI51" s="40">
        <v>20031231</v>
      </c>
      <c r="BJ51" s="40">
        <v>20030930</v>
      </c>
      <c r="BK51" s="40">
        <v>20030630</v>
      </c>
      <c r="BL51" s="40">
        <v>20030331</v>
      </c>
      <c r="BM51" s="40">
        <v>20021231</v>
      </c>
      <c r="BN51" s="40">
        <v>20020930</v>
      </c>
      <c r="BO51" s="40">
        <v>20020630</v>
      </c>
      <c r="BP51" s="40">
        <v>20020331</v>
      </c>
      <c r="BQ51" s="40">
        <v>20011231</v>
      </c>
      <c r="BR51" s="40">
        <v>20010630</v>
      </c>
      <c r="BS51" s="40">
        <v>20001231</v>
      </c>
      <c r="BT51" s="40">
        <v>20000630</v>
      </c>
      <c r="BU51" s="40">
        <v>19991231</v>
      </c>
      <c r="BV51" s="40">
        <v>19990630</v>
      </c>
      <c r="BW51" s="40">
        <v>19981231</v>
      </c>
      <c r="BX51" s="40">
        <v>19980630</v>
      </c>
      <c r="BY51" s="40">
        <v>19971231</v>
      </c>
      <c r="BZ51" s="40">
        <v>19970630</v>
      </c>
      <c r="CA51" s="40">
        <v>19961231</v>
      </c>
      <c r="CB51" s="40">
        <v>19960630</v>
      </c>
      <c r="CC51" s="40">
        <v>19951231</v>
      </c>
      <c r="CD51" s="40">
        <v>19950630</v>
      </c>
      <c r="CE51" s="40">
        <v>19941231</v>
      </c>
      <c r="CF51" s="40">
        <v>19940630</v>
      </c>
      <c r="CG51" s="40">
        <v>19930630</v>
      </c>
      <c r="CH51" s="40">
        <v>19921231</v>
      </c>
      <c r="CI51" s="40">
        <v>19911231</v>
      </c>
      <c r="CJ51" s="40">
        <v>19901231</v>
      </c>
      <c r="CK51" s="40">
        <v>19700101</v>
      </c>
    </row>
    <row r="52" spans="1:89" s="43" customFormat="1">
      <c r="A52" s="145" t="s">
        <v>579</v>
      </c>
      <c r="B52" s="42">
        <v>-25636</v>
      </c>
      <c r="C52" s="42">
        <v>-27718</v>
      </c>
      <c r="D52" s="42">
        <v>-35317</v>
      </c>
      <c r="E52" s="42">
        <v>-26798517.969999999</v>
      </c>
      <c r="F52" s="42">
        <v>-34414</v>
      </c>
      <c r="G52" s="42">
        <v>-23309</v>
      </c>
      <c r="H52" s="42">
        <v>-16814</v>
      </c>
      <c r="I52" s="42">
        <v>-50632767.079999998</v>
      </c>
      <c r="J52" s="42"/>
      <c r="K52" s="42"/>
      <c r="M52" s="43">
        <v>-16425174.890000001</v>
      </c>
      <c r="Q52" s="43">
        <v>-13260902.82</v>
      </c>
      <c r="U52" s="43">
        <v>-13732197.15</v>
      </c>
      <c r="Y52" s="43">
        <v>-17696061.989999998</v>
      </c>
      <c r="AC52" s="43">
        <v>-19539274.449999999</v>
      </c>
      <c r="AG52" s="43">
        <v>-14376716.699999999</v>
      </c>
      <c r="AK52" s="43">
        <v>-3365474.92</v>
      </c>
      <c r="AO52" s="43">
        <v>-1255234.32</v>
      </c>
    </row>
    <row r="53" spans="1:89" s="43" customFormat="1">
      <c r="A53" s="146" t="s">
        <v>90</v>
      </c>
      <c r="B53" s="42">
        <v>217</v>
      </c>
      <c r="C53" s="42">
        <v>189</v>
      </c>
      <c r="D53" s="42"/>
      <c r="E53" s="42">
        <v>77948933.75</v>
      </c>
      <c r="F53" s="42">
        <v>0</v>
      </c>
      <c r="G53" s="42">
        <v>0</v>
      </c>
      <c r="H53" s="42">
        <v>0</v>
      </c>
      <c r="I53" s="42">
        <v>55124475.689999998</v>
      </c>
      <c r="J53" s="42">
        <v>0</v>
      </c>
      <c r="K53" s="42">
        <v>0</v>
      </c>
      <c r="L53" s="42">
        <v>0</v>
      </c>
      <c r="M53" s="42">
        <v>67970576.549999997</v>
      </c>
      <c r="N53" s="42">
        <v>0</v>
      </c>
      <c r="O53" s="42">
        <v>0</v>
      </c>
      <c r="P53" s="42">
        <v>0</v>
      </c>
      <c r="Q53" s="42">
        <v>11129010.640000001</v>
      </c>
      <c r="R53" s="42">
        <v>0</v>
      </c>
      <c r="S53" s="42">
        <v>0</v>
      </c>
      <c r="T53" s="42">
        <v>0</v>
      </c>
      <c r="U53" s="42">
        <v>20588.88</v>
      </c>
      <c r="V53" s="42">
        <v>0</v>
      </c>
      <c r="W53" s="42">
        <v>0</v>
      </c>
      <c r="X53" s="42">
        <v>0</v>
      </c>
      <c r="Y53" s="42">
        <v>792225.87</v>
      </c>
      <c r="Z53" s="42"/>
      <c r="AA53" s="42"/>
      <c r="AB53" s="42"/>
      <c r="AC53" s="42">
        <v>0</v>
      </c>
      <c r="AD53" s="42"/>
      <c r="AE53" s="42"/>
      <c r="AF53" s="42"/>
      <c r="AG53" s="42">
        <v>0</v>
      </c>
      <c r="AH53" s="42">
        <v>0</v>
      </c>
      <c r="AI53" s="42">
        <v>0</v>
      </c>
      <c r="AJ53" s="42">
        <v>0</v>
      </c>
      <c r="AK53" s="42">
        <v>528481.9</v>
      </c>
      <c r="AL53" s="42">
        <v>0</v>
      </c>
      <c r="AM53" s="42">
        <v>0</v>
      </c>
      <c r="AN53" s="42">
        <v>0</v>
      </c>
      <c r="AO53" s="42">
        <v>2114040.12</v>
      </c>
      <c r="AP53" s="42">
        <v>0</v>
      </c>
      <c r="AQ53" s="42">
        <v>0</v>
      </c>
      <c r="AR53" s="42">
        <v>0</v>
      </c>
      <c r="AS53" s="42">
        <v>0</v>
      </c>
      <c r="AT53" s="42">
        <v>0</v>
      </c>
      <c r="AU53" s="42">
        <v>0</v>
      </c>
      <c r="AV53" s="42">
        <v>0</v>
      </c>
      <c r="AW53" s="42">
        <v>0</v>
      </c>
      <c r="AX53" s="42">
        <v>0</v>
      </c>
      <c r="AY53" s="42">
        <v>0</v>
      </c>
      <c r="AZ53" s="42">
        <v>0</v>
      </c>
      <c r="BA53" s="42">
        <v>0</v>
      </c>
      <c r="BB53" s="42">
        <v>0</v>
      </c>
      <c r="BC53" s="42">
        <v>0</v>
      </c>
      <c r="BD53" s="42">
        <v>0</v>
      </c>
      <c r="BE53" s="42">
        <v>0</v>
      </c>
      <c r="BF53" s="42">
        <v>0</v>
      </c>
      <c r="BG53" s="42">
        <v>0</v>
      </c>
      <c r="BH53" s="42">
        <v>0</v>
      </c>
      <c r="BI53" s="42">
        <v>0</v>
      </c>
      <c r="BJ53" s="42">
        <v>0</v>
      </c>
      <c r="BK53" s="42">
        <v>0</v>
      </c>
      <c r="BL53" s="42">
        <v>0</v>
      </c>
      <c r="BM53" s="42">
        <v>0</v>
      </c>
      <c r="BN53" s="42">
        <v>0</v>
      </c>
      <c r="BO53" s="42">
        <v>0</v>
      </c>
      <c r="BP53" s="42">
        <v>0</v>
      </c>
      <c r="BQ53" s="42">
        <v>0</v>
      </c>
      <c r="BR53" s="42">
        <v>0</v>
      </c>
      <c r="BS53" s="42">
        <v>0</v>
      </c>
      <c r="BT53" s="42">
        <v>0</v>
      </c>
      <c r="BU53" s="42">
        <v>0</v>
      </c>
      <c r="BV53" s="42">
        <v>0</v>
      </c>
      <c r="BW53" s="42">
        <v>0</v>
      </c>
      <c r="BX53" s="42">
        <v>0</v>
      </c>
      <c r="BY53" s="42">
        <v>0</v>
      </c>
      <c r="BZ53" s="42">
        <v>0</v>
      </c>
      <c r="CA53" s="42">
        <v>0</v>
      </c>
      <c r="CB53" s="42">
        <v>0</v>
      </c>
      <c r="CC53" s="42">
        <v>0</v>
      </c>
      <c r="CD53" s="42">
        <v>0</v>
      </c>
      <c r="CE53" s="42">
        <v>0</v>
      </c>
      <c r="CF53" s="42">
        <v>0</v>
      </c>
      <c r="CG53" s="42">
        <v>0</v>
      </c>
    </row>
    <row r="54" spans="1:89" s="43" customFormat="1">
      <c r="A54" s="146" t="s">
        <v>91</v>
      </c>
      <c r="B54" s="42">
        <v>3104</v>
      </c>
      <c r="C54" s="42">
        <v>-1424</v>
      </c>
      <c r="D54" s="42">
        <v>-340</v>
      </c>
      <c r="E54" s="42">
        <v>-18530.14</v>
      </c>
      <c r="F54" s="42">
        <v>2684</v>
      </c>
      <c r="G54" s="42">
        <v>-377</v>
      </c>
      <c r="H54" s="42">
        <v>1008</v>
      </c>
      <c r="I54" s="42">
        <v>11619.35</v>
      </c>
      <c r="J54" s="42"/>
      <c r="K54" s="42"/>
      <c r="M54" s="43">
        <v>64952.93</v>
      </c>
      <c r="Q54" s="43">
        <v>0</v>
      </c>
      <c r="U54" s="43">
        <v>3660.12</v>
      </c>
      <c r="Y54" s="43">
        <v>-1182.57</v>
      </c>
      <c r="AC54" s="43">
        <v>0</v>
      </c>
      <c r="AG54" s="43">
        <v>3628.03</v>
      </c>
      <c r="AK54" s="43">
        <f>166.46-239.18</f>
        <v>-72.72</v>
      </c>
      <c r="AO54" s="43">
        <v>1003.32</v>
      </c>
    </row>
    <row r="55" spans="1:89" s="43" customFormat="1">
      <c r="A55" s="146" t="s">
        <v>92</v>
      </c>
      <c r="B55" s="42">
        <v>463</v>
      </c>
      <c r="C55" s="42">
        <v>603</v>
      </c>
      <c r="D55" s="42">
        <v>653</v>
      </c>
      <c r="E55" s="42">
        <v>11043790.029999999</v>
      </c>
      <c r="F55" s="42">
        <v>1204</v>
      </c>
      <c r="G55" s="42">
        <v>868</v>
      </c>
      <c r="H55" s="42">
        <v>644</v>
      </c>
      <c r="I55" s="42">
        <v>7854338.9400000004</v>
      </c>
      <c r="J55" s="42"/>
      <c r="K55" s="42"/>
      <c r="M55" s="166">
        <v>4495930.2300000004</v>
      </c>
      <c r="Q55" s="43">
        <v>1808281.89</v>
      </c>
      <c r="U55" s="43">
        <v>932599.08</v>
      </c>
      <c r="Y55" s="43">
        <v>688264.96</v>
      </c>
      <c r="AC55" s="43">
        <v>648779.47</v>
      </c>
      <c r="AG55" s="43">
        <v>469307.26</v>
      </c>
      <c r="AK55" s="43">
        <v>350489.64</v>
      </c>
      <c r="AO55" s="43">
        <v>286174.01</v>
      </c>
    </row>
    <row r="56" spans="1:89" s="26" customFormat="1">
      <c r="A56" s="147" t="s">
        <v>93</v>
      </c>
      <c r="B56" s="44">
        <f>SUM(B52:B55)</f>
        <v>-21852</v>
      </c>
      <c r="C56" s="44">
        <f t="shared" ref="C56:D56" si="64">SUM(C52:C55)</f>
        <v>-28350</v>
      </c>
      <c r="D56" s="44">
        <f t="shared" si="64"/>
        <v>-35004</v>
      </c>
      <c r="E56" s="44">
        <f>SUM(E52:E55)</f>
        <v>62175675.670000002</v>
      </c>
      <c r="F56" s="44">
        <f t="shared" ref="F56:BQ56" si="65">SUM(F52:F55)</f>
        <v>-30526</v>
      </c>
      <c r="G56" s="44">
        <f t="shared" si="65"/>
        <v>-22818</v>
      </c>
      <c r="H56" s="44">
        <f t="shared" si="65"/>
        <v>-15162</v>
      </c>
      <c r="I56" s="44">
        <f t="shared" si="65"/>
        <v>12357666.899999999</v>
      </c>
      <c r="J56" s="44">
        <f t="shared" si="65"/>
        <v>0</v>
      </c>
      <c r="K56" s="44">
        <f t="shared" si="65"/>
        <v>0</v>
      </c>
      <c r="L56" s="44">
        <f t="shared" si="65"/>
        <v>0</v>
      </c>
      <c r="M56" s="44">
        <f t="shared" si="65"/>
        <v>56106284.819999993</v>
      </c>
      <c r="N56" s="44">
        <f t="shared" si="65"/>
        <v>0</v>
      </c>
      <c r="O56" s="44">
        <f t="shared" si="65"/>
        <v>0</v>
      </c>
      <c r="P56" s="44">
        <f t="shared" si="65"/>
        <v>0</v>
      </c>
      <c r="Q56" s="44">
        <f t="shared" si="65"/>
        <v>-323610.2899999998</v>
      </c>
      <c r="R56" s="44">
        <f t="shared" si="65"/>
        <v>0</v>
      </c>
      <c r="S56" s="44">
        <f t="shared" si="65"/>
        <v>0</v>
      </c>
      <c r="T56" s="44">
        <f t="shared" si="65"/>
        <v>0</v>
      </c>
      <c r="U56" s="44">
        <f t="shared" si="65"/>
        <v>-12775349.07</v>
      </c>
      <c r="V56" s="44">
        <f t="shared" si="65"/>
        <v>0</v>
      </c>
      <c r="W56" s="44">
        <f t="shared" si="65"/>
        <v>0</v>
      </c>
      <c r="X56" s="44">
        <f t="shared" si="65"/>
        <v>0</v>
      </c>
      <c r="Y56" s="44">
        <f t="shared" si="65"/>
        <v>-16216753.729999997</v>
      </c>
      <c r="Z56" s="44">
        <f t="shared" si="65"/>
        <v>0</v>
      </c>
      <c r="AA56" s="44">
        <f t="shared" si="65"/>
        <v>0</v>
      </c>
      <c r="AB56" s="44">
        <f t="shared" si="65"/>
        <v>0</v>
      </c>
      <c r="AC56" s="44">
        <f t="shared" si="65"/>
        <v>-18890494.98</v>
      </c>
      <c r="AD56" s="44">
        <f t="shared" si="65"/>
        <v>0</v>
      </c>
      <c r="AE56" s="44">
        <f t="shared" si="65"/>
        <v>0</v>
      </c>
      <c r="AF56" s="44">
        <f t="shared" si="65"/>
        <v>0</v>
      </c>
      <c r="AG56" s="44">
        <f t="shared" si="65"/>
        <v>-13903781.41</v>
      </c>
      <c r="AH56" s="44">
        <f t="shared" si="65"/>
        <v>0</v>
      </c>
      <c r="AI56" s="44">
        <f t="shared" si="65"/>
        <v>0</v>
      </c>
      <c r="AJ56" s="44">
        <f t="shared" si="65"/>
        <v>0</v>
      </c>
      <c r="AK56" s="44">
        <f t="shared" si="65"/>
        <v>-2486576.1</v>
      </c>
      <c r="AL56" s="44">
        <f t="shared" si="65"/>
        <v>0</v>
      </c>
      <c r="AM56" s="44">
        <f t="shared" si="65"/>
        <v>0</v>
      </c>
      <c r="AN56" s="44">
        <f t="shared" si="65"/>
        <v>0</v>
      </c>
      <c r="AO56" s="44">
        <f t="shared" si="65"/>
        <v>1145983.1299999999</v>
      </c>
      <c r="AP56" s="44">
        <f t="shared" si="65"/>
        <v>0</v>
      </c>
      <c r="AQ56" s="44">
        <f t="shared" si="65"/>
        <v>0</v>
      </c>
      <c r="AR56" s="44">
        <f t="shared" si="65"/>
        <v>0</v>
      </c>
      <c r="AS56" s="44">
        <f t="shared" si="65"/>
        <v>0</v>
      </c>
      <c r="AT56" s="44">
        <f t="shared" si="65"/>
        <v>0</v>
      </c>
      <c r="AU56" s="44">
        <f t="shared" si="65"/>
        <v>0</v>
      </c>
      <c r="AV56" s="44">
        <f t="shared" si="65"/>
        <v>0</v>
      </c>
      <c r="AW56" s="44">
        <f t="shared" si="65"/>
        <v>0</v>
      </c>
      <c r="AX56" s="44">
        <f t="shared" si="65"/>
        <v>0</v>
      </c>
      <c r="AY56" s="44">
        <f t="shared" si="65"/>
        <v>0</v>
      </c>
      <c r="AZ56" s="44">
        <f t="shared" si="65"/>
        <v>0</v>
      </c>
      <c r="BA56" s="44">
        <f t="shared" si="65"/>
        <v>0</v>
      </c>
      <c r="BB56" s="44">
        <f t="shared" si="65"/>
        <v>0</v>
      </c>
      <c r="BC56" s="44">
        <f t="shared" si="65"/>
        <v>0</v>
      </c>
      <c r="BD56" s="44">
        <f t="shared" si="65"/>
        <v>0</v>
      </c>
      <c r="BE56" s="44">
        <f t="shared" si="65"/>
        <v>0</v>
      </c>
      <c r="BF56" s="44">
        <f t="shared" si="65"/>
        <v>0</v>
      </c>
      <c r="BG56" s="44">
        <f t="shared" si="65"/>
        <v>0</v>
      </c>
      <c r="BH56" s="44">
        <f t="shared" si="65"/>
        <v>0</v>
      </c>
      <c r="BI56" s="44">
        <f t="shared" si="65"/>
        <v>0</v>
      </c>
      <c r="BJ56" s="44">
        <f t="shared" si="65"/>
        <v>0</v>
      </c>
      <c r="BK56" s="44">
        <f t="shared" si="65"/>
        <v>0</v>
      </c>
      <c r="BL56" s="44">
        <f t="shared" si="65"/>
        <v>0</v>
      </c>
      <c r="BM56" s="44">
        <f t="shared" si="65"/>
        <v>0</v>
      </c>
      <c r="BN56" s="44">
        <f t="shared" si="65"/>
        <v>0</v>
      </c>
      <c r="BO56" s="44">
        <f t="shared" si="65"/>
        <v>0</v>
      </c>
      <c r="BP56" s="44">
        <f t="shared" si="65"/>
        <v>0</v>
      </c>
      <c r="BQ56" s="44">
        <f t="shared" si="65"/>
        <v>0</v>
      </c>
      <c r="BR56" s="44">
        <f t="shared" ref="BR56:CK56" si="66">SUM(BR52:BR55)</f>
        <v>0</v>
      </c>
      <c r="BS56" s="44">
        <f t="shared" si="66"/>
        <v>0</v>
      </c>
      <c r="BT56" s="44">
        <f t="shared" si="66"/>
        <v>0</v>
      </c>
      <c r="BU56" s="44">
        <f t="shared" si="66"/>
        <v>0</v>
      </c>
      <c r="BV56" s="44">
        <f t="shared" si="66"/>
        <v>0</v>
      </c>
      <c r="BW56" s="44">
        <f t="shared" si="66"/>
        <v>0</v>
      </c>
      <c r="BX56" s="44">
        <f t="shared" si="66"/>
        <v>0</v>
      </c>
      <c r="BY56" s="44">
        <f t="shared" si="66"/>
        <v>0</v>
      </c>
      <c r="BZ56" s="44">
        <f t="shared" si="66"/>
        <v>0</v>
      </c>
      <c r="CA56" s="44">
        <f t="shared" si="66"/>
        <v>0</v>
      </c>
      <c r="CB56" s="44">
        <f t="shared" si="66"/>
        <v>0</v>
      </c>
      <c r="CC56" s="44">
        <f t="shared" si="66"/>
        <v>0</v>
      </c>
      <c r="CD56" s="44">
        <f t="shared" si="66"/>
        <v>0</v>
      </c>
      <c r="CE56" s="44">
        <f t="shared" si="66"/>
        <v>0</v>
      </c>
      <c r="CF56" s="44">
        <f t="shared" si="66"/>
        <v>0</v>
      </c>
      <c r="CG56" s="44">
        <f t="shared" si="66"/>
        <v>0</v>
      </c>
      <c r="CH56" s="44">
        <f t="shared" si="66"/>
        <v>0</v>
      </c>
      <c r="CI56" s="44">
        <f t="shared" si="66"/>
        <v>0</v>
      </c>
      <c r="CJ56" s="44">
        <f t="shared" si="66"/>
        <v>0</v>
      </c>
      <c r="CK56" s="44">
        <f t="shared" si="66"/>
        <v>0</v>
      </c>
    </row>
    <row r="57" spans="1:89" ht="12" customHeight="1"/>
    <row r="58" spans="1:89" ht="27">
      <c r="A58" s="148" t="s">
        <v>97</v>
      </c>
    </row>
    <row r="59" spans="1:89">
      <c r="A59" s="22" t="s">
        <v>96</v>
      </c>
      <c r="B59" s="40">
        <v>389404017.32999998</v>
      </c>
      <c r="C59" s="40">
        <v>303373288.39999998</v>
      </c>
      <c r="D59" s="40">
        <v>-34186750.759999998</v>
      </c>
      <c r="E59" s="40">
        <v>1055842932.36</v>
      </c>
      <c r="F59" s="40">
        <v>561520649.75999999</v>
      </c>
      <c r="G59" s="40">
        <v>302191777.74000001</v>
      </c>
      <c r="H59" s="40">
        <v>98302665.469999999</v>
      </c>
      <c r="I59" s="40">
        <v>782895239.15999997</v>
      </c>
      <c r="J59" s="40">
        <v>395832363.31</v>
      </c>
      <c r="K59" s="40">
        <v>211380450.19</v>
      </c>
      <c r="L59" s="40">
        <v>58069838.390000001</v>
      </c>
      <c r="M59" s="40">
        <v>544007870</v>
      </c>
      <c r="N59" s="40">
        <v>263181006.74000001</v>
      </c>
      <c r="O59" s="40">
        <v>170115417.12</v>
      </c>
      <c r="P59" s="40">
        <v>53863592.549999997</v>
      </c>
      <c r="Q59" s="40">
        <v>418970125.95999998</v>
      </c>
      <c r="R59" s="40">
        <v>231999196.44</v>
      </c>
      <c r="S59" s="40">
        <v>153645552.69</v>
      </c>
      <c r="T59" s="40">
        <v>53484606.390000001</v>
      </c>
      <c r="U59" s="40">
        <v>350545830.06</v>
      </c>
      <c r="V59" s="40">
        <v>226466508.75999999</v>
      </c>
      <c r="W59" s="40">
        <v>118694072.75</v>
      </c>
      <c r="X59" s="40">
        <v>31274855.100000001</v>
      </c>
      <c r="Y59" s="40">
        <v>224990522.19999999</v>
      </c>
      <c r="Z59" s="40">
        <v>89048226.129999995</v>
      </c>
      <c r="AA59" s="40">
        <v>41923450.68</v>
      </c>
      <c r="AB59" s="40">
        <v>-15781623.289999999</v>
      </c>
      <c r="AC59" s="40">
        <v>168813289.81999999</v>
      </c>
      <c r="AD59" s="40">
        <v>179066880.44999999</v>
      </c>
      <c r="AE59" s="40">
        <v>149060599.78</v>
      </c>
      <c r="AF59" s="40">
        <v>61626799.25</v>
      </c>
      <c r="AG59" s="40">
        <v>246528531.69999999</v>
      </c>
      <c r="AH59" s="40">
        <v>174807669.94999999</v>
      </c>
      <c r="AI59" s="40">
        <v>136162086.44</v>
      </c>
      <c r="AJ59" s="40">
        <v>81215154.099999994</v>
      </c>
      <c r="AK59" s="40">
        <v>150872145.22999999</v>
      </c>
      <c r="AL59" s="40">
        <v>105062706.20999999</v>
      </c>
      <c r="AM59" s="40">
        <v>63897663.780000001</v>
      </c>
      <c r="AN59" s="40">
        <v>930970.14</v>
      </c>
      <c r="AO59" s="40">
        <v>79730574.920000002</v>
      </c>
      <c r="AP59" s="40">
        <v>65541740.990000002</v>
      </c>
      <c r="AQ59" s="40">
        <v>94048767.510000005</v>
      </c>
      <c r="AR59" s="40">
        <v>74119782.959999993</v>
      </c>
      <c r="AS59" s="40">
        <v>0</v>
      </c>
      <c r="AT59" s="26">
        <v>699068839.78999996</v>
      </c>
      <c r="AU59" s="26">
        <v>442767373.94999999</v>
      </c>
      <c r="AV59" s="26">
        <v>150436490.83000001</v>
      </c>
      <c r="AW59" s="26">
        <v>661894846.55999994</v>
      </c>
      <c r="AX59" s="26">
        <v>442220913.52999997</v>
      </c>
      <c r="AY59" s="26">
        <v>249181122.63</v>
      </c>
      <c r="AZ59" s="26">
        <v>117433380.18000001</v>
      </c>
      <c r="BA59" s="26">
        <v>408855812.80000001</v>
      </c>
      <c r="BB59" s="26">
        <v>363177252.94999999</v>
      </c>
      <c r="BC59" s="26">
        <v>282713755.29000002</v>
      </c>
      <c r="BD59" s="26">
        <v>147020050.63</v>
      </c>
      <c r="BE59" s="26">
        <v>607620845.73000002</v>
      </c>
      <c r="BF59" s="26">
        <v>495471891.30000001</v>
      </c>
      <c r="BG59" s="26">
        <v>366331659.75999999</v>
      </c>
      <c r="BH59" s="26">
        <v>161911242.52000001</v>
      </c>
      <c r="BI59" s="26">
        <v>766766029.89999998</v>
      </c>
      <c r="BJ59" s="26">
        <v>568543919.35000002</v>
      </c>
      <c r="BK59" s="26">
        <v>378714531.06</v>
      </c>
      <c r="BL59" s="26">
        <v>142874579.83000001</v>
      </c>
      <c r="BM59" s="26">
        <v>584393737.67999995</v>
      </c>
      <c r="BN59" s="26">
        <v>471720857.67000002</v>
      </c>
      <c r="BO59" s="26">
        <v>294803013.56</v>
      </c>
      <c r="BP59" s="26">
        <v>133029002.59999999</v>
      </c>
      <c r="BQ59" s="26">
        <v>504683812.25999999</v>
      </c>
      <c r="BR59" s="26">
        <v>272607143.80000001</v>
      </c>
      <c r="BS59" s="26">
        <v>360763391.07999998</v>
      </c>
      <c r="BT59" s="26">
        <v>256533748.41999999</v>
      </c>
      <c r="BU59" s="26">
        <v>431018039.22000003</v>
      </c>
      <c r="BV59" s="26">
        <v>210412674.16999999</v>
      </c>
      <c r="BW59" s="26">
        <v>5992842.8899999997</v>
      </c>
      <c r="BX59" s="26">
        <v>-13617866.6</v>
      </c>
      <c r="BY59" s="26">
        <v>76540885.859999999</v>
      </c>
      <c r="BZ59" s="26">
        <v>10957081.49</v>
      </c>
      <c r="CA59" s="26">
        <v>10366333.26</v>
      </c>
      <c r="CB59" s="26">
        <v>51164074.539999999</v>
      </c>
      <c r="CC59" s="26">
        <v>164727249.21000001</v>
      </c>
      <c r="CD59" s="26">
        <v>109540000</v>
      </c>
      <c r="CE59" s="26">
        <v>162135000</v>
      </c>
      <c r="CF59" s="26">
        <v>90056788.769999996</v>
      </c>
      <c r="CG59" s="26">
        <v>54430000</v>
      </c>
      <c r="CH59" s="26">
        <v>80440000</v>
      </c>
      <c r="CI59" s="26">
        <v>58950000</v>
      </c>
      <c r="CJ59" s="26">
        <v>67670000</v>
      </c>
      <c r="CK59" s="26">
        <v>0</v>
      </c>
    </row>
    <row r="60" spans="1:89">
      <c r="A60" s="22" t="s">
        <v>95</v>
      </c>
      <c r="B60" s="40">
        <v>103600079.81999999</v>
      </c>
      <c r="C60" s="40">
        <v>68146346.980000004</v>
      </c>
      <c r="D60" s="40">
        <v>15859871.369999999</v>
      </c>
      <c r="E60" s="40">
        <v>435248043.51999998</v>
      </c>
      <c r="F60" s="40">
        <v>258480234.91999999</v>
      </c>
      <c r="G60" s="40">
        <v>156752880.55000001</v>
      </c>
      <c r="H60" s="40">
        <v>68284210.319999993</v>
      </c>
      <c r="I60" s="40">
        <v>331158022.16000003</v>
      </c>
      <c r="J60" s="40">
        <v>170409292.96000001</v>
      </c>
      <c r="K60" s="40">
        <v>107769858.83</v>
      </c>
      <c r="L60" s="40">
        <v>53729436.700000003</v>
      </c>
      <c r="M60" s="40">
        <v>210538952.47999999</v>
      </c>
      <c r="N60" s="40">
        <v>97366290.390000001</v>
      </c>
      <c r="O60" s="40">
        <v>60908228.409999996</v>
      </c>
      <c r="P60" s="40">
        <v>27887494.120000001</v>
      </c>
      <c r="Q60" s="40">
        <v>144027732.34</v>
      </c>
      <c r="R60" s="40">
        <v>85065258.829999998</v>
      </c>
      <c r="S60" s="40">
        <v>63083639.640000001</v>
      </c>
      <c r="T60" s="40">
        <v>25838528.350000001</v>
      </c>
      <c r="U60" s="40">
        <v>126657730.20999999</v>
      </c>
      <c r="V60" s="40">
        <v>80894443.519999996</v>
      </c>
      <c r="W60" s="40">
        <v>43937406.990000002</v>
      </c>
      <c r="X60" s="40">
        <v>15891791.83</v>
      </c>
      <c r="Y60" s="40">
        <v>79517860.290000007</v>
      </c>
      <c r="Z60" s="40">
        <v>37628559.649999999</v>
      </c>
      <c r="AA60" s="40">
        <v>20620680.559999999</v>
      </c>
      <c r="AB60" s="40">
        <v>4897045.3</v>
      </c>
      <c r="AC60" s="40">
        <v>105964603.61</v>
      </c>
      <c r="AD60" s="40">
        <v>77326578.790000007</v>
      </c>
      <c r="AE60" s="40">
        <v>59880534.479999997</v>
      </c>
      <c r="AF60" s="40">
        <v>25054527.030000001</v>
      </c>
      <c r="AG60" s="40">
        <v>84781032.340000004</v>
      </c>
      <c r="AH60" s="40">
        <v>63344140.340000004</v>
      </c>
      <c r="AI60" s="40">
        <v>47904792.420000002</v>
      </c>
      <c r="AJ60" s="40">
        <v>27513133.27</v>
      </c>
      <c r="AK60" s="40">
        <v>41143545.020000003</v>
      </c>
      <c r="AL60" s="40">
        <v>28651943.050000001</v>
      </c>
      <c r="AM60" s="40">
        <v>15943157.49</v>
      </c>
      <c r="AN60" s="40">
        <v>2361279.4900000002</v>
      </c>
      <c r="AO60" s="40">
        <v>32303148.239999998</v>
      </c>
      <c r="AP60" s="40">
        <v>26626139.120000001</v>
      </c>
      <c r="AQ60" s="40">
        <v>30777710.170000002</v>
      </c>
      <c r="AR60" s="40">
        <v>17015148.760000002</v>
      </c>
      <c r="AS60" s="40">
        <v>0</v>
      </c>
      <c r="AT60" s="26">
        <v>132415189.92</v>
      </c>
      <c r="AU60" s="26">
        <v>84352733.560000002</v>
      </c>
      <c r="AV60" s="26">
        <v>29650309.149999999</v>
      </c>
      <c r="AW60" s="26">
        <v>112159737.02</v>
      </c>
      <c r="AX60" s="26">
        <v>68131511.010000005</v>
      </c>
      <c r="AY60" s="26">
        <v>41356766.380000003</v>
      </c>
      <c r="AZ60" s="26">
        <v>21261539.25</v>
      </c>
      <c r="BA60" s="26">
        <v>108609995.86</v>
      </c>
      <c r="BB60" s="26">
        <v>94004327.269999996</v>
      </c>
      <c r="BC60" s="26">
        <v>67862554.450000003</v>
      </c>
      <c r="BD60" s="26">
        <v>28974955.960000001</v>
      </c>
      <c r="BE60" s="26">
        <v>132468882.01000001</v>
      </c>
      <c r="BF60" s="26">
        <v>93637200.370000005</v>
      </c>
      <c r="BG60" s="26">
        <v>65867600.789999999</v>
      </c>
      <c r="BH60" s="26">
        <v>32955130.91</v>
      </c>
      <c r="BI60" s="26">
        <v>155946328.93000001</v>
      </c>
      <c r="BJ60" s="26">
        <v>108366137.34</v>
      </c>
      <c r="BK60" s="26">
        <v>68867283.900000006</v>
      </c>
      <c r="BL60" s="26">
        <v>28006866.879999999</v>
      </c>
      <c r="BM60" s="26">
        <v>143668257.24000001</v>
      </c>
      <c r="BN60" s="26">
        <v>98765977.599999994</v>
      </c>
      <c r="BO60" s="26">
        <v>64164786.920000002</v>
      </c>
      <c r="BP60" s="26">
        <v>25321619.559999999</v>
      </c>
      <c r="BQ60" s="26">
        <v>113460021.93000001</v>
      </c>
      <c r="BR60" s="26">
        <v>52431401.840000004</v>
      </c>
      <c r="BS60" s="26">
        <v>100791733.87</v>
      </c>
      <c r="BT60" s="26">
        <v>47229977.799999997</v>
      </c>
      <c r="BU60" s="26">
        <v>97455708.069999993</v>
      </c>
      <c r="BV60" s="26">
        <v>39232814.829999998</v>
      </c>
      <c r="BW60" s="26">
        <v>2796995.65</v>
      </c>
      <c r="BX60" s="26">
        <v>0</v>
      </c>
      <c r="BY60" s="26">
        <v>8176697.29</v>
      </c>
      <c r="BZ60" s="26">
        <v>1624615.5</v>
      </c>
      <c r="CA60" s="26">
        <v>1799885.61</v>
      </c>
      <c r="CB60" s="26">
        <v>9698012.9700000007</v>
      </c>
      <c r="CC60" s="26">
        <v>28336126.850000001</v>
      </c>
      <c r="CD60" s="26">
        <v>19730000</v>
      </c>
      <c r="CE60" s="26">
        <v>27810000</v>
      </c>
      <c r="CF60" s="26">
        <v>16447145.279999999</v>
      </c>
      <c r="CG60" s="26">
        <v>4330000</v>
      </c>
      <c r="CH60" s="26">
        <v>4220000</v>
      </c>
      <c r="CI60" s="26">
        <v>12510000</v>
      </c>
      <c r="CJ60" s="26">
        <v>3630000</v>
      </c>
      <c r="CK60" s="26">
        <v>0</v>
      </c>
    </row>
    <row r="61" spans="1:89">
      <c r="A61" s="22" t="s">
        <v>94</v>
      </c>
      <c r="B61" s="40">
        <v>493004097.14999998</v>
      </c>
      <c r="C61" s="40">
        <v>371519635.38</v>
      </c>
      <c r="D61" s="40">
        <v>-18326879.390000001</v>
      </c>
      <c r="E61" s="40">
        <v>1491090975.8800001</v>
      </c>
      <c r="F61" s="40">
        <v>820000884.67999995</v>
      </c>
      <c r="G61" s="40">
        <v>458944658.29000002</v>
      </c>
      <c r="H61" s="40">
        <v>166586875.78999999</v>
      </c>
      <c r="I61" s="40">
        <v>1114053261.3199999</v>
      </c>
      <c r="J61" s="40">
        <v>566241656.26999998</v>
      </c>
      <c r="K61" s="40">
        <v>319150309.01999998</v>
      </c>
      <c r="L61" s="40">
        <v>111799275.09</v>
      </c>
      <c r="M61" s="40">
        <v>754546822.48000002</v>
      </c>
      <c r="N61" s="40">
        <v>360547297.13</v>
      </c>
      <c r="O61" s="40">
        <v>231023645.53</v>
      </c>
      <c r="P61" s="40">
        <v>81751086.670000002</v>
      </c>
      <c r="Q61" s="40">
        <v>562997858.29999995</v>
      </c>
      <c r="R61" s="40">
        <v>317064455.26999998</v>
      </c>
      <c r="S61" s="40">
        <v>216729192.33000001</v>
      </c>
      <c r="T61" s="40">
        <v>79323134.739999995</v>
      </c>
      <c r="U61" s="40">
        <v>477203560.26999998</v>
      </c>
      <c r="V61" s="40">
        <v>307360952.27999997</v>
      </c>
      <c r="W61" s="40">
        <v>162631479.74000001</v>
      </c>
      <c r="X61" s="40">
        <v>47166646.93</v>
      </c>
      <c r="Y61" s="40">
        <v>304508382.49000001</v>
      </c>
      <c r="Z61" s="40">
        <v>126676785.78</v>
      </c>
      <c r="AA61" s="40">
        <v>62544131.240000002</v>
      </c>
      <c r="AB61" s="40">
        <v>-10884577.99</v>
      </c>
      <c r="AC61" s="40">
        <v>274777893.43000001</v>
      </c>
      <c r="AD61" s="40">
        <v>256393459.24000001</v>
      </c>
      <c r="AE61" s="40">
        <v>208941134.25999999</v>
      </c>
      <c r="AF61" s="40">
        <v>86681326.280000001</v>
      </c>
      <c r="AG61" s="40">
        <v>331309564.04000002</v>
      </c>
      <c r="AH61" s="40">
        <v>238151810.28999999</v>
      </c>
      <c r="AI61" s="40">
        <v>184066878.86000001</v>
      </c>
      <c r="AJ61" s="40">
        <v>108728287.37</v>
      </c>
      <c r="AK61" s="40">
        <v>192015690.25</v>
      </c>
      <c r="AL61" s="40">
        <v>133714649.26000001</v>
      </c>
      <c r="AM61" s="40">
        <v>79840821.269999996</v>
      </c>
      <c r="AN61" s="40">
        <v>3292249.63</v>
      </c>
      <c r="AO61" s="40">
        <v>112033723.16</v>
      </c>
      <c r="AP61" s="40">
        <v>92167880.109999999</v>
      </c>
      <c r="AQ61" s="40">
        <v>124826477.68000001</v>
      </c>
      <c r="AR61" s="40">
        <v>91134931.719999999</v>
      </c>
      <c r="AS61" s="40">
        <v>0</v>
      </c>
      <c r="AT61" s="26">
        <v>831484029.71000004</v>
      </c>
      <c r="AU61" s="26">
        <v>527120107.50999999</v>
      </c>
      <c r="AV61" s="26">
        <v>180086799.97999999</v>
      </c>
      <c r="AW61" s="26">
        <v>774054583.58000004</v>
      </c>
      <c r="AX61" s="26">
        <v>510352424.54000002</v>
      </c>
      <c r="AY61" s="26">
        <v>290537889.00999999</v>
      </c>
      <c r="AZ61" s="26">
        <v>138694919.43000001</v>
      </c>
      <c r="BA61" s="26">
        <v>517465808.66000003</v>
      </c>
      <c r="BB61" s="26">
        <v>457181580.22000003</v>
      </c>
      <c r="BC61" s="26">
        <v>350576309.74000001</v>
      </c>
      <c r="BD61" s="26">
        <v>175995006.59</v>
      </c>
      <c r="BE61" s="26">
        <v>740089727.74000001</v>
      </c>
      <c r="BF61" s="26">
        <v>589109091.66999996</v>
      </c>
      <c r="BG61" s="26">
        <v>432199260.55000001</v>
      </c>
      <c r="BH61" s="26">
        <v>194866373.43000001</v>
      </c>
      <c r="BI61" s="26">
        <v>922712358.83000004</v>
      </c>
      <c r="BJ61" s="26">
        <v>676910056.69000006</v>
      </c>
      <c r="BK61" s="26">
        <v>447581814.95999998</v>
      </c>
      <c r="BL61" s="26">
        <v>170881446.71000001</v>
      </c>
      <c r="BM61" s="26">
        <v>728061994.91999996</v>
      </c>
      <c r="BN61" s="26">
        <v>570486835.26999998</v>
      </c>
      <c r="BO61" s="26">
        <v>358967800.48000002</v>
      </c>
      <c r="BP61" s="26">
        <v>158350622.16</v>
      </c>
      <c r="BQ61" s="26">
        <v>618143834.19000006</v>
      </c>
      <c r="BR61" s="26">
        <v>325038545.63999999</v>
      </c>
      <c r="BS61" s="26">
        <v>461555124.94999999</v>
      </c>
      <c r="BT61" s="26">
        <v>303763726.22000003</v>
      </c>
      <c r="BU61" s="26">
        <v>528473747.29000002</v>
      </c>
      <c r="BV61" s="26">
        <v>249645489</v>
      </c>
      <c r="BW61" s="26">
        <v>8789838.5399999991</v>
      </c>
      <c r="BX61" s="26">
        <v>-13617866.6</v>
      </c>
      <c r="BY61" s="26">
        <v>84717583.150000006</v>
      </c>
      <c r="BZ61" s="26">
        <v>12581696.99</v>
      </c>
      <c r="CA61" s="26">
        <v>12166218.869999999</v>
      </c>
      <c r="CB61" s="26">
        <v>60862087.509999998</v>
      </c>
      <c r="CC61" s="26">
        <v>193063376.06</v>
      </c>
      <c r="CD61" s="26">
        <v>129270000</v>
      </c>
      <c r="CE61" s="26">
        <v>189945000</v>
      </c>
      <c r="CF61" s="26">
        <v>106503934.05</v>
      </c>
      <c r="CG61" s="26">
        <v>58750000</v>
      </c>
      <c r="CH61" s="26">
        <v>84660000</v>
      </c>
      <c r="CI61" s="26">
        <v>71460000</v>
      </c>
      <c r="CJ61" s="26">
        <v>71300000</v>
      </c>
      <c r="CK61" s="26">
        <v>0</v>
      </c>
    </row>
    <row r="62" spans="1:89">
      <c r="A62" s="22"/>
      <c r="B62" s="4"/>
      <c r="C62" s="4"/>
      <c r="D62" s="4"/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74"/>
      <c r="AS62" s="174"/>
      <c r="AT62" s="174"/>
      <c r="AU62" s="174"/>
      <c r="AV62" s="174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4"/>
      <c r="CI62" s="174"/>
      <c r="CJ62" s="174"/>
      <c r="CK62" s="174"/>
    </row>
    <row r="65" spans="1:89">
      <c r="A65" s="22" t="s">
        <v>98</v>
      </c>
      <c r="B65" s="40">
        <v>27644200.77</v>
      </c>
      <c r="C65" s="40">
        <v>18764311.07</v>
      </c>
      <c r="D65" s="40">
        <v>1219836.83</v>
      </c>
      <c r="E65" s="40">
        <v>30503843.73</v>
      </c>
      <c r="F65" s="40">
        <v>28684819.350000001</v>
      </c>
      <c r="G65" s="40">
        <v>20356188.280000001</v>
      </c>
      <c r="H65" s="40">
        <v>10736232.83</v>
      </c>
      <c r="I65" s="40">
        <v>18417840.550000001</v>
      </c>
      <c r="J65" s="40">
        <v>7695548.0700000003</v>
      </c>
      <c r="K65" s="40">
        <v>4767846.43</v>
      </c>
      <c r="L65" s="40">
        <v>78384.929999999993</v>
      </c>
      <c r="M65" s="40">
        <v>5144565.07</v>
      </c>
      <c r="N65" s="40">
        <v>4773165.51</v>
      </c>
      <c r="O65" s="40">
        <v>4757247.71</v>
      </c>
      <c r="P65" s="40">
        <v>1409667.88</v>
      </c>
      <c r="Q65" s="40">
        <v>2057686.76</v>
      </c>
      <c r="R65" s="40">
        <v>1957686.76</v>
      </c>
      <c r="S65" s="40">
        <v>1957686.76</v>
      </c>
      <c r="T65" s="40">
        <v>0</v>
      </c>
      <c r="U65" s="40">
        <v>1468681.57</v>
      </c>
      <c r="V65" s="40">
        <v>1468681.57</v>
      </c>
      <c r="W65" s="40">
        <v>1468681.57</v>
      </c>
      <c r="X65" s="40">
        <v>0</v>
      </c>
      <c r="Y65" s="40">
        <v>3599609.5</v>
      </c>
      <c r="Z65" s="40">
        <v>2552514.42</v>
      </c>
      <c r="AA65" s="40">
        <v>1560664.57</v>
      </c>
      <c r="AB65" s="40">
        <v>-189484.79999999999</v>
      </c>
      <c r="AC65" s="40">
        <v>3338428.84</v>
      </c>
      <c r="AD65" s="40">
        <v>1729225.21</v>
      </c>
      <c r="AE65" s="40">
        <v>714045.93</v>
      </c>
      <c r="AF65" s="40">
        <v>-197983.28</v>
      </c>
      <c r="AG65" s="40">
        <v>1983637.3</v>
      </c>
      <c r="AH65" s="40">
        <v>370815.73</v>
      </c>
      <c r="AI65" s="40">
        <v>-149807.07999999999</v>
      </c>
      <c r="AJ65" s="40">
        <v>0</v>
      </c>
      <c r="AK65" s="40">
        <v>0</v>
      </c>
      <c r="AL65" s="40">
        <v>0</v>
      </c>
      <c r="AM65" s="40">
        <v>0</v>
      </c>
      <c r="AN65" s="40">
        <v>0</v>
      </c>
      <c r="AO65" s="40">
        <v>0</v>
      </c>
      <c r="AP65" s="40">
        <v>0</v>
      </c>
      <c r="AQ65" s="40">
        <v>0</v>
      </c>
      <c r="AR65" s="40">
        <v>0</v>
      </c>
      <c r="AS65" s="40">
        <v>0</v>
      </c>
      <c r="AT65" s="40">
        <v>217566698.08000001</v>
      </c>
      <c r="AU65" s="40">
        <v>149175345.75999999</v>
      </c>
      <c r="AV65" s="40">
        <v>28092424.260000002</v>
      </c>
      <c r="AW65" s="40">
        <v>106002085.7</v>
      </c>
      <c r="AX65" s="40">
        <v>78146813.989999995</v>
      </c>
      <c r="AY65" s="40">
        <v>31508275.550000001</v>
      </c>
      <c r="AZ65" s="40">
        <v>6818330.1399999997</v>
      </c>
      <c r="BA65" s="40">
        <v>-52414533.450000003</v>
      </c>
      <c r="BB65" s="40">
        <v>-47415743.689999998</v>
      </c>
      <c r="BC65" s="40">
        <v>-4476487.08</v>
      </c>
      <c r="BD65" s="40">
        <v>13731417.210000001</v>
      </c>
      <c r="BE65" s="40">
        <v>74080792.579999998</v>
      </c>
      <c r="BF65" s="40">
        <v>53634658.140000001</v>
      </c>
      <c r="BG65" s="40">
        <v>44718368.039999999</v>
      </c>
      <c r="BH65" s="40">
        <v>13012623.23</v>
      </c>
      <c r="BI65" s="40">
        <v>129351232.81999999</v>
      </c>
      <c r="BJ65" s="40">
        <v>126231548.87</v>
      </c>
      <c r="BK65" s="40">
        <v>99137772.019999996</v>
      </c>
      <c r="BL65" s="40">
        <v>21058739.870000001</v>
      </c>
      <c r="BM65" s="40">
        <v>80579243.650000006</v>
      </c>
      <c r="BN65" s="40">
        <v>68017088.620000005</v>
      </c>
      <c r="BO65" s="40">
        <v>47536007.049999997</v>
      </c>
      <c r="BP65" s="40">
        <v>23536334.48</v>
      </c>
      <c r="BQ65" s="40">
        <v>47111894.539999999</v>
      </c>
      <c r="BR65" s="40">
        <v>43130624.329999998</v>
      </c>
      <c r="BS65" s="40">
        <v>110636895.03</v>
      </c>
      <c r="BT65" s="40">
        <v>55492097.759999998</v>
      </c>
      <c r="BU65" s="40">
        <v>42252799.109999999</v>
      </c>
      <c r="BV65" s="40">
        <v>-8467811.9100000001</v>
      </c>
      <c r="BW65" s="40">
        <v>44423828.259999998</v>
      </c>
      <c r="BX65" s="40">
        <v>-2405395.41</v>
      </c>
      <c r="BY65" s="40">
        <v>43588942.600000001</v>
      </c>
      <c r="BZ65" s="40">
        <v>2100000</v>
      </c>
      <c r="CA65" s="40">
        <v>5299206.3</v>
      </c>
      <c r="CB65" s="40">
        <v>3033836.53</v>
      </c>
      <c r="CC65" s="40">
        <v>10641347.550000001</v>
      </c>
      <c r="CD65" s="40">
        <v>5790000</v>
      </c>
      <c r="CE65" s="40">
        <v>7729000</v>
      </c>
      <c r="CF65" s="40">
        <v>2092581.44</v>
      </c>
      <c r="CG65" s="40">
        <v>0</v>
      </c>
      <c r="CH65" s="40">
        <v>0</v>
      </c>
      <c r="CI65" s="40">
        <v>0</v>
      </c>
      <c r="CJ65" s="40">
        <v>0</v>
      </c>
      <c r="CK65" s="40">
        <v>0</v>
      </c>
    </row>
    <row r="66" spans="1:89">
      <c r="A66" s="22" t="s">
        <v>99</v>
      </c>
      <c r="B66" s="40">
        <v>16251778.33</v>
      </c>
      <c r="C66" s="40">
        <v>17601835.379999999</v>
      </c>
      <c r="D66" s="40">
        <v>57361.14</v>
      </c>
      <c r="E66" s="40">
        <v>-401773.08</v>
      </c>
      <c r="F66" s="40">
        <v>1182983.53</v>
      </c>
      <c r="G66" s="40">
        <v>415734.32</v>
      </c>
      <c r="H66" s="40">
        <v>0</v>
      </c>
      <c r="I66" s="40">
        <v>6454556.7199999997</v>
      </c>
      <c r="J66" s="40">
        <v>0</v>
      </c>
      <c r="K66" s="40">
        <v>0</v>
      </c>
      <c r="L66" s="40">
        <v>0</v>
      </c>
      <c r="M66" s="40">
        <v>0</v>
      </c>
      <c r="N66" s="40">
        <v>0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0">
        <v>0</v>
      </c>
      <c r="Y66" s="40">
        <v>2124420.59</v>
      </c>
      <c r="Z66" s="40">
        <v>1140768.22</v>
      </c>
      <c r="AA66" s="40">
        <v>0</v>
      </c>
      <c r="AB66" s="40">
        <v>-189484.79999999999</v>
      </c>
      <c r="AC66" s="40">
        <v>2721723.37</v>
      </c>
      <c r="AD66" s="40">
        <v>1112519.74</v>
      </c>
      <c r="AE66" s="40">
        <v>97340.46</v>
      </c>
      <c r="AF66" s="40">
        <v>-197983.28</v>
      </c>
      <c r="AG66" s="40">
        <v>1983637.3</v>
      </c>
      <c r="AH66" s="40">
        <v>0</v>
      </c>
      <c r="AI66" s="40">
        <v>0</v>
      </c>
      <c r="AJ66" s="40">
        <v>0</v>
      </c>
      <c r="AK66" s="40">
        <v>0</v>
      </c>
      <c r="AL66" s="40">
        <v>0</v>
      </c>
      <c r="AM66" s="40">
        <v>0</v>
      </c>
      <c r="AN66" s="40">
        <v>0</v>
      </c>
      <c r="AO66" s="40">
        <v>0</v>
      </c>
      <c r="AP66" s="40">
        <v>0</v>
      </c>
      <c r="AQ66" s="40">
        <v>0</v>
      </c>
      <c r="AR66" s="40">
        <v>0</v>
      </c>
      <c r="AS66" s="40">
        <v>0</v>
      </c>
      <c r="AT66" s="40">
        <v>214420749.16999999</v>
      </c>
      <c r="AU66" s="40">
        <v>145953407.36000001</v>
      </c>
      <c r="AV66" s="40">
        <v>28092424.260000002</v>
      </c>
      <c r="AW66" s="40">
        <v>0</v>
      </c>
      <c r="AX66" s="40">
        <v>0</v>
      </c>
      <c r="AY66" s="40">
        <v>0</v>
      </c>
      <c r="AZ66" s="40">
        <v>0</v>
      </c>
      <c r="BA66" s="40">
        <v>0</v>
      </c>
      <c r="BB66" s="40">
        <v>0</v>
      </c>
      <c r="BC66" s="40">
        <v>0</v>
      </c>
      <c r="BD66" s="40">
        <v>0</v>
      </c>
      <c r="BE66" s="40">
        <v>0</v>
      </c>
      <c r="BF66" s="40">
        <v>0</v>
      </c>
      <c r="BG66" s="40">
        <v>0</v>
      </c>
      <c r="BH66" s="40">
        <v>0</v>
      </c>
      <c r="BI66" s="40">
        <v>0</v>
      </c>
      <c r="BJ66" s="40">
        <v>0</v>
      </c>
      <c r="BK66" s="40">
        <v>0</v>
      </c>
      <c r="BL66" s="40">
        <v>0</v>
      </c>
      <c r="BM66" s="40">
        <v>0</v>
      </c>
      <c r="BN66" s="40">
        <v>0</v>
      </c>
      <c r="BO66" s="40">
        <v>0</v>
      </c>
      <c r="BP66" s="40">
        <v>0</v>
      </c>
      <c r="BQ66" s="40">
        <v>0</v>
      </c>
      <c r="BR66" s="40">
        <v>0</v>
      </c>
      <c r="BS66" s="40">
        <v>0</v>
      </c>
      <c r="BT66" s="40">
        <v>0</v>
      </c>
      <c r="BU66" s="40">
        <v>0</v>
      </c>
      <c r="BV66" s="40">
        <v>0</v>
      </c>
      <c r="BW66" s="40">
        <v>0</v>
      </c>
      <c r="BX66" s="40">
        <v>0</v>
      </c>
      <c r="BY66" s="40">
        <v>0</v>
      </c>
      <c r="BZ66" s="40">
        <v>0</v>
      </c>
      <c r="CA66" s="40">
        <v>0</v>
      </c>
      <c r="CB66" s="40">
        <v>0</v>
      </c>
      <c r="CC66" s="40">
        <v>0</v>
      </c>
      <c r="CD66" s="40">
        <v>0</v>
      </c>
      <c r="CE66" s="40">
        <v>0</v>
      </c>
      <c r="CF66" s="40">
        <v>0</v>
      </c>
      <c r="CG66" s="40">
        <v>0</v>
      </c>
      <c r="CH66" s="40">
        <v>0</v>
      </c>
      <c r="CI66" s="40">
        <v>0</v>
      </c>
      <c r="CJ66" s="40">
        <v>0</v>
      </c>
      <c r="CK66" s="40">
        <v>0</v>
      </c>
    </row>
    <row r="67" spans="1:89">
      <c r="A67" s="22" t="s">
        <v>100</v>
      </c>
      <c r="B67" s="4">
        <f>B65-B66</f>
        <v>11392422.439999999</v>
      </c>
      <c r="C67" s="4">
        <f t="shared" ref="C67:BN67" si="67">C65-C66</f>
        <v>1162475.6900000013</v>
      </c>
      <c r="D67" s="4">
        <f t="shared" si="67"/>
        <v>1162475.6900000002</v>
      </c>
      <c r="E67" s="4">
        <f t="shared" si="67"/>
        <v>30905616.809999999</v>
      </c>
      <c r="F67" s="4">
        <f t="shared" si="67"/>
        <v>27501835.82</v>
      </c>
      <c r="G67" s="4">
        <f t="shared" si="67"/>
        <v>19940453.960000001</v>
      </c>
      <c r="H67" s="4">
        <f t="shared" si="67"/>
        <v>10736232.83</v>
      </c>
      <c r="I67" s="4">
        <f t="shared" si="67"/>
        <v>11963283.830000002</v>
      </c>
      <c r="J67" s="4">
        <f t="shared" si="67"/>
        <v>7695548.0700000003</v>
      </c>
      <c r="K67" s="4">
        <f t="shared" si="67"/>
        <v>4767846.43</v>
      </c>
      <c r="L67" s="4">
        <f t="shared" si="67"/>
        <v>78384.929999999993</v>
      </c>
      <c r="M67" s="4">
        <f t="shared" si="67"/>
        <v>5144565.07</v>
      </c>
      <c r="N67" s="4">
        <f t="shared" si="67"/>
        <v>4773165.51</v>
      </c>
      <c r="O67" s="4">
        <f t="shared" si="67"/>
        <v>4757247.71</v>
      </c>
      <c r="P67" s="4">
        <f t="shared" si="67"/>
        <v>1409667.88</v>
      </c>
      <c r="Q67" s="4">
        <f t="shared" si="67"/>
        <v>2057686.76</v>
      </c>
      <c r="R67" s="4">
        <f t="shared" si="67"/>
        <v>1957686.76</v>
      </c>
      <c r="S67" s="4">
        <f t="shared" si="67"/>
        <v>1957686.76</v>
      </c>
      <c r="T67" s="4">
        <f t="shared" si="67"/>
        <v>0</v>
      </c>
      <c r="U67" s="4">
        <f t="shared" si="67"/>
        <v>1468681.57</v>
      </c>
      <c r="V67" s="4">
        <f t="shared" si="67"/>
        <v>1468681.57</v>
      </c>
      <c r="W67" s="4">
        <f t="shared" si="67"/>
        <v>1468681.57</v>
      </c>
      <c r="X67" s="4">
        <f t="shared" si="67"/>
        <v>0</v>
      </c>
      <c r="Y67" s="4">
        <f t="shared" si="67"/>
        <v>1475188.9100000001</v>
      </c>
      <c r="Z67" s="4">
        <f t="shared" si="67"/>
        <v>1411746.2</v>
      </c>
      <c r="AA67" s="4">
        <f t="shared" si="67"/>
        <v>1560664.57</v>
      </c>
      <c r="AB67" s="4">
        <f t="shared" si="67"/>
        <v>0</v>
      </c>
      <c r="AC67" s="4">
        <f t="shared" si="67"/>
        <v>616705.46999999974</v>
      </c>
      <c r="AD67" s="4">
        <f t="shared" si="67"/>
        <v>616705.47</v>
      </c>
      <c r="AE67" s="4">
        <f t="shared" si="67"/>
        <v>616705.47000000009</v>
      </c>
      <c r="AF67" s="4">
        <f t="shared" si="67"/>
        <v>0</v>
      </c>
      <c r="AG67" s="4">
        <f t="shared" si="67"/>
        <v>0</v>
      </c>
      <c r="AH67" s="4">
        <f t="shared" si="67"/>
        <v>370815.73</v>
      </c>
      <c r="AI67" s="4">
        <f t="shared" si="67"/>
        <v>-149807.07999999999</v>
      </c>
      <c r="AJ67" s="4">
        <f t="shared" si="67"/>
        <v>0</v>
      </c>
      <c r="AK67" s="4">
        <f t="shared" si="67"/>
        <v>0</v>
      </c>
      <c r="AL67" s="4">
        <f t="shared" si="67"/>
        <v>0</v>
      </c>
      <c r="AM67" s="4">
        <f t="shared" si="67"/>
        <v>0</v>
      </c>
      <c r="AN67" s="4">
        <f t="shared" si="67"/>
        <v>0</v>
      </c>
      <c r="AO67" s="4">
        <f t="shared" si="67"/>
        <v>0</v>
      </c>
      <c r="AP67" s="4">
        <f t="shared" si="67"/>
        <v>0</v>
      </c>
      <c r="AQ67" s="4">
        <f t="shared" si="67"/>
        <v>0</v>
      </c>
      <c r="AR67" s="4">
        <f t="shared" si="67"/>
        <v>0</v>
      </c>
      <c r="AS67" s="4">
        <f t="shared" si="67"/>
        <v>0</v>
      </c>
      <c r="AT67" s="4">
        <f t="shared" si="67"/>
        <v>3145948.9100000262</v>
      </c>
      <c r="AU67" s="4">
        <f t="shared" si="67"/>
        <v>3221938.3999999762</v>
      </c>
      <c r="AV67" s="4">
        <f t="shared" si="67"/>
        <v>0</v>
      </c>
      <c r="AW67" s="4">
        <f t="shared" si="67"/>
        <v>106002085.7</v>
      </c>
      <c r="AX67" s="4">
        <f t="shared" si="67"/>
        <v>78146813.989999995</v>
      </c>
      <c r="AY67" s="4">
        <f t="shared" si="67"/>
        <v>31508275.550000001</v>
      </c>
      <c r="AZ67" s="4">
        <f t="shared" si="67"/>
        <v>6818330.1399999997</v>
      </c>
      <c r="BA67" s="4">
        <f t="shared" si="67"/>
        <v>-52414533.450000003</v>
      </c>
      <c r="BB67" s="4">
        <f t="shared" si="67"/>
        <v>-47415743.689999998</v>
      </c>
      <c r="BC67" s="4">
        <f t="shared" si="67"/>
        <v>-4476487.08</v>
      </c>
      <c r="BD67" s="4">
        <f t="shared" si="67"/>
        <v>13731417.210000001</v>
      </c>
      <c r="BE67" s="4">
        <f t="shared" si="67"/>
        <v>74080792.579999998</v>
      </c>
      <c r="BF67" s="4">
        <f t="shared" si="67"/>
        <v>53634658.140000001</v>
      </c>
      <c r="BG67" s="4">
        <f t="shared" si="67"/>
        <v>44718368.039999999</v>
      </c>
      <c r="BH67" s="4">
        <f t="shared" si="67"/>
        <v>13012623.23</v>
      </c>
      <c r="BI67" s="4">
        <f t="shared" si="67"/>
        <v>129351232.81999999</v>
      </c>
      <c r="BJ67" s="4">
        <f t="shared" si="67"/>
        <v>126231548.87</v>
      </c>
      <c r="BK67" s="4">
        <f t="shared" si="67"/>
        <v>99137772.019999996</v>
      </c>
      <c r="BL67" s="4">
        <f t="shared" si="67"/>
        <v>21058739.870000001</v>
      </c>
      <c r="BM67" s="4">
        <f t="shared" si="67"/>
        <v>80579243.650000006</v>
      </c>
      <c r="BN67" s="4">
        <f t="shared" si="67"/>
        <v>68017088.620000005</v>
      </c>
      <c r="BO67" s="4">
        <f t="shared" ref="BO67:CJ67" si="68">BO65-BO66</f>
        <v>47536007.049999997</v>
      </c>
      <c r="BP67" s="4">
        <f t="shared" si="68"/>
        <v>23536334.48</v>
      </c>
      <c r="BQ67" s="4">
        <f t="shared" si="68"/>
        <v>47111894.539999999</v>
      </c>
      <c r="BR67" s="4">
        <f t="shared" si="68"/>
        <v>43130624.329999998</v>
      </c>
      <c r="BS67" s="4">
        <f t="shared" si="68"/>
        <v>110636895.03</v>
      </c>
      <c r="BT67" s="4">
        <f t="shared" si="68"/>
        <v>55492097.759999998</v>
      </c>
      <c r="BU67" s="4">
        <f t="shared" si="68"/>
        <v>42252799.109999999</v>
      </c>
      <c r="BV67" s="4">
        <f t="shared" si="68"/>
        <v>-8467811.9100000001</v>
      </c>
      <c r="BW67" s="4">
        <f t="shared" si="68"/>
        <v>44423828.259999998</v>
      </c>
      <c r="BX67" s="4">
        <f t="shared" si="68"/>
        <v>-2405395.41</v>
      </c>
      <c r="BY67" s="4">
        <f t="shared" si="68"/>
        <v>43588942.600000001</v>
      </c>
      <c r="BZ67" s="4">
        <f t="shared" si="68"/>
        <v>2100000</v>
      </c>
      <c r="CA67" s="4">
        <f t="shared" si="68"/>
        <v>5299206.3</v>
      </c>
      <c r="CB67" s="4">
        <f t="shared" si="68"/>
        <v>3033836.53</v>
      </c>
      <c r="CC67" s="4">
        <f t="shared" si="68"/>
        <v>10641347.550000001</v>
      </c>
      <c r="CD67" s="4">
        <f t="shared" si="68"/>
        <v>5790000</v>
      </c>
      <c r="CE67" s="4">
        <f t="shared" si="68"/>
        <v>7729000</v>
      </c>
      <c r="CF67" s="4">
        <f t="shared" si="68"/>
        <v>2092581.44</v>
      </c>
      <c r="CG67" s="4">
        <f t="shared" si="68"/>
        <v>0</v>
      </c>
      <c r="CH67" s="4">
        <f t="shared" si="68"/>
        <v>0</v>
      </c>
      <c r="CI67" s="4">
        <f t="shared" si="68"/>
        <v>0</v>
      </c>
      <c r="CJ67" s="4">
        <f t="shared" si="68"/>
        <v>0</v>
      </c>
      <c r="CK67" s="4"/>
    </row>
    <row r="68" spans="1:89">
      <c r="A68" s="22" t="s">
        <v>101</v>
      </c>
      <c r="B68" s="40">
        <v>101480275.70999999</v>
      </c>
      <c r="C68" s="40">
        <v>63362737.509999998</v>
      </c>
      <c r="D68" s="40">
        <v>30298193.77</v>
      </c>
      <c r="E68" s="40">
        <v>62175675.670000002</v>
      </c>
      <c r="F68" s="40">
        <v>36659448.939999998</v>
      </c>
      <c r="G68" s="40">
        <v>32772965.899999999</v>
      </c>
      <c r="H68" s="40">
        <v>4414809.24</v>
      </c>
      <c r="I68" s="40">
        <v>12357666.9</v>
      </c>
      <c r="J68" s="40">
        <v>12977270.189999999</v>
      </c>
      <c r="K68" s="40">
        <v>15741942.699999999</v>
      </c>
      <c r="L68" s="40">
        <v>7201697.8600000003</v>
      </c>
      <c r="M68" s="40">
        <v>56106284.82</v>
      </c>
      <c r="N68" s="40">
        <v>43074787.479999997</v>
      </c>
      <c r="O68" s="40">
        <v>13796362.48</v>
      </c>
      <c r="P68" s="40">
        <v>6081657.46</v>
      </c>
      <c r="Q68" s="40">
        <v>-323610.28999999998</v>
      </c>
      <c r="R68" s="40">
        <v>-3076541.06</v>
      </c>
      <c r="S68" s="40">
        <v>-5185735.5599999996</v>
      </c>
      <c r="T68" s="40">
        <v>-3618821.67</v>
      </c>
      <c r="U68" s="40">
        <v>-12775349.07</v>
      </c>
      <c r="V68" s="40">
        <v>-9041947.2699999996</v>
      </c>
      <c r="W68" s="40">
        <v>-5232631.7699999996</v>
      </c>
      <c r="X68" s="40">
        <v>-3114295.84</v>
      </c>
      <c r="Y68" s="40">
        <v>-16216753.73</v>
      </c>
      <c r="Z68" s="40">
        <v>-11261831.73</v>
      </c>
      <c r="AA68" s="40">
        <v>-9979502.3300000001</v>
      </c>
      <c r="AB68" s="40">
        <v>-5469800.0300000003</v>
      </c>
      <c r="AC68" s="40">
        <v>-18890494.98</v>
      </c>
      <c r="AD68" s="40">
        <v>-11364431.92</v>
      </c>
      <c r="AE68" s="40">
        <v>-4869578.0999999996</v>
      </c>
      <c r="AF68" s="40">
        <v>-3394318.28</v>
      </c>
      <c r="AG68" s="40">
        <v>-13903781.41</v>
      </c>
      <c r="AH68" s="40">
        <v>-11928738.49</v>
      </c>
      <c r="AI68" s="40">
        <v>-5382019.0700000003</v>
      </c>
      <c r="AJ68" s="40">
        <v>-3413652.99</v>
      </c>
      <c r="AK68" s="40">
        <v>-2486576.1</v>
      </c>
      <c r="AL68" s="40">
        <v>-1248332.3999999999</v>
      </c>
      <c r="AM68" s="40">
        <v>-156542.98000000001</v>
      </c>
      <c r="AN68" s="40">
        <v>75737.64</v>
      </c>
      <c r="AO68" s="40">
        <v>1145983.1299999999</v>
      </c>
      <c r="AP68" s="40">
        <v>989032.06</v>
      </c>
      <c r="AQ68" s="40">
        <v>342462.79</v>
      </c>
      <c r="AR68" s="40">
        <v>-229725.21</v>
      </c>
      <c r="AS68" s="40">
        <v>0</v>
      </c>
      <c r="AT68" s="40">
        <v>-22649401.350000001</v>
      </c>
      <c r="AU68" s="40">
        <v>-8345207.46</v>
      </c>
      <c r="AV68" s="40">
        <v>-6288958.1900000004</v>
      </c>
      <c r="AW68" s="40">
        <v>-22650844.379999999</v>
      </c>
      <c r="AX68" s="40">
        <v>-13369914.74</v>
      </c>
      <c r="AY68" s="40">
        <v>-8061296.04</v>
      </c>
      <c r="AZ68" s="40">
        <v>-3526988.6</v>
      </c>
      <c r="BA68" s="40">
        <v>-8333112.9000000004</v>
      </c>
      <c r="BB68" s="40">
        <v>-821838.79</v>
      </c>
      <c r="BC68" s="40">
        <v>-2071650.69</v>
      </c>
      <c r="BD68" s="40">
        <v>-3633490.4</v>
      </c>
      <c r="BE68" s="40">
        <v>-12576168.560000001</v>
      </c>
      <c r="BF68" s="40">
        <v>-7133253.9900000002</v>
      </c>
      <c r="BG68" s="40">
        <v>-2940819.66</v>
      </c>
      <c r="BH68" s="40">
        <v>-2516879.5699999998</v>
      </c>
      <c r="BI68" s="40">
        <v>8744950.6500000004</v>
      </c>
      <c r="BJ68" s="40">
        <v>14650393.49</v>
      </c>
      <c r="BK68" s="40">
        <v>15927037.050000001</v>
      </c>
      <c r="BL68" s="40">
        <v>6393201.8399999999</v>
      </c>
      <c r="BM68" s="40">
        <v>7360831.6900000004</v>
      </c>
      <c r="BN68" s="40">
        <v>8294311.9100000001</v>
      </c>
      <c r="BO68" s="40">
        <v>4854831.74</v>
      </c>
      <c r="BP68" s="40">
        <v>8338188.3899999997</v>
      </c>
      <c r="BQ68" s="40">
        <v>5508116.9500000002</v>
      </c>
      <c r="BR68" s="40">
        <v>3768713.32</v>
      </c>
      <c r="BS68" s="40">
        <v>3410802.03</v>
      </c>
      <c r="BT68" s="40">
        <v>-87429.7</v>
      </c>
      <c r="BU68" s="40">
        <v>-6568664.4100000001</v>
      </c>
      <c r="BV68" s="40">
        <v>5932455.8700000001</v>
      </c>
      <c r="BW68" s="40">
        <v>868607.39</v>
      </c>
      <c r="BX68" s="40">
        <v>17436730.539999999</v>
      </c>
      <c r="BY68" s="40">
        <v>22884335.809999999</v>
      </c>
      <c r="BZ68" s="40">
        <v>0</v>
      </c>
      <c r="CA68" s="40">
        <v>49930619.770000003</v>
      </c>
      <c r="CB68" s="40">
        <v>0</v>
      </c>
      <c r="CC68" s="40">
        <v>24077630.73</v>
      </c>
      <c r="CD68" s="40">
        <v>0</v>
      </c>
      <c r="CE68" s="40">
        <v>0</v>
      </c>
      <c r="CF68" s="40">
        <v>0</v>
      </c>
      <c r="CG68" s="40">
        <v>0</v>
      </c>
      <c r="CH68" s="40">
        <v>0</v>
      </c>
      <c r="CI68" s="40">
        <v>0</v>
      </c>
      <c r="CJ68" s="40">
        <v>0</v>
      </c>
      <c r="CK68" s="40">
        <v>0</v>
      </c>
    </row>
    <row r="69" spans="1:89">
      <c r="A69" s="22" t="s">
        <v>102</v>
      </c>
      <c r="B69" s="31">
        <v>0.08</v>
      </c>
      <c r="C69" s="31">
        <v>0.08</v>
      </c>
      <c r="D69" s="31">
        <v>0.08</v>
      </c>
      <c r="E69" s="31">
        <v>0.08</v>
      </c>
      <c r="F69" s="31">
        <v>0.08</v>
      </c>
      <c r="G69" s="31">
        <v>0.08</v>
      </c>
      <c r="H69" s="31">
        <v>0.08</v>
      </c>
      <c r="I69" s="31">
        <v>0.08</v>
      </c>
      <c r="J69" s="31">
        <v>0.08</v>
      </c>
      <c r="K69" s="31">
        <v>0.08</v>
      </c>
      <c r="L69" s="31">
        <v>0.08</v>
      </c>
      <c r="M69" s="31">
        <v>0.08</v>
      </c>
      <c r="N69" s="31">
        <v>0.08</v>
      </c>
      <c r="O69" s="31">
        <v>0.08</v>
      </c>
      <c r="P69" s="31">
        <v>0.08</v>
      </c>
      <c r="Q69" s="31">
        <v>0.08</v>
      </c>
      <c r="R69" s="31">
        <v>0.08</v>
      </c>
      <c r="S69" s="31">
        <v>0.08</v>
      </c>
      <c r="T69" s="31">
        <v>0.08</v>
      </c>
      <c r="U69" s="31">
        <v>0.08</v>
      </c>
      <c r="V69" s="31">
        <v>0.08</v>
      </c>
      <c r="W69" s="31">
        <v>0.08</v>
      </c>
      <c r="X69" s="31">
        <v>0.08</v>
      </c>
      <c r="Y69" s="31">
        <v>0.08</v>
      </c>
      <c r="Z69" s="31">
        <v>0.08</v>
      </c>
      <c r="AA69" s="31">
        <v>0.08</v>
      </c>
      <c r="AB69" s="31">
        <v>0.08</v>
      </c>
      <c r="AC69" s="31">
        <v>0.08</v>
      </c>
      <c r="AD69" s="31">
        <v>0.08</v>
      </c>
      <c r="AE69" s="31">
        <v>0.08</v>
      </c>
      <c r="AF69" s="31">
        <v>0.08</v>
      </c>
      <c r="AG69" s="31">
        <v>0.08</v>
      </c>
      <c r="AH69" s="31">
        <v>0.08</v>
      </c>
      <c r="AI69" s="31">
        <v>0.08</v>
      </c>
      <c r="AJ69" s="31">
        <v>0.08</v>
      </c>
      <c r="AK69" s="31">
        <v>0.08</v>
      </c>
      <c r="AL69" s="31">
        <v>0.08</v>
      </c>
      <c r="AM69" s="31">
        <v>0.08</v>
      </c>
      <c r="AN69" s="31">
        <v>0.08</v>
      </c>
      <c r="AO69" s="31">
        <v>0.08</v>
      </c>
      <c r="AP69" s="31">
        <v>0.08</v>
      </c>
      <c r="AQ69" s="31">
        <v>0.08</v>
      </c>
      <c r="AR69" s="31">
        <v>0.08</v>
      </c>
      <c r="AS69" s="31">
        <v>0.08</v>
      </c>
      <c r="AT69" s="31">
        <v>0.08</v>
      </c>
      <c r="AU69" s="31">
        <v>0.08</v>
      </c>
      <c r="AV69" s="31">
        <v>0.08</v>
      </c>
      <c r="AW69" s="31">
        <v>0.08</v>
      </c>
      <c r="AX69" s="31">
        <v>0.08</v>
      </c>
      <c r="AY69" s="31">
        <v>0.08</v>
      </c>
      <c r="AZ69" s="31">
        <v>0.08</v>
      </c>
      <c r="BA69" s="31">
        <v>0.08</v>
      </c>
      <c r="BB69" s="31">
        <v>0.08</v>
      </c>
      <c r="BC69" s="31">
        <v>0.08</v>
      </c>
      <c r="BD69" s="31">
        <v>0.08</v>
      </c>
      <c r="BE69" s="31">
        <v>0.08</v>
      </c>
      <c r="BF69" s="31">
        <v>0.08</v>
      </c>
      <c r="BG69" s="31">
        <v>0.08</v>
      </c>
      <c r="BH69" s="31">
        <v>0.08</v>
      </c>
      <c r="BI69" s="31">
        <v>0.08</v>
      </c>
      <c r="BJ69" s="31">
        <v>0.08</v>
      </c>
      <c r="BK69" s="31">
        <v>0.08</v>
      </c>
      <c r="BL69" s="31">
        <v>0.08</v>
      </c>
      <c r="BM69" s="31">
        <v>0.08</v>
      </c>
      <c r="BN69" s="31">
        <v>0.08</v>
      </c>
      <c r="BO69" s="31">
        <v>0.08</v>
      </c>
      <c r="BP69" s="31">
        <v>0.08</v>
      </c>
      <c r="BQ69" s="31">
        <v>0.08</v>
      </c>
      <c r="BR69" s="31">
        <v>0.08</v>
      </c>
      <c r="BS69" s="31">
        <v>0.08</v>
      </c>
      <c r="BT69" s="31">
        <v>0.08</v>
      </c>
      <c r="BU69" s="31">
        <v>0.08</v>
      </c>
      <c r="BV69" s="31">
        <v>0.08</v>
      </c>
      <c r="BW69" s="31">
        <v>0.08</v>
      </c>
      <c r="BX69" s="31">
        <v>0.08</v>
      </c>
      <c r="BY69" s="31">
        <v>0.08</v>
      </c>
      <c r="BZ69" s="31">
        <v>0.08</v>
      </c>
      <c r="CA69" s="31">
        <v>0.08</v>
      </c>
      <c r="CB69" s="31">
        <v>0.08</v>
      </c>
      <c r="CC69" s="31">
        <v>0.08</v>
      </c>
      <c r="CD69" s="31">
        <v>0.08</v>
      </c>
      <c r="CE69" s="31">
        <v>0.08</v>
      </c>
      <c r="CF69" s="31">
        <v>0.08</v>
      </c>
      <c r="CG69" s="31">
        <v>0.08</v>
      </c>
      <c r="CH69" s="31">
        <v>0.08</v>
      </c>
      <c r="CI69" s="31">
        <v>0.08</v>
      </c>
      <c r="CJ69" s="31">
        <v>0.08</v>
      </c>
      <c r="CK69" s="4"/>
    </row>
    <row r="70" spans="1:89">
      <c r="A70" s="22" t="s">
        <v>103</v>
      </c>
      <c r="B70" s="40">
        <v>5383037560.54</v>
      </c>
      <c r="C70" s="40">
        <v>5303289171.6000004</v>
      </c>
      <c r="D70" s="40">
        <v>5124096192.3100004</v>
      </c>
      <c r="E70" s="40">
        <v>5188664589.9799995</v>
      </c>
      <c r="F70" s="40">
        <v>4673255259.04</v>
      </c>
      <c r="G70" s="40">
        <v>4414692351.1000004</v>
      </c>
      <c r="H70" s="40">
        <v>4367938993.7799997</v>
      </c>
      <c r="I70" s="40">
        <v>4267903546.7600002</v>
      </c>
      <c r="J70" s="40">
        <v>3873730892.52</v>
      </c>
      <c r="K70" s="40">
        <v>3714008470.3000002</v>
      </c>
      <c r="L70" s="40">
        <v>3568698579.71</v>
      </c>
      <c r="M70" s="40">
        <v>3644142206.0999999</v>
      </c>
      <c r="N70" s="40">
        <v>3367045938.5100002</v>
      </c>
      <c r="O70" s="40">
        <v>3319775605.3800001</v>
      </c>
      <c r="P70" s="40">
        <v>2155373074.0300002</v>
      </c>
      <c r="Q70" s="40">
        <v>2087535290.8699999</v>
      </c>
      <c r="R70" s="40">
        <v>1895164193.4000001</v>
      </c>
      <c r="S70" s="40">
        <v>1851097509.47</v>
      </c>
      <c r="T70" s="40">
        <v>1826589876.03</v>
      </c>
      <c r="U70" s="40">
        <v>1773100856.98</v>
      </c>
      <c r="V70" s="40">
        <v>1636946145.4100001</v>
      </c>
      <c r="W70" s="40">
        <v>1529505377.27</v>
      </c>
      <c r="X70" s="40">
        <v>1542087827.5</v>
      </c>
      <c r="Y70" s="40">
        <v>1510812972.4000001</v>
      </c>
      <c r="Z70" s="40">
        <v>1377254577.8399999</v>
      </c>
      <c r="AA70" s="40">
        <v>1332961526.0599999</v>
      </c>
      <c r="AB70" s="40">
        <v>1372274351.5999999</v>
      </c>
      <c r="AC70" s="40">
        <v>1390336216.8199999</v>
      </c>
      <c r="AD70" s="40">
        <v>1364767006.73</v>
      </c>
      <c r="AE70" s="40">
        <v>1325244256.0599999</v>
      </c>
      <c r="AF70" s="40">
        <v>1258994751.5899999</v>
      </c>
      <c r="AG70" s="40">
        <v>1216557555.73</v>
      </c>
      <c r="AH70" s="40">
        <v>1137133691.1900001</v>
      </c>
      <c r="AI70" s="40">
        <v>1098488107.6800001</v>
      </c>
      <c r="AJ70" s="40">
        <v>1070488258.87</v>
      </c>
      <c r="AK70" s="40">
        <v>989273104.76999998</v>
      </c>
      <c r="AL70" s="40">
        <v>943483623.04999995</v>
      </c>
      <c r="AM70" s="40">
        <v>301908047.23000002</v>
      </c>
      <c r="AN70" s="40">
        <v>238736715.93000001</v>
      </c>
      <c r="AO70" s="40">
        <v>174139245.78</v>
      </c>
      <c r="AP70" s="40">
        <v>106511976.33</v>
      </c>
      <c r="AQ70" s="40">
        <v>0</v>
      </c>
      <c r="AR70" s="40"/>
      <c r="AS70" s="40"/>
      <c r="AT70" s="40">
        <v>5557397185.8000002</v>
      </c>
      <c r="AU70" s="40">
        <v>5294185121.96</v>
      </c>
      <c r="AV70" s="40">
        <v>5276800465.9200001</v>
      </c>
      <c r="AW70" s="40">
        <v>5181853244.1599998</v>
      </c>
      <c r="AX70" s="40">
        <v>5011911653.6700001</v>
      </c>
      <c r="AY70" s="40">
        <v>4820276191.9799995</v>
      </c>
      <c r="AZ70" s="40">
        <v>5010338103.3100004</v>
      </c>
      <c r="BA70" s="40">
        <v>4895309580.54</v>
      </c>
      <c r="BB70" s="40">
        <v>4888570328.4099998</v>
      </c>
      <c r="BC70" s="40">
        <v>4807601462.5600004</v>
      </c>
      <c r="BD70" s="40">
        <v>5068821027.4499998</v>
      </c>
      <c r="BE70" s="40">
        <v>4926753550.1099997</v>
      </c>
      <c r="BF70" s="40">
        <v>4808299542.9399996</v>
      </c>
      <c r="BG70" s="40">
        <v>4751398778.0100002</v>
      </c>
      <c r="BH70" s="40">
        <v>4805853655.8900003</v>
      </c>
      <c r="BI70" s="40">
        <v>4648133672.2799997</v>
      </c>
      <c r="BJ70" s="40">
        <v>4488942480.3800001</v>
      </c>
      <c r="BK70" s="40">
        <v>4292913533.4400001</v>
      </c>
      <c r="BL70" s="40">
        <v>4290589554.0599999</v>
      </c>
      <c r="BM70" s="40">
        <v>4205781132.7199998</v>
      </c>
      <c r="BN70" s="40">
        <v>4125320111.8000002</v>
      </c>
      <c r="BO70" s="40">
        <v>3954027963.8899999</v>
      </c>
      <c r="BP70" s="40">
        <v>3988477317.79</v>
      </c>
      <c r="BQ70" s="40">
        <v>3875929168.1599998</v>
      </c>
      <c r="BR70" s="40">
        <v>3795371454.2600002</v>
      </c>
      <c r="BS70" s="40">
        <v>3599541620.5700002</v>
      </c>
      <c r="BT70" s="40">
        <v>3730682761.8000002</v>
      </c>
      <c r="BU70" s="40">
        <v>3598065094.6500001</v>
      </c>
      <c r="BV70" s="40">
        <v>2191187359.48</v>
      </c>
      <c r="BW70" s="40">
        <v>2108608785.3</v>
      </c>
      <c r="BX70" s="40">
        <v>1229599139.29</v>
      </c>
      <c r="BY70" s="40">
        <v>1243135953.28</v>
      </c>
      <c r="BZ70" s="40">
        <v>1174616352.97</v>
      </c>
      <c r="CA70" s="40">
        <v>1161133968.48</v>
      </c>
      <c r="CB70" s="40">
        <v>1183711862.5699999</v>
      </c>
      <c r="CC70" s="40">
        <v>1077817608.03</v>
      </c>
      <c r="CD70" s="40">
        <v>1076597245.8299999</v>
      </c>
      <c r="CE70" s="40">
        <v>1079738000</v>
      </c>
      <c r="CF70" s="40">
        <v>1004228352.76</v>
      </c>
      <c r="CG70" s="40">
        <v>492689900.37</v>
      </c>
      <c r="CH70" s="40">
        <v>0</v>
      </c>
      <c r="CI70" s="40">
        <v>0</v>
      </c>
      <c r="CJ70" s="40">
        <v>0</v>
      </c>
      <c r="CK70" s="40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51"/>
  <sheetViews>
    <sheetView topLeftCell="A40" workbookViewId="0">
      <selection activeCell="E46" sqref="E46"/>
    </sheetView>
  </sheetViews>
  <sheetFormatPr defaultRowHeight="13.5"/>
  <cols>
    <col min="1" max="1" width="58.125" style="17" bestFit="1" customWidth="1"/>
    <col min="2" max="2" width="22" hidden="1" customWidth="1"/>
    <col min="3" max="3" width="19.5" hidden="1" customWidth="1"/>
    <col min="4" max="4" width="19.375" hidden="1" customWidth="1"/>
    <col min="5" max="5" width="19.5" bestFit="1" customWidth="1"/>
    <col min="6" max="8" width="19.375" hidden="1" customWidth="1"/>
    <col min="9" max="9" width="19.5" bestFit="1" customWidth="1"/>
    <col min="10" max="12" width="19.375" hidden="1" customWidth="1"/>
    <col min="13" max="13" width="19.375" bestFit="1" customWidth="1"/>
    <col min="14" max="16" width="19.375" hidden="1" customWidth="1"/>
    <col min="17" max="17" width="19.375" bestFit="1" customWidth="1"/>
    <col min="18" max="19" width="19.375" hidden="1" customWidth="1"/>
    <col min="20" max="20" width="17.25" hidden="1" customWidth="1"/>
    <col min="21" max="21" width="19.375" bestFit="1" customWidth="1"/>
    <col min="22" max="22" width="19.375" hidden="1" customWidth="1"/>
    <col min="23" max="24" width="18.375" hidden="1" customWidth="1"/>
    <col min="25" max="25" width="19.375" bestFit="1" customWidth="1"/>
    <col min="26" max="27" width="17.25" hidden="1" customWidth="1"/>
    <col min="28" max="28" width="18.375" hidden="1" customWidth="1"/>
    <col min="29" max="29" width="18.25" bestFit="1" customWidth="1"/>
    <col min="30" max="32" width="13.875" hidden="1" customWidth="1"/>
    <col min="33" max="33" width="18.25" bestFit="1" customWidth="1"/>
    <col min="34" max="34" width="17.25" hidden="1" customWidth="1"/>
    <col min="35" max="36" width="19.375" hidden="1" customWidth="1"/>
    <col min="37" max="37" width="19.375" bestFit="1" customWidth="1"/>
    <col min="38" max="40" width="17.25" hidden="1" customWidth="1"/>
    <col min="41" max="41" width="17.25" bestFit="1" customWidth="1"/>
    <col min="42" max="42" width="17.25" hidden="1" customWidth="1"/>
    <col min="43" max="43" width="16.125" bestFit="1" customWidth="1"/>
    <col min="44" max="44" width="13.875" bestFit="1" customWidth="1"/>
    <col min="45" max="45" width="9.5" hidden="1" customWidth="1"/>
    <col min="46" max="73" width="6.5" bestFit="1" customWidth="1"/>
    <col min="74" max="74" width="19.375" bestFit="1" customWidth="1"/>
  </cols>
  <sheetData>
    <row r="1" spans="1:74" s="6" customFormat="1">
      <c r="A1" s="115">
        <v>2285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39447</v>
      </c>
      <c r="AR1" s="1">
        <v>39082</v>
      </c>
      <c r="AS1" s="1">
        <v>25569</v>
      </c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</row>
    <row r="2" spans="1:74" s="45" customFormat="1">
      <c r="A2" s="46" t="s">
        <v>292</v>
      </c>
    </row>
    <row r="3" spans="1:74" s="26" customFormat="1">
      <c r="A3" s="17" t="s">
        <v>320</v>
      </c>
      <c r="B3" s="40">
        <v>3476510.32</v>
      </c>
      <c r="C3" s="40">
        <v>2020135</v>
      </c>
      <c r="D3" s="40">
        <v>207050</v>
      </c>
      <c r="E3" s="40">
        <v>4002672.05</v>
      </c>
      <c r="F3" s="40">
        <v>1226605.51</v>
      </c>
      <c r="G3" s="40">
        <v>659767.1</v>
      </c>
      <c r="H3" s="40">
        <v>249768</v>
      </c>
      <c r="I3" s="40">
        <v>1649500.47</v>
      </c>
      <c r="J3" s="40">
        <v>1072341.72</v>
      </c>
      <c r="K3" s="40">
        <v>544586.72</v>
      </c>
      <c r="L3" s="40">
        <v>462016.72</v>
      </c>
      <c r="M3" s="40">
        <v>407019.85</v>
      </c>
      <c r="N3" s="40">
        <v>293587.17</v>
      </c>
      <c r="O3" s="40">
        <v>157318.60999999999</v>
      </c>
      <c r="P3" s="40">
        <v>10043170.800000001</v>
      </c>
      <c r="Q3" s="40">
        <v>530145.79</v>
      </c>
      <c r="R3" s="40">
        <v>326204.2</v>
      </c>
      <c r="S3" s="40">
        <v>323554.2</v>
      </c>
      <c r="T3" s="40">
        <v>143832.39000000001</v>
      </c>
      <c r="U3" s="40">
        <v>1754386.74</v>
      </c>
      <c r="V3" s="40">
        <v>1386608.58</v>
      </c>
      <c r="W3" s="40">
        <v>485299.6</v>
      </c>
      <c r="X3" s="40">
        <v>151059.6</v>
      </c>
      <c r="Y3" s="40">
        <v>522261</v>
      </c>
      <c r="Z3" s="40">
        <v>344047.57</v>
      </c>
      <c r="AA3" s="40">
        <v>155837.12</v>
      </c>
      <c r="AB3" s="40">
        <v>39473.120000000003</v>
      </c>
      <c r="AC3" s="40">
        <v>1207572.42</v>
      </c>
      <c r="AD3" s="40">
        <v>1004471.26</v>
      </c>
      <c r="AE3" s="40">
        <v>1000484.02</v>
      </c>
      <c r="AF3" s="40">
        <v>970710</v>
      </c>
      <c r="AG3" s="40">
        <v>189458.49</v>
      </c>
      <c r="AH3" s="40">
        <v>147940</v>
      </c>
      <c r="AI3" s="40">
        <v>110540</v>
      </c>
      <c r="AJ3" s="40">
        <v>21540</v>
      </c>
      <c r="AK3" s="40">
        <v>283385</v>
      </c>
      <c r="AL3" s="40">
        <v>50325</v>
      </c>
      <c r="AM3" s="40">
        <v>44290</v>
      </c>
      <c r="AN3" s="40">
        <v>44290</v>
      </c>
      <c r="AO3" s="40">
        <v>0</v>
      </c>
      <c r="AP3" s="40">
        <v>67036.850000000006</v>
      </c>
      <c r="AQ3" s="40">
        <v>1409699</v>
      </c>
      <c r="AR3" s="40">
        <v>5494748.9000000004</v>
      </c>
      <c r="AS3" s="40">
        <v>0</v>
      </c>
    </row>
    <row r="4" spans="1:74" s="26" customFormat="1">
      <c r="A4" s="17" t="s">
        <v>304</v>
      </c>
      <c r="B4" s="40">
        <v>331773406.42000002</v>
      </c>
      <c r="C4" s="40">
        <v>243910758.88999999</v>
      </c>
      <c r="D4" s="40">
        <v>103316774.86</v>
      </c>
      <c r="E4" s="40">
        <v>396116352.62</v>
      </c>
      <c r="F4" s="40">
        <v>227594027.34</v>
      </c>
      <c r="G4" s="40">
        <v>134252560.87</v>
      </c>
      <c r="H4" s="40">
        <v>69160404.140000001</v>
      </c>
      <c r="I4" s="40">
        <v>140292124.88999999</v>
      </c>
      <c r="J4" s="40">
        <v>95106512.079999998</v>
      </c>
      <c r="K4" s="40">
        <v>55721779.229999997</v>
      </c>
      <c r="L4" s="40">
        <v>11404501.67</v>
      </c>
      <c r="M4" s="40">
        <v>30275361.829999998</v>
      </c>
      <c r="N4" s="40">
        <v>12622215.51</v>
      </c>
      <c r="O4" s="40">
        <v>8848845.8599999994</v>
      </c>
      <c r="P4" s="40">
        <v>5593094.3600000003</v>
      </c>
      <c r="Q4" s="40">
        <v>30953786.850000001</v>
      </c>
      <c r="R4" s="40">
        <v>27224072.120000001</v>
      </c>
      <c r="S4" s="40">
        <v>17495389.800000001</v>
      </c>
      <c r="T4" s="40">
        <v>7479177.4100000001</v>
      </c>
      <c r="U4" s="40">
        <v>32519594.530000001</v>
      </c>
      <c r="V4" s="40">
        <v>20027989.920000002</v>
      </c>
      <c r="W4" s="40">
        <v>11545805.82</v>
      </c>
      <c r="X4" s="40">
        <v>4726427.0199999996</v>
      </c>
      <c r="Y4" s="40">
        <v>36760358.609999999</v>
      </c>
      <c r="Z4" s="40">
        <v>28393576.440000001</v>
      </c>
      <c r="AA4" s="40">
        <v>24124959.649999999</v>
      </c>
      <c r="AB4" s="40">
        <v>21221247.550000001</v>
      </c>
      <c r="AC4" s="40">
        <v>30903644.350000001</v>
      </c>
      <c r="AD4" s="40">
        <v>23669387.530000001</v>
      </c>
      <c r="AE4" s="40">
        <v>14255814.609999999</v>
      </c>
      <c r="AF4" s="40">
        <v>6391531.0800000001</v>
      </c>
      <c r="AG4" s="40">
        <v>128425510.13</v>
      </c>
      <c r="AH4" s="40">
        <v>104880202.93000001</v>
      </c>
      <c r="AI4" s="40">
        <v>15165593.699999999</v>
      </c>
      <c r="AJ4" s="40">
        <v>2147851</v>
      </c>
      <c r="AK4" s="40">
        <v>40674161.759999998</v>
      </c>
      <c r="AL4" s="40">
        <v>3913060.5</v>
      </c>
      <c r="AM4" s="40">
        <v>898481.33</v>
      </c>
      <c r="AN4" s="40">
        <v>130086</v>
      </c>
      <c r="AO4" s="40">
        <v>9669120.3200000003</v>
      </c>
      <c r="AP4" s="40">
        <v>2777147.65</v>
      </c>
      <c r="AQ4" s="40">
        <v>104387961.2</v>
      </c>
      <c r="AR4" s="40">
        <v>6589836.9000000004</v>
      </c>
      <c r="AS4" s="40">
        <v>0</v>
      </c>
    </row>
    <row r="5" spans="1:74" s="47" customFormat="1">
      <c r="A5" s="149" t="s">
        <v>295</v>
      </c>
      <c r="E5" s="47">
        <f>E4-E3</f>
        <v>392113680.56999999</v>
      </c>
      <c r="F5" s="47">
        <f t="shared" ref="F5:AR5" si="0">F4-F3</f>
        <v>226367421.83000001</v>
      </c>
      <c r="G5" s="47">
        <f t="shared" si="0"/>
        <v>133592793.77000001</v>
      </c>
      <c r="H5" s="47">
        <f t="shared" si="0"/>
        <v>68910636.140000001</v>
      </c>
      <c r="I5" s="47">
        <f t="shared" si="0"/>
        <v>138642624.41999999</v>
      </c>
      <c r="J5" s="47">
        <f t="shared" si="0"/>
        <v>94034170.359999999</v>
      </c>
      <c r="K5" s="47">
        <f t="shared" si="0"/>
        <v>55177192.509999998</v>
      </c>
      <c r="L5" s="47">
        <f t="shared" si="0"/>
        <v>10942484.949999999</v>
      </c>
      <c r="M5" s="47">
        <f t="shared" si="0"/>
        <v>29868341.979999997</v>
      </c>
      <c r="N5" s="47">
        <f t="shared" si="0"/>
        <v>12328628.34</v>
      </c>
      <c r="O5" s="47">
        <f t="shared" si="0"/>
        <v>8691527.25</v>
      </c>
      <c r="P5" s="47">
        <f t="shared" si="0"/>
        <v>-4450076.4400000004</v>
      </c>
      <c r="Q5" s="47">
        <f t="shared" si="0"/>
        <v>30423641.060000002</v>
      </c>
      <c r="R5" s="47">
        <f t="shared" si="0"/>
        <v>26897867.920000002</v>
      </c>
      <c r="S5" s="47">
        <f t="shared" si="0"/>
        <v>17171835.600000001</v>
      </c>
      <c r="T5" s="47">
        <f t="shared" si="0"/>
        <v>7335345.0200000005</v>
      </c>
      <c r="U5" s="47">
        <f t="shared" si="0"/>
        <v>30765207.790000003</v>
      </c>
      <c r="V5" s="47">
        <f t="shared" si="0"/>
        <v>18641381.340000004</v>
      </c>
      <c r="W5" s="47">
        <f t="shared" si="0"/>
        <v>11060506.220000001</v>
      </c>
      <c r="X5" s="47">
        <f t="shared" si="0"/>
        <v>4575367.42</v>
      </c>
      <c r="Y5" s="47">
        <f t="shared" si="0"/>
        <v>36238097.609999999</v>
      </c>
      <c r="Z5" s="47">
        <f t="shared" si="0"/>
        <v>28049528.870000001</v>
      </c>
      <c r="AA5" s="47">
        <f t="shared" si="0"/>
        <v>23969122.529999997</v>
      </c>
      <c r="AB5" s="47">
        <f t="shared" si="0"/>
        <v>21181774.43</v>
      </c>
      <c r="AC5" s="47">
        <f t="shared" si="0"/>
        <v>29696071.93</v>
      </c>
      <c r="AD5" s="47">
        <f t="shared" si="0"/>
        <v>22664916.27</v>
      </c>
      <c r="AE5" s="47">
        <f t="shared" si="0"/>
        <v>13255330.59</v>
      </c>
      <c r="AF5" s="47">
        <f t="shared" si="0"/>
        <v>5420821.0800000001</v>
      </c>
      <c r="AG5" s="47">
        <f t="shared" si="0"/>
        <v>128236051.64</v>
      </c>
      <c r="AH5" s="47">
        <f t="shared" si="0"/>
        <v>104732262.93000001</v>
      </c>
      <c r="AI5" s="47">
        <f t="shared" si="0"/>
        <v>15055053.699999999</v>
      </c>
      <c r="AJ5" s="47">
        <f t="shared" si="0"/>
        <v>2126311</v>
      </c>
      <c r="AK5" s="47">
        <f t="shared" si="0"/>
        <v>40390776.759999998</v>
      </c>
      <c r="AL5" s="47">
        <f t="shared" si="0"/>
        <v>3862735.5</v>
      </c>
      <c r="AM5" s="47">
        <f t="shared" si="0"/>
        <v>854191.33</v>
      </c>
      <c r="AN5" s="47">
        <f t="shared" si="0"/>
        <v>85796</v>
      </c>
      <c r="AO5" s="47">
        <f t="shared" si="0"/>
        <v>9669120.3200000003</v>
      </c>
      <c r="AP5" s="47">
        <f t="shared" si="0"/>
        <v>2710110.8</v>
      </c>
      <c r="AQ5" s="47">
        <f t="shared" si="0"/>
        <v>102978262.2</v>
      </c>
      <c r="AR5" s="47">
        <f t="shared" si="0"/>
        <v>1095088</v>
      </c>
    </row>
    <row r="6" spans="1:74" s="116" customFormat="1">
      <c r="A6" s="150" t="s">
        <v>305</v>
      </c>
      <c r="B6" s="40">
        <v>0</v>
      </c>
      <c r="C6" s="40">
        <v>16368924.720000001</v>
      </c>
      <c r="D6" s="40">
        <v>0</v>
      </c>
      <c r="E6" s="40">
        <v>24994905.75</v>
      </c>
      <c r="F6" s="40">
        <v>0</v>
      </c>
      <c r="G6" s="40">
        <v>11872694.83</v>
      </c>
      <c r="H6" s="40">
        <v>0</v>
      </c>
      <c r="I6" s="40">
        <v>22010100.789999999</v>
      </c>
      <c r="J6" s="40">
        <v>0</v>
      </c>
      <c r="K6" s="40">
        <v>10919324</v>
      </c>
      <c r="L6" s="40">
        <v>0</v>
      </c>
      <c r="M6" s="40">
        <v>23457053.719999999</v>
      </c>
      <c r="N6" s="40">
        <v>0</v>
      </c>
      <c r="O6" s="40">
        <v>12146527.970000001</v>
      </c>
      <c r="P6" s="40">
        <v>0</v>
      </c>
      <c r="Q6" s="40">
        <v>24486218.25</v>
      </c>
      <c r="R6" s="40">
        <v>0</v>
      </c>
      <c r="S6" s="40">
        <v>11915559.859999999</v>
      </c>
      <c r="T6" s="40">
        <v>0</v>
      </c>
      <c r="U6" s="40">
        <v>21542125.670000002</v>
      </c>
      <c r="V6" s="40">
        <v>0</v>
      </c>
      <c r="W6" s="40">
        <v>10003146.1</v>
      </c>
      <c r="X6" s="40">
        <v>0</v>
      </c>
      <c r="Y6" s="40">
        <v>20061100.98</v>
      </c>
      <c r="Z6" s="40">
        <v>0</v>
      </c>
      <c r="AA6" s="40">
        <v>10102385.939999999</v>
      </c>
      <c r="AB6" s="40">
        <v>0</v>
      </c>
      <c r="AC6" s="40">
        <v>18559882.09</v>
      </c>
      <c r="AD6" s="40">
        <v>0</v>
      </c>
      <c r="AE6" s="40">
        <v>9005371.0299999993</v>
      </c>
      <c r="AF6" s="40">
        <v>0</v>
      </c>
      <c r="AG6" s="40">
        <v>12798732.109999999</v>
      </c>
      <c r="AH6" s="40">
        <v>0</v>
      </c>
      <c r="AI6" s="40">
        <v>5686279.4500000002</v>
      </c>
      <c r="AJ6" s="40">
        <v>0</v>
      </c>
      <c r="AK6" s="40">
        <v>9106077.1699999999</v>
      </c>
      <c r="AL6" s="40">
        <v>0</v>
      </c>
      <c r="AM6" s="40">
        <v>4678879.96</v>
      </c>
      <c r="AN6" s="40">
        <v>0</v>
      </c>
      <c r="AO6" s="40">
        <v>9678456.5299999993</v>
      </c>
      <c r="AP6" s="40">
        <v>0</v>
      </c>
      <c r="AQ6" s="40">
        <v>6131817.4000000004</v>
      </c>
      <c r="AR6" s="40">
        <v>3267440.6</v>
      </c>
      <c r="AS6" s="40">
        <v>0</v>
      </c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</row>
    <row r="7" spans="1:74" s="26" customFormat="1">
      <c r="A7" s="17" t="s">
        <v>306</v>
      </c>
      <c r="B7" s="40">
        <v>0</v>
      </c>
      <c r="C7" s="40">
        <v>1255972.04</v>
      </c>
      <c r="D7" s="40">
        <v>0</v>
      </c>
      <c r="E7" s="40">
        <v>2988469.92</v>
      </c>
      <c r="F7" s="40">
        <v>0</v>
      </c>
      <c r="G7" s="40">
        <v>1718248.12</v>
      </c>
      <c r="H7" s="40">
        <v>0</v>
      </c>
      <c r="I7" s="40">
        <v>6806084.04</v>
      </c>
      <c r="J7" s="40">
        <v>0</v>
      </c>
      <c r="K7" s="40">
        <v>3877293.37</v>
      </c>
      <c r="L7" s="40">
        <v>0</v>
      </c>
      <c r="M7" s="40">
        <v>7233295.75</v>
      </c>
      <c r="N7" s="40">
        <v>0</v>
      </c>
      <c r="O7" s="40">
        <v>3415215.83</v>
      </c>
      <c r="P7" s="40">
        <v>0</v>
      </c>
      <c r="Q7" s="40">
        <v>1975755.95</v>
      </c>
      <c r="R7" s="40">
        <v>0</v>
      </c>
      <c r="S7" s="40">
        <v>524087.48</v>
      </c>
      <c r="T7" s="40">
        <v>0</v>
      </c>
      <c r="U7" s="40">
        <v>585183.32999999996</v>
      </c>
      <c r="V7" s="40">
        <v>0</v>
      </c>
      <c r="W7" s="40">
        <v>288675.06</v>
      </c>
      <c r="X7" s="40">
        <v>0</v>
      </c>
      <c r="Y7" s="40">
        <v>1303088.24</v>
      </c>
      <c r="Z7" s="40">
        <v>0</v>
      </c>
      <c r="AA7" s="40">
        <v>1023632.68</v>
      </c>
      <c r="AB7" s="40">
        <v>0</v>
      </c>
      <c r="AC7" s="40">
        <v>3096156.28</v>
      </c>
      <c r="AD7" s="40">
        <v>0</v>
      </c>
      <c r="AE7" s="40">
        <v>1645408.47</v>
      </c>
      <c r="AF7" s="40">
        <v>0</v>
      </c>
      <c r="AG7" s="40">
        <v>2265947.4700000002</v>
      </c>
      <c r="AH7" s="40">
        <v>0</v>
      </c>
      <c r="AI7" s="40">
        <v>867487.16</v>
      </c>
      <c r="AJ7" s="40">
        <v>0</v>
      </c>
      <c r="AK7" s="40">
        <v>1107135.74</v>
      </c>
      <c r="AL7" s="40">
        <v>0</v>
      </c>
      <c r="AM7" s="40">
        <v>544198.34</v>
      </c>
      <c r="AN7" s="40">
        <v>0</v>
      </c>
      <c r="AO7" s="40">
        <v>914015.67</v>
      </c>
      <c r="AP7" s="40">
        <v>0</v>
      </c>
      <c r="AQ7" s="40">
        <v>182227.34</v>
      </c>
      <c r="AR7" s="40">
        <v>0</v>
      </c>
      <c r="AS7" s="40">
        <v>0</v>
      </c>
    </row>
    <row r="8" spans="1:74" s="26" customFormat="1">
      <c r="A8" s="17" t="s">
        <v>307</v>
      </c>
      <c r="B8" s="40">
        <v>0</v>
      </c>
      <c r="C8" s="40">
        <v>72795195.090000004</v>
      </c>
      <c r="D8" s="40">
        <v>0</v>
      </c>
      <c r="E8" s="40">
        <v>84697736.799999997</v>
      </c>
      <c r="F8" s="40">
        <v>0</v>
      </c>
      <c r="G8" s="40">
        <v>22479663.609999999</v>
      </c>
      <c r="H8" s="40">
        <v>0</v>
      </c>
      <c r="I8" s="40">
        <v>15959013.48</v>
      </c>
      <c r="J8" s="40">
        <v>0</v>
      </c>
      <c r="K8" s="40">
        <v>5463182.7000000002</v>
      </c>
      <c r="L8" s="40">
        <v>0</v>
      </c>
      <c r="M8" s="40">
        <v>8974630.8399999999</v>
      </c>
      <c r="N8" s="40">
        <v>0</v>
      </c>
      <c r="O8" s="40">
        <v>4350684.24</v>
      </c>
      <c r="P8" s="40">
        <v>0</v>
      </c>
      <c r="Q8" s="40">
        <v>8169311.1100000003</v>
      </c>
      <c r="R8" s="40">
        <v>0</v>
      </c>
      <c r="S8" s="40">
        <v>3578107.57</v>
      </c>
      <c r="T8" s="40">
        <v>0</v>
      </c>
      <c r="U8" s="40">
        <v>6976890.8499999996</v>
      </c>
      <c r="V8" s="40">
        <v>0</v>
      </c>
      <c r="W8" s="40">
        <v>3350038.02</v>
      </c>
      <c r="X8" s="40">
        <v>0</v>
      </c>
      <c r="Y8" s="40">
        <v>8180938.4000000004</v>
      </c>
      <c r="Z8" s="40">
        <v>0</v>
      </c>
      <c r="AA8" s="40">
        <v>3356889.17</v>
      </c>
      <c r="AB8" s="40">
        <v>0</v>
      </c>
      <c r="AC8" s="40">
        <v>9291285.9199999999</v>
      </c>
      <c r="AD8" s="40">
        <v>0</v>
      </c>
      <c r="AE8" s="40">
        <v>4701972.6500000004</v>
      </c>
      <c r="AF8" s="40">
        <v>0</v>
      </c>
      <c r="AG8" s="40">
        <v>3112813.91</v>
      </c>
      <c r="AH8" s="40">
        <v>0</v>
      </c>
      <c r="AI8" s="40">
        <v>1525189.99</v>
      </c>
      <c r="AJ8" s="40">
        <v>0</v>
      </c>
      <c r="AK8" s="40">
        <v>3059611.56</v>
      </c>
      <c r="AL8" s="40">
        <v>0</v>
      </c>
      <c r="AM8" s="40">
        <v>2096626.46</v>
      </c>
      <c r="AN8" s="40">
        <v>0</v>
      </c>
      <c r="AO8" s="40">
        <v>7043448.0199999996</v>
      </c>
      <c r="AP8" s="40">
        <v>0</v>
      </c>
      <c r="AQ8" s="40">
        <v>2890217.52</v>
      </c>
      <c r="AR8" s="40">
        <v>2531264.21</v>
      </c>
      <c r="AS8" s="40">
        <v>0</v>
      </c>
    </row>
    <row r="9" spans="1:74" s="26" customFormat="1">
      <c r="A9" s="17" t="s">
        <v>308</v>
      </c>
      <c r="B9" s="40">
        <v>0</v>
      </c>
      <c r="C9" s="40">
        <v>182558.67</v>
      </c>
      <c r="D9" s="40">
        <v>0</v>
      </c>
      <c r="E9" s="40">
        <v>-67841.34</v>
      </c>
      <c r="F9" s="40">
        <v>0</v>
      </c>
      <c r="G9" s="40">
        <v>238039.98</v>
      </c>
      <c r="H9" s="40">
        <v>0</v>
      </c>
      <c r="I9" s="40">
        <v>-504748.91</v>
      </c>
      <c r="J9" s="40">
        <v>0</v>
      </c>
      <c r="K9" s="40">
        <v>-90634.78</v>
      </c>
      <c r="L9" s="40">
        <v>0</v>
      </c>
      <c r="M9" s="40">
        <v>479761.57</v>
      </c>
      <c r="N9" s="40">
        <v>0</v>
      </c>
      <c r="O9" s="40">
        <v>278512.59000000003</v>
      </c>
      <c r="P9" s="40">
        <v>0</v>
      </c>
      <c r="Q9" s="40">
        <v>264413.33</v>
      </c>
      <c r="R9" s="40">
        <v>0</v>
      </c>
      <c r="S9" s="40">
        <v>125986.93</v>
      </c>
      <c r="T9" s="40">
        <v>0</v>
      </c>
      <c r="U9" s="40">
        <v>202519.77</v>
      </c>
      <c r="V9" s="40">
        <v>0</v>
      </c>
      <c r="W9" s="40">
        <v>94264.56</v>
      </c>
      <c r="X9" s="40">
        <v>0</v>
      </c>
      <c r="Y9" s="40">
        <v>464094.19</v>
      </c>
      <c r="Z9" s="40">
        <v>0</v>
      </c>
      <c r="AA9" s="40">
        <v>-47339.78</v>
      </c>
      <c r="AB9" s="40">
        <v>0</v>
      </c>
      <c r="AC9" s="40">
        <v>-71579.47</v>
      </c>
      <c r="AD9" s="40">
        <v>0</v>
      </c>
      <c r="AE9" s="40">
        <v>-279169</v>
      </c>
      <c r="AF9" s="40">
        <v>0</v>
      </c>
      <c r="AG9" s="40">
        <v>593213.28</v>
      </c>
      <c r="AH9" s="40">
        <v>0</v>
      </c>
      <c r="AI9" s="40">
        <v>15606.52</v>
      </c>
      <c r="AJ9" s="40">
        <v>0</v>
      </c>
      <c r="AK9" s="40">
        <v>116111.91</v>
      </c>
      <c r="AL9" s="40">
        <v>0</v>
      </c>
      <c r="AM9" s="40">
        <v>57111.77</v>
      </c>
      <c r="AN9" s="40">
        <v>0</v>
      </c>
      <c r="AO9" s="40">
        <v>15302.53</v>
      </c>
      <c r="AP9" s="40">
        <v>0</v>
      </c>
      <c r="AQ9" s="40">
        <v>-1145220.8799999999</v>
      </c>
      <c r="AR9" s="40">
        <v>-2973942.7</v>
      </c>
      <c r="AS9" s="40">
        <v>0</v>
      </c>
    </row>
    <row r="10" spans="1:74" s="26" customFormat="1">
      <c r="A10" s="17" t="s">
        <v>309</v>
      </c>
      <c r="B10" s="40">
        <v>0</v>
      </c>
      <c r="C10" s="40">
        <v>0</v>
      </c>
      <c r="D10" s="40">
        <v>0</v>
      </c>
      <c r="E10" s="40">
        <v>0</v>
      </c>
      <c r="F10" s="40">
        <v>0</v>
      </c>
      <c r="G10" s="40">
        <v>0</v>
      </c>
      <c r="H10" s="40">
        <v>0</v>
      </c>
      <c r="I10" s="40">
        <v>0</v>
      </c>
      <c r="J10" s="40">
        <v>0</v>
      </c>
      <c r="K10" s="40">
        <v>0</v>
      </c>
      <c r="L10" s="40">
        <v>0</v>
      </c>
      <c r="M10" s="40">
        <v>0</v>
      </c>
      <c r="N10" s="40">
        <v>0</v>
      </c>
      <c r="O10" s="40">
        <v>0</v>
      </c>
      <c r="P10" s="40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0">
        <v>0</v>
      </c>
      <c r="Y10" s="40">
        <v>0</v>
      </c>
      <c r="Z10" s="40">
        <v>0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I10" s="40">
        <v>0</v>
      </c>
      <c r="AJ10" s="40">
        <v>0</v>
      </c>
      <c r="AK10" s="40">
        <v>0</v>
      </c>
      <c r="AL10" s="40">
        <v>0</v>
      </c>
      <c r="AM10" s="40">
        <v>20074.82</v>
      </c>
      <c r="AN10" s="40">
        <v>0</v>
      </c>
      <c r="AO10" s="40">
        <v>0</v>
      </c>
      <c r="AP10" s="40">
        <v>0</v>
      </c>
      <c r="AQ10" s="40">
        <v>63242.29</v>
      </c>
      <c r="AR10" s="40">
        <v>6674</v>
      </c>
      <c r="AS10" s="40">
        <v>0</v>
      </c>
    </row>
    <row r="11" spans="1:74" s="47" customFormat="1">
      <c r="A11" s="149" t="s">
        <v>296</v>
      </c>
      <c r="E11" s="47">
        <f>E5-E6-E7-E8-E9-E10</f>
        <v>279500409.43999994</v>
      </c>
      <c r="F11" s="47">
        <f t="shared" ref="F11:AB11" si="1">F5-F6-F7-F8-F9-F10</f>
        <v>226367421.83000001</v>
      </c>
      <c r="G11" s="47">
        <f t="shared" si="1"/>
        <v>97284147.230000004</v>
      </c>
      <c r="H11" s="47">
        <f t="shared" si="1"/>
        <v>68910636.140000001</v>
      </c>
      <c r="I11" s="47">
        <f t="shared" si="1"/>
        <v>94372175.019999981</v>
      </c>
      <c r="J11" s="47">
        <f t="shared" si="1"/>
        <v>94034170.359999999</v>
      </c>
      <c r="K11" s="47">
        <f t="shared" si="1"/>
        <v>35008027.219999999</v>
      </c>
      <c r="L11" s="47">
        <f t="shared" si="1"/>
        <v>10942484.949999999</v>
      </c>
      <c r="M11" s="47">
        <f t="shared" si="1"/>
        <v>-10276399.900000002</v>
      </c>
      <c r="N11" s="47">
        <f t="shared" si="1"/>
        <v>12328628.34</v>
      </c>
      <c r="O11" s="47">
        <f t="shared" si="1"/>
        <v>-11499413.380000001</v>
      </c>
      <c r="P11" s="47">
        <f t="shared" si="1"/>
        <v>-4450076.4400000004</v>
      </c>
      <c r="Q11" s="47">
        <f t="shared" si="1"/>
        <v>-4472057.5799999982</v>
      </c>
      <c r="R11" s="47">
        <f t="shared" si="1"/>
        <v>26897867.920000002</v>
      </c>
      <c r="S11" s="47">
        <f t="shared" si="1"/>
        <v>1028093.7600000019</v>
      </c>
      <c r="T11" s="47">
        <f t="shared" si="1"/>
        <v>7335345.0200000005</v>
      </c>
      <c r="U11" s="47">
        <f t="shared" si="1"/>
        <v>1458488.1700000013</v>
      </c>
      <c r="V11" s="47">
        <f t="shared" si="1"/>
        <v>18641381.340000004</v>
      </c>
      <c r="W11" s="47">
        <f t="shared" si="1"/>
        <v>-2675617.5199999991</v>
      </c>
      <c r="X11" s="47">
        <f t="shared" si="1"/>
        <v>4575367.42</v>
      </c>
      <c r="Y11" s="47">
        <f t="shared" si="1"/>
        <v>6228875.799999998</v>
      </c>
      <c r="Z11" s="47">
        <f t="shared" si="1"/>
        <v>28049528.870000001</v>
      </c>
      <c r="AA11" s="47">
        <f t="shared" si="1"/>
        <v>9533554.5199999977</v>
      </c>
      <c r="AB11" s="47">
        <f t="shared" si="1"/>
        <v>21181774.43</v>
      </c>
    </row>
    <row r="12" spans="1:74" s="26" customFormat="1">
      <c r="A12" s="17" t="s">
        <v>297</v>
      </c>
      <c r="E12" s="26">
        <f t="shared" ref="E12:AB12" si="2">I34</f>
        <v>815551530.06999993</v>
      </c>
      <c r="F12" s="26">
        <f t="shared" si="2"/>
        <v>538073661.3499999</v>
      </c>
      <c r="G12" s="26">
        <f t="shared" si="2"/>
        <v>520174537.5999999</v>
      </c>
      <c r="H12" s="26">
        <f t="shared" si="2"/>
        <v>605550511.53000009</v>
      </c>
      <c r="I12" s="26">
        <f t="shared" si="2"/>
        <v>629605988.31000006</v>
      </c>
      <c r="J12" s="26">
        <f t="shared" si="2"/>
        <v>446568816.46000004</v>
      </c>
      <c r="K12" s="26">
        <f t="shared" si="2"/>
        <v>485464881.78000009</v>
      </c>
      <c r="L12" s="26">
        <f t="shared" si="2"/>
        <v>567171482.60000002</v>
      </c>
      <c r="M12" s="26">
        <f t="shared" si="2"/>
        <v>546492628.58000004</v>
      </c>
      <c r="N12" s="26">
        <f t="shared" si="2"/>
        <v>378918847.85000002</v>
      </c>
      <c r="O12" s="26">
        <f t="shared" si="2"/>
        <v>480426098.41999996</v>
      </c>
      <c r="P12" s="26">
        <f t="shared" si="2"/>
        <v>469168385.59000003</v>
      </c>
      <c r="Q12" s="26">
        <f t="shared" si="2"/>
        <v>490416532.07000005</v>
      </c>
      <c r="R12" s="26">
        <f t="shared" si="2"/>
        <v>357495432.94999999</v>
      </c>
      <c r="S12" s="26">
        <f t="shared" si="2"/>
        <v>341330502.43000001</v>
      </c>
      <c r="T12" s="26">
        <f t="shared" si="2"/>
        <v>360589280.13</v>
      </c>
      <c r="U12" s="26">
        <f t="shared" si="2"/>
        <v>378415313.19</v>
      </c>
      <c r="V12" s="26">
        <f t="shared" si="2"/>
        <v>307837726.63</v>
      </c>
      <c r="W12" s="26">
        <f t="shared" si="2"/>
        <v>324028417.75999999</v>
      </c>
      <c r="X12" s="26">
        <f t="shared" si="2"/>
        <v>346235840.38</v>
      </c>
      <c r="Y12" s="26">
        <f t="shared" si="2"/>
        <v>0</v>
      </c>
      <c r="Z12" s="26">
        <f t="shared" si="2"/>
        <v>0</v>
      </c>
      <c r="AA12" s="26">
        <f t="shared" si="2"/>
        <v>0</v>
      </c>
      <c r="AB12" s="26">
        <f t="shared" si="2"/>
        <v>0</v>
      </c>
    </row>
    <row r="13" spans="1:74" s="63" customFormat="1">
      <c r="A13" s="63" t="s">
        <v>354</v>
      </c>
      <c r="E13" s="63">
        <f>E11/E12</f>
        <v>0.3427133652928222</v>
      </c>
      <c r="F13" s="63">
        <f t="shared" ref="F13:AK13" si="3">F11/F12</f>
        <v>0.42069968870443403</v>
      </c>
      <c r="G13" s="63">
        <f t="shared" si="3"/>
        <v>0.18702212468694282</v>
      </c>
      <c r="H13" s="63">
        <f t="shared" si="3"/>
        <v>0.11379832867433065</v>
      </c>
      <c r="I13" s="63">
        <f t="shared" si="3"/>
        <v>0.14989084724768184</v>
      </c>
      <c r="J13" s="63">
        <f t="shared" si="3"/>
        <v>0.21057039115587867</v>
      </c>
      <c r="K13" s="63">
        <f t="shared" si="3"/>
        <v>7.2112378328253027E-2</v>
      </c>
      <c r="L13" s="63">
        <f t="shared" si="3"/>
        <v>1.9293080286473484E-2</v>
      </c>
      <c r="M13" s="63">
        <f t="shared" si="3"/>
        <v>-1.8804279074545027E-2</v>
      </c>
      <c r="N13" s="63">
        <f t="shared" si="3"/>
        <v>3.2536329110977473E-2</v>
      </c>
      <c r="O13" s="63">
        <f t="shared" si="3"/>
        <v>-2.3935863221874635E-2</v>
      </c>
      <c r="P13" s="63">
        <f t="shared" si="3"/>
        <v>-9.4850304851718265E-3</v>
      </c>
      <c r="Q13" s="63">
        <f t="shared" si="3"/>
        <v>-9.1188964636324185E-3</v>
      </c>
      <c r="R13" s="63">
        <f t="shared" si="3"/>
        <v>7.5239752569823709E-2</v>
      </c>
      <c r="S13" s="63">
        <f t="shared" si="3"/>
        <v>3.0120184181630328E-3</v>
      </c>
      <c r="T13" s="63">
        <f t="shared" si="3"/>
        <v>2.0342659707896626E-2</v>
      </c>
      <c r="U13" s="63">
        <f t="shared" si="3"/>
        <v>3.8541996562060461E-3</v>
      </c>
      <c r="V13" s="63">
        <f t="shared" si="3"/>
        <v>6.0555869951591984E-2</v>
      </c>
      <c r="W13" s="63">
        <f t="shared" si="3"/>
        <v>-8.2573545200031323E-3</v>
      </c>
      <c r="X13" s="63">
        <f t="shared" si="3"/>
        <v>1.3214597931220675E-2</v>
      </c>
      <c r="Y13" s="63" t="e">
        <f t="shared" si="3"/>
        <v>#DIV/0!</v>
      </c>
      <c r="Z13" s="63" t="e">
        <f t="shared" si="3"/>
        <v>#DIV/0!</v>
      </c>
      <c r="AA13" s="63" t="e">
        <f t="shared" si="3"/>
        <v>#DIV/0!</v>
      </c>
      <c r="AB13" s="63" t="e">
        <f t="shared" si="3"/>
        <v>#DIV/0!</v>
      </c>
      <c r="AC13" s="63" t="e">
        <f t="shared" si="3"/>
        <v>#DIV/0!</v>
      </c>
      <c r="AD13" s="63" t="e">
        <f t="shared" si="3"/>
        <v>#DIV/0!</v>
      </c>
      <c r="AE13" s="63" t="e">
        <f t="shared" si="3"/>
        <v>#DIV/0!</v>
      </c>
      <c r="AF13" s="63" t="e">
        <f t="shared" si="3"/>
        <v>#DIV/0!</v>
      </c>
      <c r="AG13" s="63" t="e">
        <f t="shared" si="3"/>
        <v>#DIV/0!</v>
      </c>
      <c r="AH13" s="63" t="e">
        <f t="shared" si="3"/>
        <v>#DIV/0!</v>
      </c>
      <c r="AI13" s="63" t="e">
        <f t="shared" si="3"/>
        <v>#DIV/0!</v>
      </c>
      <c r="AJ13" s="63" t="e">
        <f t="shared" si="3"/>
        <v>#DIV/0!</v>
      </c>
      <c r="AK13" s="63" t="e">
        <f t="shared" si="3"/>
        <v>#DIV/0!</v>
      </c>
    </row>
    <row r="14" spans="1:74" s="48" customFormat="1">
      <c r="A14" s="46" t="s">
        <v>293</v>
      </c>
    </row>
    <row r="15" spans="1:74" s="26" customFormat="1">
      <c r="A15" s="17" t="s">
        <v>313</v>
      </c>
      <c r="B15" s="40">
        <v>-508259.12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-9151444.8000000007</v>
      </c>
      <c r="K15" s="40">
        <v>-9151444.8000000007</v>
      </c>
      <c r="L15" s="40">
        <v>0</v>
      </c>
      <c r="M15" s="40">
        <v>0</v>
      </c>
      <c r="N15" s="40">
        <v>0</v>
      </c>
      <c r="O15" s="40">
        <v>0</v>
      </c>
      <c r="P15" s="40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0">
        <v>0</v>
      </c>
      <c r="Y15" s="40">
        <v>0</v>
      </c>
      <c r="Z15" s="40">
        <v>0</v>
      </c>
      <c r="AA15" s="40">
        <v>0</v>
      </c>
      <c r="AB15" s="40">
        <v>0</v>
      </c>
      <c r="AC15" s="40">
        <v>0</v>
      </c>
      <c r="AD15" s="40">
        <v>0</v>
      </c>
      <c r="AE15" s="40">
        <v>0</v>
      </c>
      <c r="AF15" s="40">
        <v>0</v>
      </c>
      <c r="AG15" s="40">
        <v>0</v>
      </c>
      <c r="AH15" s="40">
        <v>0</v>
      </c>
      <c r="AI15" s="40">
        <v>0</v>
      </c>
      <c r="AJ15" s="40">
        <v>0</v>
      </c>
      <c r="AK15" s="40">
        <v>0</v>
      </c>
      <c r="AL15" s="40">
        <v>0</v>
      </c>
      <c r="AM15" s="40">
        <v>0</v>
      </c>
      <c r="AN15" s="40">
        <v>0</v>
      </c>
      <c r="AO15" s="40">
        <v>0</v>
      </c>
      <c r="AP15" s="40">
        <v>0</v>
      </c>
      <c r="AQ15" s="40">
        <v>0</v>
      </c>
      <c r="AR15" s="40">
        <v>0</v>
      </c>
      <c r="AS15" s="40">
        <v>0</v>
      </c>
    </row>
    <row r="16" spans="1:74" s="26" customFormat="1">
      <c r="A16" s="17" t="s">
        <v>314</v>
      </c>
      <c r="B16" s="40">
        <v>9010976.0399999991</v>
      </c>
      <c r="C16" s="40">
        <v>-289023.96000000002</v>
      </c>
      <c r="D16" s="40">
        <v>0</v>
      </c>
      <c r="E16" s="40">
        <v>0</v>
      </c>
      <c r="F16" s="40">
        <v>-17064831.84</v>
      </c>
      <c r="G16" s="40">
        <v>-17064831.84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20634927.43</v>
      </c>
      <c r="N16" s="40">
        <v>20634927.43</v>
      </c>
      <c r="O16" s="40">
        <v>1488721.07</v>
      </c>
      <c r="P16" s="40">
        <v>1488721.07</v>
      </c>
      <c r="Q16" s="40">
        <v>0</v>
      </c>
      <c r="R16" s="40">
        <v>0</v>
      </c>
      <c r="S16" s="40">
        <v>0</v>
      </c>
      <c r="T16" s="40">
        <v>0</v>
      </c>
      <c r="U16" s="40">
        <v>37639454.07</v>
      </c>
      <c r="V16" s="40">
        <v>0</v>
      </c>
      <c r="W16" s="40">
        <v>0</v>
      </c>
      <c r="X16" s="40">
        <v>0</v>
      </c>
      <c r="Y16" s="40">
        <v>1438835.06</v>
      </c>
      <c r="Z16" s="40">
        <v>1438835.06</v>
      </c>
      <c r="AA16" s="40">
        <v>-18689464.210000001</v>
      </c>
      <c r="AB16" s="40">
        <v>-18689464.210000001</v>
      </c>
      <c r="AC16" s="40">
        <v>26968725.18</v>
      </c>
      <c r="AD16" s="40">
        <v>24861630.170000002</v>
      </c>
      <c r="AE16" s="40">
        <v>24861630.170000002</v>
      </c>
      <c r="AF16" s="40">
        <v>19819536.370000001</v>
      </c>
      <c r="AG16" s="40">
        <v>11850473.16</v>
      </c>
      <c r="AH16" s="40">
        <v>0</v>
      </c>
      <c r="AI16" s="40">
        <v>0</v>
      </c>
      <c r="AJ16" s="40">
        <v>0</v>
      </c>
      <c r="AK16" s="40">
        <v>0</v>
      </c>
      <c r="AL16" s="40">
        <v>0</v>
      </c>
      <c r="AM16" s="40">
        <v>0</v>
      </c>
      <c r="AN16" s="40">
        <v>0</v>
      </c>
      <c r="AO16" s="40">
        <v>0</v>
      </c>
      <c r="AP16" s="40">
        <v>0</v>
      </c>
      <c r="AQ16" s="40">
        <v>15439308.800000001</v>
      </c>
      <c r="AR16" s="40">
        <v>0</v>
      </c>
      <c r="AS16" s="40">
        <v>0</v>
      </c>
    </row>
    <row r="17" spans="1:74" s="47" customFormat="1">
      <c r="A17" s="149" t="s">
        <v>298</v>
      </c>
      <c r="E17" s="47">
        <f>E16-E15</f>
        <v>0</v>
      </c>
      <c r="F17" s="47">
        <f t="shared" ref="F17:AB17" si="4">F16-F15</f>
        <v>-17064831.84</v>
      </c>
      <c r="G17" s="47">
        <f t="shared" si="4"/>
        <v>-17064831.84</v>
      </c>
      <c r="H17" s="47">
        <f t="shared" si="4"/>
        <v>0</v>
      </c>
      <c r="I17" s="47">
        <f t="shared" si="4"/>
        <v>0</v>
      </c>
      <c r="J17" s="47">
        <f t="shared" si="4"/>
        <v>9151444.8000000007</v>
      </c>
      <c r="K17" s="47">
        <f t="shared" si="4"/>
        <v>9151444.8000000007</v>
      </c>
      <c r="L17" s="47">
        <f t="shared" si="4"/>
        <v>0</v>
      </c>
      <c r="M17" s="47">
        <f t="shared" si="4"/>
        <v>20634927.43</v>
      </c>
      <c r="N17" s="47">
        <f t="shared" si="4"/>
        <v>20634927.43</v>
      </c>
      <c r="O17" s="47">
        <f t="shared" si="4"/>
        <v>1488721.07</v>
      </c>
      <c r="P17" s="47">
        <f t="shared" si="4"/>
        <v>1488721.07</v>
      </c>
      <c r="Q17" s="47">
        <f t="shared" si="4"/>
        <v>0</v>
      </c>
      <c r="R17" s="47">
        <f t="shared" si="4"/>
        <v>0</v>
      </c>
      <c r="S17" s="47">
        <f t="shared" si="4"/>
        <v>0</v>
      </c>
      <c r="T17" s="47">
        <f t="shared" si="4"/>
        <v>0</v>
      </c>
      <c r="U17" s="47">
        <f t="shared" si="4"/>
        <v>37639454.07</v>
      </c>
      <c r="V17" s="47">
        <f t="shared" si="4"/>
        <v>0</v>
      </c>
      <c r="W17" s="47">
        <f t="shared" si="4"/>
        <v>0</v>
      </c>
      <c r="X17" s="47">
        <f t="shared" si="4"/>
        <v>0</v>
      </c>
      <c r="Y17" s="47">
        <f t="shared" si="4"/>
        <v>1438835.06</v>
      </c>
      <c r="Z17" s="47">
        <f t="shared" si="4"/>
        <v>1438835.06</v>
      </c>
      <c r="AA17" s="47">
        <f t="shared" si="4"/>
        <v>-18689464.210000001</v>
      </c>
      <c r="AB17" s="47">
        <f t="shared" si="4"/>
        <v>-18689464.210000001</v>
      </c>
    </row>
    <row r="18" spans="1:74" s="48" customFormat="1">
      <c r="A18" s="46" t="s">
        <v>294</v>
      </c>
    </row>
    <row r="19" spans="1:74" s="26" customFormat="1">
      <c r="A19" s="17" t="s">
        <v>299</v>
      </c>
      <c r="E19" s="26">
        <f>E5+E17</f>
        <v>392113680.56999999</v>
      </c>
      <c r="F19" s="26">
        <f t="shared" ref="F19:AB19" si="5">F5+F17</f>
        <v>209302589.99000001</v>
      </c>
      <c r="G19" s="26">
        <f t="shared" si="5"/>
        <v>116527961.93000001</v>
      </c>
      <c r="H19" s="26">
        <f t="shared" si="5"/>
        <v>68910636.140000001</v>
      </c>
      <c r="I19" s="26">
        <f t="shared" si="5"/>
        <v>138642624.41999999</v>
      </c>
      <c r="J19" s="26">
        <f t="shared" si="5"/>
        <v>103185615.16</v>
      </c>
      <c r="K19" s="26">
        <f t="shared" si="5"/>
        <v>64328637.310000002</v>
      </c>
      <c r="L19" s="26">
        <f t="shared" si="5"/>
        <v>10942484.949999999</v>
      </c>
      <c r="M19" s="26">
        <f t="shared" si="5"/>
        <v>50503269.409999996</v>
      </c>
      <c r="N19" s="26">
        <f t="shared" si="5"/>
        <v>32963555.77</v>
      </c>
      <c r="O19" s="26">
        <f t="shared" si="5"/>
        <v>10180248.32</v>
      </c>
      <c r="P19" s="26">
        <f t="shared" si="5"/>
        <v>-2961355.37</v>
      </c>
      <c r="Q19" s="26">
        <f t="shared" si="5"/>
        <v>30423641.060000002</v>
      </c>
      <c r="R19" s="26">
        <f t="shared" si="5"/>
        <v>26897867.920000002</v>
      </c>
      <c r="S19" s="26">
        <f t="shared" si="5"/>
        <v>17171835.600000001</v>
      </c>
      <c r="T19" s="26">
        <f t="shared" si="5"/>
        <v>7335345.0200000005</v>
      </c>
      <c r="U19" s="26">
        <f t="shared" si="5"/>
        <v>68404661.859999999</v>
      </c>
      <c r="V19" s="26">
        <f t="shared" si="5"/>
        <v>18641381.340000004</v>
      </c>
      <c r="W19" s="26">
        <f t="shared" si="5"/>
        <v>11060506.220000001</v>
      </c>
      <c r="X19" s="26">
        <f t="shared" si="5"/>
        <v>4575367.42</v>
      </c>
      <c r="Y19" s="26">
        <f t="shared" si="5"/>
        <v>37676932.670000002</v>
      </c>
      <c r="Z19" s="26">
        <f t="shared" si="5"/>
        <v>29488363.93</v>
      </c>
      <c r="AA19" s="26">
        <f t="shared" si="5"/>
        <v>5279658.3199999966</v>
      </c>
      <c r="AB19" s="26">
        <f t="shared" si="5"/>
        <v>2492310.2199999988</v>
      </c>
    </row>
    <row r="20" spans="1:74" s="26" customFormat="1">
      <c r="A20" s="17" t="s">
        <v>300</v>
      </c>
      <c r="B20" s="40">
        <v>605842255.72000003</v>
      </c>
      <c r="C20" s="40">
        <v>-346662872.22000003</v>
      </c>
      <c r="D20" s="40">
        <v>-635874164.73000002</v>
      </c>
      <c r="E20" s="40">
        <v>-3025871483.52</v>
      </c>
      <c r="F20" s="40">
        <v>-2747357348.1999998</v>
      </c>
      <c r="G20" s="40">
        <v>-1937829405.51</v>
      </c>
      <c r="H20" s="40">
        <v>-239089059.56</v>
      </c>
      <c r="I20" s="40">
        <v>2294310944.7399998</v>
      </c>
      <c r="J20" s="40">
        <v>1439759970.6700001</v>
      </c>
      <c r="K20" s="40">
        <v>858007072.72000003</v>
      </c>
      <c r="L20" s="40">
        <v>350428492.70999998</v>
      </c>
      <c r="M20" s="40">
        <v>450598075.64999998</v>
      </c>
      <c r="N20" s="40">
        <v>355080443.73000002</v>
      </c>
      <c r="O20" s="40">
        <v>56517507.310000002</v>
      </c>
      <c r="P20" s="40">
        <v>-201538213.25</v>
      </c>
      <c r="Q20" s="40">
        <v>-921857612.94000006</v>
      </c>
      <c r="R20" s="40">
        <v>-680119618.66999996</v>
      </c>
      <c r="S20" s="40">
        <v>-447012760.51999998</v>
      </c>
      <c r="T20" s="40">
        <v>-122283464.94</v>
      </c>
      <c r="U20" s="40">
        <v>463270771.81</v>
      </c>
      <c r="V20" s="40">
        <v>261790812.36000001</v>
      </c>
      <c r="W20" s="40">
        <v>168067885.56999999</v>
      </c>
      <c r="X20" s="40">
        <v>-165527.82999999999</v>
      </c>
      <c r="Y20" s="40">
        <v>225335309.27000001</v>
      </c>
      <c r="Z20" s="40">
        <v>-19537301.879999999</v>
      </c>
      <c r="AA20" s="40">
        <v>-79794460.819999993</v>
      </c>
      <c r="AB20" s="40">
        <v>-103684889.08</v>
      </c>
      <c r="AC20" s="40">
        <v>1023357.41</v>
      </c>
      <c r="AD20" s="40">
        <v>-104757227.91</v>
      </c>
      <c r="AE20" s="40">
        <v>-108770282.44</v>
      </c>
      <c r="AF20" s="40">
        <v>-90784906.340000004</v>
      </c>
      <c r="AG20" s="40">
        <v>306336168.80000001</v>
      </c>
      <c r="AH20" s="40">
        <v>132156867.83</v>
      </c>
      <c r="AI20" s="40">
        <v>93132042.819999993</v>
      </c>
      <c r="AJ20" s="40">
        <v>75066812.620000005</v>
      </c>
      <c r="AK20" s="40">
        <v>262170311.21000001</v>
      </c>
      <c r="AL20" s="40">
        <v>167369352.55000001</v>
      </c>
      <c r="AM20" s="40">
        <v>74887169.640000001</v>
      </c>
      <c r="AN20" s="40">
        <v>-5200002.76</v>
      </c>
      <c r="AO20" s="40">
        <v>71983217.319999993</v>
      </c>
      <c r="AP20" s="40">
        <v>-5005112.54</v>
      </c>
      <c r="AQ20" s="40">
        <v>129131862.63</v>
      </c>
      <c r="AR20" s="40">
        <v>78800876.209999993</v>
      </c>
      <c r="AS20" s="40">
        <v>0</v>
      </c>
    </row>
    <row r="21" spans="1:74" s="63" customFormat="1">
      <c r="A21" s="63" t="s">
        <v>559</v>
      </c>
      <c r="E21" s="63">
        <f>E20/E19</f>
        <v>-7.7168220173328601</v>
      </c>
      <c r="F21" s="63">
        <f t="shared" ref="F21:AB21" si="6">F20/F19</f>
        <v>-13.126246303647088</v>
      </c>
      <c r="G21" s="63">
        <f t="shared" si="6"/>
        <v>-16.62973739019036</v>
      </c>
      <c r="H21" s="63">
        <f t="shared" si="6"/>
        <v>-3.4695523500067926</v>
      </c>
      <c r="I21" s="63">
        <f t="shared" si="6"/>
        <v>16.548380805239809</v>
      </c>
      <c r="J21" s="63">
        <f t="shared" si="6"/>
        <v>13.953107402010474</v>
      </c>
      <c r="K21" s="63">
        <f t="shared" si="6"/>
        <v>13.337871103739692</v>
      </c>
      <c r="L21" s="63">
        <f t="shared" si="6"/>
        <v>32.024580733830483</v>
      </c>
      <c r="M21" s="63">
        <f t="shared" si="6"/>
        <v>8.9221565438054284</v>
      </c>
      <c r="N21" s="63">
        <f t="shared" si="6"/>
        <v>10.771909626726535</v>
      </c>
      <c r="O21" s="63">
        <f t="shared" si="6"/>
        <v>5.5516825850864908</v>
      </c>
      <c r="P21" s="63">
        <f t="shared" si="6"/>
        <v>68.056071652758106</v>
      </c>
      <c r="Q21" s="63">
        <f t="shared" si="6"/>
        <v>-30.300699746028361</v>
      </c>
      <c r="R21" s="63">
        <f t="shared" si="6"/>
        <v>-25.285261296278978</v>
      </c>
      <c r="S21" s="63">
        <f t="shared" si="6"/>
        <v>-26.031740049968796</v>
      </c>
      <c r="T21" s="63">
        <f t="shared" si="6"/>
        <v>-16.670444894765154</v>
      </c>
      <c r="U21" s="63">
        <f t="shared" si="6"/>
        <v>6.7725029144672977</v>
      </c>
      <c r="V21" s="63">
        <f t="shared" si="6"/>
        <v>14.043530765515683</v>
      </c>
      <c r="W21" s="63">
        <f t="shared" si="6"/>
        <v>15.195315858698553</v>
      </c>
      <c r="X21" s="63">
        <f t="shared" si="6"/>
        <v>-3.6178040975778071E-2</v>
      </c>
      <c r="Y21" s="63">
        <f t="shared" si="6"/>
        <v>5.9807233047243704</v>
      </c>
      <c r="Z21" s="63">
        <f t="shared" si="6"/>
        <v>-0.6625427550466344</v>
      </c>
      <c r="AA21" s="63">
        <f t="shared" si="6"/>
        <v>-15.113565307385279</v>
      </c>
      <c r="AB21" s="63">
        <f t="shared" si="6"/>
        <v>-41.60191947533724</v>
      </c>
    </row>
    <row r="22" spans="1:74" s="26" customFormat="1">
      <c r="A22" s="17" t="s">
        <v>301</v>
      </c>
      <c r="E22" s="26">
        <f>I35</f>
        <v>5078769729.6199999</v>
      </c>
      <c r="F22" s="26">
        <f t="shared" ref="F22:AB22" si="7">J35</f>
        <v>5198247010.3899994</v>
      </c>
      <c r="G22" s="26">
        <f t="shared" si="7"/>
        <v>4945271958.1599989</v>
      </c>
      <c r="H22" s="26">
        <f t="shared" si="7"/>
        <v>4900315335.3499994</v>
      </c>
      <c r="I22" s="26">
        <f t="shared" si="7"/>
        <v>5344602962.7600002</v>
      </c>
      <c r="J22" s="26">
        <f t="shared" si="7"/>
        <v>4462281074.9499998</v>
      </c>
      <c r="K22" s="26">
        <f t="shared" si="7"/>
        <v>4399606561.7200003</v>
      </c>
      <c r="L22" s="26">
        <f t="shared" si="7"/>
        <v>2950236223.1300001</v>
      </c>
      <c r="M22" s="26">
        <f t="shared" si="7"/>
        <v>2627040093.0500002</v>
      </c>
      <c r="N22" s="26">
        <f t="shared" si="7"/>
        <v>2147788438.4299998</v>
      </c>
      <c r="O22" s="26">
        <f t="shared" si="7"/>
        <v>1367252611.8799999</v>
      </c>
      <c r="P22" s="26">
        <f t="shared" si="7"/>
        <v>917731051.53000009</v>
      </c>
      <c r="Q22" s="26">
        <f t="shared" si="7"/>
        <v>1231380608.1400001</v>
      </c>
      <c r="R22" s="26">
        <f t="shared" si="7"/>
        <v>894556034.62</v>
      </c>
      <c r="S22" s="26">
        <f t="shared" si="7"/>
        <v>843320592.95999992</v>
      </c>
      <c r="T22" s="26">
        <f t="shared" si="7"/>
        <v>870093178.84000015</v>
      </c>
      <c r="U22" s="26">
        <f t="shared" si="7"/>
        <v>1061597712.35</v>
      </c>
      <c r="V22" s="26">
        <f t="shared" si="7"/>
        <v>800344501.87</v>
      </c>
      <c r="W22" s="26">
        <f t="shared" si="7"/>
        <v>695088232.34000003</v>
      </c>
      <c r="X22" s="26">
        <f t="shared" si="7"/>
        <v>801501383.62</v>
      </c>
      <c r="Y22" s="26">
        <f t="shared" si="7"/>
        <v>915944987.88</v>
      </c>
      <c r="Z22" s="26">
        <f t="shared" si="7"/>
        <v>831862149.71000004</v>
      </c>
      <c r="AA22" s="26">
        <f t="shared" si="7"/>
        <v>836835251.91000009</v>
      </c>
      <c r="AB22" s="26">
        <f t="shared" si="7"/>
        <v>940419867.6500001</v>
      </c>
    </row>
    <row r="23" spans="1:74" s="26" customFormat="1">
      <c r="A23" s="17" t="s">
        <v>302</v>
      </c>
      <c r="E23" s="26">
        <f>E20+E22-E19</f>
        <v>1660784565.53</v>
      </c>
      <c r="F23" s="26">
        <f t="shared" ref="F23:AB23" si="8">F20+F22-F19</f>
        <v>2241587072.1999998</v>
      </c>
      <c r="G23" s="26">
        <f t="shared" si="8"/>
        <v>2890914590.7199988</v>
      </c>
      <c r="H23" s="26">
        <f t="shared" si="8"/>
        <v>4592315639.6499987</v>
      </c>
      <c r="I23" s="26">
        <f t="shared" si="8"/>
        <v>7500271283.0799999</v>
      </c>
      <c r="J23" s="26">
        <f t="shared" si="8"/>
        <v>5798855430.46</v>
      </c>
      <c r="K23" s="26">
        <f t="shared" si="8"/>
        <v>5193284997.1300001</v>
      </c>
      <c r="L23" s="26">
        <f t="shared" si="8"/>
        <v>3289722230.8900003</v>
      </c>
      <c r="M23" s="26">
        <f t="shared" si="8"/>
        <v>3027134899.2900004</v>
      </c>
      <c r="N23" s="26">
        <f t="shared" si="8"/>
        <v>2469905326.3899999</v>
      </c>
      <c r="O23" s="26">
        <f t="shared" si="8"/>
        <v>1413589870.8699999</v>
      </c>
      <c r="P23" s="26">
        <f t="shared" si="8"/>
        <v>719154193.6500001</v>
      </c>
      <c r="Q23" s="26">
        <f t="shared" si="8"/>
        <v>279099354.14000005</v>
      </c>
      <c r="R23" s="26">
        <f t="shared" si="8"/>
        <v>187538548.03000003</v>
      </c>
      <c r="S23" s="26">
        <f t="shared" si="8"/>
        <v>379135996.83999991</v>
      </c>
      <c r="T23" s="26">
        <f t="shared" si="8"/>
        <v>740474368.88000011</v>
      </c>
      <c r="U23" s="26">
        <f t="shared" si="8"/>
        <v>1456463822.3000002</v>
      </c>
      <c r="V23" s="26">
        <f t="shared" si="8"/>
        <v>1043493932.89</v>
      </c>
      <c r="W23" s="26">
        <f t="shared" si="8"/>
        <v>852095611.69000006</v>
      </c>
      <c r="X23" s="26">
        <f t="shared" si="8"/>
        <v>796760488.37</v>
      </c>
      <c r="Y23" s="26">
        <f t="shared" si="8"/>
        <v>1103603364.48</v>
      </c>
      <c r="Z23" s="26">
        <f t="shared" si="8"/>
        <v>782836483.9000001</v>
      </c>
      <c r="AA23" s="26">
        <f t="shared" si="8"/>
        <v>751761132.7700001</v>
      </c>
      <c r="AB23" s="26">
        <f t="shared" si="8"/>
        <v>834242668.35000002</v>
      </c>
    </row>
    <row r="24" spans="1:74" s="26" customFormat="1">
      <c r="A24" s="17" t="s">
        <v>303</v>
      </c>
      <c r="B24" s="40">
        <v>649767927.94000006</v>
      </c>
      <c r="C24" s="40">
        <v>843369902.91999996</v>
      </c>
      <c r="D24" s="40">
        <v>877293787.98000002</v>
      </c>
      <c r="E24" s="40">
        <v>2873556117.6799998</v>
      </c>
      <c r="F24" s="40">
        <v>2341628452.96</v>
      </c>
      <c r="G24" s="40">
        <v>1705163876.3</v>
      </c>
      <c r="H24" s="40">
        <v>111987930.14</v>
      </c>
      <c r="I24" s="40">
        <v>-1468761567.1700001</v>
      </c>
      <c r="J24" s="40">
        <v>-889081141.52999997</v>
      </c>
      <c r="K24" s="40">
        <v>-624444090.65999997</v>
      </c>
      <c r="L24" s="40">
        <v>-370206171.17000002</v>
      </c>
      <c r="M24" s="40">
        <v>1836525625.6400001</v>
      </c>
      <c r="N24" s="40">
        <v>1490731813.53</v>
      </c>
      <c r="O24" s="40">
        <v>1687167862.22</v>
      </c>
      <c r="P24" s="40">
        <v>559782552.86000001</v>
      </c>
      <c r="Q24" s="40">
        <v>849860483.28999996</v>
      </c>
      <c r="R24" s="40">
        <v>709117064.69000006</v>
      </c>
      <c r="S24" s="40">
        <v>102710775.59999999</v>
      </c>
      <c r="T24" s="40">
        <v>9789261.7799999993</v>
      </c>
      <c r="U24" s="40">
        <v>-355956736.97000003</v>
      </c>
      <c r="V24" s="40">
        <v>-349088136.82999998</v>
      </c>
      <c r="W24" s="40">
        <v>-347006468.95999998</v>
      </c>
      <c r="X24" s="40">
        <v>-183142894.33000001</v>
      </c>
      <c r="Y24" s="40">
        <v>-45159798.07</v>
      </c>
      <c r="Z24" s="40">
        <v>-52431454.100000001</v>
      </c>
      <c r="AA24" s="40">
        <v>-71500211.969999999</v>
      </c>
      <c r="AB24" s="40">
        <v>-841315.16</v>
      </c>
      <c r="AC24" s="40">
        <v>-49495285.390000001</v>
      </c>
      <c r="AD24" s="40">
        <v>-51287139.390000001</v>
      </c>
      <c r="AE24" s="40">
        <v>-51037139.390000001</v>
      </c>
      <c r="AF24" s="40">
        <v>5000000</v>
      </c>
      <c r="AG24" s="40">
        <v>-38874120</v>
      </c>
      <c r="AH24" s="40">
        <v>-38510301.850000001</v>
      </c>
      <c r="AI24" s="40">
        <v>-20072546.050000001</v>
      </c>
      <c r="AJ24" s="40">
        <v>0</v>
      </c>
      <c r="AK24" s="40">
        <v>573467154.77999997</v>
      </c>
      <c r="AL24" s="40">
        <v>577535435.07000005</v>
      </c>
      <c r="AM24" s="40">
        <v>-29654941.48</v>
      </c>
      <c r="AN24" s="40">
        <v>-1083066.1200000001</v>
      </c>
      <c r="AO24" s="40">
        <v>-4961103.4000000004</v>
      </c>
      <c r="AP24" s="40">
        <v>-3449559.02</v>
      </c>
      <c r="AQ24" s="40">
        <v>-13461741.59</v>
      </c>
      <c r="AR24" s="40">
        <v>-32135336.57</v>
      </c>
      <c r="AS24" s="40">
        <v>0</v>
      </c>
    </row>
    <row r="25" spans="1:74" s="117" customFormat="1" ht="129.75" customHeight="1">
      <c r="A25" s="202" t="s">
        <v>645</v>
      </c>
      <c r="B25" s="203"/>
      <c r="C25" s="203"/>
      <c r="D25" s="203"/>
      <c r="E25" s="203"/>
      <c r="F25" s="203"/>
      <c r="G25" s="203"/>
      <c r="H25" s="203"/>
      <c r="I25" s="203"/>
      <c r="J25" s="203"/>
      <c r="K25" s="203"/>
      <c r="L25" s="203"/>
      <c r="M25" s="203"/>
      <c r="N25" s="203"/>
      <c r="O25" s="203"/>
      <c r="P25" s="203"/>
      <c r="Q25" s="203"/>
      <c r="R25" s="203"/>
      <c r="S25" s="203"/>
      <c r="T25" s="203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</row>
    <row r="26" spans="1:74" s="26" customFormat="1">
      <c r="A26" s="17" t="s">
        <v>646</v>
      </c>
      <c r="E26" s="26">
        <f>现金流量表!E15</f>
        <v>216224931.16</v>
      </c>
      <c r="F26" s="26">
        <f>现金流量表!F15</f>
        <v>199606970.16</v>
      </c>
      <c r="G26" s="26">
        <f>现金流量表!G15</f>
        <v>97287204.439999998</v>
      </c>
      <c r="H26" s="26">
        <f>现金流量表!H15</f>
        <v>1750000</v>
      </c>
      <c r="I26" s="26">
        <f>现金流量表!I15</f>
        <v>90302925</v>
      </c>
      <c r="J26" s="26">
        <f>现金流量表!J15</f>
        <v>78974175</v>
      </c>
      <c r="K26" s="26">
        <f>现金流量表!K15</f>
        <v>23850000</v>
      </c>
      <c r="L26" s="26">
        <f>现金流量表!L15</f>
        <v>0</v>
      </c>
      <c r="M26" s="26">
        <f>现金流量表!M15</f>
        <v>20579667.879999999</v>
      </c>
      <c r="N26" s="26">
        <f>现金流量表!N15</f>
        <v>20579667.879999999</v>
      </c>
      <c r="O26" s="26">
        <f>现金流量表!O15</f>
        <v>20429667.879999999</v>
      </c>
      <c r="P26" s="26">
        <f>现金流量表!P15</f>
        <v>19300000</v>
      </c>
      <c r="Q26" s="26">
        <f>现金流量表!Q15</f>
        <v>1600000</v>
      </c>
      <c r="R26" s="26">
        <f>现金流量表!R15</f>
        <v>0</v>
      </c>
      <c r="S26" s="26">
        <f>现金流量表!S15</f>
        <v>0</v>
      </c>
      <c r="T26" s="26">
        <f>现金流量表!T15</f>
        <v>0</v>
      </c>
      <c r="U26" s="26">
        <f>现金流量表!U15</f>
        <v>1000000</v>
      </c>
      <c r="V26" s="26">
        <f>现金流量表!V15</f>
        <v>1000000</v>
      </c>
      <c r="W26" s="26">
        <f>现金流量表!W15</f>
        <v>1000000</v>
      </c>
      <c r="X26" s="26">
        <f>现金流量表!X15</f>
        <v>0</v>
      </c>
      <c r="Y26" s="26">
        <f>现金流量表!Y15</f>
        <v>0</v>
      </c>
      <c r="Z26" s="26">
        <f>现金流量表!Z15</f>
        <v>0</v>
      </c>
      <c r="AA26" s="26">
        <f>现金流量表!AA15</f>
        <v>0</v>
      </c>
      <c r="AB26" s="26">
        <f>现金流量表!AB15</f>
        <v>0</v>
      </c>
      <c r="AC26" s="26">
        <f>现金流量表!AC15</f>
        <v>0</v>
      </c>
      <c r="AD26" s="26">
        <f>现金流量表!AD15</f>
        <v>0</v>
      </c>
      <c r="AE26" s="26">
        <f>现金流量表!AE15</f>
        <v>0</v>
      </c>
      <c r="AF26" s="26">
        <f>现金流量表!AF15</f>
        <v>0</v>
      </c>
      <c r="AG26" s="26">
        <f>现金流量表!AG15</f>
        <v>0</v>
      </c>
      <c r="AH26" s="26">
        <f>现金流量表!AH15</f>
        <v>0</v>
      </c>
      <c r="AI26" s="26">
        <f>现金流量表!AI15</f>
        <v>0</v>
      </c>
      <c r="AJ26" s="26">
        <f>现金流量表!AJ15</f>
        <v>0</v>
      </c>
      <c r="AK26" s="26">
        <f>现金流量表!AK15</f>
        <v>0</v>
      </c>
      <c r="AL26" s="26">
        <f>现金流量表!AL15</f>
        <v>0</v>
      </c>
      <c r="AM26" s="26">
        <f>现金流量表!AM15</f>
        <v>0</v>
      </c>
      <c r="AN26" s="26">
        <f>现金流量表!AN15</f>
        <v>0</v>
      </c>
      <c r="AO26" s="26">
        <f>现金流量表!AO15</f>
        <v>0</v>
      </c>
      <c r="AP26" s="26">
        <f>现金流量表!AP15</f>
        <v>0</v>
      </c>
      <c r="AQ26" s="26">
        <f>现金流量表!AQ15</f>
        <v>6000000</v>
      </c>
      <c r="AR26" s="26">
        <f>现金流量表!AR15</f>
        <v>0</v>
      </c>
      <c r="AS26" s="26">
        <f>现金流量表!AS15</f>
        <v>0</v>
      </c>
      <c r="AT26" s="26">
        <f>现金流量表!AT15</f>
        <v>0</v>
      </c>
      <c r="AU26" s="26">
        <f>现金流量表!AU15</f>
        <v>0</v>
      </c>
      <c r="AV26" s="26">
        <f>现金流量表!AV15</f>
        <v>0</v>
      </c>
      <c r="AW26" s="26">
        <f>现金流量表!AW15</f>
        <v>0</v>
      </c>
      <c r="AX26" s="26">
        <f>现金流量表!AX15</f>
        <v>0</v>
      </c>
      <c r="AY26" s="26">
        <f>现金流量表!AY15</f>
        <v>0</v>
      </c>
      <c r="AZ26" s="26">
        <f>现金流量表!AZ15</f>
        <v>0</v>
      </c>
      <c r="BA26" s="26">
        <f>现金流量表!BA15</f>
        <v>0</v>
      </c>
      <c r="BB26" s="26">
        <f>现金流量表!BB15</f>
        <v>0</v>
      </c>
      <c r="BC26" s="26">
        <f>现金流量表!BC15</f>
        <v>0</v>
      </c>
      <c r="BD26" s="26">
        <f>现金流量表!BD15</f>
        <v>0</v>
      </c>
      <c r="BE26" s="26">
        <f>现金流量表!BE15</f>
        <v>0</v>
      </c>
      <c r="BF26" s="26">
        <f>现金流量表!BF15</f>
        <v>0</v>
      </c>
      <c r="BG26" s="26">
        <f>现金流量表!BG15</f>
        <v>0</v>
      </c>
      <c r="BH26" s="26">
        <f>现金流量表!BH15</f>
        <v>0</v>
      </c>
      <c r="BI26" s="26">
        <f>现金流量表!BI15</f>
        <v>0</v>
      </c>
      <c r="BJ26" s="26">
        <f>现金流量表!BJ15</f>
        <v>0</v>
      </c>
      <c r="BK26" s="26">
        <f>现金流量表!BK15</f>
        <v>0</v>
      </c>
      <c r="BL26" s="26">
        <f>现金流量表!BL15</f>
        <v>0</v>
      </c>
      <c r="BM26" s="26">
        <f>现金流量表!BM15</f>
        <v>0</v>
      </c>
      <c r="BN26" s="26">
        <f>现金流量表!BN15</f>
        <v>0</v>
      </c>
      <c r="BO26" s="26">
        <f>现金流量表!BO15</f>
        <v>0</v>
      </c>
      <c r="BP26" s="26">
        <f>现金流量表!BP15</f>
        <v>0</v>
      </c>
      <c r="BQ26" s="26">
        <f>现金流量表!BQ15</f>
        <v>0</v>
      </c>
      <c r="BR26" s="26">
        <f>现金流量表!BR15</f>
        <v>0</v>
      </c>
      <c r="BS26" s="26">
        <f>现金流量表!BS15</f>
        <v>0</v>
      </c>
      <c r="BT26" s="26">
        <f>现金流量表!BT15</f>
        <v>0</v>
      </c>
      <c r="BU26" s="26">
        <f>现金流量表!BU15</f>
        <v>0</v>
      </c>
      <c r="BV26" s="26">
        <f>现金流量表!BV15</f>
        <v>0</v>
      </c>
    </row>
    <row r="27" spans="1:74" s="26" customFormat="1">
      <c r="A27" s="17" t="s">
        <v>647</v>
      </c>
      <c r="E27" s="26">
        <f>现金流量表!E22</f>
        <v>529748029.75</v>
      </c>
      <c r="F27" s="26">
        <f>现金流量表!F22</f>
        <v>338648029.75</v>
      </c>
      <c r="G27" s="26">
        <f>现金流量表!G22</f>
        <v>227288028.75</v>
      </c>
      <c r="H27" s="26">
        <f>现金流量表!H22</f>
        <v>15835757.42</v>
      </c>
      <c r="I27" s="26">
        <f>现金流量表!I22</f>
        <v>394546084.56</v>
      </c>
      <c r="J27" s="26">
        <f>现金流量表!J22</f>
        <v>99477780.159999996</v>
      </c>
      <c r="K27" s="26">
        <f>现金流量表!K22</f>
        <v>81777780.159999996</v>
      </c>
      <c r="L27" s="26">
        <f>现金流量表!L22</f>
        <v>31445000</v>
      </c>
      <c r="M27" s="26">
        <f>现金流量表!M22</f>
        <v>178961420.38999999</v>
      </c>
      <c r="N27" s="26">
        <f>现金流量表!N22</f>
        <v>51551100</v>
      </c>
      <c r="O27" s="26">
        <f>现金流量表!O22</f>
        <v>35701960</v>
      </c>
      <c r="P27" s="26">
        <f>现金流量表!P22</f>
        <v>70800000</v>
      </c>
      <c r="Q27" s="26">
        <f>现金流量表!Q22</f>
        <v>70500500</v>
      </c>
      <c r="R27" s="26">
        <f>现金流量表!R22</f>
        <v>67400000</v>
      </c>
      <c r="S27" s="26">
        <f>现金流量表!S22</f>
        <v>1800000</v>
      </c>
      <c r="T27" s="26">
        <f>现金流量表!T22</f>
        <v>0</v>
      </c>
      <c r="U27" s="26">
        <f>现金流量表!U22</f>
        <v>97685000</v>
      </c>
      <c r="V27" s="26">
        <f>现金流量表!V22</f>
        <v>60488875.409999996</v>
      </c>
      <c r="W27" s="26">
        <f>现金流量表!W22</f>
        <v>27280000</v>
      </c>
      <c r="X27" s="26">
        <f>现金流量表!X22</f>
        <v>4000000</v>
      </c>
      <c r="Y27" s="26">
        <f>现金流量表!Y22</f>
        <v>27908287.07</v>
      </c>
      <c r="Z27" s="26">
        <f>现金流量表!Z22</f>
        <v>21908287.07</v>
      </c>
      <c r="AA27" s="26">
        <f>现金流量表!AA22</f>
        <v>65276937.07</v>
      </c>
      <c r="AB27" s="26">
        <f>现金流量表!AB22</f>
        <v>8000000</v>
      </c>
      <c r="AC27" s="26">
        <f>现金流量表!AC22</f>
        <v>21458500</v>
      </c>
      <c r="AD27" s="26">
        <f>现金流量表!AD22</f>
        <v>5376900</v>
      </c>
      <c r="AE27" s="26">
        <f>现金流量表!AE22</f>
        <v>6218900</v>
      </c>
      <c r="AF27" s="26">
        <f>现金流量表!AF22</f>
        <v>0</v>
      </c>
      <c r="AG27" s="26">
        <f>现金流量表!AG22</f>
        <v>72850000</v>
      </c>
      <c r="AH27" s="26">
        <f>现金流量表!AH22</f>
        <v>77350000</v>
      </c>
      <c r="AI27" s="26">
        <f>现金流量表!AI22</f>
        <v>77150000</v>
      </c>
      <c r="AJ27" s="26">
        <f>现金流量表!AJ22</f>
        <v>0</v>
      </c>
      <c r="AK27" s="26">
        <f>现金流量表!AK22</f>
        <v>4857889.42</v>
      </c>
      <c r="AL27" s="26">
        <f>现金流量表!AL22</f>
        <v>4855460.4800000004</v>
      </c>
      <c r="AM27" s="26">
        <f>现金流量表!AM22</f>
        <v>4857889.42</v>
      </c>
      <c r="AN27" s="26">
        <f>现金流量表!AN22</f>
        <v>4855460.4800000004</v>
      </c>
      <c r="AO27" s="26">
        <f>现金流量表!AO22</f>
        <v>10850548.82</v>
      </c>
      <c r="AP27" s="26">
        <f>现金流量表!AP22</f>
        <v>4063490.85</v>
      </c>
      <c r="AQ27" s="26">
        <f>现金流量表!AQ22</f>
        <v>6000000</v>
      </c>
      <c r="AR27" s="26">
        <f>现金流量表!AR22</f>
        <v>0</v>
      </c>
      <c r="AS27" s="26">
        <f>现金流量表!AS22</f>
        <v>0</v>
      </c>
      <c r="AT27" s="26">
        <f>现金流量表!AT22</f>
        <v>0</v>
      </c>
      <c r="AU27" s="26">
        <f>现金流量表!AU22</f>
        <v>0</v>
      </c>
      <c r="AV27" s="26">
        <f>现金流量表!AV22</f>
        <v>0</v>
      </c>
      <c r="AW27" s="26">
        <f>现金流量表!AW22</f>
        <v>0</v>
      </c>
      <c r="AX27" s="26">
        <f>现金流量表!AX22</f>
        <v>0</v>
      </c>
      <c r="AY27" s="26">
        <f>现金流量表!AY22</f>
        <v>0</v>
      </c>
      <c r="AZ27" s="26">
        <f>现金流量表!AZ22</f>
        <v>0</v>
      </c>
      <c r="BA27" s="26">
        <f>现金流量表!BA22</f>
        <v>0</v>
      </c>
      <c r="BB27" s="26">
        <f>现金流量表!BB22</f>
        <v>0</v>
      </c>
      <c r="BC27" s="26">
        <f>现金流量表!BC22</f>
        <v>0</v>
      </c>
      <c r="BD27" s="26">
        <f>现金流量表!BD22</f>
        <v>0</v>
      </c>
      <c r="BE27" s="26">
        <f>现金流量表!BE22</f>
        <v>0</v>
      </c>
      <c r="BF27" s="26">
        <f>现金流量表!BF22</f>
        <v>0</v>
      </c>
      <c r="BG27" s="26">
        <f>现金流量表!BG22</f>
        <v>0</v>
      </c>
      <c r="BH27" s="26">
        <f>现金流量表!BH22</f>
        <v>0</v>
      </c>
      <c r="BI27" s="26">
        <f>现金流量表!BI22</f>
        <v>0</v>
      </c>
      <c r="BJ27" s="26">
        <f>现金流量表!BJ22</f>
        <v>0</v>
      </c>
      <c r="BK27" s="26">
        <f>现金流量表!BK22</f>
        <v>0</v>
      </c>
      <c r="BL27" s="26">
        <f>现金流量表!BL22</f>
        <v>0</v>
      </c>
      <c r="BM27" s="26">
        <f>现金流量表!BM22</f>
        <v>0</v>
      </c>
      <c r="BN27" s="26">
        <f>现金流量表!BN22</f>
        <v>0</v>
      </c>
      <c r="BO27" s="26">
        <f>现金流量表!BO22</f>
        <v>0</v>
      </c>
      <c r="BP27" s="26">
        <f>现金流量表!BP22</f>
        <v>0</v>
      </c>
      <c r="BQ27" s="26">
        <f>现金流量表!BQ22</f>
        <v>0</v>
      </c>
      <c r="BR27" s="26">
        <f>现金流量表!BR22</f>
        <v>0</v>
      </c>
      <c r="BS27" s="26">
        <f>现金流量表!BS22</f>
        <v>0</v>
      </c>
      <c r="BT27" s="26">
        <f>现金流量表!BT22</f>
        <v>0</v>
      </c>
      <c r="BU27" s="26">
        <f>现金流量表!BU22</f>
        <v>0</v>
      </c>
      <c r="BV27" s="26">
        <f>现金流量表!BV22</f>
        <v>0</v>
      </c>
    </row>
    <row r="28" spans="1:74" s="26" customFormat="1">
      <c r="A28" s="17" t="s">
        <v>648</v>
      </c>
      <c r="E28" s="26">
        <f>E27-E26</f>
        <v>313523098.59000003</v>
      </c>
      <c r="F28" s="26">
        <f t="shared" ref="F28:BQ28" si="9">F27-F26</f>
        <v>139041059.59</v>
      </c>
      <c r="G28" s="26">
        <f t="shared" si="9"/>
        <v>130000824.31</v>
      </c>
      <c r="H28" s="26">
        <f t="shared" si="9"/>
        <v>14085757.42</v>
      </c>
      <c r="I28" s="26">
        <f t="shared" si="9"/>
        <v>304243159.56</v>
      </c>
      <c r="J28" s="26">
        <f t="shared" si="9"/>
        <v>20503605.159999996</v>
      </c>
      <c r="K28" s="26">
        <f t="shared" si="9"/>
        <v>57927780.159999996</v>
      </c>
      <c r="L28" s="26">
        <f t="shared" si="9"/>
        <v>31445000</v>
      </c>
      <c r="M28" s="26">
        <f t="shared" si="9"/>
        <v>158381752.50999999</v>
      </c>
      <c r="N28" s="26">
        <f t="shared" si="9"/>
        <v>30971432.120000001</v>
      </c>
      <c r="O28" s="26">
        <f t="shared" si="9"/>
        <v>15272292.120000001</v>
      </c>
      <c r="P28" s="26">
        <f t="shared" si="9"/>
        <v>51500000</v>
      </c>
      <c r="Q28" s="26">
        <f t="shared" si="9"/>
        <v>68900500</v>
      </c>
      <c r="R28" s="26">
        <f t="shared" si="9"/>
        <v>67400000</v>
      </c>
      <c r="S28" s="26">
        <f t="shared" si="9"/>
        <v>1800000</v>
      </c>
      <c r="T28" s="26">
        <f t="shared" si="9"/>
        <v>0</v>
      </c>
      <c r="U28" s="26">
        <f t="shared" si="9"/>
        <v>96685000</v>
      </c>
      <c r="V28" s="26">
        <f t="shared" si="9"/>
        <v>59488875.409999996</v>
      </c>
      <c r="W28" s="26">
        <f t="shared" si="9"/>
        <v>26280000</v>
      </c>
      <c r="X28" s="26">
        <f t="shared" si="9"/>
        <v>4000000</v>
      </c>
      <c r="Y28" s="26">
        <f t="shared" si="9"/>
        <v>27908287.07</v>
      </c>
      <c r="Z28" s="26">
        <f t="shared" si="9"/>
        <v>21908287.07</v>
      </c>
      <c r="AA28" s="26">
        <f t="shared" si="9"/>
        <v>65276937.07</v>
      </c>
      <c r="AB28" s="26">
        <f t="shared" si="9"/>
        <v>8000000</v>
      </c>
      <c r="AC28" s="26">
        <f t="shared" si="9"/>
        <v>21458500</v>
      </c>
      <c r="AD28" s="26">
        <f t="shared" si="9"/>
        <v>5376900</v>
      </c>
      <c r="AE28" s="26">
        <f t="shared" si="9"/>
        <v>6218900</v>
      </c>
      <c r="AF28" s="26">
        <f t="shared" si="9"/>
        <v>0</v>
      </c>
      <c r="AG28" s="26">
        <f t="shared" si="9"/>
        <v>72850000</v>
      </c>
      <c r="AH28" s="26">
        <f t="shared" si="9"/>
        <v>77350000</v>
      </c>
      <c r="AI28" s="26">
        <f t="shared" si="9"/>
        <v>77150000</v>
      </c>
      <c r="AJ28" s="26">
        <f t="shared" si="9"/>
        <v>0</v>
      </c>
      <c r="AK28" s="26">
        <f t="shared" si="9"/>
        <v>4857889.42</v>
      </c>
      <c r="AL28" s="26">
        <f t="shared" si="9"/>
        <v>4855460.4800000004</v>
      </c>
      <c r="AM28" s="26">
        <f t="shared" si="9"/>
        <v>4857889.42</v>
      </c>
      <c r="AN28" s="26">
        <f t="shared" si="9"/>
        <v>4855460.4800000004</v>
      </c>
      <c r="AO28" s="26">
        <f t="shared" si="9"/>
        <v>10850548.82</v>
      </c>
      <c r="AP28" s="26">
        <f t="shared" si="9"/>
        <v>4063490.85</v>
      </c>
      <c r="AQ28" s="26">
        <f t="shared" si="9"/>
        <v>0</v>
      </c>
      <c r="AR28" s="26">
        <f t="shared" si="9"/>
        <v>0</v>
      </c>
      <c r="AS28" s="26">
        <f t="shared" si="9"/>
        <v>0</v>
      </c>
      <c r="AT28" s="26">
        <f t="shared" si="9"/>
        <v>0</v>
      </c>
      <c r="AU28" s="26">
        <f t="shared" si="9"/>
        <v>0</v>
      </c>
      <c r="AV28" s="26">
        <f t="shared" si="9"/>
        <v>0</v>
      </c>
      <c r="AW28" s="26">
        <f t="shared" si="9"/>
        <v>0</v>
      </c>
      <c r="AX28" s="26">
        <f t="shared" si="9"/>
        <v>0</v>
      </c>
      <c r="AY28" s="26">
        <f t="shared" si="9"/>
        <v>0</v>
      </c>
      <c r="AZ28" s="26">
        <f t="shared" si="9"/>
        <v>0</v>
      </c>
      <c r="BA28" s="26">
        <f t="shared" si="9"/>
        <v>0</v>
      </c>
      <c r="BB28" s="26">
        <f t="shared" si="9"/>
        <v>0</v>
      </c>
      <c r="BC28" s="26">
        <f t="shared" si="9"/>
        <v>0</v>
      </c>
      <c r="BD28" s="26">
        <f t="shared" si="9"/>
        <v>0</v>
      </c>
      <c r="BE28" s="26">
        <f t="shared" si="9"/>
        <v>0</v>
      </c>
      <c r="BF28" s="26">
        <f t="shared" si="9"/>
        <v>0</v>
      </c>
      <c r="BG28" s="26">
        <f t="shared" si="9"/>
        <v>0</v>
      </c>
      <c r="BH28" s="26">
        <f t="shared" si="9"/>
        <v>0</v>
      </c>
      <c r="BI28" s="26">
        <f t="shared" si="9"/>
        <v>0</v>
      </c>
      <c r="BJ28" s="26">
        <f t="shared" si="9"/>
        <v>0</v>
      </c>
      <c r="BK28" s="26">
        <f t="shared" si="9"/>
        <v>0</v>
      </c>
      <c r="BL28" s="26">
        <f t="shared" si="9"/>
        <v>0</v>
      </c>
      <c r="BM28" s="26">
        <f t="shared" si="9"/>
        <v>0</v>
      </c>
      <c r="BN28" s="26">
        <f t="shared" si="9"/>
        <v>0</v>
      </c>
      <c r="BO28" s="26">
        <f t="shared" si="9"/>
        <v>0</v>
      </c>
      <c r="BP28" s="26">
        <f t="shared" si="9"/>
        <v>0</v>
      </c>
      <c r="BQ28" s="26">
        <f t="shared" si="9"/>
        <v>0</v>
      </c>
      <c r="BR28" s="26">
        <f t="shared" ref="BR28:BV28" si="10">BR27-BR26</f>
        <v>0</v>
      </c>
      <c r="BS28" s="26">
        <f t="shared" si="10"/>
        <v>0</v>
      </c>
      <c r="BT28" s="26">
        <f t="shared" si="10"/>
        <v>0</v>
      </c>
      <c r="BU28" s="26">
        <f t="shared" si="10"/>
        <v>0</v>
      </c>
      <c r="BV28" s="26">
        <f t="shared" si="10"/>
        <v>0</v>
      </c>
    </row>
    <row r="29" spans="1:74" s="26" customFormat="1">
      <c r="A29" s="230" t="s">
        <v>649</v>
      </c>
      <c r="E29" s="231">
        <f>POWER(E28/U28,1/5)-1</f>
        <v>0.26526672924834149</v>
      </c>
    </row>
    <row r="30" spans="1:74" s="30" customFormat="1" ht="11.25" customHeight="1" thickBot="1">
      <c r="A30" s="151" t="s">
        <v>315</v>
      </c>
      <c r="B30" s="1">
        <v>43373</v>
      </c>
      <c r="C30" s="1">
        <v>43281</v>
      </c>
      <c r="D30" s="1">
        <v>43190</v>
      </c>
      <c r="E30" s="1">
        <v>43100</v>
      </c>
      <c r="F30" s="1">
        <v>43008</v>
      </c>
      <c r="G30" s="1">
        <v>42916</v>
      </c>
      <c r="H30" s="1">
        <v>42825</v>
      </c>
      <c r="I30" s="1">
        <v>42735</v>
      </c>
      <c r="J30" s="1">
        <v>42643</v>
      </c>
      <c r="K30" s="1">
        <v>42551</v>
      </c>
      <c r="L30" s="1">
        <v>42460</v>
      </c>
      <c r="M30" s="1">
        <v>42369</v>
      </c>
      <c r="N30" s="1">
        <v>42277</v>
      </c>
      <c r="O30" s="1">
        <v>42185</v>
      </c>
      <c r="P30" s="1">
        <v>42094</v>
      </c>
      <c r="Q30" s="1">
        <v>42004</v>
      </c>
      <c r="R30" s="1">
        <v>41912</v>
      </c>
      <c r="S30" s="1">
        <v>41820</v>
      </c>
      <c r="T30" s="1">
        <v>41729</v>
      </c>
      <c r="U30" s="1">
        <v>41639</v>
      </c>
      <c r="V30" s="1">
        <v>41547</v>
      </c>
      <c r="W30" s="1">
        <v>41455</v>
      </c>
      <c r="X30" s="1">
        <v>41364</v>
      </c>
      <c r="Y30" s="1">
        <v>41274</v>
      </c>
      <c r="Z30" s="1">
        <v>41182</v>
      </c>
      <c r="AA30" s="1">
        <v>41090</v>
      </c>
      <c r="AB30" s="1">
        <v>40999</v>
      </c>
      <c r="AC30" s="1">
        <v>40908</v>
      </c>
      <c r="AD30" s="1">
        <v>40816</v>
      </c>
      <c r="AE30" s="1">
        <v>40724</v>
      </c>
      <c r="AF30" s="1">
        <v>40633</v>
      </c>
      <c r="AG30" s="1">
        <v>40543</v>
      </c>
      <c r="AH30" s="1">
        <v>40451</v>
      </c>
      <c r="AI30" s="1">
        <v>40359</v>
      </c>
      <c r="AJ30" s="1">
        <v>40268</v>
      </c>
      <c r="AK30" s="1">
        <v>40178</v>
      </c>
      <c r="AL30" s="1">
        <v>40086</v>
      </c>
      <c r="AM30" s="1">
        <v>39994</v>
      </c>
      <c r="AN30" s="1">
        <v>39903</v>
      </c>
      <c r="AO30" s="1">
        <v>39813</v>
      </c>
      <c r="AP30" s="1">
        <v>39721</v>
      </c>
      <c r="AQ30" s="1">
        <v>39447</v>
      </c>
      <c r="AR30" s="1">
        <v>39082</v>
      </c>
      <c r="AS30" s="1">
        <v>25569</v>
      </c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>
        <v>25569</v>
      </c>
    </row>
    <row r="31" spans="1:74" s="51" customFormat="1" ht="14.25" customHeight="1">
      <c r="A31" s="123" t="s">
        <v>310</v>
      </c>
      <c r="B31" s="40">
        <v>2782897439.8200002</v>
      </c>
      <c r="C31" s="40">
        <v>2689690930.4000001</v>
      </c>
      <c r="D31" s="40">
        <v>2541847678.5100002</v>
      </c>
      <c r="E31" s="40">
        <v>2516086261.6700001</v>
      </c>
      <c r="F31" s="40">
        <v>1803737754.8499999</v>
      </c>
      <c r="G31" s="40">
        <v>1718935737.5899999</v>
      </c>
      <c r="H31" s="40">
        <v>1661487664.3299999</v>
      </c>
      <c r="I31" s="40">
        <v>1637827636.53</v>
      </c>
      <c r="J31" s="40">
        <v>1041721135.26</v>
      </c>
      <c r="K31" s="40">
        <v>1060621186.51</v>
      </c>
      <c r="L31" s="40">
        <v>1179934614.4100001</v>
      </c>
      <c r="M31" s="40">
        <v>1182590091.1900001</v>
      </c>
      <c r="N31" s="40">
        <v>901656103.12</v>
      </c>
      <c r="O31" s="40">
        <v>872473504.45000005</v>
      </c>
      <c r="P31" s="40">
        <v>942179105.26999998</v>
      </c>
      <c r="Q31" s="40">
        <v>843775308.71000004</v>
      </c>
      <c r="R31" s="40">
        <v>675401027.98000002</v>
      </c>
      <c r="S31" s="40">
        <v>650178278.54999995</v>
      </c>
      <c r="T31" s="40">
        <v>638920565.72000003</v>
      </c>
      <c r="U31" s="40">
        <v>660168712.20000005</v>
      </c>
      <c r="V31" s="40">
        <v>458247613.07999998</v>
      </c>
      <c r="W31" s="40">
        <v>442082682.56</v>
      </c>
      <c r="X31" s="40">
        <v>461341460.25999999</v>
      </c>
      <c r="Y31" s="40">
        <v>479167493.31999999</v>
      </c>
      <c r="Z31" s="40">
        <v>407948619.68000001</v>
      </c>
      <c r="AA31" s="40">
        <v>396848439.94999999</v>
      </c>
      <c r="AB31" s="40">
        <v>419055862.56999999</v>
      </c>
      <c r="AC31" s="40">
        <v>407397608.31</v>
      </c>
      <c r="AD31" s="40">
        <v>442575322.76999998</v>
      </c>
      <c r="AE31" s="40">
        <v>441254086.51999998</v>
      </c>
      <c r="AF31" s="40">
        <v>431812575.17000002</v>
      </c>
      <c r="AG31" s="40">
        <v>397953256.32999998</v>
      </c>
      <c r="AH31" s="40">
        <v>284720504.00999999</v>
      </c>
      <c r="AI31" s="40">
        <v>273880390.17000002</v>
      </c>
      <c r="AJ31" s="40">
        <v>191517076.15000001</v>
      </c>
      <c r="AK31" s="40">
        <v>162764454.53</v>
      </c>
      <c r="AL31" s="40">
        <v>139036956.97</v>
      </c>
      <c r="AM31" s="40">
        <v>137087798.38999999</v>
      </c>
      <c r="AN31" s="40">
        <v>140267871.11000001</v>
      </c>
      <c r="AO31" s="40">
        <v>147612149.75</v>
      </c>
      <c r="AP31" s="40">
        <v>16436845.380000001</v>
      </c>
      <c r="AQ31" s="40">
        <v>0</v>
      </c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>
        <v>1207621496.74</v>
      </c>
    </row>
    <row r="32" spans="1:74" s="54" customFormat="1">
      <c r="A32" s="152" t="s">
        <v>311</v>
      </c>
      <c r="B32" s="40">
        <v>276216648.91000003</v>
      </c>
      <c r="C32" s="40">
        <v>276216648.91000003</v>
      </c>
      <c r="D32" s="40">
        <v>276216648.91000003</v>
      </c>
      <c r="E32" s="40">
        <v>276216648.91000003</v>
      </c>
      <c r="F32" s="40">
        <v>276216648.91000003</v>
      </c>
      <c r="G32" s="40">
        <v>276216648.91000003</v>
      </c>
      <c r="H32" s="40">
        <v>276216648.91000003</v>
      </c>
      <c r="I32" s="40">
        <v>276216648.91000003</v>
      </c>
      <c r="J32" s="40">
        <v>276216648.91000003</v>
      </c>
      <c r="K32" s="40">
        <v>276216648.91000003</v>
      </c>
      <c r="L32" s="40">
        <v>294102602.88</v>
      </c>
      <c r="M32" s="40">
        <v>294102602.88</v>
      </c>
      <c r="N32" s="40">
        <v>299205786.66000003</v>
      </c>
      <c r="O32" s="40">
        <v>245977122.66999999</v>
      </c>
      <c r="P32" s="40">
        <v>245977122.66999999</v>
      </c>
      <c r="Q32" s="40">
        <v>169752180.13</v>
      </c>
      <c r="R32" s="40">
        <v>169752180.13</v>
      </c>
      <c r="S32" s="40">
        <v>169752180.13</v>
      </c>
      <c r="T32" s="40">
        <v>169752180.13</v>
      </c>
      <c r="U32" s="40">
        <v>169752180.13</v>
      </c>
      <c r="V32" s="40">
        <v>100752180.13</v>
      </c>
      <c r="W32" s="40">
        <v>100752180.13</v>
      </c>
      <c r="X32" s="40">
        <v>100752180.13</v>
      </c>
      <c r="Y32" s="40">
        <v>100752180.13</v>
      </c>
      <c r="Z32" s="40">
        <v>100110893.05</v>
      </c>
      <c r="AA32" s="40">
        <v>72820022.189999998</v>
      </c>
      <c r="AB32" s="40">
        <v>72820022.189999998</v>
      </c>
      <c r="AC32" s="40">
        <v>54934068.219999999</v>
      </c>
      <c r="AD32" s="40">
        <v>100109089.38</v>
      </c>
      <c r="AE32" s="40">
        <v>100109089.38</v>
      </c>
      <c r="AF32" s="40">
        <v>73736780.790000007</v>
      </c>
      <c r="AG32" s="40">
        <v>42992074.82</v>
      </c>
      <c r="AH32" s="40">
        <v>27940712.329999998</v>
      </c>
      <c r="AI32" s="40">
        <v>27940712.329999998</v>
      </c>
      <c r="AJ32" s="40">
        <v>0</v>
      </c>
      <c r="AK32" s="40">
        <v>0</v>
      </c>
      <c r="AL32" s="40">
        <v>0</v>
      </c>
      <c r="AM32" s="40">
        <v>0</v>
      </c>
      <c r="AN32" s="40">
        <v>0</v>
      </c>
      <c r="AO32" s="40">
        <v>0</v>
      </c>
      <c r="AP32" s="40">
        <v>0</v>
      </c>
      <c r="AQ32" s="40">
        <v>0</v>
      </c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>
        <v>0</v>
      </c>
    </row>
    <row r="33" spans="1:74" s="54" customFormat="1">
      <c r="A33" s="152" t="s">
        <v>312</v>
      </c>
      <c r="B33" s="40">
        <v>651522620.37</v>
      </c>
      <c r="C33" s="40">
        <v>651339000.57000005</v>
      </c>
      <c r="D33" s="40">
        <v>651109301.01999998</v>
      </c>
      <c r="E33" s="40">
        <v>551281383.38999999</v>
      </c>
      <c r="F33" s="40">
        <v>567121156.09000003</v>
      </c>
      <c r="G33" s="40">
        <v>465645785.82999998</v>
      </c>
      <c r="H33" s="40">
        <v>560360325.03999996</v>
      </c>
      <c r="I33" s="40">
        <v>546059457.54999995</v>
      </c>
      <c r="J33" s="40">
        <v>227430825</v>
      </c>
      <c r="K33" s="40">
        <v>264230000</v>
      </c>
      <c r="L33" s="40">
        <v>280281500</v>
      </c>
      <c r="M33" s="40">
        <v>258881500</v>
      </c>
      <c r="N33" s="40">
        <v>155881500</v>
      </c>
      <c r="O33" s="40">
        <v>141031500</v>
      </c>
      <c r="P33" s="40">
        <v>129030500</v>
      </c>
      <c r="Q33" s="40">
        <v>127530500</v>
      </c>
      <c r="R33" s="40">
        <v>126730000</v>
      </c>
      <c r="S33" s="40">
        <v>0</v>
      </c>
      <c r="T33" s="40">
        <v>0</v>
      </c>
      <c r="U33" s="40">
        <v>0</v>
      </c>
      <c r="V33" s="40">
        <v>0</v>
      </c>
      <c r="W33" s="40">
        <v>0</v>
      </c>
      <c r="X33" s="40">
        <v>0</v>
      </c>
      <c r="Y33" s="40">
        <v>0</v>
      </c>
      <c r="Z33" s="40">
        <v>0</v>
      </c>
      <c r="AA33" s="40">
        <v>0</v>
      </c>
      <c r="AB33" s="40">
        <v>0</v>
      </c>
      <c r="AC33" s="40">
        <v>0</v>
      </c>
      <c r="AD33" s="40">
        <v>0</v>
      </c>
      <c r="AE33" s="40">
        <v>0</v>
      </c>
      <c r="AF33" s="40">
        <v>0</v>
      </c>
      <c r="AG33" s="40">
        <v>0</v>
      </c>
      <c r="AH33" s="40">
        <v>0</v>
      </c>
      <c r="AI33" s="40">
        <v>0</v>
      </c>
      <c r="AJ33" s="40">
        <v>0</v>
      </c>
      <c r="AK33" s="40">
        <v>0</v>
      </c>
      <c r="AL33" s="40">
        <v>0</v>
      </c>
      <c r="AM33" s="40">
        <v>0</v>
      </c>
      <c r="AN33" s="40">
        <v>0</v>
      </c>
      <c r="AO33" s="40">
        <v>0</v>
      </c>
      <c r="AP33" s="40">
        <v>0</v>
      </c>
      <c r="AQ33" s="40">
        <v>0</v>
      </c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>
        <v>0</v>
      </c>
    </row>
    <row r="34" spans="1:74" s="44" customFormat="1" ht="14.25" thickBot="1">
      <c r="A34" s="153" t="s">
        <v>315</v>
      </c>
      <c r="B34" s="49"/>
      <c r="C34" s="49"/>
      <c r="D34" s="49"/>
      <c r="E34" s="49">
        <f>E31-E32-E33</f>
        <v>1688588229.3700004</v>
      </c>
      <c r="F34" s="49">
        <f t="shared" ref="F34:AB34" si="11">F31-F32-F33</f>
        <v>960399949.84999979</v>
      </c>
      <c r="G34" s="49">
        <f t="shared" si="11"/>
        <v>977073302.8499999</v>
      </c>
      <c r="H34" s="49">
        <f t="shared" si="11"/>
        <v>824910690.37999988</v>
      </c>
      <c r="I34" s="49">
        <f t="shared" si="11"/>
        <v>815551530.06999993</v>
      </c>
      <c r="J34" s="49">
        <f t="shared" si="11"/>
        <v>538073661.3499999</v>
      </c>
      <c r="K34" s="49">
        <f t="shared" si="11"/>
        <v>520174537.5999999</v>
      </c>
      <c r="L34" s="49">
        <f t="shared" si="11"/>
        <v>605550511.53000009</v>
      </c>
      <c r="M34" s="49">
        <f t="shared" si="11"/>
        <v>629605988.31000006</v>
      </c>
      <c r="N34" s="49">
        <f t="shared" si="11"/>
        <v>446568816.46000004</v>
      </c>
      <c r="O34" s="49">
        <f t="shared" si="11"/>
        <v>485464881.78000009</v>
      </c>
      <c r="P34" s="49">
        <f t="shared" si="11"/>
        <v>567171482.60000002</v>
      </c>
      <c r="Q34" s="49">
        <f t="shared" si="11"/>
        <v>546492628.58000004</v>
      </c>
      <c r="R34" s="49">
        <f t="shared" si="11"/>
        <v>378918847.85000002</v>
      </c>
      <c r="S34" s="49">
        <f t="shared" si="11"/>
        <v>480426098.41999996</v>
      </c>
      <c r="T34" s="49">
        <f t="shared" si="11"/>
        <v>469168385.59000003</v>
      </c>
      <c r="U34" s="49">
        <f t="shared" si="11"/>
        <v>490416532.07000005</v>
      </c>
      <c r="V34" s="49">
        <f t="shared" si="11"/>
        <v>357495432.94999999</v>
      </c>
      <c r="W34" s="49">
        <f t="shared" si="11"/>
        <v>341330502.43000001</v>
      </c>
      <c r="X34" s="49">
        <f t="shared" si="11"/>
        <v>360589280.13</v>
      </c>
      <c r="Y34" s="49">
        <f t="shared" si="11"/>
        <v>378415313.19</v>
      </c>
      <c r="Z34" s="49">
        <f t="shared" si="11"/>
        <v>307837726.63</v>
      </c>
      <c r="AA34" s="49">
        <f t="shared" si="11"/>
        <v>324028417.75999999</v>
      </c>
      <c r="AB34" s="49">
        <f t="shared" si="11"/>
        <v>346235840.38</v>
      </c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49"/>
      <c r="BE34" s="49"/>
      <c r="BF34" s="49"/>
      <c r="BG34" s="49"/>
      <c r="BH34" s="49"/>
      <c r="BI34" s="49"/>
      <c r="BJ34" s="49"/>
      <c r="BK34" s="49"/>
      <c r="BL34" s="49"/>
      <c r="BM34" s="49"/>
      <c r="BN34" s="49"/>
      <c r="BO34" s="49"/>
      <c r="BP34" s="49"/>
      <c r="BQ34" s="49"/>
      <c r="BR34" s="49"/>
      <c r="BS34" s="49"/>
      <c r="BT34" s="49"/>
      <c r="BU34" s="50"/>
    </row>
    <row r="35" spans="1:74" s="118" customFormat="1" ht="14.25" thickBot="1">
      <c r="A35" s="154" t="s">
        <v>317</v>
      </c>
      <c r="B35" s="33">
        <f>SUM(B22:B31)</f>
        <v>3432708740.7600002</v>
      </c>
      <c r="C35" s="33">
        <f>SUM(C22:C31)</f>
        <v>3533104114.3200002</v>
      </c>
      <c r="D35" s="33">
        <f>SUM(D22:D31)</f>
        <v>3419184656.4900002</v>
      </c>
      <c r="E35" s="33">
        <f>资产资本表!E17</f>
        <v>8036408035.0500002</v>
      </c>
      <c r="F35" s="33">
        <f>资产资本表!F17</f>
        <v>7794289657.1400003</v>
      </c>
      <c r="G35" s="33">
        <f>资产资本表!G17</f>
        <v>6623903978.1899996</v>
      </c>
      <c r="H35" s="33">
        <f>资产资本表!H17</f>
        <v>5130836818.1500006</v>
      </c>
      <c r="I35" s="33">
        <f>资产资本表!I17</f>
        <v>5078769729.6199999</v>
      </c>
      <c r="J35" s="33">
        <f>资产资本表!J17</f>
        <v>5198247010.3899994</v>
      </c>
      <c r="K35" s="33">
        <f>资产资本表!K17</f>
        <v>4945271958.1599989</v>
      </c>
      <c r="L35" s="33">
        <f>资产资本表!L17</f>
        <v>4900315335.3499994</v>
      </c>
      <c r="M35" s="33">
        <f>资产资本表!M17</f>
        <v>5344602962.7600002</v>
      </c>
      <c r="N35" s="33">
        <f>资产资本表!N17</f>
        <v>4462281074.9499998</v>
      </c>
      <c r="O35" s="33">
        <f>资产资本表!O17</f>
        <v>4399606561.7200003</v>
      </c>
      <c r="P35" s="33">
        <f>资产资本表!P17</f>
        <v>2950236223.1300001</v>
      </c>
      <c r="Q35" s="33">
        <f>资产资本表!Q17</f>
        <v>2627040093.0500002</v>
      </c>
      <c r="R35" s="33">
        <f>资产资本表!R17</f>
        <v>2147788438.4299998</v>
      </c>
      <c r="S35" s="33">
        <f>资产资本表!S17</f>
        <v>1367252611.8799999</v>
      </c>
      <c r="T35" s="33">
        <f>资产资本表!T17</f>
        <v>917731051.53000009</v>
      </c>
      <c r="U35" s="33">
        <f>资产资本表!U17</f>
        <v>1231380608.1400001</v>
      </c>
      <c r="V35" s="33">
        <f>资产资本表!V17</f>
        <v>894556034.62</v>
      </c>
      <c r="W35" s="33">
        <f>资产资本表!W17</f>
        <v>843320592.95999992</v>
      </c>
      <c r="X35" s="33">
        <f>资产资本表!X17</f>
        <v>870093178.84000015</v>
      </c>
      <c r="Y35" s="33">
        <f>资产资本表!Y17</f>
        <v>1061597712.35</v>
      </c>
      <c r="Z35" s="33">
        <f>资产资本表!Z17</f>
        <v>800344501.87</v>
      </c>
      <c r="AA35" s="33">
        <f>资产资本表!AA17</f>
        <v>695088232.34000003</v>
      </c>
      <c r="AB35" s="33">
        <f>资产资本表!AB17</f>
        <v>801501383.62</v>
      </c>
      <c r="AC35" s="33">
        <f>资产资本表!AC17</f>
        <v>915944987.88</v>
      </c>
      <c r="AD35" s="33">
        <f>资产资本表!AD17</f>
        <v>831862149.71000004</v>
      </c>
      <c r="AE35" s="33">
        <f>资产资本表!AE17</f>
        <v>836835251.91000009</v>
      </c>
      <c r="AF35" s="33">
        <f>资产资本表!AF17</f>
        <v>940419867.6500001</v>
      </c>
      <c r="AG35" s="33">
        <f>资产资本表!AG17</f>
        <v>1051682829.15</v>
      </c>
      <c r="AH35" s="33">
        <f>资产资本表!AH17</f>
        <v>923301267.05000007</v>
      </c>
      <c r="AI35" s="33">
        <f>资产资本表!AI17</f>
        <v>1001728847.5700001</v>
      </c>
      <c r="AJ35" s="33">
        <f>资产资本表!AJ17</f>
        <v>1088896792.9000001</v>
      </c>
      <c r="AK35" s="33">
        <f>资产资本表!AK17</f>
        <v>1016372140.16</v>
      </c>
      <c r="AL35" s="33">
        <f>资产资本表!AL17</f>
        <v>968156928.08000004</v>
      </c>
      <c r="AM35" s="33">
        <f>资产资本表!AM17</f>
        <v>266276076.40000001</v>
      </c>
      <c r="AN35" s="33">
        <f>资产资本表!AN17</f>
        <v>228368835.97000003</v>
      </c>
      <c r="AO35" s="33">
        <f>资产资本表!AO17</f>
        <v>145080591.75999999</v>
      </c>
      <c r="AP35" s="33">
        <f>资产资本表!AP17</f>
        <v>132744933.33</v>
      </c>
      <c r="AQ35" s="33">
        <f>资产资本表!AQ17</f>
        <v>0</v>
      </c>
      <c r="AR35" s="33">
        <f>资产资本表!AR17</f>
        <v>0</v>
      </c>
      <c r="AS35" s="33">
        <f>资产资本表!AS17</f>
        <v>0</v>
      </c>
      <c r="AT35" s="33">
        <f>资产资本表!AT17</f>
        <v>0</v>
      </c>
      <c r="AU35" s="33">
        <f>资产资本表!AU17</f>
        <v>0</v>
      </c>
      <c r="AV35" s="33">
        <f>资产资本表!AV17</f>
        <v>0</v>
      </c>
      <c r="AW35" s="33">
        <f>资产资本表!AW17</f>
        <v>0</v>
      </c>
      <c r="AX35" s="33">
        <f>资产资本表!AX17</f>
        <v>0</v>
      </c>
      <c r="AY35" s="33">
        <f>资产资本表!AY17</f>
        <v>0</v>
      </c>
      <c r="AZ35" s="33">
        <f>资产资本表!AZ17</f>
        <v>0</v>
      </c>
      <c r="BA35" s="33">
        <f>资产资本表!BA17</f>
        <v>0</v>
      </c>
      <c r="BB35" s="33">
        <f>资产资本表!BB17</f>
        <v>0</v>
      </c>
      <c r="BC35" s="33">
        <f>资产资本表!BC17</f>
        <v>0</v>
      </c>
      <c r="BD35" s="33">
        <f>资产资本表!BD17</f>
        <v>0</v>
      </c>
      <c r="BE35" s="33">
        <f>资产资本表!BE17</f>
        <v>0</v>
      </c>
      <c r="BF35" s="33">
        <f>资产资本表!BF17</f>
        <v>0</v>
      </c>
      <c r="BG35" s="33">
        <f>资产资本表!BG17</f>
        <v>0</v>
      </c>
      <c r="BH35" s="33">
        <f>资产资本表!BH17</f>
        <v>0</v>
      </c>
      <c r="BI35" s="33">
        <f>资产资本表!BI17</f>
        <v>0</v>
      </c>
      <c r="BJ35" s="33">
        <f>资产资本表!BJ17</f>
        <v>0</v>
      </c>
      <c r="BK35" s="33">
        <f>资产资本表!BK17</f>
        <v>0</v>
      </c>
      <c r="BL35" s="33">
        <f>资产资本表!BL17</f>
        <v>0</v>
      </c>
      <c r="BM35" s="33">
        <f>资产资本表!BM17</f>
        <v>0</v>
      </c>
      <c r="BN35" s="33">
        <f>资产资本表!BN17</f>
        <v>0</v>
      </c>
      <c r="BO35" s="33">
        <f>资产资本表!BO17</f>
        <v>0</v>
      </c>
      <c r="BP35" s="33">
        <f>资产资本表!BP17</f>
        <v>0</v>
      </c>
      <c r="BQ35" s="33">
        <f>资产资本表!BQ17</f>
        <v>0</v>
      </c>
      <c r="BR35" s="33">
        <f>资产资本表!BR17</f>
        <v>0</v>
      </c>
      <c r="BS35" s="33">
        <f>资产资本表!BS17</f>
        <v>0</v>
      </c>
      <c r="BT35" s="33">
        <f>资产资本表!BT17</f>
        <v>0</v>
      </c>
      <c r="BU35" s="33">
        <f>资产资本表!BU17</f>
        <v>0</v>
      </c>
      <c r="BV35" s="33">
        <f>资产资本表!BV17</f>
        <v>0</v>
      </c>
    </row>
    <row r="36" spans="1:74" s="26" customFormat="1">
      <c r="A36" s="17"/>
    </row>
    <row r="37" spans="1:74" s="26" customFormat="1">
      <c r="A37" s="17"/>
    </row>
    <row r="38" spans="1:74" s="18" customFormat="1">
      <c r="A38" s="18" t="s">
        <v>318</v>
      </c>
      <c r="B38" s="1">
        <v>43373</v>
      </c>
      <c r="C38" s="1">
        <v>43281</v>
      </c>
      <c r="D38" s="1">
        <v>43190</v>
      </c>
      <c r="E38" s="1">
        <v>43100</v>
      </c>
      <c r="F38" s="1">
        <v>43008</v>
      </c>
      <c r="G38" s="1">
        <v>42916</v>
      </c>
      <c r="H38" s="1">
        <v>42825</v>
      </c>
      <c r="I38" s="1">
        <v>42735</v>
      </c>
      <c r="J38" s="1">
        <v>42643</v>
      </c>
      <c r="K38" s="1">
        <v>42551</v>
      </c>
      <c r="L38" s="1">
        <v>42460</v>
      </c>
      <c r="M38" s="1">
        <v>42369</v>
      </c>
      <c r="N38" s="1">
        <v>42277</v>
      </c>
      <c r="O38" s="1">
        <v>42185</v>
      </c>
      <c r="P38" s="1">
        <v>42094</v>
      </c>
      <c r="Q38" s="1">
        <v>42004</v>
      </c>
      <c r="R38" s="1">
        <v>41912</v>
      </c>
      <c r="S38" s="1">
        <v>41820</v>
      </c>
      <c r="T38" s="1">
        <v>41729</v>
      </c>
      <c r="U38" s="1">
        <v>41639</v>
      </c>
      <c r="V38" s="1">
        <v>41547</v>
      </c>
      <c r="W38" s="1">
        <v>41455</v>
      </c>
      <c r="X38" s="1">
        <v>41364</v>
      </c>
      <c r="Y38" s="1">
        <v>41274</v>
      </c>
      <c r="Z38" s="1">
        <v>41182</v>
      </c>
      <c r="AA38" s="1">
        <v>41090</v>
      </c>
      <c r="AB38" s="1">
        <v>40999</v>
      </c>
      <c r="AC38" s="1">
        <v>40908</v>
      </c>
      <c r="AD38" s="1">
        <v>40816</v>
      </c>
      <c r="AE38" s="1">
        <v>40724</v>
      </c>
      <c r="AF38" s="1">
        <v>40633</v>
      </c>
      <c r="AG38" s="1">
        <v>40543</v>
      </c>
      <c r="AH38" s="1">
        <v>40451</v>
      </c>
      <c r="AI38" s="1">
        <v>40359</v>
      </c>
      <c r="AJ38" s="1">
        <v>40268</v>
      </c>
      <c r="AK38" s="1">
        <v>40178</v>
      </c>
      <c r="AL38" s="1">
        <v>40086</v>
      </c>
      <c r="AM38" s="1">
        <v>39994</v>
      </c>
      <c r="AN38" s="1">
        <v>39903</v>
      </c>
      <c r="AO38" s="1">
        <v>39813</v>
      </c>
      <c r="AP38" s="1">
        <v>39721</v>
      </c>
      <c r="AQ38" s="1">
        <v>39447</v>
      </c>
      <c r="AR38" s="1">
        <v>39082</v>
      </c>
      <c r="AS38" s="1">
        <v>25569</v>
      </c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</row>
    <row r="39" spans="1:74" s="48" customFormat="1">
      <c r="A39" s="46" t="s">
        <v>319</v>
      </c>
    </row>
    <row r="40" spans="1:74" s="26" customFormat="1">
      <c r="A40" s="17" t="s">
        <v>324</v>
      </c>
      <c r="B40" s="40">
        <v>10553955</v>
      </c>
      <c r="C40" s="40">
        <v>5333955</v>
      </c>
      <c r="D40" s="40">
        <v>2015000</v>
      </c>
      <c r="E40" s="40">
        <v>14552645.25</v>
      </c>
      <c r="F40" s="40">
        <v>12816395.25</v>
      </c>
      <c r="G40" s="40">
        <v>7200000</v>
      </c>
      <c r="H40" s="40">
        <v>3400000</v>
      </c>
      <c r="I40" s="40">
        <v>99050198.849999994</v>
      </c>
      <c r="J40" s="40">
        <v>98550198.849999994</v>
      </c>
      <c r="K40" s="40">
        <v>96922847.400000006</v>
      </c>
      <c r="L40" s="40">
        <v>400000</v>
      </c>
      <c r="M40" s="40">
        <v>1122967656.04</v>
      </c>
      <c r="N40" s="40">
        <v>1123467656.04</v>
      </c>
      <c r="O40" s="40">
        <v>1123467656.04</v>
      </c>
      <c r="P40" s="40">
        <v>500000</v>
      </c>
      <c r="Q40" s="40">
        <v>6115242.5999999996</v>
      </c>
      <c r="R40" s="40">
        <v>714429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0">
        <v>0</v>
      </c>
      <c r="Y40" s="40">
        <v>0</v>
      </c>
      <c r="Z40" s="40">
        <v>0</v>
      </c>
      <c r="AA40" s="40">
        <v>0</v>
      </c>
      <c r="AB40" s="40">
        <v>0</v>
      </c>
      <c r="AC40" s="40">
        <v>9410000</v>
      </c>
      <c r="AD40" s="40">
        <v>9410000</v>
      </c>
      <c r="AE40" s="40">
        <v>9410000</v>
      </c>
      <c r="AF40" s="40">
        <v>9410000</v>
      </c>
      <c r="AG40" s="40">
        <v>0</v>
      </c>
      <c r="AH40" s="40">
        <v>0</v>
      </c>
      <c r="AI40" s="40">
        <v>0</v>
      </c>
      <c r="AJ40" s="40">
        <v>0</v>
      </c>
      <c r="AK40" s="40">
        <v>609237440</v>
      </c>
      <c r="AL40" s="40">
        <v>609237440</v>
      </c>
      <c r="AM40" s="40">
        <v>0</v>
      </c>
      <c r="AN40" s="40">
        <v>0</v>
      </c>
      <c r="AO40" s="40">
        <v>0</v>
      </c>
      <c r="AP40" s="40">
        <v>0</v>
      </c>
      <c r="AQ40" s="40">
        <v>26490701.399999999</v>
      </c>
      <c r="AR40" s="40">
        <v>0</v>
      </c>
      <c r="AS40" s="40">
        <v>0</v>
      </c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</row>
    <row r="41" spans="1:74" s="53" customFormat="1" ht="21.75" customHeight="1">
      <c r="A41" s="155" t="s">
        <v>580</v>
      </c>
      <c r="B41" s="53">
        <v>1419647033.29</v>
      </c>
      <c r="C41" s="53">
        <v>682396282.87</v>
      </c>
      <c r="D41" s="53">
        <v>73246783.790000007</v>
      </c>
      <c r="E41" s="53">
        <v>163518247.75999999</v>
      </c>
      <c r="I41" s="53">
        <v>163597529.75999999</v>
      </c>
      <c r="M41" s="53">
        <v>57827849.200000003</v>
      </c>
      <c r="Q41" s="53">
        <v>45826560</v>
      </c>
      <c r="U41" s="53">
        <v>42432000</v>
      </c>
      <c r="Y41" s="53">
        <v>97920000</v>
      </c>
      <c r="AC41" s="53">
        <v>78336000</v>
      </c>
      <c r="AG41" s="53">
        <v>43520000</v>
      </c>
      <c r="AK41" s="53">
        <v>38400000</v>
      </c>
    </row>
    <row r="42" spans="1:74" s="26" customFormat="1">
      <c r="A42" s="17" t="s">
        <v>322</v>
      </c>
      <c r="E42" s="26">
        <f>E40-E41</f>
        <v>-148965602.50999999</v>
      </c>
      <c r="F42" s="26">
        <f t="shared" ref="F42:BQ42" si="12">F40-F41</f>
        <v>12816395.25</v>
      </c>
      <c r="G42" s="26">
        <f t="shared" si="12"/>
        <v>7200000</v>
      </c>
      <c r="H42" s="26">
        <f t="shared" si="12"/>
        <v>3400000</v>
      </c>
      <c r="I42" s="26">
        <f t="shared" si="12"/>
        <v>-64547330.909999996</v>
      </c>
      <c r="J42" s="26">
        <f t="shared" si="12"/>
        <v>98550198.849999994</v>
      </c>
      <c r="K42" s="26">
        <f t="shared" si="12"/>
        <v>96922847.400000006</v>
      </c>
      <c r="L42" s="26">
        <f t="shared" si="12"/>
        <v>400000</v>
      </c>
      <c r="M42" s="26">
        <f t="shared" si="12"/>
        <v>1065139806.8399999</v>
      </c>
      <c r="N42" s="26">
        <f t="shared" si="12"/>
        <v>1123467656.04</v>
      </c>
      <c r="O42" s="26">
        <f t="shared" si="12"/>
        <v>1123467656.04</v>
      </c>
      <c r="P42" s="26">
        <f t="shared" si="12"/>
        <v>500000</v>
      </c>
      <c r="Q42" s="26">
        <f t="shared" si="12"/>
        <v>-39711317.399999999</v>
      </c>
      <c r="R42" s="26">
        <f t="shared" si="12"/>
        <v>714429</v>
      </c>
      <c r="S42" s="26">
        <f t="shared" si="12"/>
        <v>0</v>
      </c>
      <c r="T42" s="26">
        <f t="shared" si="12"/>
        <v>0</v>
      </c>
      <c r="U42" s="26">
        <f t="shared" si="12"/>
        <v>-42432000</v>
      </c>
      <c r="V42" s="26">
        <f t="shared" si="12"/>
        <v>0</v>
      </c>
      <c r="W42" s="26">
        <f t="shared" si="12"/>
        <v>0</v>
      </c>
      <c r="X42" s="26">
        <f t="shared" si="12"/>
        <v>0</v>
      </c>
      <c r="Y42" s="26">
        <f t="shared" si="12"/>
        <v>-97920000</v>
      </c>
      <c r="Z42" s="26">
        <f t="shared" si="12"/>
        <v>0</v>
      </c>
      <c r="AA42" s="26">
        <f t="shared" si="12"/>
        <v>0</v>
      </c>
      <c r="AB42" s="26">
        <f t="shared" si="12"/>
        <v>0</v>
      </c>
      <c r="AC42" s="26">
        <f t="shared" si="12"/>
        <v>-68926000</v>
      </c>
      <c r="AD42" s="26">
        <f t="shared" si="12"/>
        <v>9410000</v>
      </c>
      <c r="AE42" s="26">
        <f t="shared" si="12"/>
        <v>9410000</v>
      </c>
      <c r="AF42" s="26">
        <f t="shared" si="12"/>
        <v>9410000</v>
      </c>
      <c r="AG42" s="26">
        <f t="shared" si="12"/>
        <v>-43520000</v>
      </c>
      <c r="AH42" s="26">
        <f t="shared" si="12"/>
        <v>0</v>
      </c>
      <c r="AI42" s="26">
        <f t="shared" si="12"/>
        <v>0</v>
      </c>
      <c r="AJ42" s="26">
        <f t="shared" si="12"/>
        <v>0</v>
      </c>
      <c r="AK42" s="26">
        <f t="shared" si="12"/>
        <v>570837440</v>
      </c>
      <c r="AL42" s="26">
        <f t="shared" si="12"/>
        <v>609237440</v>
      </c>
      <c r="AM42" s="26">
        <f t="shared" si="12"/>
        <v>0</v>
      </c>
      <c r="AN42" s="26">
        <f t="shared" si="12"/>
        <v>0</v>
      </c>
      <c r="AO42" s="26">
        <f t="shared" si="12"/>
        <v>0</v>
      </c>
      <c r="AP42" s="26">
        <f t="shared" si="12"/>
        <v>0</v>
      </c>
      <c r="AQ42" s="26">
        <f t="shared" si="12"/>
        <v>26490701.399999999</v>
      </c>
      <c r="AR42" s="26">
        <f t="shared" si="12"/>
        <v>0</v>
      </c>
      <c r="AS42" s="26">
        <f t="shared" si="12"/>
        <v>0</v>
      </c>
      <c r="AT42" s="26">
        <f t="shared" si="12"/>
        <v>0</v>
      </c>
      <c r="AU42" s="26">
        <f t="shared" si="12"/>
        <v>0</v>
      </c>
      <c r="AV42" s="26">
        <f t="shared" si="12"/>
        <v>0</v>
      </c>
      <c r="AW42" s="26">
        <f t="shared" si="12"/>
        <v>0</v>
      </c>
      <c r="AX42" s="26">
        <f t="shared" si="12"/>
        <v>0</v>
      </c>
      <c r="AY42" s="26">
        <f t="shared" si="12"/>
        <v>0</v>
      </c>
      <c r="AZ42" s="26">
        <f t="shared" si="12"/>
        <v>0</v>
      </c>
      <c r="BA42" s="26">
        <f t="shared" si="12"/>
        <v>0</v>
      </c>
      <c r="BB42" s="26">
        <f t="shared" si="12"/>
        <v>0</v>
      </c>
      <c r="BC42" s="26">
        <f t="shared" si="12"/>
        <v>0</v>
      </c>
      <c r="BD42" s="26">
        <f t="shared" si="12"/>
        <v>0</v>
      </c>
      <c r="BE42" s="26">
        <f t="shared" si="12"/>
        <v>0</v>
      </c>
      <c r="BF42" s="26">
        <f t="shared" si="12"/>
        <v>0</v>
      </c>
      <c r="BG42" s="26">
        <f t="shared" si="12"/>
        <v>0</v>
      </c>
      <c r="BH42" s="26">
        <f t="shared" si="12"/>
        <v>0</v>
      </c>
      <c r="BI42" s="26">
        <f t="shared" si="12"/>
        <v>0</v>
      </c>
      <c r="BJ42" s="26">
        <f t="shared" si="12"/>
        <v>0</v>
      </c>
      <c r="BK42" s="26">
        <f t="shared" si="12"/>
        <v>0</v>
      </c>
      <c r="BL42" s="26">
        <f t="shared" si="12"/>
        <v>0</v>
      </c>
      <c r="BM42" s="26">
        <f t="shared" si="12"/>
        <v>0</v>
      </c>
      <c r="BN42" s="26">
        <f t="shared" si="12"/>
        <v>0</v>
      </c>
      <c r="BO42" s="26">
        <f t="shared" si="12"/>
        <v>0</v>
      </c>
      <c r="BP42" s="26">
        <f t="shared" si="12"/>
        <v>0</v>
      </c>
      <c r="BQ42" s="26">
        <f t="shared" si="12"/>
        <v>0</v>
      </c>
      <c r="BR42" s="26">
        <f t="shared" ref="BR42:BV42" si="13">BR40-BR41</f>
        <v>0</v>
      </c>
      <c r="BS42" s="26">
        <f t="shared" si="13"/>
        <v>0</v>
      </c>
      <c r="BT42" s="26">
        <f t="shared" si="13"/>
        <v>0</v>
      </c>
      <c r="BU42" s="26">
        <f t="shared" si="13"/>
        <v>0</v>
      </c>
      <c r="BV42" s="26">
        <f t="shared" si="13"/>
        <v>0</v>
      </c>
    </row>
    <row r="43" spans="1:74" s="52" customFormat="1">
      <c r="A43" s="156" t="s">
        <v>321</v>
      </c>
    </row>
    <row r="44" spans="1:74" s="26" customFormat="1">
      <c r="A44" s="17" t="s">
        <v>325</v>
      </c>
      <c r="B44" s="40">
        <v>3027320055.8499999</v>
      </c>
      <c r="C44" s="40">
        <v>2604289888.8899999</v>
      </c>
      <c r="D44" s="40">
        <v>988374888.88999999</v>
      </c>
      <c r="E44" s="26">
        <v>2597007666.6700001</v>
      </c>
      <c r="F44" s="26">
        <v>2166550000</v>
      </c>
      <c r="G44" s="26">
        <v>1746950000</v>
      </c>
      <c r="H44" s="26">
        <v>426950000</v>
      </c>
      <c r="I44" s="26">
        <v>1094941257.26</v>
      </c>
      <c r="J44" s="26">
        <v>883876257.25999999</v>
      </c>
      <c r="K44" s="26">
        <v>806898757.25999999</v>
      </c>
      <c r="L44" s="26">
        <v>540310000</v>
      </c>
      <c r="M44" s="26">
        <v>1303163925.6099999</v>
      </c>
      <c r="N44" s="26">
        <v>1127411042.8</v>
      </c>
      <c r="O44" s="26">
        <v>802411042.79999995</v>
      </c>
      <c r="P44" s="26">
        <v>476826358.39999998</v>
      </c>
      <c r="Q44" s="26">
        <v>541029004</v>
      </c>
      <c r="R44" s="26">
        <v>783729369</v>
      </c>
      <c r="S44" s="26">
        <v>165000000</v>
      </c>
      <c r="T44" s="26">
        <v>10800000</v>
      </c>
      <c r="U44" s="26">
        <v>2000000</v>
      </c>
      <c r="V44" s="26">
        <v>1000000</v>
      </c>
      <c r="W44" s="26">
        <v>1000000</v>
      </c>
      <c r="X44" s="26">
        <v>1000000</v>
      </c>
      <c r="Y44" s="26">
        <v>51500000</v>
      </c>
      <c r="Z44" s="26">
        <v>25000000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0</v>
      </c>
      <c r="AP44" s="26">
        <v>0</v>
      </c>
      <c r="AQ44" s="26">
        <v>0</v>
      </c>
      <c r="AR44" s="26">
        <v>0</v>
      </c>
      <c r="AS44" s="26">
        <v>0</v>
      </c>
    </row>
    <row r="45" spans="1:74" s="26" customFormat="1">
      <c r="A45" s="17" t="s">
        <v>323</v>
      </c>
      <c r="E45" s="26">
        <f>股权价值增加表!E53</f>
        <v>77948933.75</v>
      </c>
      <c r="F45" s="26">
        <f>股权价值增加表!F53</f>
        <v>0</v>
      </c>
      <c r="G45" s="26">
        <f>股权价值增加表!G53</f>
        <v>0</v>
      </c>
      <c r="H45" s="26">
        <f>股权价值增加表!H53</f>
        <v>0</v>
      </c>
      <c r="I45" s="26">
        <f>股权价值增加表!I53</f>
        <v>55124475.689999998</v>
      </c>
      <c r="J45" s="26">
        <f>股权价值增加表!J53</f>
        <v>0</v>
      </c>
      <c r="K45" s="26">
        <f>股权价值增加表!K53</f>
        <v>0</v>
      </c>
      <c r="L45" s="26">
        <f>股权价值增加表!L53</f>
        <v>0</v>
      </c>
      <c r="M45" s="26">
        <f>股权价值增加表!M53</f>
        <v>67970576.549999997</v>
      </c>
      <c r="N45" s="26">
        <f>股权价值增加表!N53</f>
        <v>0</v>
      </c>
      <c r="O45" s="26">
        <f>股权价值增加表!O53</f>
        <v>0</v>
      </c>
      <c r="P45" s="26">
        <f>股权价值增加表!P53</f>
        <v>0</v>
      </c>
      <c r="Q45" s="26">
        <f>股权价值增加表!Q53</f>
        <v>11129010.640000001</v>
      </c>
      <c r="R45" s="26">
        <f>股权价值增加表!R53</f>
        <v>0</v>
      </c>
      <c r="S45" s="26">
        <f>股权价值增加表!S53</f>
        <v>0</v>
      </c>
      <c r="T45" s="26">
        <f>股权价值增加表!T53</f>
        <v>0</v>
      </c>
      <c r="U45" s="26">
        <f>股权价值增加表!U53</f>
        <v>20588.88</v>
      </c>
      <c r="V45" s="26">
        <f>股权价值增加表!V53</f>
        <v>0</v>
      </c>
      <c r="W45" s="26">
        <f>股权价值增加表!W53</f>
        <v>0</v>
      </c>
      <c r="X45" s="26">
        <f>股权价值增加表!X53</f>
        <v>0</v>
      </c>
      <c r="Y45" s="26">
        <f>股权价值增加表!Y53</f>
        <v>792225.87</v>
      </c>
      <c r="Z45" s="26">
        <f>股权价值增加表!Z53</f>
        <v>0</v>
      </c>
      <c r="AA45" s="26">
        <f>股权价值增加表!AA53</f>
        <v>0</v>
      </c>
      <c r="AB45" s="26">
        <f>股权价值增加表!AB53</f>
        <v>0</v>
      </c>
      <c r="AC45" s="26">
        <f>股权价值增加表!AC53</f>
        <v>0</v>
      </c>
      <c r="AD45" s="26">
        <f>股权价值增加表!AD53</f>
        <v>0</v>
      </c>
      <c r="AE45" s="26">
        <f>股权价值增加表!AE53</f>
        <v>0</v>
      </c>
      <c r="AF45" s="26">
        <f>股权价值增加表!AF53</f>
        <v>0</v>
      </c>
      <c r="AG45" s="26">
        <f>股权价值增加表!AG53</f>
        <v>0</v>
      </c>
      <c r="AH45" s="26">
        <f>股权价值增加表!AH53</f>
        <v>0</v>
      </c>
      <c r="AI45" s="26">
        <f>股权价值增加表!AI53</f>
        <v>0</v>
      </c>
      <c r="AJ45" s="26">
        <f>股权价值增加表!AJ53</f>
        <v>0</v>
      </c>
      <c r="AK45" s="26">
        <f>股权价值增加表!AK53</f>
        <v>528481.9</v>
      </c>
      <c r="AL45" s="26">
        <f>股权价值增加表!AL53</f>
        <v>0</v>
      </c>
      <c r="AM45" s="26">
        <f>股权价值增加表!AM53</f>
        <v>0</v>
      </c>
      <c r="AN45" s="26">
        <f>股权价值增加表!AN53</f>
        <v>0</v>
      </c>
      <c r="AO45" s="26">
        <f>股权价值增加表!AO53</f>
        <v>2114040.12</v>
      </c>
      <c r="AP45" s="26">
        <f>股权价值增加表!AP53</f>
        <v>0</v>
      </c>
      <c r="AQ45" s="26">
        <f>股权价值增加表!AQ53</f>
        <v>0</v>
      </c>
      <c r="AR45" s="26">
        <f>股权价值增加表!AR53</f>
        <v>0</v>
      </c>
      <c r="AS45" s="26">
        <f>股权价值增加表!AS53</f>
        <v>0</v>
      </c>
      <c r="AT45" s="26">
        <f>股权价值增加表!AT53</f>
        <v>0</v>
      </c>
      <c r="AU45" s="26">
        <f>股权价值增加表!AU53</f>
        <v>0</v>
      </c>
      <c r="AV45" s="26">
        <f>股权价值增加表!AV53</f>
        <v>0</v>
      </c>
      <c r="AW45" s="26">
        <f>股权价值增加表!AW53</f>
        <v>0</v>
      </c>
      <c r="AX45" s="26">
        <f>股权价值增加表!AX53</f>
        <v>0</v>
      </c>
      <c r="AY45" s="26">
        <f>股权价值增加表!AY53</f>
        <v>0</v>
      </c>
      <c r="AZ45" s="26">
        <f>股权价值增加表!AZ53</f>
        <v>0</v>
      </c>
      <c r="BA45" s="26">
        <f>股权价值增加表!BA53</f>
        <v>0</v>
      </c>
      <c r="BB45" s="26">
        <f>股权价值增加表!BB53</f>
        <v>0</v>
      </c>
      <c r="BC45" s="26">
        <f>股权价值增加表!BC53</f>
        <v>0</v>
      </c>
      <c r="BD45" s="26">
        <f>股权价值增加表!BD53</f>
        <v>0</v>
      </c>
      <c r="BE45" s="26">
        <f>股权价值增加表!BE53</f>
        <v>0</v>
      </c>
      <c r="BF45" s="26">
        <f>股权价值增加表!BF53</f>
        <v>0</v>
      </c>
      <c r="BG45" s="26">
        <f>股权价值增加表!BG53</f>
        <v>0</v>
      </c>
      <c r="BH45" s="26">
        <f>股权价值增加表!BH53</f>
        <v>0</v>
      </c>
      <c r="BI45" s="26">
        <f>股权价值增加表!BI53</f>
        <v>0</v>
      </c>
      <c r="BJ45" s="26">
        <f>股权价值增加表!BJ53</f>
        <v>0</v>
      </c>
      <c r="BK45" s="26">
        <f>股权价值增加表!BK53</f>
        <v>0</v>
      </c>
      <c r="BL45" s="26">
        <f>股权价值增加表!BL53</f>
        <v>0</v>
      </c>
      <c r="BM45" s="26">
        <f>股权价值增加表!BM53</f>
        <v>0</v>
      </c>
      <c r="BN45" s="26">
        <f>股权价值增加表!BN53</f>
        <v>0</v>
      </c>
      <c r="BO45" s="26">
        <f>股权价值增加表!BO53</f>
        <v>0</v>
      </c>
      <c r="BP45" s="26">
        <f>股权价值增加表!BP53</f>
        <v>0</v>
      </c>
      <c r="BQ45" s="26">
        <f>股权价值增加表!BQ53</f>
        <v>0</v>
      </c>
      <c r="BR45" s="26">
        <f>股权价值增加表!BR53</f>
        <v>0</v>
      </c>
      <c r="BS45" s="26">
        <f>股权价值增加表!BS53</f>
        <v>0</v>
      </c>
      <c r="BT45" s="26">
        <f>股权价值增加表!BT53</f>
        <v>0</v>
      </c>
      <c r="BU45" s="26">
        <f>股权价值增加表!BU53</f>
        <v>0</v>
      </c>
      <c r="BV45" s="26">
        <f>股权价值增加表!BV53</f>
        <v>0</v>
      </c>
    </row>
    <row r="46" spans="1:74" s="26" customFormat="1">
      <c r="A46" s="17" t="s">
        <v>326</v>
      </c>
      <c r="B46" s="40">
        <v>0</v>
      </c>
      <c r="C46" s="40">
        <v>19878790.760000002</v>
      </c>
      <c r="D46" s="40">
        <v>17975513.27</v>
      </c>
      <c r="E46" s="26">
        <v>13703554.300000001</v>
      </c>
      <c r="F46" s="26">
        <v>6767812.9500000002</v>
      </c>
      <c r="G46" s="26">
        <v>39135868.509999998</v>
      </c>
      <c r="H46" s="26">
        <v>31839044.23</v>
      </c>
      <c r="I46" s="26">
        <v>30285432.620000001</v>
      </c>
      <c r="J46" s="26">
        <v>26532550.559999999</v>
      </c>
      <c r="K46" s="26">
        <v>22923223.82</v>
      </c>
      <c r="L46" s="26">
        <v>12289705.970000001</v>
      </c>
      <c r="M46" s="26">
        <v>11527952.99</v>
      </c>
      <c r="N46" s="26">
        <v>20926172.66</v>
      </c>
      <c r="O46" s="26">
        <v>26423171.550000001</v>
      </c>
      <c r="P46" s="26">
        <v>19371559.719999999</v>
      </c>
      <c r="Q46" s="26">
        <v>12543087.09</v>
      </c>
      <c r="R46" s="26">
        <v>6869712.4900000002</v>
      </c>
      <c r="S46" s="26">
        <v>236111.11</v>
      </c>
      <c r="T46" s="26">
        <v>0</v>
      </c>
      <c r="U46" s="26">
        <v>0</v>
      </c>
      <c r="V46" s="26">
        <v>0</v>
      </c>
      <c r="W46" s="26">
        <v>0</v>
      </c>
      <c r="X46" s="26">
        <v>1654307.15</v>
      </c>
      <c r="Y46" s="26">
        <v>0</v>
      </c>
      <c r="Z46" s="26">
        <v>624146.26</v>
      </c>
      <c r="AA46" s="26">
        <v>0</v>
      </c>
      <c r="AB46" s="26">
        <v>0</v>
      </c>
      <c r="AC46" s="26">
        <v>0</v>
      </c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0</v>
      </c>
      <c r="AQ46" s="26">
        <v>0</v>
      </c>
    </row>
    <row r="47" spans="1:74" s="26" customFormat="1">
      <c r="A47" s="17" t="s">
        <v>327</v>
      </c>
      <c r="B47" s="40">
        <v>2167380185.8899999</v>
      </c>
      <c r="C47" s="40">
        <v>1662836938.9000001</v>
      </c>
      <c r="D47" s="40">
        <v>422000000</v>
      </c>
      <c r="E47" s="26">
        <v>643000000</v>
      </c>
      <c r="F47" s="26">
        <v>307500000</v>
      </c>
      <c r="G47" s="26">
        <v>225000000</v>
      </c>
      <c r="H47" s="26">
        <v>165000000</v>
      </c>
      <c r="I47" s="26">
        <v>1781775992.48</v>
      </c>
      <c r="J47" s="26">
        <v>1331775992.48</v>
      </c>
      <c r="K47" s="26">
        <v>1111456113.8</v>
      </c>
      <c r="L47" s="26">
        <v>666000000</v>
      </c>
      <c r="M47" s="26">
        <v>653711099.78999996</v>
      </c>
      <c r="N47" s="26">
        <v>527174658.39999998</v>
      </c>
      <c r="O47" s="26">
        <v>374200000</v>
      </c>
      <c r="P47" s="26">
        <v>225000000</v>
      </c>
      <c r="Q47" s="26">
        <v>12100000</v>
      </c>
      <c r="R47" s="26">
        <v>11800000</v>
      </c>
      <c r="S47" s="26">
        <v>11000000</v>
      </c>
      <c r="T47" s="26">
        <v>1000000</v>
      </c>
      <c r="U47" s="26">
        <v>243500000</v>
      </c>
      <c r="V47" s="26">
        <v>240500000</v>
      </c>
      <c r="W47" s="26">
        <v>240500000</v>
      </c>
      <c r="X47" s="26">
        <v>181500000</v>
      </c>
      <c r="Y47" s="26">
        <v>1000000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29126459.579999998</v>
      </c>
      <c r="AL47" s="26">
        <v>29175411.34</v>
      </c>
      <c r="AM47" s="26">
        <v>29126459.579999998</v>
      </c>
      <c r="AN47" s="26">
        <v>684081.68</v>
      </c>
      <c r="AO47" s="26">
        <v>2609841.92</v>
      </c>
      <c r="AP47" s="26">
        <v>1811941.3</v>
      </c>
      <c r="AQ47" s="26">
        <v>2246393.9700000002</v>
      </c>
      <c r="AR47" s="26">
        <v>0</v>
      </c>
      <c r="AS47" s="26">
        <v>0</v>
      </c>
    </row>
    <row r="48" spans="1:74" s="26" customFormat="1">
      <c r="A48" s="17" t="s">
        <v>608</v>
      </c>
      <c r="B48" s="40">
        <v>0</v>
      </c>
      <c r="C48" s="40">
        <v>0</v>
      </c>
      <c r="D48" s="40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  <c r="AF48" s="26">
        <v>0</v>
      </c>
      <c r="AG48" s="26">
        <v>0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0</v>
      </c>
      <c r="AQ48" s="26">
        <v>0</v>
      </c>
      <c r="AR48" s="26">
        <v>0</v>
      </c>
      <c r="AS48" s="26">
        <v>0</v>
      </c>
    </row>
    <row r="49" spans="1:74" s="26" customFormat="1">
      <c r="A49" s="17" t="s">
        <v>609</v>
      </c>
      <c r="E49" s="26">
        <f>E44+E48-E45-E46-E47</f>
        <v>1862355178.6199999</v>
      </c>
      <c r="F49" s="26">
        <f t="shared" ref="F49:BQ49" si="14">F44+F48-F45-F46-F47</f>
        <v>1852282187.0500002</v>
      </c>
      <c r="G49" s="26">
        <f t="shared" si="14"/>
        <v>1482814131.49</v>
      </c>
      <c r="H49" s="26">
        <f t="shared" si="14"/>
        <v>230110955.76999998</v>
      </c>
      <c r="I49" s="26">
        <f t="shared" si="14"/>
        <v>-772244643.53000009</v>
      </c>
      <c r="J49" s="26">
        <f t="shared" si="14"/>
        <v>-474432285.77999997</v>
      </c>
      <c r="K49" s="26">
        <f t="shared" si="14"/>
        <v>-327480580.36000001</v>
      </c>
      <c r="L49" s="26">
        <f t="shared" si="14"/>
        <v>-137979705.97000003</v>
      </c>
      <c r="M49" s="26">
        <f t="shared" si="14"/>
        <v>569954296.27999997</v>
      </c>
      <c r="N49" s="26">
        <f t="shared" si="14"/>
        <v>579310211.73999989</v>
      </c>
      <c r="O49" s="26">
        <f t="shared" si="14"/>
        <v>401787871.25</v>
      </c>
      <c r="P49" s="26">
        <f t="shared" si="14"/>
        <v>232454798.67999995</v>
      </c>
      <c r="Q49" s="26">
        <f t="shared" si="14"/>
        <v>505256906.27000004</v>
      </c>
      <c r="R49" s="26">
        <f t="shared" si="14"/>
        <v>765059656.50999999</v>
      </c>
      <c r="S49" s="26">
        <f t="shared" si="14"/>
        <v>153763888.88999999</v>
      </c>
      <c r="T49" s="26">
        <f t="shared" si="14"/>
        <v>9800000</v>
      </c>
      <c r="U49" s="26">
        <f t="shared" si="14"/>
        <v>-241520588.88</v>
      </c>
      <c r="V49" s="26">
        <f t="shared" si="14"/>
        <v>-239500000</v>
      </c>
      <c r="W49" s="26">
        <f t="shared" si="14"/>
        <v>-239500000</v>
      </c>
      <c r="X49" s="26">
        <f t="shared" si="14"/>
        <v>-182154307.15000001</v>
      </c>
      <c r="Y49" s="26">
        <f t="shared" si="14"/>
        <v>49707774.130000003</v>
      </c>
      <c r="Z49" s="26">
        <f t="shared" si="14"/>
        <v>24375853.739999998</v>
      </c>
      <c r="AA49" s="26">
        <f t="shared" si="14"/>
        <v>0</v>
      </c>
      <c r="AB49" s="26">
        <f t="shared" si="14"/>
        <v>0</v>
      </c>
      <c r="AC49" s="26">
        <f t="shared" si="14"/>
        <v>0</v>
      </c>
      <c r="AD49" s="26">
        <f t="shared" si="14"/>
        <v>0</v>
      </c>
      <c r="AE49" s="26">
        <f t="shared" si="14"/>
        <v>0</v>
      </c>
      <c r="AF49" s="26">
        <f t="shared" si="14"/>
        <v>0</v>
      </c>
      <c r="AG49" s="26">
        <f t="shared" si="14"/>
        <v>0</v>
      </c>
      <c r="AH49" s="26">
        <f t="shared" si="14"/>
        <v>0</v>
      </c>
      <c r="AI49" s="26">
        <f t="shared" si="14"/>
        <v>0</v>
      </c>
      <c r="AJ49" s="26">
        <f t="shared" si="14"/>
        <v>0</v>
      </c>
      <c r="AK49" s="26">
        <f t="shared" si="14"/>
        <v>-29654941.479999997</v>
      </c>
      <c r="AL49" s="26">
        <f t="shared" si="14"/>
        <v>-29175411.34</v>
      </c>
      <c r="AM49" s="26">
        <f t="shared" si="14"/>
        <v>-29126459.579999998</v>
      </c>
      <c r="AN49" s="26">
        <f t="shared" si="14"/>
        <v>-684081.68</v>
      </c>
      <c r="AO49" s="26">
        <f t="shared" si="14"/>
        <v>-4723882.04</v>
      </c>
      <c r="AP49" s="26">
        <f t="shared" si="14"/>
        <v>-1811941.3</v>
      </c>
      <c r="AQ49" s="26">
        <f t="shared" si="14"/>
        <v>-2246393.9700000002</v>
      </c>
      <c r="AR49" s="26">
        <f t="shared" si="14"/>
        <v>0</v>
      </c>
      <c r="AS49" s="26">
        <f t="shared" si="14"/>
        <v>0</v>
      </c>
      <c r="AT49" s="26">
        <f t="shared" si="14"/>
        <v>0</v>
      </c>
      <c r="AU49" s="26">
        <f t="shared" si="14"/>
        <v>0</v>
      </c>
      <c r="AV49" s="26">
        <f t="shared" si="14"/>
        <v>0</v>
      </c>
      <c r="AW49" s="26">
        <f t="shared" si="14"/>
        <v>0</v>
      </c>
      <c r="AX49" s="26">
        <f t="shared" si="14"/>
        <v>0</v>
      </c>
      <c r="AY49" s="26">
        <f t="shared" si="14"/>
        <v>0</v>
      </c>
      <c r="AZ49" s="26">
        <f t="shared" si="14"/>
        <v>0</v>
      </c>
      <c r="BA49" s="26">
        <f t="shared" si="14"/>
        <v>0</v>
      </c>
      <c r="BB49" s="26">
        <f t="shared" si="14"/>
        <v>0</v>
      </c>
      <c r="BC49" s="26">
        <f t="shared" si="14"/>
        <v>0</v>
      </c>
      <c r="BD49" s="26">
        <f t="shared" si="14"/>
        <v>0</v>
      </c>
      <c r="BE49" s="26">
        <f t="shared" si="14"/>
        <v>0</v>
      </c>
      <c r="BF49" s="26">
        <f t="shared" si="14"/>
        <v>0</v>
      </c>
      <c r="BG49" s="26">
        <f t="shared" si="14"/>
        <v>0</v>
      </c>
      <c r="BH49" s="26">
        <f t="shared" si="14"/>
        <v>0</v>
      </c>
      <c r="BI49" s="26">
        <f t="shared" si="14"/>
        <v>0</v>
      </c>
      <c r="BJ49" s="26">
        <f t="shared" si="14"/>
        <v>0</v>
      </c>
      <c r="BK49" s="26">
        <f t="shared" si="14"/>
        <v>0</v>
      </c>
      <c r="BL49" s="26">
        <f t="shared" si="14"/>
        <v>0</v>
      </c>
      <c r="BM49" s="26">
        <f t="shared" si="14"/>
        <v>0</v>
      </c>
      <c r="BN49" s="26">
        <f t="shared" si="14"/>
        <v>0</v>
      </c>
      <c r="BO49" s="26">
        <f t="shared" si="14"/>
        <v>0</v>
      </c>
      <c r="BP49" s="26">
        <f t="shared" si="14"/>
        <v>0</v>
      </c>
      <c r="BQ49" s="26">
        <f t="shared" si="14"/>
        <v>0</v>
      </c>
      <c r="BR49" s="26">
        <f t="shared" ref="BR49:BV49" si="15">BR44+BR48-BR45-BR46-BR47</f>
        <v>0</v>
      </c>
      <c r="BS49" s="26">
        <f t="shared" si="15"/>
        <v>0</v>
      </c>
      <c r="BT49" s="26">
        <f t="shared" si="15"/>
        <v>0</v>
      </c>
      <c r="BU49" s="26">
        <f t="shared" si="15"/>
        <v>0</v>
      </c>
      <c r="BV49" s="26">
        <f t="shared" si="15"/>
        <v>0</v>
      </c>
    </row>
    <row r="50" spans="1:74" s="26" customFormat="1"/>
    <row r="51" spans="1:74" s="16" customFormat="1" ht="118.5" customHeight="1">
      <c r="A51" s="204" t="s">
        <v>650</v>
      </c>
      <c r="B51" s="205"/>
      <c r="C51" s="205"/>
      <c r="D51" s="205"/>
      <c r="E51" s="205"/>
      <c r="F51" s="205"/>
      <c r="G51" s="205"/>
      <c r="H51" s="205"/>
      <c r="I51" s="205"/>
      <c r="J51" s="205"/>
      <c r="K51" s="205"/>
      <c r="L51" s="205"/>
      <c r="M51" s="205"/>
      <c r="N51" s="205"/>
      <c r="O51" s="205"/>
      <c r="P51" s="205"/>
      <c r="Q51" s="205"/>
      <c r="R51" s="205"/>
      <c r="S51" s="205"/>
      <c r="T51" s="205"/>
      <c r="U51" s="205"/>
      <c r="V51" s="205"/>
      <c r="W51" s="205"/>
      <c r="X51" s="205"/>
      <c r="Y51" s="205"/>
      <c r="Z51" s="205"/>
      <c r="AA51" s="205"/>
      <c r="AB51" s="205"/>
      <c r="AC51" s="205"/>
      <c r="AD51" s="205"/>
      <c r="AE51" s="205"/>
      <c r="AF51" s="205"/>
      <c r="AG51" s="205"/>
      <c r="AH51" s="205"/>
      <c r="AI51" s="205"/>
      <c r="AJ51" s="205"/>
      <c r="AK51" s="205"/>
    </row>
  </sheetData>
  <mergeCells count="2">
    <mergeCell ref="A25:AK25"/>
    <mergeCell ref="A51:AK5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topLeftCell="A4" workbookViewId="0">
      <selection activeCell="AC24" sqref="AC24:AC25"/>
    </sheetView>
  </sheetViews>
  <sheetFormatPr defaultRowHeight="13.5"/>
  <cols>
    <col min="1" max="1" width="61.25" style="17" bestFit="1" customWidth="1"/>
    <col min="2" max="4" width="9.5" hidden="1" customWidth="1"/>
    <col min="5" max="5" width="19.375" bestFit="1" customWidth="1"/>
    <col min="6" max="8" width="19.375" hidden="1" customWidth="1"/>
    <col min="9" max="9" width="19.375" bestFit="1" customWidth="1"/>
    <col min="10" max="12" width="19.375" hidden="1" customWidth="1"/>
    <col min="13" max="13" width="19.375" bestFit="1" customWidth="1"/>
    <col min="14" max="16" width="19.375" hidden="1" customWidth="1"/>
    <col min="17" max="17" width="19.375" bestFit="1" customWidth="1"/>
    <col min="18" max="20" width="19.375" hidden="1" customWidth="1"/>
    <col min="21" max="21" width="19.375" bestFit="1" customWidth="1"/>
    <col min="22" max="24" width="19.375" hidden="1" customWidth="1"/>
    <col min="25" max="25" width="19.37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7.25" bestFit="1" customWidth="1"/>
    <col min="38" max="40" width="17.25" hidden="1" customWidth="1"/>
    <col min="41" max="41" width="17.25" bestFit="1" customWidth="1"/>
    <col min="42" max="42" width="17.25" hidden="1" customWidth="1"/>
    <col min="43" max="43" width="9.5" bestFit="1" customWidth="1"/>
    <col min="44" max="44" width="19.375" bestFit="1" customWidth="1"/>
    <col min="45" max="45" width="19.375" hidden="1" customWidth="1"/>
    <col min="46" max="73" width="19.375" bestFit="1" customWidth="1"/>
    <col min="74" max="74" width="8.5" bestFit="1" customWidth="1"/>
  </cols>
  <sheetData>
    <row r="1" spans="1:74">
      <c r="A1" s="17">
        <v>2285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39447</v>
      </c>
      <c r="AR1" s="1">
        <v>39082</v>
      </c>
      <c r="AS1" s="1">
        <v>25569</v>
      </c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</row>
    <row r="2" spans="1:74" s="48" customFormat="1">
      <c r="A2" s="46" t="s">
        <v>328</v>
      </c>
    </row>
    <row r="3" spans="1:74" s="26" customFormat="1">
      <c r="A3" s="17" t="s">
        <v>329</v>
      </c>
      <c r="B3" s="26">
        <f>平均资本成本表!E53</f>
        <v>0</v>
      </c>
      <c r="E3" s="26">
        <f>股权价值增加表!E53</f>
        <v>77948933.75</v>
      </c>
      <c r="F3" s="26">
        <f>股权价值增加表!F53</f>
        <v>0</v>
      </c>
      <c r="G3" s="26">
        <f>股权价值增加表!G53</f>
        <v>0</v>
      </c>
      <c r="H3" s="26">
        <f>股权价值增加表!H53</f>
        <v>0</v>
      </c>
      <c r="I3" s="26">
        <f>股权价值增加表!I53</f>
        <v>55124475.689999998</v>
      </c>
      <c r="J3" s="26">
        <f>股权价值增加表!J53</f>
        <v>0</v>
      </c>
      <c r="K3" s="26">
        <f>股权价值增加表!K53</f>
        <v>0</v>
      </c>
      <c r="L3" s="26">
        <f>股权价值增加表!L53</f>
        <v>0</v>
      </c>
      <c r="M3" s="26">
        <f>股权价值增加表!M53</f>
        <v>67970576.549999997</v>
      </c>
      <c r="N3" s="26">
        <f>股权价值增加表!N53</f>
        <v>0</v>
      </c>
      <c r="O3" s="26">
        <f>股权价值增加表!O53</f>
        <v>0</v>
      </c>
      <c r="P3" s="26">
        <f>股权价值增加表!P53</f>
        <v>0</v>
      </c>
      <c r="Q3" s="26">
        <f>股权价值增加表!Q53</f>
        <v>11129010.640000001</v>
      </c>
      <c r="R3" s="26">
        <f>股权价值增加表!R53</f>
        <v>0</v>
      </c>
      <c r="S3" s="26">
        <f>股权价值增加表!S53</f>
        <v>0</v>
      </c>
      <c r="T3" s="26">
        <f>股权价值增加表!T53</f>
        <v>0</v>
      </c>
      <c r="U3" s="26">
        <f>股权价值增加表!U53</f>
        <v>20588.88</v>
      </c>
      <c r="V3" s="26">
        <f>股权价值增加表!V53</f>
        <v>0</v>
      </c>
      <c r="W3" s="26">
        <f>股权价值增加表!W53</f>
        <v>0</v>
      </c>
      <c r="X3" s="26">
        <f>股权价值增加表!X53</f>
        <v>0</v>
      </c>
      <c r="Y3" s="26">
        <f>股权价值增加表!Y53</f>
        <v>792225.87</v>
      </c>
      <c r="Z3" s="26">
        <f>股权价值增加表!Z53</f>
        <v>0</v>
      </c>
      <c r="AA3" s="26">
        <f>股权价值增加表!AA53</f>
        <v>0</v>
      </c>
      <c r="AB3" s="26">
        <f>股权价值增加表!AB53</f>
        <v>0</v>
      </c>
      <c r="AC3" s="26">
        <f>股权价值增加表!AC53</f>
        <v>0</v>
      </c>
      <c r="AD3" s="26">
        <f>股权价值增加表!AD53</f>
        <v>0</v>
      </c>
      <c r="AE3" s="26">
        <f>股权价值增加表!AE53</f>
        <v>0</v>
      </c>
      <c r="AF3" s="26">
        <f>股权价值增加表!AF53</f>
        <v>0</v>
      </c>
      <c r="AG3" s="26">
        <f>股权价值增加表!AG53</f>
        <v>0</v>
      </c>
      <c r="AH3" s="26">
        <f>股权价值增加表!AH53</f>
        <v>0</v>
      </c>
      <c r="AI3" s="26">
        <f>股权价值增加表!AI53</f>
        <v>0</v>
      </c>
      <c r="AJ3" s="26">
        <f>股权价值增加表!AJ53</f>
        <v>0</v>
      </c>
      <c r="AK3" s="26">
        <f>股权价值增加表!AK53</f>
        <v>528481.9</v>
      </c>
      <c r="AL3" s="26">
        <f>股权价值增加表!AL53</f>
        <v>0</v>
      </c>
      <c r="AM3" s="26">
        <f>股权价值增加表!AM53</f>
        <v>0</v>
      </c>
      <c r="AN3" s="26">
        <f>股权价值增加表!AN53</f>
        <v>0</v>
      </c>
      <c r="AO3" s="26">
        <f>股权价值增加表!AO53</f>
        <v>2114040.12</v>
      </c>
      <c r="AP3" s="26">
        <f>股权价值增加表!AP53</f>
        <v>0</v>
      </c>
      <c r="AQ3" s="26">
        <f>股权价值增加表!AQ53</f>
        <v>0</v>
      </c>
      <c r="AR3" s="26">
        <f>股权价值增加表!AR53</f>
        <v>0</v>
      </c>
      <c r="AS3" s="26">
        <f>股权价值增加表!AS53</f>
        <v>0</v>
      </c>
      <c r="AT3" s="26">
        <f>股权价值增加表!AT53</f>
        <v>0</v>
      </c>
      <c r="AU3" s="26">
        <f>股权价值增加表!AU53</f>
        <v>0</v>
      </c>
      <c r="AV3" s="26">
        <f>股权价值增加表!AV53</f>
        <v>0</v>
      </c>
      <c r="AW3" s="26">
        <f>股权价值增加表!AW53</f>
        <v>0</v>
      </c>
      <c r="AX3" s="26">
        <f>股权价值增加表!AX53</f>
        <v>0</v>
      </c>
      <c r="AY3" s="26">
        <f>股权价值增加表!AY53</f>
        <v>0</v>
      </c>
      <c r="AZ3" s="26">
        <f>股权价值增加表!AZ53</f>
        <v>0</v>
      </c>
      <c r="BA3" s="26">
        <f>股权价值增加表!BA53</f>
        <v>0</v>
      </c>
      <c r="BB3" s="26">
        <f>股权价值增加表!BB53</f>
        <v>0</v>
      </c>
      <c r="BC3" s="26">
        <f>股权价值增加表!BC53</f>
        <v>0</v>
      </c>
      <c r="BD3" s="26">
        <f>股权价值增加表!BD53</f>
        <v>0</v>
      </c>
      <c r="BE3" s="26">
        <f>股权价值增加表!BE53</f>
        <v>0</v>
      </c>
      <c r="BF3" s="26">
        <f>股权价值增加表!BF53</f>
        <v>0</v>
      </c>
      <c r="BG3" s="26">
        <f>股权价值增加表!BG53</f>
        <v>0</v>
      </c>
      <c r="BH3" s="26">
        <f>股权价值增加表!BH53</f>
        <v>0</v>
      </c>
      <c r="BI3" s="26">
        <f>股权价值增加表!BI53</f>
        <v>0</v>
      </c>
      <c r="BJ3" s="26">
        <f>股权价值增加表!BJ53</f>
        <v>0</v>
      </c>
      <c r="BK3" s="26">
        <f>股权价值增加表!BK53</f>
        <v>0</v>
      </c>
      <c r="BL3" s="26">
        <f>股权价值增加表!BL53</f>
        <v>0</v>
      </c>
      <c r="BM3" s="26">
        <f>股权价值增加表!BM53</f>
        <v>0</v>
      </c>
      <c r="BN3" s="26">
        <f>股权价值增加表!BN53</f>
        <v>0</v>
      </c>
      <c r="BO3" s="26">
        <f>股权价值增加表!BO53</f>
        <v>0</v>
      </c>
      <c r="BP3" s="26">
        <f>股权价值增加表!BP53</f>
        <v>0</v>
      </c>
      <c r="BQ3" s="26">
        <f>股权价值增加表!BQ53</f>
        <v>0</v>
      </c>
      <c r="BR3" s="26">
        <f>股权价值增加表!BR53</f>
        <v>0</v>
      </c>
      <c r="BS3" s="26">
        <f>股权价值增加表!BS53</f>
        <v>0</v>
      </c>
      <c r="BT3" s="26">
        <f>股权价值增加表!BT53</f>
        <v>0</v>
      </c>
      <c r="BU3" s="26">
        <f>股权价值增加表!BU53</f>
        <v>0</v>
      </c>
      <c r="BV3" s="26">
        <f>股权价值增加表!BV53</f>
        <v>0</v>
      </c>
    </row>
    <row r="4" spans="1:74" s="26" customFormat="1">
      <c r="A4" s="17" t="s">
        <v>330</v>
      </c>
      <c r="E4" s="26">
        <f>资产资本表!E89</f>
        <v>2467036227.8700004</v>
      </c>
      <c r="F4" s="26">
        <f>资产资本表!F89</f>
        <v>2351267812.9499998</v>
      </c>
      <c r="G4" s="26">
        <f>资产资本表!G89</f>
        <v>2051135868.51</v>
      </c>
      <c r="H4" s="26">
        <f>资产资本表!H89</f>
        <v>771839044.23000002</v>
      </c>
      <c r="I4" s="26">
        <f>资产资本表!I89</f>
        <v>510285432.62</v>
      </c>
      <c r="J4" s="26">
        <f>资产资本表!J89</f>
        <v>829166508.95999992</v>
      </c>
      <c r="K4" s="26">
        <f>资产资本表!K89</f>
        <v>970557182.22000003</v>
      </c>
      <c r="L4" s="26">
        <f>资产资本表!L89</f>
        <v>1107129705.97</v>
      </c>
      <c r="M4" s="26">
        <f>资产资本表!M89</f>
        <v>1232367952.99</v>
      </c>
      <c r="N4" s="26">
        <f>资产资本表!N89</f>
        <v>1246067772.6600001</v>
      </c>
      <c r="O4" s="26">
        <f>资产资本表!O89</f>
        <v>1005063171.55</v>
      </c>
      <c r="P4" s="26">
        <f>资产资本表!P89</f>
        <v>822211559.72000003</v>
      </c>
      <c r="Q4" s="26">
        <f>资产资本表!Q89</f>
        <v>481583087.08999997</v>
      </c>
      <c r="R4" s="26">
        <f>资产资本表!R89</f>
        <v>381069712.49000001</v>
      </c>
      <c r="S4" s="26">
        <f>资产资本表!S89</f>
        <v>105236111.11</v>
      </c>
      <c r="T4" s="26">
        <f>资产资本表!T89</f>
        <v>10800000</v>
      </c>
      <c r="U4" s="26">
        <f>资产资本表!U89</f>
        <v>1000000</v>
      </c>
      <c r="V4" s="26">
        <f>资产资本表!V89</f>
        <v>0</v>
      </c>
      <c r="W4" s="26">
        <f>资产资本表!W89</f>
        <v>0</v>
      </c>
      <c r="X4" s="26">
        <f>资产资本表!X89</f>
        <v>9654307.1500000004</v>
      </c>
      <c r="Y4" s="26">
        <f>资产资本表!Y89</f>
        <v>25500000</v>
      </c>
      <c r="Z4" s="26">
        <f>资产资本表!Z89</f>
        <v>26624146.260000002</v>
      </c>
      <c r="AA4" s="26">
        <f>资产资本表!AA89</f>
        <v>0</v>
      </c>
      <c r="AB4" s="26">
        <f>资产资本表!AB89</f>
        <v>0</v>
      </c>
      <c r="AC4" s="26">
        <f>资产资本表!AC89</f>
        <v>0</v>
      </c>
      <c r="AD4" s="26">
        <f>资产资本表!AD89</f>
        <v>0</v>
      </c>
      <c r="AE4" s="26">
        <f>资产资本表!AE89</f>
        <v>0</v>
      </c>
      <c r="AF4" s="26">
        <f>资产资本表!AF89</f>
        <v>0</v>
      </c>
      <c r="AG4" s="26">
        <f>资产资本表!AG89</f>
        <v>0</v>
      </c>
      <c r="AH4" s="26">
        <f>资产资本表!AH89</f>
        <v>0</v>
      </c>
      <c r="AI4" s="26">
        <f>资产资本表!AI89</f>
        <v>0</v>
      </c>
      <c r="AJ4" s="26">
        <f>资产资本表!AJ89</f>
        <v>0</v>
      </c>
      <c r="AK4" s="26">
        <f>资产资本表!AK89</f>
        <v>0</v>
      </c>
      <c r="AL4" s="26">
        <f>资产资本表!AL89</f>
        <v>0</v>
      </c>
      <c r="AM4" s="26">
        <f>资产资本表!AM89</f>
        <v>0</v>
      </c>
      <c r="AN4" s="26">
        <f>资产资本表!AN89</f>
        <v>29126459.579999998</v>
      </c>
      <c r="AO4" s="26">
        <f>资产资本表!AO89</f>
        <v>31593562.219999999</v>
      </c>
      <c r="AP4" s="26">
        <f>资产资本表!AP89</f>
        <v>0</v>
      </c>
      <c r="AQ4" s="26">
        <f>资产资本表!AQ89</f>
        <v>0</v>
      </c>
      <c r="AR4" s="26">
        <f>资产资本表!AR89</f>
        <v>0</v>
      </c>
      <c r="AS4" s="26">
        <f>资产资本表!AS89</f>
        <v>0</v>
      </c>
      <c r="AT4" s="26">
        <f>资产资本表!AT89</f>
        <v>0</v>
      </c>
      <c r="AU4" s="26">
        <f>资产资本表!AU89</f>
        <v>0</v>
      </c>
      <c r="AV4" s="26">
        <f>资产资本表!AV89</f>
        <v>0</v>
      </c>
      <c r="AW4" s="26">
        <f>资产资本表!AW89</f>
        <v>0</v>
      </c>
      <c r="AX4" s="26">
        <f>资产资本表!AX89</f>
        <v>0</v>
      </c>
      <c r="AY4" s="26">
        <f>资产资本表!AY89</f>
        <v>0</v>
      </c>
      <c r="AZ4" s="26">
        <f>资产资本表!AZ89</f>
        <v>0</v>
      </c>
      <c r="BA4" s="26">
        <f>资产资本表!BA89</f>
        <v>0</v>
      </c>
      <c r="BB4" s="26">
        <f>资产资本表!BB89</f>
        <v>0</v>
      </c>
      <c r="BC4" s="26">
        <f>资产资本表!BC89</f>
        <v>0</v>
      </c>
      <c r="BD4" s="26">
        <f>资产资本表!BD89</f>
        <v>0</v>
      </c>
      <c r="BE4" s="26">
        <f>资产资本表!BE89</f>
        <v>0</v>
      </c>
      <c r="BF4" s="26">
        <f>资产资本表!BF89</f>
        <v>0</v>
      </c>
      <c r="BG4" s="26">
        <f>资产资本表!BG89</f>
        <v>0</v>
      </c>
      <c r="BH4" s="26">
        <f>资产资本表!BH89</f>
        <v>0</v>
      </c>
      <c r="BI4" s="26">
        <f>资产资本表!BI89</f>
        <v>0</v>
      </c>
      <c r="BJ4" s="26">
        <f>资产资本表!BJ89</f>
        <v>0</v>
      </c>
      <c r="BK4" s="26">
        <f>资产资本表!BK89</f>
        <v>0</v>
      </c>
      <c r="BL4" s="26">
        <f>资产资本表!BL89</f>
        <v>0</v>
      </c>
      <c r="BM4" s="26">
        <f>资产资本表!BM89</f>
        <v>0</v>
      </c>
      <c r="BN4" s="26">
        <f>资产资本表!BN89</f>
        <v>0</v>
      </c>
      <c r="BO4" s="26">
        <f>资产资本表!BO89</f>
        <v>0</v>
      </c>
      <c r="BP4" s="26">
        <f>资产资本表!BP89</f>
        <v>0</v>
      </c>
      <c r="BQ4" s="26">
        <f>资产资本表!BQ89</f>
        <v>0</v>
      </c>
      <c r="BR4" s="26">
        <f>资产资本表!BR89</f>
        <v>0</v>
      </c>
      <c r="BS4" s="26">
        <f>资产资本表!BS89</f>
        <v>0</v>
      </c>
      <c r="BT4" s="26">
        <f>资产资本表!BT89</f>
        <v>0</v>
      </c>
      <c r="BU4" s="26">
        <f>资产资本表!BU89</f>
        <v>0</v>
      </c>
      <c r="BV4" s="26">
        <f>资产资本表!BV89</f>
        <v>0</v>
      </c>
    </row>
    <row r="5" spans="1:74" s="63" customFormat="1">
      <c r="A5" s="63" t="s">
        <v>334</v>
      </c>
      <c r="E5" s="63">
        <f>E3/((E4+I4)/2)</f>
        <v>5.2361781922596405E-2</v>
      </c>
      <c r="F5" s="63">
        <f t="shared" ref="F5:BQ5" si="0">F3/((F4+J4)/2)</f>
        <v>0</v>
      </c>
      <c r="G5" s="63">
        <f t="shared" si="0"/>
        <v>0</v>
      </c>
      <c r="H5" s="63">
        <f t="shared" si="0"/>
        <v>0</v>
      </c>
      <c r="I5" s="63">
        <f t="shared" si="0"/>
        <v>6.3264991357652192E-2</v>
      </c>
      <c r="J5" s="63">
        <f t="shared" si="0"/>
        <v>0</v>
      </c>
      <c r="K5" s="63">
        <f t="shared" si="0"/>
        <v>0</v>
      </c>
      <c r="L5" s="63">
        <f t="shared" si="0"/>
        <v>0</v>
      </c>
      <c r="M5" s="63">
        <f t="shared" si="0"/>
        <v>7.9314490274853378E-2</v>
      </c>
      <c r="N5" s="63">
        <f t="shared" si="0"/>
        <v>0</v>
      </c>
      <c r="O5" s="63">
        <f t="shared" si="0"/>
        <v>0</v>
      </c>
      <c r="P5" s="63">
        <f t="shared" si="0"/>
        <v>0</v>
      </c>
      <c r="Q5" s="63">
        <f t="shared" si="0"/>
        <v>4.6122671671352963E-2</v>
      </c>
      <c r="R5" s="63">
        <f t="shared" si="0"/>
        <v>0</v>
      </c>
      <c r="S5" s="63">
        <f t="shared" si="0"/>
        <v>0</v>
      </c>
      <c r="T5" s="63">
        <f t="shared" si="0"/>
        <v>0</v>
      </c>
      <c r="U5" s="63">
        <f t="shared" si="0"/>
        <v>1.5538777358490568E-3</v>
      </c>
      <c r="V5" s="63">
        <f t="shared" si="0"/>
        <v>0</v>
      </c>
      <c r="W5" s="63" t="e">
        <f t="shared" si="0"/>
        <v>#DIV/0!</v>
      </c>
      <c r="X5" s="63">
        <f t="shared" si="0"/>
        <v>0</v>
      </c>
      <c r="Y5" s="63">
        <f t="shared" si="0"/>
        <v>6.2135362352941176E-2</v>
      </c>
      <c r="Z5" s="63">
        <f t="shared" si="0"/>
        <v>0</v>
      </c>
      <c r="AA5" s="63" t="e">
        <f t="shared" si="0"/>
        <v>#DIV/0!</v>
      </c>
      <c r="AB5" s="63" t="e">
        <f t="shared" si="0"/>
        <v>#DIV/0!</v>
      </c>
      <c r="AC5" s="63" t="e">
        <f t="shared" si="0"/>
        <v>#DIV/0!</v>
      </c>
      <c r="AD5" s="63" t="e">
        <f t="shared" si="0"/>
        <v>#DIV/0!</v>
      </c>
      <c r="AE5" s="63" t="e">
        <f t="shared" si="0"/>
        <v>#DIV/0!</v>
      </c>
      <c r="AF5" s="63" t="e">
        <f t="shared" si="0"/>
        <v>#DIV/0!</v>
      </c>
      <c r="AG5" s="63" t="e">
        <f t="shared" si="0"/>
        <v>#DIV/0!</v>
      </c>
      <c r="AH5" s="63" t="e">
        <f t="shared" si="0"/>
        <v>#DIV/0!</v>
      </c>
      <c r="AI5" s="63" t="e">
        <f t="shared" si="0"/>
        <v>#DIV/0!</v>
      </c>
      <c r="AJ5" s="63">
        <f t="shared" si="0"/>
        <v>0</v>
      </c>
      <c r="AK5" s="63">
        <f t="shared" si="0"/>
        <v>3.3455037220554359E-2</v>
      </c>
      <c r="AL5" s="63" t="e">
        <f t="shared" si="0"/>
        <v>#DIV/0!</v>
      </c>
      <c r="AM5" s="63" t="e">
        <f t="shared" si="0"/>
        <v>#DIV/0!</v>
      </c>
      <c r="AN5" s="63">
        <f t="shared" si="0"/>
        <v>0</v>
      </c>
      <c r="AO5" s="63">
        <f t="shared" si="0"/>
        <v>0.13382727185234766</v>
      </c>
      <c r="AP5" s="63" t="e">
        <f t="shared" si="0"/>
        <v>#DIV/0!</v>
      </c>
      <c r="AQ5" s="63" t="e">
        <f t="shared" si="0"/>
        <v>#DIV/0!</v>
      </c>
      <c r="AR5" s="63" t="e">
        <f t="shared" si="0"/>
        <v>#DIV/0!</v>
      </c>
      <c r="AS5" s="63" t="e">
        <f t="shared" si="0"/>
        <v>#DIV/0!</v>
      </c>
      <c r="AT5" s="63" t="e">
        <f t="shared" si="0"/>
        <v>#DIV/0!</v>
      </c>
      <c r="AU5" s="63" t="e">
        <f t="shared" si="0"/>
        <v>#DIV/0!</v>
      </c>
      <c r="AV5" s="63" t="e">
        <f t="shared" si="0"/>
        <v>#DIV/0!</v>
      </c>
      <c r="AW5" s="63" t="e">
        <f t="shared" si="0"/>
        <v>#DIV/0!</v>
      </c>
      <c r="AX5" s="63" t="e">
        <f t="shared" si="0"/>
        <v>#DIV/0!</v>
      </c>
      <c r="AY5" s="63" t="e">
        <f t="shared" si="0"/>
        <v>#DIV/0!</v>
      </c>
      <c r="AZ5" s="63" t="e">
        <f t="shared" si="0"/>
        <v>#DIV/0!</v>
      </c>
      <c r="BA5" s="63" t="e">
        <f t="shared" si="0"/>
        <v>#DIV/0!</v>
      </c>
      <c r="BB5" s="63" t="e">
        <f t="shared" si="0"/>
        <v>#DIV/0!</v>
      </c>
      <c r="BC5" s="63" t="e">
        <f t="shared" si="0"/>
        <v>#DIV/0!</v>
      </c>
      <c r="BD5" s="63" t="e">
        <f t="shared" si="0"/>
        <v>#DIV/0!</v>
      </c>
      <c r="BE5" s="63" t="e">
        <f t="shared" si="0"/>
        <v>#DIV/0!</v>
      </c>
      <c r="BF5" s="63" t="e">
        <f t="shared" si="0"/>
        <v>#DIV/0!</v>
      </c>
      <c r="BG5" s="63" t="e">
        <f t="shared" si="0"/>
        <v>#DIV/0!</v>
      </c>
      <c r="BH5" s="63" t="e">
        <f t="shared" si="0"/>
        <v>#DIV/0!</v>
      </c>
      <c r="BI5" s="63" t="e">
        <f t="shared" si="0"/>
        <v>#DIV/0!</v>
      </c>
      <c r="BJ5" s="63" t="e">
        <f t="shared" si="0"/>
        <v>#DIV/0!</v>
      </c>
      <c r="BK5" s="63" t="e">
        <f t="shared" si="0"/>
        <v>#DIV/0!</v>
      </c>
      <c r="BL5" s="63" t="e">
        <f t="shared" si="0"/>
        <v>#DIV/0!</v>
      </c>
      <c r="BM5" s="63" t="e">
        <f t="shared" si="0"/>
        <v>#DIV/0!</v>
      </c>
      <c r="BN5" s="63" t="e">
        <f t="shared" si="0"/>
        <v>#DIV/0!</v>
      </c>
      <c r="BO5" s="63" t="e">
        <f t="shared" si="0"/>
        <v>#DIV/0!</v>
      </c>
      <c r="BP5" s="63" t="e">
        <f t="shared" si="0"/>
        <v>#DIV/0!</v>
      </c>
      <c r="BQ5" s="63" t="e">
        <f t="shared" si="0"/>
        <v>#DIV/0!</v>
      </c>
      <c r="BR5" s="63" t="e">
        <f t="shared" ref="BR5:BV5" si="1">BR3/((BR4+BV4)/2)</f>
        <v>#DIV/0!</v>
      </c>
      <c r="BS5" s="63" t="e">
        <f t="shared" si="1"/>
        <v>#DIV/0!</v>
      </c>
      <c r="BT5" s="63" t="e">
        <f t="shared" si="1"/>
        <v>#DIV/0!</v>
      </c>
      <c r="BU5" s="63" t="e">
        <f t="shared" si="1"/>
        <v>#DIV/0!</v>
      </c>
      <c r="BV5" s="63" t="e">
        <f t="shared" si="1"/>
        <v>#DIV/0!</v>
      </c>
    </row>
    <row r="6" spans="1:74" s="63" customFormat="1">
      <c r="A6" s="63" t="s">
        <v>350</v>
      </c>
      <c r="E6" s="63">
        <f>股权价值增加表!E41</f>
        <v>0.2977962757789096</v>
      </c>
      <c r="F6" s="63">
        <f>股权价值增加表!F41</f>
        <v>0.31535016319052644</v>
      </c>
      <c r="G6" s="63">
        <f>股权价值增加表!G41</f>
        <v>0.34167696378628104</v>
      </c>
      <c r="H6" s="63">
        <f>股权价值增加表!H41</f>
        <v>0.40995501633847559</v>
      </c>
      <c r="I6" s="63">
        <f>股权价值增加表!I41</f>
        <v>0.29929466346792089</v>
      </c>
      <c r="J6" s="63">
        <f>股权价值增加表!J41</f>
        <v>0.30092968032683154</v>
      </c>
      <c r="K6" s="63">
        <f>股权价值增加表!K41</f>
        <v>0.33761938693802268</v>
      </c>
      <c r="L6" s="63">
        <f>股权价值增加表!L41</f>
        <v>0.48050110306811278</v>
      </c>
      <c r="M6" s="63">
        <f>股权价值增加表!M41</f>
        <v>0.280764070322572</v>
      </c>
      <c r="N6" s="63">
        <f>股权价值增加表!N41</f>
        <v>0.27014658973595251</v>
      </c>
      <c r="O6" s="63">
        <f>股权价值增加表!O41</f>
        <v>0.26363451993929604</v>
      </c>
      <c r="P6" s="63">
        <f>股权价值增加表!P41</f>
        <v>0.34115539447396187</v>
      </c>
      <c r="Q6" s="63">
        <f>股权价值增加表!Q41</f>
        <v>0.25670968437885061</v>
      </c>
      <c r="R6" s="63">
        <f>股权价值增加表!R41</f>
        <v>0.26840653038793427</v>
      </c>
      <c r="S6" s="63">
        <f>股权价值增加表!S41</f>
        <v>0.29125209957350023</v>
      </c>
      <c r="T6" s="63">
        <f>股权价值增加表!T41</f>
        <v>0.32629137074986159</v>
      </c>
      <c r="U6" s="63">
        <f>股权价值增加表!U41</f>
        <v>0.26776710802331982</v>
      </c>
      <c r="V6" s="63">
        <f>股权价值增加表!V41</f>
        <v>0.26603517437541657</v>
      </c>
      <c r="W6" s="63">
        <f>股权价值增加表!W41</f>
        <v>0.27166825102019604</v>
      </c>
      <c r="X6" s="63">
        <f>股权价值增加表!X41</f>
        <v>0.3365404322962991</v>
      </c>
      <c r="Y6" s="63">
        <f>股权价值增加表!Y41</f>
        <v>0.26053869013669162</v>
      </c>
      <c r="Z6" s="63">
        <f>股权价值增加表!Z41</f>
        <v>0.297043846023609</v>
      </c>
      <c r="AA6" s="63">
        <f>股权价值增加表!AA41</f>
        <v>0.3296980891919733</v>
      </c>
      <c r="AB6" s="63">
        <f>股权价值增加表!AB41</f>
        <v>-0.44990676758428944</v>
      </c>
      <c r="AC6" s="63">
        <f>股权价值增加表!AC41</f>
        <v>0.38654998033321619</v>
      </c>
      <c r="AD6" s="63">
        <f>股权价值增加表!AD41</f>
        <v>0.30159341435312353</v>
      </c>
      <c r="AE6" s="63">
        <f>股权价值增加表!AE41</f>
        <v>0.28659045377578202</v>
      </c>
      <c r="AF6" s="63">
        <f>股权价值增加表!AF41</f>
        <v>0.2890418052565128</v>
      </c>
      <c r="AG6" s="63">
        <f>股权价值增加表!AG41</f>
        <v>0.25626253253857695</v>
      </c>
      <c r="AH6" s="63">
        <f>股权价值增加表!AH41</f>
        <v>0.26598219120343947</v>
      </c>
      <c r="AI6" s="63">
        <f>股权价值增加表!AI41</f>
        <v>0.26025753637315735</v>
      </c>
      <c r="AJ6" s="63">
        <f>股权价值增加表!AJ41</f>
        <v>0.25304485093537255</v>
      </c>
      <c r="AK6" s="63">
        <f>股权价值增加表!AK41</f>
        <v>0.21466353453168877</v>
      </c>
      <c r="AL6" s="63">
        <f>股权价值增加表!AL41</f>
        <v>0.21427676928866662</v>
      </c>
      <c r="AM6" s="63">
        <f>股权价值增加表!AM41</f>
        <v>0.19968679224985134</v>
      </c>
      <c r="AN6" s="63">
        <f>股权价值增加表!AN41</f>
        <v>0.71722370882307618</v>
      </c>
      <c r="AO6" s="63">
        <f>股权价值增加表!AO41</f>
        <v>0.28907513874426838</v>
      </c>
      <c r="AP6" s="63">
        <f>股权价值增加表!AP41</f>
        <v>0.28888739860591761</v>
      </c>
      <c r="AQ6" s="63">
        <f>股权价值增加表!AQ41</f>
        <v>0.24656395615760671</v>
      </c>
      <c r="AR6" s="63">
        <f>股权价值增加表!AR41</f>
        <v>0.18670282008085326</v>
      </c>
      <c r="AS6" s="63" t="e">
        <f>股权价值增加表!AS41</f>
        <v>#DIV/0!</v>
      </c>
      <c r="AT6" s="63">
        <f>股权价值增加表!AT41</f>
        <v>5.1332968378154469</v>
      </c>
      <c r="AU6" s="63">
        <f>股权价值增加表!AU41</f>
        <v>7.2924414182151729</v>
      </c>
      <c r="AV6" s="63">
        <f>股权价值增加表!AV41</f>
        <v>4.7146615153439262</v>
      </c>
      <c r="AW6" s="63">
        <f>股权价值增加表!AW41</f>
        <v>0.87180087503841486</v>
      </c>
      <c r="AX6" s="63">
        <f>股权价值增加表!AX41</f>
        <v>0.74447056790029142</v>
      </c>
      <c r="AY6" s="63">
        <f>股权价值增加表!AY41</f>
        <v>1.0451658867707241</v>
      </c>
      <c r="AZ6" s="63">
        <f>股权价值增加表!AZ41</f>
        <v>2.0551845510368487</v>
      </c>
      <c r="BA6" s="63">
        <f>股权价值增加表!BA41</f>
        <v>-2.4638497240987847</v>
      </c>
      <c r="BB6" s="63">
        <f>股权价值增加表!BB41</f>
        <v>-2.01752412620819</v>
      </c>
      <c r="BC6" s="63">
        <f>股权价值增加表!BC41</f>
        <v>-28.219198084406898</v>
      </c>
      <c r="BD6" s="63">
        <f>股权价值增加表!BD41</f>
        <v>1.668592578247527</v>
      </c>
      <c r="BE6" s="63">
        <f>股权价值增加表!BE41</f>
        <v>1.5286582897360992</v>
      </c>
      <c r="BF6" s="63">
        <f>股权价值增加表!BF41</f>
        <v>1.5408987587015193</v>
      </c>
      <c r="BG6" s="63">
        <f>股权价值增加表!BG41</f>
        <v>1.3820546251148127</v>
      </c>
      <c r="BH6" s="63">
        <f>股权价值增加表!BH41</f>
        <v>2.1220982625406397</v>
      </c>
      <c r="BI6" s="63">
        <f>股权价值增加表!BI41</f>
        <v>1.2930199499076394</v>
      </c>
      <c r="BJ6" s="63">
        <f>股权价值增加表!BJ41</f>
        <v>0.97118672925503446</v>
      </c>
      <c r="BK6" s="63">
        <f>股权价值增加表!BK41</f>
        <v>0.82762499243431464</v>
      </c>
      <c r="BL6" s="63">
        <f>股权价值增加表!BL41</f>
        <v>1.9097060621102897</v>
      </c>
      <c r="BM6" s="63">
        <f>股权价值增加表!BM41</f>
        <v>1.9621875617636653</v>
      </c>
      <c r="BN6" s="63">
        <f>股权价值增加表!BN41</f>
        <v>1.6537405499343196</v>
      </c>
      <c r="BO6" s="63">
        <f>股权价值增加表!BO41</f>
        <v>1.503350984455353</v>
      </c>
      <c r="BP6" s="63">
        <f>股权价值增加表!BP41</f>
        <v>1.6660992340809904</v>
      </c>
      <c r="BQ6" s="63">
        <f>股权价值增加表!BQ41</f>
        <v>2.7271567271639197</v>
      </c>
      <c r="BR6" s="63">
        <f>股权价值增加表!BR41</f>
        <v>1.33203395096035</v>
      </c>
      <c r="BS6" s="63">
        <f>股权价值增加表!BS41</f>
        <v>0.93999259928271384</v>
      </c>
      <c r="BT6" s="63">
        <f>股权价值增加表!BT41</f>
        <v>0.84977292824216455</v>
      </c>
      <c r="BU6" s="63">
        <f>股权价值增加表!BU41</f>
        <v>1.9961652323281276</v>
      </c>
    </row>
    <row r="7" spans="1:74" s="63" customFormat="1">
      <c r="A7" s="63" t="s">
        <v>331</v>
      </c>
      <c r="E7" s="63">
        <f>E5*(1-E6)</f>
        <v>3.6768638272899758E-2</v>
      </c>
      <c r="F7" s="63">
        <f t="shared" ref="F7:BQ7" si="2">F5*(1-F6)</f>
        <v>0</v>
      </c>
      <c r="G7" s="63">
        <f t="shared" si="2"/>
        <v>0</v>
      </c>
      <c r="H7" s="63">
        <f t="shared" si="2"/>
        <v>0</v>
      </c>
      <c r="I7" s="63">
        <f t="shared" si="2"/>
        <v>4.4330117059962759E-2</v>
      </c>
      <c r="J7" s="63">
        <f t="shared" si="2"/>
        <v>0</v>
      </c>
      <c r="K7" s="63">
        <f t="shared" si="2"/>
        <v>0</v>
      </c>
      <c r="L7" s="63">
        <f t="shared" si="2"/>
        <v>0</v>
      </c>
      <c r="M7" s="63">
        <f t="shared" si="2"/>
        <v>5.7045831149725494E-2</v>
      </c>
      <c r="N7" s="63">
        <f t="shared" si="2"/>
        <v>0</v>
      </c>
      <c r="O7" s="63">
        <f t="shared" si="2"/>
        <v>0</v>
      </c>
      <c r="P7" s="63">
        <f t="shared" si="2"/>
        <v>0</v>
      </c>
      <c r="Q7" s="63">
        <f t="shared" si="2"/>
        <v>3.4282535183890593E-2</v>
      </c>
      <c r="R7" s="63">
        <f t="shared" si="2"/>
        <v>0</v>
      </c>
      <c r="S7" s="63">
        <f t="shared" si="2"/>
        <v>0</v>
      </c>
      <c r="T7" s="63">
        <f t="shared" si="2"/>
        <v>0</v>
      </c>
      <c r="U7" s="63">
        <f t="shared" si="2"/>
        <v>1.1378003882989308E-3</v>
      </c>
      <c r="V7" s="63">
        <f t="shared" si="2"/>
        <v>0</v>
      </c>
      <c r="W7" s="63" t="e">
        <f t="shared" si="2"/>
        <v>#DIV/0!</v>
      </c>
      <c r="X7" s="63">
        <f t="shared" si="2"/>
        <v>0</v>
      </c>
      <c r="Y7" s="63">
        <f t="shared" si="2"/>
        <v>4.5946696434337179E-2</v>
      </c>
      <c r="Z7" s="63">
        <f t="shared" si="2"/>
        <v>0</v>
      </c>
      <c r="AA7" s="63" t="e">
        <f t="shared" si="2"/>
        <v>#DIV/0!</v>
      </c>
      <c r="AB7" s="63" t="e">
        <f t="shared" si="2"/>
        <v>#DIV/0!</v>
      </c>
      <c r="AC7" s="63" t="e">
        <f t="shared" si="2"/>
        <v>#DIV/0!</v>
      </c>
      <c r="AD7" s="63" t="e">
        <f t="shared" si="2"/>
        <v>#DIV/0!</v>
      </c>
      <c r="AE7" s="63" t="e">
        <f t="shared" si="2"/>
        <v>#DIV/0!</v>
      </c>
      <c r="AF7" s="63" t="e">
        <f t="shared" si="2"/>
        <v>#DIV/0!</v>
      </c>
      <c r="AG7" s="63" t="e">
        <f t="shared" si="2"/>
        <v>#DIV/0!</v>
      </c>
      <c r="AH7" s="63" t="e">
        <f t="shared" si="2"/>
        <v>#DIV/0!</v>
      </c>
      <c r="AI7" s="63" t="e">
        <f t="shared" si="2"/>
        <v>#DIV/0!</v>
      </c>
      <c r="AJ7" s="63">
        <f t="shared" si="2"/>
        <v>0</v>
      </c>
      <c r="AK7" s="63">
        <f t="shared" si="2"/>
        <v>2.6273460682900956E-2</v>
      </c>
      <c r="AL7" s="63" t="e">
        <f t="shared" si="2"/>
        <v>#DIV/0!</v>
      </c>
      <c r="AM7" s="63" t="e">
        <f t="shared" si="2"/>
        <v>#DIV/0!</v>
      </c>
      <c r="AN7" s="63">
        <f t="shared" si="2"/>
        <v>0</v>
      </c>
      <c r="AO7" s="63">
        <f t="shared" si="2"/>
        <v>9.5141134673863342E-2</v>
      </c>
      <c r="AP7" s="63" t="e">
        <f t="shared" si="2"/>
        <v>#DIV/0!</v>
      </c>
      <c r="AQ7" s="63" t="e">
        <f t="shared" si="2"/>
        <v>#DIV/0!</v>
      </c>
      <c r="AR7" s="63" t="e">
        <f t="shared" si="2"/>
        <v>#DIV/0!</v>
      </c>
      <c r="AS7" s="63" t="e">
        <f t="shared" si="2"/>
        <v>#DIV/0!</v>
      </c>
      <c r="AT7" s="63" t="e">
        <f t="shared" si="2"/>
        <v>#DIV/0!</v>
      </c>
      <c r="AU7" s="63" t="e">
        <f t="shared" si="2"/>
        <v>#DIV/0!</v>
      </c>
      <c r="AV7" s="63" t="e">
        <f t="shared" si="2"/>
        <v>#DIV/0!</v>
      </c>
      <c r="AW7" s="63" t="e">
        <f t="shared" si="2"/>
        <v>#DIV/0!</v>
      </c>
      <c r="AX7" s="63" t="e">
        <f t="shared" si="2"/>
        <v>#DIV/0!</v>
      </c>
      <c r="AY7" s="63" t="e">
        <f t="shared" si="2"/>
        <v>#DIV/0!</v>
      </c>
      <c r="AZ7" s="63" t="e">
        <f t="shared" si="2"/>
        <v>#DIV/0!</v>
      </c>
      <c r="BA7" s="63" t="e">
        <f t="shared" si="2"/>
        <v>#DIV/0!</v>
      </c>
      <c r="BB7" s="63" t="e">
        <f t="shared" si="2"/>
        <v>#DIV/0!</v>
      </c>
      <c r="BC7" s="63" t="e">
        <f t="shared" si="2"/>
        <v>#DIV/0!</v>
      </c>
      <c r="BD7" s="63" t="e">
        <f t="shared" si="2"/>
        <v>#DIV/0!</v>
      </c>
      <c r="BE7" s="63" t="e">
        <f t="shared" si="2"/>
        <v>#DIV/0!</v>
      </c>
      <c r="BF7" s="63" t="e">
        <f t="shared" si="2"/>
        <v>#DIV/0!</v>
      </c>
      <c r="BG7" s="63" t="e">
        <f t="shared" si="2"/>
        <v>#DIV/0!</v>
      </c>
      <c r="BH7" s="63" t="e">
        <f t="shared" si="2"/>
        <v>#DIV/0!</v>
      </c>
      <c r="BI7" s="63" t="e">
        <f t="shared" si="2"/>
        <v>#DIV/0!</v>
      </c>
      <c r="BJ7" s="63" t="e">
        <f t="shared" si="2"/>
        <v>#DIV/0!</v>
      </c>
      <c r="BK7" s="63" t="e">
        <f t="shared" si="2"/>
        <v>#DIV/0!</v>
      </c>
      <c r="BL7" s="63" t="e">
        <f t="shared" si="2"/>
        <v>#DIV/0!</v>
      </c>
      <c r="BM7" s="63" t="e">
        <f t="shared" si="2"/>
        <v>#DIV/0!</v>
      </c>
      <c r="BN7" s="63" t="e">
        <f t="shared" si="2"/>
        <v>#DIV/0!</v>
      </c>
      <c r="BO7" s="63" t="e">
        <f t="shared" si="2"/>
        <v>#DIV/0!</v>
      </c>
      <c r="BP7" s="63" t="e">
        <f t="shared" si="2"/>
        <v>#DIV/0!</v>
      </c>
      <c r="BQ7" s="63" t="e">
        <f t="shared" si="2"/>
        <v>#DIV/0!</v>
      </c>
      <c r="BR7" s="63" t="e">
        <f>BR5*(1-BR6)</f>
        <v>#DIV/0!</v>
      </c>
      <c r="BS7" s="63" t="e">
        <f>BS5*(1-BS6)</f>
        <v>#DIV/0!</v>
      </c>
      <c r="BT7" s="63" t="e">
        <f>BT5*(1-BT6)</f>
        <v>#DIV/0!</v>
      </c>
      <c r="BU7" s="63" t="e">
        <f>BU5*(1-BU6)</f>
        <v>#DIV/0!</v>
      </c>
      <c r="BV7" s="63" t="e">
        <f>BV5*(1-BV6)</f>
        <v>#DIV/0!</v>
      </c>
    </row>
    <row r="8" spans="1:74" s="26" customFormat="1">
      <c r="A8" s="17" t="s">
        <v>332</v>
      </c>
      <c r="E8" s="26">
        <f>资产资本表!E107</f>
        <v>5188664589.9799995</v>
      </c>
      <c r="F8" s="26">
        <f>资产资本表!F107</f>
        <v>4673255259.04</v>
      </c>
      <c r="G8" s="26">
        <f>资产资本表!G107</f>
        <v>4414692351.1000004</v>
      </c>
      <c r="H8" s="26">
        <f>资产资本表!H107</f>
        <v>4367938993.7799997</v>
      </c>
      <c r="I8" s="26">
        <f>资产资本表!I107</f>
        <v>4267903546.7599998</v>
      </c>
      <c r="J8" s="26">
        <f>资产资本表!J107</f>
        <v>3873730892.52</v>
      </c>
      <c r="K8" s="26">
        <f>资产资本表!K107</f>
        <v>3714008470.3000002</v>
      </c>
      <c r="L8" s="26">
        <f>资产资本表!L107</f>
        <v>3568698579.71</v>
      </c>
      <c r="M8" s="26">
        <f>资产资本表!M107</f>
        <v>3644142206.0999999</v>
      </c>
      <c r="N8" s="26">
        <f>资产资本表!N107</f>
        <v>3367045938.5099998</v>
      </c>
      <c r="O8" s="26">
        <f>资产资本表!O107</f>
        <v>3319775605.3800001</v>
      </c>
      <c r="P8" s="26">
        <f>资产资本表!P107</f>
        <v>2155373074.0300002</v>
      </c>
      <c r="Q8" s="26">
        <f>资产资本表!Q107</f>
        <v>2087535290.8700001</v>
      </c>
      <c r="R8" s="26">
        <f>资产资本表!R107</f>
        <v>1895164193.3999999</v>
      </c>
      <c r="S8" s="26">
        <f>资产资本表!S107</f>
        <v>1851097509.47</v>
      </c>
      <c r="T8" s="26">
        <f>资产资本表!T107</f>
        <v>1826589876.03</v>
      </c>
      <c r="U8" s="26">
        <f>资产资本表!U107</f>
        <v>1773100856.98</v>
      </c>
      <c r="V8" s="26">
        <f>资产资本表!V107</f>
        <v>1636946145.4100001</v>
      </c>
      <c r="W8" s="26">
        <f>资产资本表!W107</f>
        <v>1529505377.27</v>
      </c>
      <c r="X8" s="26">
        <f>资产资本表!X107</f>
        <v>1542087827.5</v>
      </c>
      <c r="Y8" s="26">
        <f>资产资本表!Y107</f>
        <v>1510812972.3999999</v>
      </c>
      <c r="Z8" s="26">
        <f>资产资本表!Z107</f>
        <v>1377254577.8399999</v>
      </c>
      <c r="AA8" s="26">
        <f>资产资本表!AA107</f>
        <v>1332961526.0599999</v>
      </c>
      <c r="AB8" s="26">
        <f>资产资本表!AB107</f>
        <v>1372274351.6000001</v>
      </c>
      <c r="AC8" s="26">
        <f>资产资本表!AC107</f>
        <v>1390336216.8199999</v>
      </c>
      <c r="AD8" s="26">
        <f>资产资本表!AD107</f>
        <v>1364767006.73</v>
      </c>
      <c r="AE8" s="26">
        <f>资产资本表!AE107</f>
        <v>1325244256.0599999</v>
      </c>
      <c r="AF8" s="26">
        <f>资产资本表!AF107</f>
        <v>1258994751.5899999</v>
      </c>
      <c r="AG8" s="26">
        <f>资产资本表!AG107</f>
        <v>1216557555.73</v>
      </c>
      <c r="AH8" s="26">
        <f>资产资本表!AH107</f>
        <v>1137133691.1900001</v>
      </c>
      <c r="AI8" s="26">
        <f>资产资本表!AI107</f>
        <v>1098488107.6800001</v>
      </c>
      <c r="AJ8" s="26">
        <f>资产资本表!AJ107</f>
        <v>1070488258.87</v>
      </c>
      <c r="AK8" s="26">
        <f>资产资本表!AK107</f>
        <v>989273104.76999998</v>
      </c>
      <c r="AL8" s="26">
        <f>资产资本表!AL107</f>
        <v>943483623.04999995</v>
      </c>
      <c r="AM8" s="26">
        <f>资产资本表!AM107</f>
        <v>301908047.23000002</v>
      </c>
      <c r="AN8" s="26">
        <f>资产资本表!AN107</f>
        <v>238736715.93000001</v>
      </c>
      <c r="AO8" s="26">
        <f>资产资本表!AO107</f>
        <v>174139245.78</v>
      </c>
      <c r="AP8" s="26">
        <f>资产资本表!AP107</f>
        <v>106511976.33</v>
      </c>
      <c r="AQ8" s="26">
        <f>资产资本表!AQ107</f>
        <v>0</v>
      </c>
      <c r="AR8" s="26">
        <f>资产资本表!AR107</f>
        <v>5856405893.5</v>
      </c>
      <c r="AS8" s="26">
        <f>资产资本表!AS107</f>
        <v>5658752935.3099995</v>
      </c>
      <c r="AT8" s="26">
        <f>资产资本表!AT107</f>
        <v>5557397185.8000002</v>
      </c>
      <c r="AU8" s="26">
        <f>资产资本表!AU107</f>
        <v>5294185121.96</v>
      </c>
      <c r="AV8" s="26">
        <f>资产资本表!AV107</f>
        <v>5276800465.9200001</v>
      </c>
      <c r="AW8" s="26">
        <f>资产资本表!AW107</f>
        <v>5181853244.1599998</v>
      </c>
      <c r="AX8" s="26">
        <f>资产资本表!AX107</f>
        <v>5011911653.6700001</v>
      </c>
      <c r="AY8" s="26">
        <f>资产资本表!AY107</f>
        <v>4820276191.9800005</v>
      </c>
      <c r="AZ8" s="26">
        <f>资产资本表!AZ107</f>
        <v>5010338103.3099995</v>
      </c>
      <c r="BA8" s="26">
        <f>资产资本表!BA107</f>
        <v>4895309580.54</v>
      </c>
      <c r="BB8" s="26">
        <f>资产资本表!BB107</f>
        <v>4888570328.4099998</v>
      </c>
      <c r="BC8" s="26">
        <f>资产资本表!BC107</f>
        <v>4807601462.5599995</v>
      </c>
      <c r="BD8" s="26">
        <f>资产资本表!BD107</f>
        <v>5068821027.4499998</v>
      </c>
      <c r="BE8" s="26">
        <f>资产资本表!BE107</f>
        <v>4926753550.1099997</v>
      </c>
      <c r="BF8" s="26">
        <f>资产资本表!BF107</f>
        <v>4808299542.9399996</v>
      </c>
      <c r="BG8" s="26">
        <f>资产资本表!BG107</f>
        <v>4751398778.0100002</v>
      </c>
      <c r="BH8" s="26">
        <f>资产资本表!BH107</f>
        <v>4805853655.8899994</v>
      </c>
      <c r="BI8" s="26">
        <f>资产资本表!BI107</f>
        <v>4648133672.2799997</v>
      </c>
      <c r="BJ8" s="26">
        <f>资产资本表!BJ107</f>
        <v>4488942480.3800001</v>
      </c>
      <c r="BK8" s="26">
        <f>资产资本表!BK107</f>
        <v>4292913533.4400001</v>
      </c>
      <c r="BL8" s="26">
        <f>资产资本表!BL107</f>
        <v>4290589554.0599995</v>
      </c>
      <c r="BM8" s="26">
        <f>资产资本表!BM107</f>
        <v>4205781132.7200003</v>
      </c>
      <c r="BN8" s="26">
        <f>资产资本表!BN107</f>
        <v>4125320111.8000002</v>
      </c>
      <c r="BO8" s="26">
        <f>资产资本表!BO107</f>
        <v>3954027963.8899999</v>
      </c>
      <c r="BP8" s="26">
        <f>资产资本表!BP107</f>
        <v>3988477317.79</v>
      </c>
      <c r="BQ8" s="26">
        <f>资产资本表!BQ107</f>
        <v>3875929168.1599998</v>
      </c>
      <c r="BR8" s="26">
        <f>资产资本表!BR107</f>
        <v>3795371454.2599998</v>
      </c>
      <c r="BS8" s="26">
        <f>资产资本表!BS107</f>
        <v>3599541620.5700002</v>
      </c>
      <c r="BT8" s="26">
        <f>资产资本表!BT107</f>
        <v>3730682761.7999997</v>
      </c>
      <c r="BU8" s="26">
        <f>资产资本表!BU107</f>
        <v>3598065094.6499996</v>
      </c>
    </row>
    <row r="9" spans="1:74" s="63" customFormat="1">
      <c r="A9" s="63" t="s">
        <v>349</v>
      </c>
      <c r="E9" s="63">
        <f>$E$16</f>
        <v>0.08</v>
      </c>
      <c r="F9" s="63">
        <f t="shared" ref="F9:BQ9" si="3">$E$16</f>
        <v>0.08</v>
      </c>
      <c r="G9" s="63">
        <f t="shared" si="3"/>
        <v>0.08</v>
      </c>
      <c r="H9" s="63">
        <f t="shared" si="3"/>
        <v>0.08</v>
      </c>
      <c r="I9" s="63">
        <f t="shared" si="3"/>
        <v>0.08</v>
      </c>
      <c r="J9" s="63">
        <f t="shared" si="3"/>
        <v>0.08</v>
      </c>
      <c r="K9" s="63">
        <f t="shared" si="3"/>
        <v>0.08</v>
      </c>
      <c r="L9" s="63">
        <f t="shared" si="3"/>
        <v>0.08</v>
      </c>
      <c r="M9" s="63">
        <f t="shared" si="3"/>
        <v>0.08</v>
      </c>
      <c r="N9" s="63">
        <f t="shared" si="3"/>
        <v>0.08</v>
      </c>
      <c r="O9" s="63">
        <f t="shared" si="3"/>
        <v>0.08</v>
      </c>
      <c r="P9" s="63">
        <f t="shared" si="3"/>
        <v>0.08</v>
      </c>
      <c r="Q9" s="63">
        <f t="shared" si="3"/>
        <v>0.08</v>
      </c>
      <c r="R9" s="63">
        <f t="shared" si="3"/>
        <v>0.08</v>
      </c>
      <c r="S9" s="63">
        <f t="shared" si="3"/>
        <v>0.08</v>
      </c>
      <c r="T9" s="63">
        <f t="shared" si="3"/>
        <v>0.08</v>
      </c>
      <c r="U9" s="63">
        <f t="shared" si="3"/>
        <v>0.08</v>
      </c>
      <c r="V9" s="63">
        <f t="shared" si="3"/>
        <v>0.08</v>
      </c>
      <c r="W9" s="63">
        <f t="shared" si="3"/>
        <v>0.08</v>
      </c>
      <c r="X9" s="63">
        <f t="shared" si="3"/>
        <v>0.08</v>
      </c>
      <c r="Y9" s="63">
        <f t="shared" si="3"/>
        <v>0.08</v>
      </c>
      <c r="Z9" s="63">
        <f t="shared" si="3"/>
        <v>0.08</v>
      </c>
      <c r="AA9" s="63">
        <f t="shared" si="3"/>
        <v>0.08</v>
      </c>
      <c r="AB9" s="63">
        <f t="shared" si="3"/>
        <v>0.08</v>
      </c>
      <c r="AC9" s="63">
        <f t="shared" si="3"/>
        <v>0.08</v>
      </c>
      <c r="AD9" s="63">
        <f t="shared" si="3"/>
        <v>0.08</v>
      </c>
      <c r="AE9" s="63">
        <f t="shared" si="3"/>
        <v>0.08</v>
      </c>
      <c r="AF9" s="63">
        <f t="shared" si="3"/>
        <v>0.08</v>
      </c>
      <c r="AG9" s="63">
        <f t="shared" si="3"/>
        <v>0.08</v>
      </c>
      <c r="AH9" s="63">
        <f t="shared" si="3"/>
        <v>0.08</v>
      </c>
      <c r="AI9" s="63">
        <f t="shared" si="3"/>
        <v>0.08</v>
      </c>
      <c r="AJ9" s="63">
        <f t="shared" si="3"/>
        <v>0.08</v>
      </c>
      <c r="AK9" s="63">
        <f t="shared" si="3"/>
        <v>0.08</v>
      </c>
      <c r="AL9" s="63">
        <f t="shared" si="3"/>
        <v>0.08</v>
      </c>
      <c r="AM9" s="63">
        <f t="shared" si="3"/>
        <v>0.08</v>
      </c>
      <c r="AN9" s="63">
        <f t="shared" si="3"/>
        <v>0.08</v>
      </c>
      <c r="AO9" s="63">
        <f t="shared" si="3"/>
        <v>0.08</v>
      </c>
      <c r="AP9" s="63">
        <f t="shared" si="3"/>
        <v>0.08</v>
      </c>
      <c r="AQ9" s="63">
        <f t="shared" si="3"/>
        <v>0.08</v>
      </c>
      <c r="AR9" s="63">
        <f t="shared" si="3"/>
        <v>0.08</v>
      </c>
      <c r="AS9" s="63">
        <f t="shared" si="3"/>
        <v>0.08</v>
      </c>
      <c r="AT9" s="63">
        <f t="shared" si="3"/>
        <v>0.08</v>
      </c>
      <c r="AU9" s="63">
        <f t="shared" si="3"/>
        <v>0.08</v>
      </c>
      <c r="AV9" s="63">
        <f t="shared" si="3"/>
        <v>0.08</v>
      </c>
      <c r="AW9" s="63">
        <f t="shared" si="3"/>
        <v>0.08</v>
      </c>
      <c r="AX9" s="63">
        <f t="shared" si="3"/>
        <v>0.08</v>
      </c>
      <c r="AY9" s="63">
        <f t="shared" si="3"/>
        <v>0.08</v>
      </c>
      <c r="AZ9" s="63">
        <f t="shared" si="3"/>
        <v>0.08</v>
      </c>
      <c r="BA9" s="63">
        <f t="shared" si="3"/>
        <v>0.08</v>
      </c>
      <c r="BB9" s="63">
        <f t="shared" si="3"/>
        <v>0.08</v>
      </c>
      <c r="BC9" s="63">
        <f t="shared" si="3"/>
        <v>0.08</v>
      </c>
      <c r="BD9" s="63">
        <f t="shared" si="3"/>
        <v>0.08</v>
      </c>
      <c r="BE9" s="63">
        <f t="shared" si="3"/>
        <v>0.08</v>
      </c>
      <c r="BF9" s="63">
        <f t="shared" si="3"/>
        <v>0.08</v>
      </c>
      <c r="BG9" s="63">
        <f t="shared" si="3"/>
        <v>0.08</v>
      </c>
      <c r="BH9" s="63">
        <f t="shared" si="3"/>
        <v>0.08</v>
      </c>
      <c r="BI9" s="63">
        <f t="shared" si="3"/>
        <v>0.08</v>
      </c>
      <c r="BJ9" s="63">
        <f t="shared" si="3"/>
        <v>0.08</v>
      </c>
      <c r="BK9" s="63">
        <f t="shared" si="3"/>
        <v>0.08</v>
      </c>
      <c r="BL9" s="63">
        <f t="shared" si="3"/>
        <v>0.08</v>
      </c>
      <c r="BM9" s="63">
        <f t="shared" si="3"/>
        <v>0.08</v>
      </c>
      <c r="BN9" s="63">
        <f t="shared" si="3"/>
        <v>0.08</v>
      </c>
      <c r="BO9" s="63">
        <f t="shared" si="3"/>
        <v>0.08</v>
      </c>
      <c r="BP9" s="63">
        <f t="shared" si="3"/>
        <v>0.08</v>
      </c>
      <c r="BQ9" s="63">
        <f t="shared" si="3"/>
        <v>0.08</v>
      </c>
      <c r="BR9" s="63">
        <f>$E$16</f>
        <v>0.08</v>
      </c>
      <c r="BS9" s="63">
        <f>$E$16</f>
        <v>0.08</v>
      </c>
      <c r="BT9" s="63">
        <f>$E$16</f>
        <v>0.08</v>
      </c>
      <c r="BU9" s="63">
        <f>$E$16</f>
        <v>0.08</v>
      </c>
      <c r="BV9" s="63">
        <f>$E$16</f>
        <v>0.08</v>
      </c>
    </row>
    <row r="10" spans="1:74" s="26" customFormat="1">
      <c r="A10" s="17" t="s">
        <v>333</v>
      </c>
      <c r="E10" s="26">
        <f>资产资本表!E70</f>
        <v>7660555625.7600002</v>
      </c>
      <c r="F10" s="26">
        <f>资产资本表!F70</f>
        <v>7098126829.7399998</v>
      </c>
      <c r="G10" s="26">
        <f>资产资本表!G70</f>
        <v>6543436182.0799999</v>
      </c>
      <c r="H10" s="26">
        <f>资产资本表!H70</f>
        <v>5147798585.0600004</v>
      </c>
      <c r="I10" s="26">
        <f>资产资本表!I70</f>
        <v>4790774916.5199995</v>
      </c>
      <c r="J10" s="26">
        <f>资产资本表!J70</f>
        <v>4715851002.21</v>
      </c>
      <c r="K10" s="26">
        <f>资产资本表!K70</f>
        <v>4715286297.2799988</v>
      </c>
      <c r="L10" s="26">
        <f>资产资本表!L70</f>
        <v>4744805317.3599987</v>
      </c>
      <c r="M10" s="26">
        <f>资产资本表!M70</f>
        <v>4884350159.0900002</v>
      </c>
      <c r="N10" s="26">
        <f>资产资本表!N70</f>
        <v>4620953711.1700001</v>
      </c>
      <c r="O10" s="26">
        <f>资产资本表!O70</f>
        <v>4366271046.6300001</v>
      </c>
      <c r="P10" s="26">
        <f>资产资本表!P70</f>
        <v>2977584633.75</v>
      </c>
      <c r="Q10" s="26">
        <f>资产资本表!Q70</f>
        <v>2589492098.0600004</v>
      </c>
      <c r="R10" s="26">
        <f>资产资本表!R70</f>
        <v>2296607625.9899998</v>
      </c>
      <c r="S10" s="26">
        <f>资产资本表!S70</f>
        <v>1981660159.0799999</v>
      </c>
      <c r="T10" s="26">
        <f>资产资本表!T70</f>
        <v>1541767691.8200002</v>
      </c>
      <c r="U10" s="26">
        <f>资产资本表!U70</f>
        <v>1774239891.7</v>
      </c>
      <c r="V10" s="26">
        <f>资产资本表!V70</f>
        <v>1460063611.5800002</v>
      </c>
      <c r="W10" s="26">
        <f>资产资本表!W70</f>
        <v>1433020583.8199999</v>
      </c>
      <c r="X10" s="26">
        <f>资产资本表!X70</f>
        <v>1434217629.2400002</v>
      </c>
      <c r="Y10" s="26">
        <f>资产资本表!Y70</f>
        <v>1406441467.3800001</v>
      </c>
      <c r="Z10" s="26">
        <f>资产资本表!Z70</f>
        <v>1418989628.6399999</v>
      </c>
      <c r="AA10" s="26">
        <f>资产资本表!AA70</f>
        <v>1348072430.5999999</v>
      </c>
      <c r="AB10" s="26">
        <f>资产资本表!AB70</f>
        <v>1379404993.8199999</v>
      </c>
      <c r="AC10" s="26">
        <f>资产资本表!AC70</f>
        <v>1393751095.77</v>
      </c>
      <c r="AD10" s="26">
        <f>资产资本表!AD70</f>
        <v>1367114900.71</v>
      </c>
      <c r="AE10" s="26">
        <f>资产资本表!AE70</f>
        <v>1327592150.04</v>
      </c>
      <c r="AF10" s="26">
        <f>资产资本表!AF70</f>
        <v>1275872795.54</v>
      </c>
      <c r="AG10" s="26">
        <f>资产资本表!AG70</f>
        <v>1217633955.73</v>
      </c>
      <c r="AH10" s="26">
        <f>资产资本表!AH70</f>
        <v>1137133691.1900001</v>
      </c>
      <c r="AI10" s="26">
        <f>资产资本表!AI70</f>
        <v>1116925863.48</v>
      </c>
      <c r="AJ10" s="26">
        <f>资产资本表!AJ70</f>
        <v>1070488258.8700001</v>
      </c>
      <c r="AK10" s="26">
        <f>资产资本表!AK70</f>
        <v>989273104.76999998</v>
      </c>
      <c r="AL10" s="26">
        <f>资产资本表!AL70</f>
        <v>943483623.05000007</v>
      </c>
      <c r="AM10" s="26">
        <f>资产资本表!AM70</f>
        <v>301908047.23000002</v>
      </c>
      <c r="AN10" s="26">
        <f>资产资本表!AN70</f>
        <v>271994732.45000005</v>
      </c>
      <c r="AO10" s="26">
        <f>资产资本表!AO70</f>
        <v>205732807.99999997</v>
      </c>
      <c r="AP10" s="26">
        <f>资产资本表!AP70</f>
        <v>106511976.32999998</v>
      </c>
      <c r="AQ10" s="26">
        <f>资产资本表!AQ70</f>
        <v>0</v>
      </c>
      <c r="AR10" s="26">
        <f>资产资本表!AR70</f>
        <v>0</v>
      </c>
      <c r="AS10" s="26">
        <f>资产资本表!AS70</f>
        <v>0</v>
      </c>
      <c r="AT10" s="26">
        <f>资产资本表!AT70</f>
        <v>0</v>
      </c>
      <c r="AU10" s="26">
        <f>资产资本表!AU70</f>
        <v>0</v>
      </c>
      <c r="AV10" s="26">
        <f>资产资本表!AV70</f>
        <v>0</v>
      </c>
      <c r="AW10" s="26">
        <f>资产资本表!AW70</f>
        <v>0</v>
      </c>
      <c r="AX10" s="26">
        <f>资产资本表!AX70</f>
        <v>0</v>
      </c>
      <c r="AY10" s="26">
        <f>资产资本表!AY70</f>
        <v>0</v>
      </c>
      <c r="AZ10" s="26">
        <f>资产资本表!AZ70</f>
        <v>0</v>
      </c>
      <c r="BA10" s="26">
        <f>资产资本表!BA70</f>
        <v>0</v>
      </c>
      <c r="BB10" s="26">
        <f>资产资本表!BB70</f>
        <v>0</v>
      </c>
      <c r="BC10" s="26">
        <f>资产资本表!BC70</f>
        <v>0</v>
      </c>
      <c r="BD10" s="26">
        <f>资产资本表!BD70</f>
        <v>0</v>
      </c>
      <c r="BE10" s="26">
        <f>资产资本表!BE70</f>
        <v>0</v>
      </c>
      <c r="BF10" s="26">
        <f>资产资本表!BF70</f>
        <v>0</v>
      </c>
      <c r="BG10" s="26">
        <f>资产资本表!BG70</f>
        <v>0</v>
      </c>
      <c r="BH10" s="26">
        <f>资产资本表!BH70</f>
        <v>0</v>
      </c>
      <c r="BI10" s="26">
        <f>资产资本表!BI70</f>
        <v>0</v>
      </c>
      <c r="BJ10" s="26">
        <f>资产资本表!BJ70</f>
        <v>0</v>
      </c>
      <c r="BK10" s="26">
        <f>资产资本表!BK70</f>
        <v>0</v>
      </c>
      <c r="BL10" s="26">
        <f>资产资本表!BL70</f>
        <v>0</v>
      </c>
      <c r="BM10" s="26">
        <f>资产资本表!BM70</f>
        <v>0</v>
      </c>
      <c r="BN10" s="26">
        <f>资产资本表!BN70</f>
        <v>0</v>
      </c>
      <c r="BO10" s="26">
        <f>资产资本表!BO70</f>
        <v>0</v>
      </c>
      <c r="BP10" s="26">
        <f>资产资本表!BP70</f>
        <v>0</v>
      </c>
      <c r="BQ10" s="26">
        <f>资产资本表!BQ70</f>
        <v>0</v>
      </c>
      <c r="BR10" s="26">
        <f>资产资本表!BR70</f>
        <v>0</v>
      </c>
      <c r="BS10" s="26">
        <f>资产资本表!BS70</f>
        <v>0</v>
      </c>
      <c r="BT10" s="26">
        <f>资产资本表!BT70</f>
        <v>0</v>
      </c>
      <c r="BU10" s="26">
        <f>资产资本表!BU70</f>
        <v>0</v>
      </c>
    </row>
    <row r="11" spans="1:74" s="63" customFormat="1">
      <c r="A11" s="17" t="s">
        <v>351</v>
      </c>
      <c r="E11" s="63">
        <f>E4/E10</f>
        <v>0.32204403288635436</v>
      </c>
      <c r="F11" s="63">
        <f t="shared" ref="F11:BQ11" si="4">F4/F10</f>
        <v>0.33125187381811344</v>
      </c>
      <c r="G11" s="63">
        <f t="shared" si="4"/>
        <v>0.3134646402034586</v>
      </c>
      <c r="H11" s="63">
        <f t="shared" si="4"/>
        <v>0.14993575049148972</v>
      </c>
      <c r="I11" s="63">
        <f t="shared" si="4"/>
        <v>0.10651417390960821</v>
      </c>
      <c r="J11" s="63">
        <f t="shared" si="4"/>
        <v>0.17582542547918195</v>
      </c>
      <c r="K11" s="63">
        <f t="shared" si="4"/>
        <v>0.20583207912102039</v>
      </c>
      <c r="L11" s="63">
        <f t="shared" si="4"/>
        <v>0.23333511744292282</v>
      </c>
      <c r="M11" s="63">
        <f t="shared" si="4"/>
        <v>0.25230950133591601</v>
      </c>
      <c r="N11" s="63">
        <f t="shared" si="4"/>
        <v>0.26965597375449635</v>
      </c>
      <c r="O11" s="63">
        <f t="shared" si="4"/>
        <v>0.23018799355704989</v>
      </c>
      <c r="P11" s="63">
        <f t="shared" si="4"/>
        <v>0.27613373282508463</v>
      </c>
      <c r="Q11" s="63">
        <f t="shared" si="4"/>
        <v>0.18597588594720682</v>
      </c>
      <c r="R11" s="63">
        <f t="shared" si="4"/>
        <v>0.16592721724754009</v>
      </c>
      <c r="S11" s="63">
        <f t="shared" si="4"/>
        <v>5.3105024404818547E-2</v>
      </c>
      <c r="T11" s="63">
        <f t="shared" si="4"/>
        <v>7.0049463724661375E-3</v>
      </c>
      <c r="U11" s="63">
        <f t="shared" si="4"/>
        <v>5.6362164140151484E-4</v>
      </c>
      <c r="V11" s="63">
        <f t="shared" si="4"/>
        <v>0</v>
      </c>
      <c r="W11" s="63">
        <f t="shared" si="4"/>
        <v>0</v>
      </c>
      <c r="X11" s="63">
        <f t="shared" si="4"/>
        <v>6.7314101801383315E-3</v>
      </c>
      <c r="Y11" s="63">
        <f t="shared" si="4"/>
        <v>1.8130864733036395E-2</v>
      </c>
      <c r="Z11" s="63">
        <f t="shared" si="4"/>
        <v>1.8762749017071634E-2</v>
      </c>
      <c r="AA11" s="63">
        <f t="shared" si="4"/>
        <v>0</v>
      </c>
      <c r="AB11" s="63">
        <f t="shared" si="4"/>
        <v>0</v>
      </c>
      <c r="AC11" s="63">
        <f t="shared" si="4"/>
        <v>0</v>
      </c>
      <c r="AD11" s="63">
        <f t="shared" si="4"/>
        <v>0</v>
      </c>
      <c r="AE11" s="63">
        <f t="shared" si="4"/>
        <v>0</v>
      </c>
      <c r="AF11" s="63">
        <f t="shared" si="4"/>
        <v>0</v>
      </c>
      <c r="AG11" s="63">
        <f t="shared" si="4"/>
        <v>0</v>
      </c>
      <c r="AH11" s="63">
        <f t="shared" si="4"/>
        <v>0</v>
      </c>
      <c r="AI11" s="63">
        <f t="shared" si="4"/>
        <v>0</v>
      </c>
      <c r="AJ11" s="63">
        <f t="shared" si="4"/>
        <v>0</v>
      </c>
      <c r="AK11" s="63">
        <f t="shared" si="4"/>
        <v>0</v>
      </c>
      <c r="AL11" s="63">
        <f t="shared" si="4"/>
        <v>0</v>
      </c>
      <c r="AM11" s="63">
        <f t="shared" si="4"/>
        <v>0</v>
      </c>
      <c r="AN11" s="63">
        <f t="shared" si="4"/>
        <v>0.10708464578575699</v>
      </c>
      <c r="AO11" s="63">
        <f t="shared" si="4"/>
        <v>0.15356598943616229</v>
      </c>
      <c r="AP11" s="63">
        <f t="shared" si="4"/>
        <v>0</v>
      </c>
      <c r="AQ11" s="63" t="e">
        <f t="shared" si="4"/>
        <v>#DIV/0!</v>
      </c>
      <c r="AR11" s="63" t="e">
        <f t="shared" si="4"/>
        <v>#DIV/0!</v>
      </c>
      <c r="AS11" s="63" t="e">
        <f t="shared" si="4"/>
        <v>#DIV/0!</v>
      </c>
      <c r="AT11" s="63" t="e">
        <f t="shared" si="4"/>
        <v>#DIV/0!</v>
      </c>
      <c r="AU11" s="63" t="e">
        <f t="shared" si="4"/>
        <v>#DIV/0!</v>
      </c>
      <c r="AV11" s="63" t="e">
        <f t="shared" si="4"/>
        <v>#DIV/0!</v>
      </c>
      <c r="AW11" s="63" t="e">
        <f t="shared" si="4"/>
        <v>#DIV/0!</v>
      </c>
      <c r="AX11" s="63" t="e">
        <f t="shared" si="4"/>
        <v>#DIV/0!</v>
      </c>
      <c r="AY11" s="63" t="e">
        <f t="shared" si="4"/>
        <v>#DIV/0!</v>
      </c>
      <c r="AZ11" s="63" t="e">
        <f t="shared" si="4"/>
        <v>#DIV/0!</v>
      </c>
      <c r="BA11" s="63" t="e">
        <f t="shared" si="4"/>
        <v>#DIV/0!</v>
      </c>
      <c r="BB11" s="63" t="e">
        <f t="shared" si="4"/>
        <v>#DIV/0!</v>
      </c>
      <c r="BC11" s="63" t="e">
        <f t="shared" si="4"/>
        <v>#DIV/0!</v>
      </c>
      <c r="BD11" s="63" t="e">
        <f t="shared" si="4"/>
        <v>#DIV/0!</v>
      </c>
      <c r="BE11" s="63" t="e">
        <f t="shared" si="4"/>
        <v>#DIV/0!</v>
      </c>
      <c r="BF11" s="63" t="e">
        <f t="shared" si="4"/>
        <v>#DIV/0!</v>
      </c>
      <c r="BG11" s="63" t="e">
        <f t="shared" si="4"/>
        <v>#DIV/0!</v>
      </c>
      <c r="BH11" s="63" t="e">
        <f t="shared" si="4"/>
        <v>#DIV/0!</v>
      </c>
      <c r="BI11" s="63" t="e">
        <f t="shared" si="4"/>
        <v>#DIV/0!</v>
      </c>
      <c r="BJ11" s="63" t="e">
        <f t="shared" si="4"/>
        <v>#DIV/0!</v>
      </c>
      <c r="BK11" s="63" t="e">
        <f t="shared" si="4"/>
        <v>#DIV/0!</v>
      </c>
      <c r="BL11" s="63" t="e">
        <f t="shared" si="4"/>
        <v>#DIV/0!</v>
      </c>
      <c r="BM11" s="63" t="e">
        <f t="shared" si="4"/>
        <v>#DIV/0!</v>
      </c>
      <c r="BN11" s="63" t="e">
        <f t="shared" si="4"/>
        <v>#DIV/0!</v>
      </c>
      <c r="BO11" s="63" t="e">
        <f t="shared" si="4"/>
        <v>#DIV/0!</v>
      </c>
      <c r="BP11" s="63" t="e">
        <f t="shared" si="4"/>
        <v>#DIV/0!</v>
      </c>
      <c r="BQ11" s="63" t="e">
        <f t="shared" si="4"/>
        <v>#DIV/0!</v>
      </c>
      <c r="BR11" s="63" t="e">
        <f>BR4/BR10</f>
        <v>#DIV/0!</v>
      </c>
      <c r="BS11" s="63" t="e">
        <f>BS4/BS10</f>
        <v>#DIV/0!</v>
      </c>
      <c r="BT11" s="63" t="e">
        <f>BT4/BT10</f>
        <v>#DIV/0!</v>
      </c>
      <c r="BU11" s="63" t="e">
        <f>BU4/BU10</f>
        <v>#DIV/0!</v>
      </c>
      <c r="BV11" s="63" t="e">
        <f>BV4/BV10*100</f>
        <v>#DIV/0!</v>
      </c>
    </row>
    <row r="12" spans="1:74" s="63" customFormat="1">
      <c r="A12" s="17" t="s">
        <v>352</v>
      </c>
      <c r="E12" s="63">
        <f>E8/E10</f>
        <v>0.67732222614925985</v>
      </c>
      <c r="F12" s="63">
        <f t="shared" ref="F12:BQ12" si="5">F8/F10</f>
        <v>0.65837866399622769</v>
      </c>
      <c r="G12" s="63">
        <f t="shared" si="5"/>
        <v>0.67467493045781901</v>
      </c>
      <c r="H12" s="63">
        <f t="shared" si="5"/>
        <v>0.84850619572737018</v>
      </c>
      <c r="I12" s="63">
        <f t="shared" si="5"/>
        <v>0.89085870681233936</v>
      </c>
      <c r="J12" s="63">
        <f t="shared" si="5"/>
        <v>0.8214277530618852</v>
      </c>
      <c r="K12" s="63">
        <f t="shared" si="5"/>
        <v>0.78765280327568166</v>
      </c>
      <c r="L12" s="63">
        <f t="shared" si="5"/>
        <v>0.75212750387314475</v>
      </c>
      <c r="M12" s="63">
        <f t="shared" si="5"/>
        <v>0.74608537213862192</v>
      </c>
      <c r="N12" s="63">
        <f t="shared" si="5"/>
        <v>0.7286474067833677</v>
      </c>
      <c r="O12" s="63">
        <f t="shared" si="5"/>
        <v>0.76032284068628497</v>
      </c>
      <c r="P12" s="63">
        <f t="shared" si="5"/>
        <v>0.72386626717491542</v>
      </c>
      <c r="Q12" s="63">
        <f t="shared" si="5"/>
        <v>0.80615626996272471</v>
      </c>
      <c r="R12" s="63">
        <f t="shared" si="5"/>
        <v>0.82520155900947623</v>
      </c>
      <c r="S12" s="63">
        <f t="shared" si="5"/>
        <v>0.9341145104967874</v>
      </c>
      <c r="T12" s="63">
        <f t="shared" si="5"/>
        <v>1.1847374190814555</v>
      </c>
      <c r="U12" s="63">
        <f t="shared" si="5"/>
        <v>0.99935801538150026</v>
      </c>
      <c r="V12" s="63">
        <f t="shared" si="5"/>
        <v>1.1211471421019714</v>
      </c>
      <c r="W12" s="63">
        <f t="shared" si="5"/>
        <v>1.0673296633275153</v>
      </c>
      <c r="X12" s="63">
        <f t="shared" si="5"/>
        <v>1.0752118758414375</v>
      </c>
      <c r="Y12" s="63">
        <f t="shared" si="5"/>
        <v>1.0742096329216095</v>
      </c>
      <c r="Z12" s="63">
        <f t="shared" si="5"/>
        <v>0.97058819179672229</v>
      </c>
      <c r="AA12" s="63">
        <f t="shared" si="5"/>
        <v>0.9887907324584374</v>
      </c>
      <c r="AB12" s="63">
        <f t="shared" si="5"/>
        <v>0.99483063911472958</v>
      </c>
      <c r="AC12" s="63">
        <f t="shared" si="5"/>
        <v>0.99754986456307437</v>
      </c>
      <c r="AD12" s="63">
        <f t="shared" si="5"/>
        <v>0.99828259206392922</v>
      </c>
      <c r="AE12" s="63">
        <f t="shared" si="5"/>
        <v>0.99823146439971844</v>
      </c>
      <c r="AF12" s="63">
        <f t="shared" si="5"/>
        <v>0.98677137406722704</v>
      </c>
      <c r="AG12" s="63">
        <f t="shared" si="5"/>
        <v>0.99911599048717836</v>
      </c>
      <c r="AH12" s="63">
        <f t="shared" si="5"/>
        <v>1</v>
      </c>
      <c r="AI12" s="63">
        <f t="shared" si="5"/>
        <v>0.98349240858067921</v>
      </c>
      <c r="AJ12" s="63">
        <f t="shared" si="5"/>
        <v>0.99999999999999989</v>
      </c>
      <c r="AK12" s="63">
        <f t="shared" si="5"/>
        <v>1</v>
      </c>
      <c r="AL12" s="63">
        <f t="shared" si="5"/>
        <v>0.99999999999999989</v>
      </c>
      <c r="AM12" s="63">
        <f t="shared" si="5"/>
        <v>1</v>
      </c>
      <c r="AN12" s="63">
        <f t="shared" si="5"/>
        <v>0.87772551247435004</v>
      </c>
      <c r="AO12" s="63">
        <f t="shared" si="5"/>
        <v>0.84643401056383782</v>
      </c>
      <c r="AP12" s="63">
        <f t="shared" si="5"/>
        <v>1.0000000000000002</v>
      </c>
      <c r="AQ12" s="63" t="e">
        <f t="shared" si="5"/>
        <v>#DIV/0!</v>
      </c>
      <c r="AR12" s="63" t="e">
        <f t="shared" si="5"/>
        <v>#DIV/0!</v>
      </c>
      <c r="AS12" s="63" t="e">
        <f t="shared" si="5"/>
        <v>#DIV/0!</v>
      </c>
      <c r="AT12" s="63" t="e">
        <f t="shared" si="5"/>
        <v>#DIV/0!</v>
      </c>
      <c r="AU12" s="63" t="e">
        <f t="shared" si="5"/>
        <v>#DIV/0!</v>
      </c>
      <c r="AV12" s="63" t="e">
        <f t="shared" si="5"/>
        <v>#DIV/0!</v>
      </c>
      <c r="AW12" s="63" t="e">
        <f t="shared" si="5"/>
        <v>#DIV/0!</v>
      </c>
      <c r="AX12" s="63" t="e">
        <f t="shared" si="5"/>
        <v>#DIV/0!</v>
      </c>
      <c r="AY12" s="63" t="e">
        <f t="shared" si="5"/>
        <v>#DIV/0!</v>
      </c>
      <c r="AZ12" s="63" t="e">
        <f t="shared" si="5"/>
        <v>#DIV/0!</v>
      </c>
      <c r="BA12" s="63" t="e">
        <f t="shared" si="5"/>
        <v>#DIV/0!</v>
      </c>
      <c r="BB12" s="63" t="e">
        <f t="shared" si="5"/>
        <v>#DIV/0!</v>
      </c>
      <c r="BC12" s="63" t="e">
        <f t="shared" si="5"/>
        <v>#DIV/0!</v>
      </c>
      <c r="BD12" s="63" t="e">
        <f t="shared" si="5"/>
        <v>#DIV/0!</v>
      </c>
      <c r="BE12" s="63" t="e">
        <f t="shared" si="5"/>
        <v>#DIV/0!</v>
      </c>
      <c r="BF12" s="63" t="e">
        <f t="shared" si="5"/>
        <v>#DIV/0!</v>
      </c>
      <c r="BG12" s="63" t="e">
        <f t="shared" si="5"/>
        <v>#DIV/0!</v>
      </c>
      <c r="BH12" s="63" t="e">
        <f t="shared" si="5"/>
        <v>#DIV/0!</v>
      </c>
      <c r="BI12" s="63" t="e">
        <f t="shared" si="5"/>
        <v>#DIV/0!</v>
      </c>
      <c r="BJ12" s="63" t="e">
        <f t="shared" si="5"/>
        <v>#DIV/0!</v>
      </c>
      <c r="BK12" s="63" t="e">
        <f t="shared" si="5"/>
        <v>#DIV/0!</v>
      </c>
      <c r="BL12" s="63" t="e">
        <f t="shared" si="5"/>
        <v>#DIV/0!</v>
      </c>
      <c r="BM12" s="63" t="e">
        <f t="shared" si="5"/>
        <v>#DIV/0!</v>
      </c>
      <c r="BN12" s="63" t="e">
        <f t="shared" si="5"/>
        <v>#DIV/0!</v>
      </c>
      <c r="BO12" s="63" t="e">
        <f t="shared" si="5"/>
        <v>#DIV/0!</v>
      </c>
      <c r="BP12" s="63" t="e">
        <f t="shared" si="5"/>
        <v>#DIV/0!</v>
      </c>
      <c r="BQ12" s="63" t="e">
        <f t="shared" si="5"/>
        <v>#DIV/0!</v>
      </c>
      <c r="BR12" s="63" t="e">
        <f>BR8/BR10</f>
        <v>#DIV/0!</v>
      </c>
      <c r="BS12" s="63" t="e">
        <f>BS8/BS10</f>
        <v>#DIV/0!</v>
      </c>
      <c r="BT12" s="63" t="e">
        <f>BT8/BT10</f>
        <v>#DIV/0!</v>
      </c>
      <c r="BU12" s="63" t="e">
        <f>BU8/BU10</f>
        <v>#DIV/0!</v>
      </c>
      <c r="BV12" s="63" t="e">
        <f>BV8/BV10*100</f>
        <v>#DIV/0!</v>
      </c>
    </row>
    <row r="13" spans="1:74" s="63" customFormat="1">
      <c r="A13" s="17" t="s">
        <v>353</v>
      </c>
      <c r="E13" s="63">
        <f>(E4/E10*E7+E8/E10*E9)</f>
        <v>6.6026898645084986E-2</v>
      </c>
      <c r="F13" s="63">
        <f t="shared" ref="F13:BQ13" si="6">(F4/F10*F7+F8/F10*F9)</f>
        <v>5.2670293119698217E-2</v>
      </c>
      <c r="G13" s="63">
        <f t="shared" si="6"/>
        <v>5.3973994436625525E-2</v>
      </c>
      <c r="H13" s="63">
        <f t="shared" si="6"/>
        <v>6.7880495658189613E-2</v>
      </c>
      <c r="I13" s="63">
        <f t="shared" si="6"/>
        <v>7.5990482342945309E-2</v>
      </c>
      <c r="J13" s="63">
        <f t="shared" si="6"/>
        <v>6.5714220244950813E-2</v>
      </c>
      <c r="K13" s="63">
        <f t="shared" si="6"/>
        <v>6.3012224262054536E-2</v>
      </c>
      <c r="L13" s="63">
        <f t="shared" si="6"/>
        <v>6.0170200309851582E-2</v>
      </c>
      <c r="M13" s="63">
        <f t="shared" si="6"/>
        <v>7.4080034981769849E-2</v>
      </c>
      <c r="N13" s="63">
        <f t="shared" si="6"/>
        <v>5.8291792542669418E-2</v>
      </c>
      <c r="O13" s="63">
        <f t="shared" si="6"/>
        <v>6.0825827254902799E-2</v>
      </c>
      <c r="P13" s="63">
        <f t="shared" si="6"/>
        <v>5.7909301373993236E-2</v>
      </c>
      <c r="Q13" s="63">
        <f t="shared" si="6"/>
        <v>7.0868226450358326E-2</v>
      </c>
      <c r="R13" s="63">
        <f t="shared" si="6"/>
        <v>6.6016124720758101E-2</v>
      </c>
      <c r="S13" s="63">
        <f t="shared" si="6"/>
        <v>7.4729160839743E-2</v>
      </c>
      <c r="T13" s="63">
        <f t="shared" si="6"/>
        <v>9.4778993526516433E-2</v>
      </c>
      <c r="U13" s="63">
        <f t="shared" si="6"/>
        <v>7.9949282519442458E-2</v>
      </c>
      <c r="V13" s="63">
        <f t="shared" si="6"/>
        <v>8.9691771368157716E-2</v>
      </c>
      <c r="W13" s="63" t="e">
        <f t="shared" si="6"/>
        <v>#DIV/0!</v>
      </c>
      <c r="X13" s="63">
        <f t="shared" si="6"/>
        <v>8.6016950067315009E-2</v>
      </c>
      <c r="Y13" s="63">
        <f t="shared" si="6"/>
        <v>8.6769823971709611E-2</v>
      </c>
      <c r="Z13" s="63">
        <f t="shared" si="6"/>
        <v>7.7647055343737781E-2</v>
      </c>
      <c r="AA13" s="63" t="e">
        <f t="shared" si="6"/>
        <v>#DIV/0!</v>
      </c>
      <c r="AB13" s="63" t="e">
        <f t="shared" si="6"/>
        <v>#DIV/0!</v>
      </c>
      <c r="AC13" s="63" t="e">
        <f t="shared" si="6"/>
        <v>#DIV/0!</v>
      </c>
      <c r="AD13" s="63" t="e">
        <f t="shared" si="6"/>
        <v>#DIV/0!</v>
      </c>
      <c r="AE13" s="63" t="e">
        <f t="shared" si="6"/>
        <v>#DIV/0!</v>
      </c>
      <c r="AF13" s="63" t="e">
        <f t="shared" si="6"/>
        <v>#DIV/0!</v>
      </c>
      <c r="AG13" s="63" t="e">
        <f t="shared" si="6"/>
        <v>#DIV/0!</v>
      </c>
      <c r="AH13" s="63" t="e">
        <f t="shared" si="6"/>
        <v>#DIV/0!</v>
      </c>
      <c r="AI13" s="63" t="e">
        <f t="shared" si="6"/>
        <v>#DIV/0!</v>
      </c>
      <c r="AJ13" s="63">
        <f t="shared" si="6"/>
        <v>7.9999999999999988E-2</v>
      </c>
      <c r="AK13" s="63">
        <f t="shared" si="6"/>
        <v>0.08</v>
      </c>
      <c r="AL13" s="63" t="e">
        <f t="shared" si="6"/>
        <v>#DIV/0!</v>
      </c>
      <c r="AM13" s="63" t="e">
        <f t="shared" si="6"/>
        <v>#DIV/0!</v>
      </c>
      <c r="AN13" s="63">
        <f t="shared" si="6"/>
        <v>7.0218040997948011E-2</v>
      </c>
      <c r="AO13" s="63">
        <f t="shared" si="6"/>
        <v>8.232516332737802E-2</v>
      </c>
      <c r="AP13" s="63" t="e">
        <f t="shared" si="6"/>
        <v>#DIV/0!</v>
      </c>
      <c r="AQ13" s="63" t="e">
        <f t="shared" si="6"/>
        <v>#DIV/0!</v>
      </c>
      <c r="AR13" s="63" t="e">
        <f t="shared" si="6"/>
        <v>#DIV/0!</v>
      </c>
      <c r="AS13" s="63" t="e">
        <f t="shared" si="6"/>
        <v>#DIV/0!</v>
      </c>
      <c r="AT13" s="63" t="e">
        <f t="shared" si="6"/>
        <v>#DIV/0!</v>
      </c>
      <c r="AU13" s="63" t="e">
        <f t="shared" si="6"/>
        <v>#DIV/0!</v>
      </c>
      <c r="AV13" s="63" t="e">
        <f t="shared" si="6"/>
        <v>#DIV/0!</v>
      </c>
      <c r="AW13" s="63" t="e">
        <f t="shared" si="6"/>
        <v>#DIV/0!</v>
      </c>
      <c r="AX13" s="63" t="e">
        <f t="shared" si="6"/>
        <v>#DIV/0!</v>
      </c>
      <c r="AY13" s="63" t="e">
        <f t="shared" si="6"/>
        <v>#DIV/0!</v>
      </c>
      <c r="AZ13" s="63" t="e">
        <f t="shared" si="6"/>
        <v>#DIV/0!</v>
      </c>
      <c r="BA13" s="63" t="e">
        <f t="shared" si="6"/>
        <v>#DIV/0!</v>
      </c>
      <c r="BB13" s="63" t="e">
        <f t="shared" si="6"/>
        <v>#DIV/0!</v>
      </c>
      <c r="BC13" s="63" t="e">
        <f t="shared" si="6"/>
        <v>#DIV/0!</v>
      </c>
      <c r="BD13" s="63" t="e">
        <f t="shared" si="6"/>
        <v>#DIV/0!</v>
      </c>
      <c r="BE13" s="63" t="e">
        <f t="shared" si="6"/>
        <v>#DIV/0!</v>
      </c>
      <c r="BF13" s="63" t="e">
        <f t="shared" si="6"/>
        <v>#DIV/0!</v>
      </c>
      <c r="BG13" s="63" t="e">
        <f t="shared" si="6"/>
        <v>#DIV/0!</v>
      </c>
      <c r="BH13" s="63" t="e">
        <f t="shared" si="6"/>
        <v>#DIV/0!</v>
      </c>
      <c r="BI13" s="63" t="e">
        <f t="shared" si="6"/>
        <v>#DIV/0!</v>
      </c>
      <c r="BJ13" s="63" t="e">
        <f t="shared" si="6"/>
        <v>#DIV/0!</v>
      </c>
      <c r="BK13" s="63" t="e">
        <f t="shared" si="6"/>
        <v>#DIV/0!</v>
      </c>
      <c r="BL13" s="63" t="e">
        <f t="shared" si="6"/>
        <v>#DIV/0!</v>
      </c>
      <c r="BM13" s="63" t="e">
        <f t="shared" si="6"/>
        <v>#DIV/0!</v>
      </c>
      <c r="BN13" s="63" t="e">
        <f t="shared" si="6"/>
        <v>#DIV/0!</v>
      </c>
      <c r="BO13" s="63" t="e">
        <f t="shared" si="6"/>
        <v>#DIV/0!</v>
      </c>
      <c r="BP13" s="63" t="e">
        <f t="shared" si="6"/>
        <v>#DIV/0!</v>
      </c>
      <c r="BQ13" s="63" t="e">
        <f t="shared" si="6"/>
        <v>#DIV/0!</v>
      </c>
      <c r="BR13" s="63" t="e">
        <f t="shared" ref="BR13:BV13" si="7">(BR4/BR10*BR7+BR8/BR10*BR9)</f>
        <v>#DIV/0!</v>
      </c>
      <c r="BS13" s="63" t="e">
        <f t="shared" si="7"/>
        <v>#DIV/0!</v>
      </c>
      <c r="BT13" s="63" t="e">
        <f t="shared" si="7"/>
        <v>#DIV/0!</v>
      </c>
      <c r="BU13" s="63" t="e">
        <f t="shared" si="7"/>
        <v>#DIV/0!</v>
      </c>
      <c r="BV13" s="63" t="e">
        <f t="shared" si="7"/>
        <v>#DIV/0!</v>
      </c>
    </row>
    <row r="14" spans="1:74" s="16" customFormat="1" ht="40.5" customHeight="1">
      <c r="A14" s="204" t="s">
        <v>651</v>
      </c>
      <c r="B14" s="205"/>
      <c r="C14" s="205"/>
      <c r="D14" s="205"/>
      <c r="E14" s="205"/>
      <c r="F14" s="205"/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205"/>
      <c r="R14" s="205"/>
      <c r="S14" s="205"/>
      <c r="T14" s="205"/>
      <c r="U14" s="205"/>
      <c r="V14" s="205"/>
      <c r="W14" s="205"/>
      <c r="X14" s="205"/>
      <c r="Y14" s="205"/>
      <c r="Z14" s="205"/>
      <c r="AA14" s="205"/>
      <c r="AB14" s="205"/>
      <c r="AC14" s="205"/>
      <c r="AD14" s="205"/>
      <c r="AE14" s="205"/>
      <c r="AF14" s="205"/>
      <c r="AG14" s="205"/>
    </row>
    <row r="16" spans="1:74" s="45" customFormat="1">
      <c r="A16" s="46" t="s">
        <v>335</v>
      </c>
      <c r="E16" s="45">
        <v>0.08</v>
      </c>
    </row>
  </sheetData>
  <mergeCells count="1">
    <mergeCell ref="A14:AG14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37"/>
  <sheetViews>
    <sheetView workbookViewId="0">
      <selection activeCell="AG25" sqref="AG24:AG25"/>
    </sheetView>
  </sheetViews>
  <sheetFormatPr defaultRowHeight="13.5"/>
  <cols>
    <col min="1" max="1" width="38" style="17" bestFit="1" customWidth="1"/>
    <col min="2" max="4" width="9.5" hidden="1" customWidth="1"/>
    <col min="5" max="5" width="22" bestFit="1" customWidth="1"/>
    <col min="6" max="8" width="22" hidden="1" customWidth="1"/>
    <col min="9" max="9" width="22" bestFit="1" customWidth="1"/>
    <col min="10" max="12" width="22" hidden="1" customWidth="1"/>
    <col min="13" max="13" width="22" bestFit="1" customWidth="1"/>
    <col min="14" max="16" width="22" hidden="1" customWidth="1"/>
    <col min="17" max="17" width="22" bestFit="1" customWidth="1"/>
    <col min="18" max="20" width="22" hidden="1" customWidth="1"/>
    <col min="21" max="21" width="22" bestFit="1" customWidth="1"/>
    <col min="22" max="24" width="22" hidden="1" customWidth="1"/>
    <col min="25" max="25" width="22" bestFit="1" customWidth="1"/>
    <col min="26" max="28" width="22" hidden="1" customWidth="1"/>
    <col min="29" max="29" width="22" bestFit="1" customWidth="1"/>
    <col min="30" max="32" width="22" hidden="1" customWidth="1"/>
    <col min="33" max="33" width="22" bestFit="1" customWidth="1"/>
    <col min="34" max="36" width="22" hidden="1" customWidth="1"/>
    <col min="37" max="37" width="20.5" bestFit="1" customWidth="1"/>
    <col min="38" max="39" width="19.5" hidden="1" customWidth="1"/>
    <col min="40" max="42" width="19.5" bestFit="1" customWidth="1"/>
    <col min="43" max="43" width="9.5" hidden="1" customWidth="1"/>
    <col min="44" max="90" width="8.5" bestFit="1" customWidth="1"/>
  </cols>
  <sheetData>
    <row r="1" spans="1:90" s="26" customFormat="1">
      <c r="A1" s="17">
        <v>2285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39813</v>
      </c>
      <c r="AO1" s="1">
        <v>39447</v>
      </c>
      <c r="AP1" s="1">
        <v>39082</v>
      </c>
      <c r="AQ1" s="1">
        <v>25569</v>
      </c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</row>
    <row r="2" spans="1:90" s="26" customFormat="1">
      <c r="A2" s="17" t="s">
        <v>560</v>
      </c>
      <c r="E2" s="26">
        <f>资产资本表!E17</f>
        <v>8036408035.0500002</v>
      </c>
      <c r="F2" s="26">
        <f>资产资本表!F17</f>
        <v>7794289657.1400003</v>
      </c>
      <c r="G2" s="26">
        <f>资产资本表!G17</f>
        <v>6623903978.1899996</v>
      </c>
      <c r="H2" s="26">
        <f>资产资本表!H17</f>
        <v>5130836818.1500006</v>
      </c>
      <c r="I2" s="26">
        <f>资产资本表!I17</f>
        <v>5078769729.6199999</v>
      </c>
      <c r="J2" s="26">
        <f>资产资本表!J17</f>
        <v>5198247010.3899994</v>
      </c>
      <c r="K2" s="26">
        <f>资产资本表!K17</f>
        <v>4945271958.1599989</v>
      </c>
      <c r="L2" s="26">
        <f>资产资本表!L17</f>
        <v>4900315335.3499994</v>
      </c>
      <c r="M2" s="26">
        <f>资产资本表!M17</f>
        <v>5344602962.7600002</v>
      </c>
      <c r="N2" s="26">
        <f>资产资本表!N17</f>
        <v>4462281074.9499998</v>
      </c>
      <c r="O2" s="26">
        <f>资产资本表!O17</f>
        <v>4399606561.7200003</v>
      </c>
      <c r="P2" s="26">
        <f>资产资本表!P17</f>
        <v>2950236223.1300001</v>
      </c>
      <c r="Q2" s="26">
        <f>资产资本表!Q17</f>
        <v>2627040093.0500002</v>
      </c>
      <c r="R2" s="26">
        <f>资产资本表!R17</f>
        <v>2147788438.4299998</v>
      </c>
      <c r="S2" s="26">
        <f>资产资本表!S17</f>
        <v>1367252611.8799999</v>
      </c>
      <c r="T2" s="26">
        <f>资产资本表!T17</f>
        <v>917731051.53000009</v>
      </c>
      <c r="U2" s="26">
        <f>资产资本表!U17</f>
        <v>1231380608.1400001</v>
      </c>
      <c r="V2" s="26">
        <f>资产资本表!V17</f>
        <v>894556034.62</v>
      </c>
      <c r="W2" s="26">
        <f>资产资本表!W17</f>
        <v>843320592.95999992</v>
      </c>
      <c r="X2" s="26">
        <f>资产资本表!X17</f>
        <v>870093178.84000015</v>
      </c>
      <c r="Y2" s="26">
        <f>资产资本表!Y17</f>
        <v>1061597712.35</v>
      </c>
      <c r="Z2" s="26">
        <f>资产资本表!Z17</f>
        <v>800344501.87</v>
      </c>
      <c r="AA2" s="26">
        <f>资产资本表!AA17</f>
        <v>695088232.34000003</v>
      </c>
      <c r="AB2" s="26">
        <f>资产资本表!AB17</f>
        <v>801501383.62</v>
      </c>
      <c r="AC2" s="26">
        <f>资产资本表!AC17</f>
        <v>915944987.88</v>
      </c>
      <c r="AD2" s="26">
        <f>资产资本表!AD17</f>
        <v>831862149.71000004</v>
      </c>
      <c r="AE2" s="26">
        <f>资产资本表!AE17</f>
        <v>836835251.91000009</v>
      </c>
      <c r="AF2" s="26">
        <f>资产资本表!AF17</f>
        <v>940419867.6500001</v>
      </c>
      <c r="AG2" s="26">
        <f>资产资本表!AG17</f>
        <v>1051682829.15</v>
      </c>
      <c r="AH2" s="26">
        <f>资产资本表!AH17</f>
        <v>923301267.05000007</v>
      </c>
      <c r="AI2" s="26">
        <f>资产资本表!AI17</f>
        <v>1001728847.5700001</v>
      </c>
      <c r="AJ2" s="26">
        <f>资产资本表!AJ17</f>
        <v>1088896792.9000001</v>
      </c>
      <c r="AK2" s="26">
        <f>资产资本表!AK17</f>
        <v>1016372140.16</v>
      </c>
      <c r="AL2" s="26">
        <f>资产资本表!AL17</f>
        <v>968156928.08000004</v>
      </c>
      <c r="AM2" s="26">
        <f>资产资本表!AM17</f>
        <v>266276076.40000001</v>
      </c>
      <c r="AN2" s="26">
        <f>资产资本表!AN17</f>
        <v>228368835.97000003</v>
      </c>
      <c r="AO2" s="26">
        <f>资产资本表!AO17</f>
        <v>145080591.75999999</v>
      </c>
      <c r="AP2" s="26">
        <f>资产资本表!AP17</f>
        <v>132744933.33</v>
      </c>
      <c r="AQ2" s="26">
        <f>资产资本表!AQ17</f>
        <v>0</v>
      </c>
      <c r="AR2" s="26">
        <f>资产资本表!AR17</f>
        <v>0</v>
      </c>
      <c r="AS2" s="26">
        <f>资产资本表!AS17</f>
        <v>0</v>
      </c>
      <c r="AT2" s="26">
        <f>资产资本表!AT17</f>
        <v>0</v>
      </c>
      <c r="AU2" s="26">
        <f>资产资本表!AU17</f>
        <v>0</v>
      </c>
      <c r="AV2" s="26">
        <f>资产资本表!AV17</f>
        <v>0</v>
      </c>
      <c r="AW2" s="26">
        <f>资产资本表!AW17</f>
        <v>0</v>
      </c>
      <c r="AX2" s="26">
        <f>资产资本表!AX17</f>
        <v>0</v>
      </c>
      <c r="AY2" s="26">
        <f>资产资本表!AY17</f>
        <v>0</v>
      </c>
      <c r="AZ2" s="26">
        <f>资产资本表!AZ17</f>
        <v>0</v>
      </c>
      <c r="BA2" s="26">
        <f>资产资本表!BA17</f>
        <v>0</v>
      </c>
      <c r="BB2" s="26">
        <f>资产资本表!BB17</f>
        <v>0</v>
      </c>
      <c r="BC2" s="26">
        <f>资产资本表!BC17</f>
        <v>0</v>
      </c>
      <c r="BD2" s="26">
        <f>资产资本表!BD17</f>
        <v>0</v>
      </c>
      <c r="BE2" s="26">
        <f>资产资本表!BE17</f>
        <v>0</v>
      </c>
      <c r="BF2" s="26">
        <f>资产资本表!BF17</f>
        <v>0</v>
      </c>
      <c r="BG2" s="26">
        <f>资产资本表!BG17</f>
        <v>0</v>
      </c>
      <c r="BH2" s="26">
        <f>资产资本表!BH17</f>
        <v>0</v>
      </c>
      <c r="BI2" s="26">
        <f>资产资本表!BI17</f>
        <v>0</v>
      </c>
      <c r="BJ2" s="26">
        <f>资产资本表!BJ17</f>
        <v>0</v>
      </c>
      <c r="BK2" s="26">
        <f>资产资本表!BK17</f>
        <v>0</v>
      </c>
      <c r="BL2" s="26">
        <f>资产资本表!BL17</f>
        <v>0</v>
      </c>
      <c r="BM2" s="26">
        <f>资产资本表!BM17</f>
        <v>0</v>
      </c>
      <c r="BN2" s="26">
        <f>资产资本表!BN17</f>
        <v>0</v>
      </c>
      <c r="BO2" s="26">
        <f>资产资本表!BO17</f>
        <v>0</v>
      </c>
      <c r="BP2" s="26">
        <f>资产资本表!BP17</f>
        <v>0</v>
      </c>
      <c r="BQ2" s="26">
        <f>资产资本表!BQ17</f>
        <v>0</v>
      </c>
      <c r="BR2" s="26">
        <f>资产资本表!BR17</f>
        <v>0</v>
      </c>
      <c r="BS2" s="26">
        <f>资产资本表!BS17</f>
        <v>0</v>
      </c>
      <c r="BT2" s="26">
        <f>资产资本表!BT17</f>
        <v>0</v>
      </c>
      <c r="BU2" s="26">
        <f>资产资本表!BU17</f>
        <v>0</v>
      </c>
      <c r="BV2" s="26">
        <f>资产资本表!BV17</f>
        <v>0</v>
      </c>
      <c r="BW2" s="26">
        <f>资产资本表!BW17</f>
        <v>0</v>
      </c>
      <c r="BX2" s="26">
        <f>资产资本表!BX17</f>
        <v>0</v>
      </c>
      <c r="BY2" s="26">
        <f>资产资本表!BY17</f>
        <v>0</v>
      </c>
      <c r="BZ2" s="26">
        <f>资产资本表!BZ17</f>
        <v>0</v>
      </c>
      <c r="CA2" s="26">
        <f>资产资本表!CA17</f>
        <v>0</v>
      </c>
      <c r="CB2" s="26">
        <f>资产资本表!CB17</f>
        <v>0</v>
      </c>
      <c r="CC2" s="26">
        <f>资产资本表!CC17</f>
        <v>0</v>
      </c>
      <c r="CD2" s="26">
        <f>资产资本表!CD17</f>
        <v>0</v>
      </c>
      <c r="CE2" s="26">
        <f>资产资本表!CE17</f>
        <v>0</v>
      </c>
      <c r="CF2" s="26">
        <f>资产资本表!CF17</f>
        <v>0</v>
      </c>
      <c r="CG2" s="26">
        <f>资产资本表!CG17</f>
        <v>0</v>
      </c>
      <c r="CH2" s="26">
        <f>资产资本表!CH17</f>
        <v>0</v>
      </c>
      <c r="CI2" s="26">
        <f>资产资本表!CI17</f>
        <v>0</v>
      </c>
      <c r="CJ2" s="26">
        <f>资产资本表!CJ17</f>
        <v>0</v>
      </c>
      <c r="CK2" s="26">
        <f>资产资本表!CK17</f>
        <v>0</v>
      </c>
      <c r="CL2" s="26">
        <f>资产资本表!CL17</f>
        <v>0</v>
      </c>
    </row>
    <row r="3" spans="1:90" s="26" customFormat="1">
      <c r="A3" s="17" t="s">
        <v>561</v>
      </c>
      <c r="E3" s="26">
        <f>资产资本表!E19</f>
        <v>27667288.27</v>
      </c>
      <c r="F3" s="26">
        <f>资产资本表!F19</f>
        <v>29252044.879999999</v>
      </c>
      <c r="G3" s="26">
        <f>资产资本表!G19</f>
        <v>28484794.670000002</v>
      </c>
      <c r="H3" s="26">
        <f>资产资本表!H19</f>
        <v>30618419.620000001</v>
      </c>
      <c r="I3" s="26">
        <f>资产资本表!I19</f>
        <v>32215803.16</v>
      </c>
      <c r="J3" s="26">
        <f>资产资本表!J19</f>
        <v>30195296.510000002</v>
      </c>
      <c r="K3" s="26">
        <f>资产资本表!K19</f>
        <v>31582252.030000001</v>
      </c>
      <c r="L3" s="26">
        <f>资产资本表!L19</f>
        <v>28725755.940000001</v>
      </c>
      <c r="M3" s="26">
        <f>资产资本表!M19</f>
        <v>18622835.239999998</v>
      </c>
      <c r="N3" s="26">
        <f>资产资本表!N19</f>
        <v>3750000</v>
      </c>
      <c r="O3" s="26">
        <f>资产资本表!O19</f>
        <v>0</v>
      </c>
      <c r="P3" s="26">
        <f>资产资本表!P19</f>
        <v>0</v>
      </c>
      <c r="Q3" s="26">
        <f>资产资本表!Q19</f>
        <v>0</v>
      </c>
      <c r="R3" s="26">
        <f>资产资本表!R19</f>
        <v>0</v>
      </c>
      <c r="S3" s="26">
        <f>资产资本表!S19</f>
        <v>57430000</v>
      </c>
      <c r="T3" s="26">
        <f>资产资本表!T19</f>
        <v>55630000</v>
      </c>
      <c r="U3" s="26">
        <f>资产资本表!U19</f>
        <v>55630000</v>
      </c>
      <c r="V3" s="26">
        <f>资产资本表!V19</f>
        <v>55630000</v>
      </c>
      <c r="W3" s="26">
        <f>资产资本表!W19</f>
        <v>33350000</v>
      </c>
      <c r="X3" s="26">
        <f>资产资本表!X19</f>
        <v>12070000</v>
      </c>
      <c r="Y3" s="26">
        <f>资产资本表!Y19</f>
        <v>12070000</v>
      </c>
      <c r="Z3" s="26">
        <f>资产资本表!Z19</f>
        <v>12070000</v>
      </c>
      <c r="AA3" s="26">
        <f>资产资本表!AA19</f>
        <v>69504279.040000007</v>
      </c>
      <c r="AB3" s="26">
        <f>资产资本表!AB19</f>
        <v>69165875.870000005</v>
      </c>
      <c r="AC3" s="26">
        <f>资产资本表!AC19</f>
        <v>69355360.670000002</v>
      </c>
      <c r="AD3" s="26">
        <f>资产资本表!AD19</f>
        <v>67746157.040000007</v>
      </c>
      <c r="AE3" s="26">
        <f>资产资本表!AE19</f>
        <v>66730977.759999998</v>
      </c>
      <c r="AF3" s="26">
        <f>资产资本表!AF19</f>
        <v>66435654.020000003</v>
      </c>
      <c r="AG3" s="26">
        <f>资产资本表!AG19</f>
        <v>59133637.299999997</v>
      </c>
      <c r="AH3" s="26">
        <f>资产资本表!AH19</f>
        <v>57520815.729999997</v>
      </c>
      <c r="AI3" s="26">
        <f>资产资本表!AI19</f>
        <v>57000192.920000002</v>
      </c>
      <c r="AJ3" s="26">
        <f>资产资本表!AJ19</f>
        <v>0</v>
      </c>
      <c r="AK3" s="26">
        <f>资产资本表!AK19</f>
        <v>0</v>
      </c>
      <c r="AL3" s="26">
        <f>资产资本表!AL19</f>
        <v>0</v>
      </c>
      <c r="AM3" s="26">
        <f>资产资本表!AM19</f>
        <v>0</v>
      </c>
      <c r="AN3" s="26">
        <f>资产资本表!AN19</f>
        <v>0</v>
      </c>
      <c r="AO3" s="26">
        <f>资产资本表!AO19</f>
        <v>0</v>
      </c>
      <c r="AP3" s="26">
        <f>资产资本表!AP19</f>
        <v>0</v>
      </c>
      <c r="AQ3" s="26">
        <f>资产资本表!AQ19</f>
        <v>0</v>
      </c>
      <c r="AR3" s="26">
        <f>资产资本表!AR19</f>
        <v>0</v>
      </c>
      <c r="AS3" s="26">
        <f>资产资本表!AS19</f>
        <v>0</v>
      </c>
      <c r="AT3" s="26">
        <f>资产资本表!AT19</f>
        <v>0</v>
      </c>
      <c r="AU3" s="26">
        <f>资产资本表!AU19</f>
        <v>0</v>
      </c>
      <c r="AV3" s="26">
        <f>资产资本表!AV19</f>
        <v>0</v>
      </c>
      <c r="AW3" s="26">
        <f>资产资本表!AW19</f>
        <v>0</v>
      </c>
      <c r="AX3" s="26">
        <f>资产资本表!AX19</f>
        <v>0</v>
      </c>
      <c r="AY3" s="26">
        <f>资产资本表!AY19</f>
        <v>0</v>
      </c>
      <c r="AZ3" s="26">
        <f>资产资本表!AZ19</f>
        <v>0</v>
      </c>
      <c r="BA3" s="26">
        <f>资产资本表!BA19</f>
        <v>0</v>
      </c>
      <c r="BB3" s="26">
        <f>资产资本表!BB19</f>
        <v>0</v>
      </c>
      <c r="BC3" s="26">
        <f>资产资本表!BC19</f>
        <v>0</v>
      </c>
      <c r="BD3" s="26">
        <f>资产资本表!BD19</f>
        <v>0</v>
      </c>
      <c r="BE3" s="26">
        <f>资产资本表!BE19</f>
        <v>0</v>
      </c>
      <c r="BF3" s="26">
        <f>资产资本表!BF19</f>
        <v>0</v>
      </c>
      <c r="BG3" s="26">
        <f>资产资本表!BG19</f>
        <v>0</v>
      </c>
      <c r="BH3" s="26">
        <f>资产资本表!BH19</f>
        <v>0</v>
      </c>
      <c r="BI3" s="26">
        <f>资产资本表!BI19</f>
        <v>0</v>
      </c>
      <c r="BJ3" s="26">
        <f>资产资本表!BJ19</f>
        <v>0</v>
      </c>
      <c r="BK3" s="26">
        <f>资产资本表!BK19</f>
        <v>0</v>
      </c>
      <c r="BL3" s="26">
        <f>资产资本表!BL19</f>
        <v>0</v>
      </c>
      <c r="BM3" s="26">
        <f>资产资本表!BM19</f>
        <v>0</v>
      </c>
      <c r="BN3" s="26">
        <f>资产资本表!BN19</f>
        <v>0</v>
      </c>
      <c r="BO3" s="26">
        <f>资产资本表!BO19</f>
        <v>0</v>
      </c>
      <c r="BP3" s="26">
        <f>资产资本表!BP19</f>
        <v>0</v>
      </c>
      <c r="BQ3" s="26">
        <f>资产资本表!BQ19</f>
        <v>0</v>
      </c>
      <c r="BR3" s="26">
        <f>资产资本表!BR19</f>
        <v>0</v>
      </c>
      <c r="BS3" s="26">
        <f>资产资本表!BS19</f>
        <v>0</v>
      </c>
      <c r="BT3" s="26">
        <f>资产资本表!BT19</f>
        <v>0</v>
      </c>
      <c r="BU3" s="26">
        <f>资产资本表!BU19</f>
        <v>0</v>
      </c>
      <c r="BV3" s="26">
        <f>资产资本表!BV19</f>
        <v>0</v>
      </c>
      <c r="BW3" s="26">
        <f>资产资本表!BW19</f>
        <v>0</v>
      </c>
      <c r="BX3" s="26">
        <f>资产资本表!BX19</f>
        <v>0</v>
      </c>
      <c r="BY3" s="26">
        <f>资产资本表!BY19</f>
        <v>0</v>
      </c>
      <c r="BZ3" s="26">
        <f>资产资本表!BZ19</f>
        <v>0</v>
      </c>
      <c r="CA3" s="26">
        <f>资产资本表!CA19</f>
        <v>0</v>
      </c>
      <c r="CB3" s="26">
        <f>资产资本表!CB19</f>
        <v>0</v>
      </c>
      <c r="CC3" s="26">
        <f>资产资本表!CC19</f>
        <v>0</v>
      </c>
      <c r="CD3" s="26">
        <f>资产资本表!CD19</f>
        <v>0</v>
      </c>
      <c r="CE3" s="26">
        <f>资产资本表!CE19</f>
        <v>0</v>
      </c>
      <c r="CF3" s="26">
        <f>资产资本表!CF19</f>
        <v>0</v>
      </c>
      <c r="CG3" s="26">
        <f>资产资本表!CG19</f>
        <v>0</v>
      </c>
      <c r="CH3" s="26">
        <f>资产资本表!CH19</f>
        <v>0</v>
      </c>
      <c r="CI3" s="26">
        <f>资产资本表!CI19</f>
        <v>0</v>
      </c>
      <c r="CJ3" s="26">
        <f>资产资本表!CJ19</f>
        <v>0</v>
      </c>
      <c r="CK3" s="26">
        <f>资产资本表!CK19</f>
        <v>0</v>
      </c>
    </row>
    <row r="4" spans="1:90" s="26" customFormat="1">
      <c r="A4" s="17" t="s">
        <v>566</v>
      </c>
      <c r="E4" s="26">
        <f>资产资本表!E50</f>
        <v>-2227956101.46</v>
      </c>
      <c r="F4" s="26">
        <f>资产资本表!F50</f>
        <v>-1823305847.8600006</v>
      </c>
      <c r="G4" s="26">
        <f>资产资本表!G50</f>
        <v>-1223193347.2400002</v>
      </c>
      <c r="H4" s="26">
        <f>资产资本表!H50</f>
        <v>-972510349.45000005</v>
      </c>
      <c r="I4" s="26">
        <f>资产资本表!I50</f>
        <v>-1267016946.8299999</v>
      </c>
      <c r="J4" s="26">
        <f>资产资本表!J50</f>
        <v>-1183469155.8999996</v>
      </c>
      <c r="K4" s="26">
        <f>资产资本表!K50</f>
        <v>-916093594.82000017</v>
      </c>
      <c r="L4" s="26">
        <f>资产资本表!L50</f>
        <v>-964020647.44999981</v>
      </c>
      <c r="M4" s="26">
        <f>资产资本表!M50</f>
        <v>-1291979412.2900002</v>
      </c>
      <c r="N4" s="26">
        <f>资产资本表!N50</f>
        <v>-514487035.6500001</v>
      </c>
      <c r="O4" s="26">
        <f>资产资本表!O50</f>
        <v>-691525831.96000004</v>
      </c>
      <c r="P4" s="26">
        <f>资产资本表!P50</f>
        <v>-711911750.73000002</v>
      </c>
      <c r="Q4" s="26">
        <f>资产资本表!Q50</f>
        <v>-679267603.43999994</v>
      </c>
      <c r="R4" s="26">
        <f>资产资本表!R50</f>
        <v>-324689883.95999992</v>
      </c>
      <c r="S4" s="26">
        <f>资产资本表!S50</f>
        <v>40027981.449999928</v>
      </c>
      <c r="T4" s="26">
        <f>资产资本表!T50</f>
        <v>62726403.159999967</v>
      </c>
      <c r="U4" s="26">
        <f>资产资本表!U50</f>
        <v>-65705897.980000019</v>
      </c>
      <c r="V4" s="26">
        <f>资产资本表!V50</f>
        <v>147356200.73000008</v>
      </c>
      <c r="W4" s="26">
        <f>资产资本表!W50</f>
        <v>188052147.94999999</v>
      </c>
      <c r="X4" s="26">
        <f>资产资本表!X50</f>
        <v>143556432.58999997</v>
      </c>
      <c r="Y4" s="26">
        <f>资产资本表!Y50</f>
        <v>-93211693.059999943</v>
      </c>
      <c r="Z4" s="26">
        <f>资产资本表!Z50</f>
        <v>231041749.72000003</v>
      </c>
      <c r="AA4" s="26">
        <f>资产资本表!AA50</f>
        <v>276660531.88</v>
      </c>
      <c r="AB4" s="26">
        <f>资产资本表!AB50</f>
        <v>179552038.13999999</v>
      </c>
      <c r="AC4" s="26">
        <f>资产资本表!AC50</f>
        <v>91292307.030000031</v>
      </c>
      <c r="AD4" s="26">
        <f>资产资本表!AD50</f>
        <v>112456434.24999994</v>
      </c>
      <c r="AE4" s="26">
        <f>资产资本表!AE50</f>
        <v>69450388.680000007</v>
      </c>
      <c r="AF4" s="26">
        <f>资产资本表!AF50</f>
        <v>-67500213.580000043</v>
      </c>
      <c r="AG4" s="26">
        <f>资产资本表!AG50</f>
        <v>-202899974.5</v>
      </c>
      <c r="AH4" s="26">
        <f>资产资本表!AH50</f>
        <v>-41543203.039999992</v>
      </c>
      <c r="AI4" s="26">
        <f>资产资本表!AI50</f>
        <v>-120195646.55000001</v>
      </c>
      <c r="AJ4" s="26">
        <f>资产资本表!AJ50</f>
        <v>-162008384.75</v>
      </c>
      <c r="AK4" s="26">
        <f>资产资本表!AK50</f>
        <v>-141525453.38999999</v>
      </c>
      <c r="AL4" s="26">
        <f>资产资本表!AL50</f>
        <v>-110204241.11000001</v>
      </c>
      <c r="AM4" s="26">
        <f>资产资本表!AM50</f>
        <v>-52334549.060000002</v>
      </c>
      <c r="AN4" s="26">
        <f>资产资本表!AN50</f>
        <v>-46737454.209999993</v>
      </c>
      <c r="AO4" s="26">
        <f>资产资本表!AO50</f>
        <v>-77165937.230000019</v>
      </c>
      <c r="AP4" s="26">
        <f>资产资本表!AP50</f>
        <v>-42669802.38000001</v>
      </c>
      <c r="AQ4" s="26">
        <f>资产资本表!AQ50</f>
        <v>0</v>
      </c>
      <c r="AR4" s="26">
        <f>资产资本表!AR50</f>
        <v>0</v>
      </c>
      <c r="AS4" s="26">
        <f>资产资本表!AS50</f>
        <v>0</v>
      </c>
      <c r="AT4" s="26">
        <f>资产资本表!AT50</f>
        <v>0</v>
      </c>
      <c r="AU4" s="26">
        <f>资产资本表!AU50</f>
        <v>0</v>
      </c>
      <c r="AV4" s="26">
        <f>资产资本表!AV50</f>
        <v>0</v>
      </c>
      <c r="AW4" s="26">
        <f>资产资本表!AW50</f>
        <v>0</v>
      </c>
      <c r="AX4" s="26">
        <f>资产资本表!AX50</f>
        <v>0</v>
      </c>
      <c r="AY4" s="26">
        <f>资产资本表!AY50</f>
        <v>0</v>
      </c>
      <c r="AZ4" s="26">
        <f>资产资本表!AZ50</f>
        <v>0</v>
      </c>
      <c r="BA4" s="26">
        <f>资产资本表!BA50</f>
        <v>0</v>
      </c>
      <c r="BB4" s="26">
        <f>资产资本表!BB50</f>
        <v>0</v>
      </c>
      <c r="BC4" s="26">
        <f>资产资本表!BC50</f>
        <v>0</v>
      </c>
      <c r="BD4" s="26">
        <f>资产资本表!BD50</f>
        <v>0</v>
      </c>
      <c r="BE4" s="26">
        <f>资产资本表!BE50</f>
        <v>0</v>
      </c>
      <c r="BF4" s="26">
        <f>资产资本表!BF50</f>
        <v>0</v>
      </c>
      <c r="BG4" s="26">
        <f>资产资本表!BG50</f>
        <v>0</v>
      </c>
      <c r="BH4" s="26">
        <f>资产资本表!BH50</f>
        <v>0</v>
      </c>
      <c r="BI4" s="26">
        <f>资产资本表!BI50</f>
        <v>0</v>
      </c>
      <c r="BJ4" s="26">
        <f>资产资本表!BJ50</f>
        <v>0</v>
      </c>
      <c r="BK4" s="26">
        <f>资产资本表!BK50</f>
        <v>0</v>
      </c>
      <c r="BL4" s="26">
        <f>资产资本表!BL50</f>
        <v>0</v>
      </c>
      <c r="BM4" s="26">
        <f>资产资本表!BM50</f>
        <v>0</v>
      </c>
      <c r="BN4" s="26">
        <f>资产资本表!BN50</f>
        <v>0</v>
      </c>
      <c r="BO4" s="26">
        <f>资产资本表!BO50</f>
        <v>0</v>
      </c>
      <c r="BP4" s="26">
        <f>资产资本表!BP50</f>
        <v>0</v>
      </c>
      <c r="BQ4" s="26">
        <f>资产资本表!BQ50</f>
        <v>0</v>
      </c>
      <c r="BR4" s="26">
        <f>资产资本表!BR50</f>
        <v>0</v>
      </c>
      <c r="BS4" s="26">
        <f>资产资本表!BS50</f>
        <v>0</v>
      </c>
      <c r="BT4" s="26">
        <f>资产资本表!BT50</f>
        <v>0</v>
      </c>
      <c r="BU4" s="26">
        <f>资产资本表!BU50</f>
        <v>0</v>
      </c>
      <c r="BV4" s="26">
        <f>资产资本表!BV50</f>
        <v>0</v>
      </c>
      <c r="BW4" s="26">
        <f>资产资本表!BW50</f>
        <v>0</v>
      </c>
      <c r="BX4" s="26">
        <f>资产资本表!BX50</f>
        <v>0</v>
      </c>
      <c r="BY4" s="26">
        <f>资产资本表!BY50</f>
        <v>0</v>
      </c>
      <c r="BZ4" s="26">
        <f>资产资本表!BZ50</f>
        <v>0</v>
      </c>
      <c r="CA4" s="26">
        <f>资产资本表!CA50</f>
        <v>0</v>
      </c>
      <c r="CB4" s="26">
        <f>资产资本表!CB50</f>
        <v>0</v>
      </c>
      <c r="CC4" s="26">
        <f>资产资本表!CC50</f>
        <v>0</v>
      </c>
      <c r="CD4" s="26">
        <f>资产资本表!CD50</f>
        <v>0</v>
      </c>
      <c r="CE4" s="26">
        <f>资产资本表!CE50</f>
        <v>0</v>
      </c>
      <c r="CF4" s="26">
        <f>资产资本表!CF50</f>
        <v>0</v>
      </c>
      <c r="CG4" s="26">
        <f>资产资本表!CG50</f>
        <v>0</v>
      </c>
      <c r="CH4" s="26">
        <f>资产资本表!CH50</f>
        <v>0</v>
      </c>
      <c r="CI4" s="26">
        <f>资产资本表!CI50</f>
        <v>0</v>
      </c>
      <c r="CJ4" s="26">
        <f>资产资本表!CJ50</f>
        <v>0</v>
      </c>
      <c r="CK4" s="26">
        <f>资产资本表!CK50</f>
        <v>0</v>
      </c>
    </row>
    <row r="5" spans="1:90" s="26" customFormat="1">
      <c r="A5" s="17" t="s">
        <v>336</v>
      </c>
      <c r="E5" s="26">
        <f>资产资本表!E33</f>
        <v>3744982779.75</v>
      </c>
      <c r="F5" s="26">
        <f>资产资本表!F33</f>
        <v>2484497646.6199999</v>
      </c>
      <c r="G5" s="26">
        <f>资产资本表!G33</f>
        <v>2214822781.7399998</v>
      </c>
      <c r="H5" s="26">
        <f>资产资本表!H33</f>
        <v>1654323510.6000001</v>
      </c>
      <c r="I5" s="26">
        <f>资产资本表!I33</f>
        <v>1726359132.1700001</v>
      </c>
      <c r="J5" s="26">
        <f>资产资本表!J33</f>
        <v>1466078780.5999999</v>
      </c>
      <c r="K5" s="26">
        <f>资产资本表!K33</f>
        <v>1297901317.79</v>
      </c>
      <c r="L5" s="26">
        <f>资产资本表!L33</f>
        <v>1188476270.0900002</v>
      </c>
      <c r="M5" s="26">
        <f>资产资本表!M33</f>
        <v>1221693696.49</v>
      </c>
      <c r="N5" s="26">
        <f>资产资本表!N33</f>
        <v>1001887688.8299999</v>
      </c>
      <c r="O5" s="26">
        <f>资产资本表!O33</f>
        <v>974575142.80999994</v>
      </c>
      <c r="P5" s="26">
        <f>资产资本表!P33</f>
        <v>851286188.73000002</v>
      </c>
      <c r="Q5" s="26">
        <f>资产资本表!Q33</f>
        <v>847192983.79000008</v>
      </c>
      <c r="R5" s="26">
        <f>资产资本表!R33</f>
        <v>676910242.84000003</v>
      </c>
      <c r="S5" s="26">
        <f>资产资本表!S33</f>
        <v>686901205.18999994</v>
      </c>
      <c r="T5" s="26">
        <f>资产资本表!T33</f>
        <v>642435819.99000001</v>
      </c>
      <c r="U5" s="26">
        <f>资产资本表!U33</f>
        <v>657699096.33999991</v>
      </c>
      <c r="V5" s="26">
        <f>资产资本表!V33</f>
        <v>604482759.58000004</v>
      </c>
      <c r="W5" s="26">
        <f>资产资本表!W33</f>
        <v>613713160.28999996</v>
      </c>
      <c r="X5" s="26">
        <f>资产资本表!X33</f>
        <v>595635425.75999999</v>
      </c>
      <c r="Y5" s="26">
        <f>资产资本表!Y33</f>
        <v>696755398.57999992</v>
      </c>
      <c r="Z5" s="26">
        <f>资产资本表!Z33</f>
        <v>816935231.98000002</v>
      </c>
      <c r="AA5" s="26">
        <f>资产资本表!AA33</f>
        <v>558294064.76999998</v>
      </c>
      <c r="AB5" s="26">
        <f>资产资本表!AB33</f>
        <v>464528831.56999999</v>
      </c>
      <c r="AC5" s="26">
        <f>资产资本表!AC33</f>
        <v>453782795.94</v>
      </c>
      <c r="AD5" s="26">
        <f>资产资本表!AD33</f>
        <v>383547907.90999997</v>
      </c>
      <c r="AE5" s="26">
        <f>资产资本表!AE33</f>
        <v>371348207.31</v>
      </c>
      <c r="AF5" s="26">
        <f>资产资本表!AF33</f>
        <v>197677875.37</v>
      </c>
      <c r="AG5" s="26">
        <f>资产资本表!AG33</f>
        <v>176041537.43000001</v>
      </c>
      <c r="AH5" s="26">
        <f>资产资本表!AH33</f>
        <v>187268238.08000001</v>
      </c>
      <c r="AI5" s="26">
        <f>资产资本表!AI33</f>
        <v>98769150.870000005</v>
      </c>
      <c r="AJ5" s="26">
        <f>资产资本表!AJ33</f>
        <v>64367406.710000001</v>
      </c>
      <c r="AK5" s="26">
        <f>资产资本表!AK33</f>
        <v>75657879.799999997</v>
      </c>
      <c r="AL5" s="26">
        <f>资产资本表!AL33</f>
        <v>41506218.400000006</v>
      </c>
      <c r="AM5" s="26">
        <f>资产资本表!AM33</f>
        <v>43520569.439999998</v>
      </c>
      <c r="AN5" s="26">
        <f>资产资本表!AN33</f>
        <v>45089030.489999995</v>
      </c>
      <c r="AO5" s="26">
        <f>资产资本表!AO33</f>
        <v>25371987.190000001</v>
      </c>
      <c r="AP5" s="26">
        <f>资产资本表!AP33</f>
        <v>66066089.969999999</v>
      </c>
      <c r="AQ5" s="26">
        <f>资产资本表!AQ33</f>
        <v>0</v>
      </c>
      <c r="AR5" s="26">
        <f>资产资本表!AR33</f>
        <v>0</v>
      </c>
      <c r="AS5" s="26">
        <f>资产资本表!AS33</f>
        <v>0</v>
      </c>
      <c r="AT5" s="26">
        <f>资产资本表!AT33</f>
        <v>0</v>
      </c>
      <c r="AU5" s="26">
        <f>资产资本表!AU33</f>
        <v>0</v>
      </c>
      <c r="AV5" s="26">
        <f>资产资本表!AV33</f>
        <v>0</v>
      </c>
      <c r="AW5" s="26">
        <f>资产资本表!AW33</f>
        <v>0</v>
      </c>
      <c r="AX5" s="26">
        <f>资产资本表!AX33</f>
        <v>0</v>
      </c>
      <c r="AY5" s="26">
        <f>资产资本表!AY33</f>
        <v>0</v>
      </c>
      <c r="AZ5" s="26">
        <f>资产资本表!AZ33</f>
        <v>0</v>
      </c>
      <c r="BA5" s="26">
        <f>资产资本表!BA33</f>
        <v>0</v>
      </c>
      <c r="BB5" s="26">
        <f>资产资本表!BB33</f>
        <v>0</v>
      </c>
      <c r="BC5" s="26">
        <f>资产资本表!BC33</f>
        <v>0</v>
      </c>
      <c r="BD5" s="26">
        <f>资产资本表!BD33</f>
        <v>0</v>
      </c>
      <c r="BE5" s="26">
        <f>资产资本表!BE33</f>
        <v>0</v>
      </c>
      <c r="BF5" s="26">
        <f>资产资本表!BF33</f>
        <v>0</v>
      </c>
      <c r="BG5" s="26">
        <f>资产资本表!BG33</f>
        <v>0</v>
      </c>
      <c r="BH5" s="26">
        <f>资产资本表!BH33</f>
        <v>0</v>
      </c>
      <c r="BI5" s="26">
        <f>资产资本表!BI33</f>
        <v>0</v>
      </c>
      <c r="BJ5" s="26">
        <f>资产资本表!BJ33</f>
        <v>0</v>
      </c>
      <c r="BK5" s="26">
        <f>资产资本表!BK33</f>
        <v>0</v>
      </c>
      <c r="BL5" s="26">
        <f>资产资本表!BL33</f>
        <v>0</v>
      </c>
      <c r="BM5" s="26">
        <f>资产资本表!BM33</f>
        <v>0</v>
      </c>
      <c r="BN5" s="26">
        <f>资产资本表!BN33</f>
        <v>0</v>
      </c>
      <c r="BO5" s="26">
        <f>资产资本表!BO33</f>
        <v>0</v>
      </c>
      <c r="BP5" s="26">
        <f>资产资本表!BP33</f>
        <v>0</v>
      </c>
      <c r="BQ5" s="26">
        <f>资产资本表!BQ33</f>
        <v>0</v>
      </c>
      <c r="BR5" s="26">
        <f>资产资本表!BR33</f>
        <v>0</v>
      </c>
      <c r="BS5" s="26">
        <f>资产资本表!BS33</f>
        <v>0</v>
      </c>
      <c r="BT5" s="26">
        <f>资产资本表!BT33</f>
        <v>0</v>
      </c>
      <c r="BU5" s="26">
        <f>资产资本表!BU33</f>
        <v>0</v>
      </c>
      <c r="BV5" s="26">
        <f>资产资本表!BV33</f>
        <v>0</v>
      </c>
      <c r="BW5" s="26">
        <f>资产资本表!BW33</f>
        <v>0</v>
      </c>
      <c r="BX5" s="26">
        <f>资产资本表!BX33</f>
        <v>0</v>
      </c>
      <c r="BY5" s="26">
        <f>资产资本表!BY33</f>
        <v>0</v>
      </c>
      <c r="BZ5" s="26">
        <f>资产资本表!BZ33</f>
        <v>0</v>
      </c>
      <c r="CA5" s="26">
        <f>资产资本表!CA33</f>
        <v>0</v>
      </c>
      <c r="CB5" s="26">
        <f>资产资本表!CB33</f>
        <v>0</v>
      </c>
      <c r="CC5" s="26">
        <f>资产资本表!CC33</f>
        <v>0</v>
      </c>
      <c r="CD5" s="26">
        <f>资产资本表!CD33</f>
        <v>0</v>
      </c>
      <c r="CE5" s="26">
        <f>资产资本表!CE33</f>
        <v>0</v>
      </c>
      <c r="CF5" s="26">
        <f>资产资本表!CF33</f>
        <v>0</v>
      </c>
      <c r="CG5" s="26">
        <f>资产资本表!CG33</f>
        <v>0</v>
      </c>
      <c r="CH5" s="26">
        <f>资产资本表!CH33</f>
        <v>0</v>
      </c>
      <c r="CI5" s="26">
        <f>资产资本表!CI33</f>
        <v>0</v>
      </c>
      <c r="CJ5" s="26">
        <f>资产资本表!CJ33</f>
        <v>0</v>
      </c>
      <c r="CK5" s="26">
        <f>资产资本表!CK33</f>
        <v>0</v>
      </c>
      <c r="CL5" s="26">
        <f>资产资本表!CL33</f>
        <v>0</v>
      </c>
    </row>
    <row r="6" spans="1:90" s="26" customFormat="1">
      <c r="A6" s="17" t="s">
        <v>337</v>
      </c>
      <c r="E6" s="26">
        <f>资产资本表!E49</f>
        <v>5972938881.21</v>
      </c>
      <c r="F6" s="26">
        <f>资产资本表!F49</f>
        <v>4307803494.4800005</v>
      </c>
      <c r="G6" s="26">
        <f>资产资本表!G49</f>
        <v>3438016128.98</v>
      </c>
      <c r="H6" s="26">
        <f>资产资本表!H49</f>
        <v>2626833860.0500002</v>
      </c>
      <c r="I6" s="26">
        <f>资产资本表!I49</f>
        <v>2993376079</v>
      </c>
      <c r="J6" s="26">
        <f>资产资本表!J49</f>
        <v>2649547936.4999995</v>
      </c>
      <c r="K6" s="26">
        <f>资产资本表!K49</f>
        <v>2213994912.6100001</v>
      </c>
      <c r="L6" s="26">
        <f>资产资本表!L49</f>
        <v>2152496917.54</v>
      </c>
      <c r="M6" s="26">
        <f>资产资本表!M49</f>
        <v>2513673108.7800002</v>
      </c>
      <c r="N6" s="26">
        <f>资产资本表!N49</f>
        <v>1516374724.48</v>
      </c>
      <c r="O6" s="26">
        <f>资产资本表!O49</f>
        <v>1666100974.77</v>
      </c>
      <c r="P6" s="26">
        <f>资产资本表!P49</f>
        <v>1563197939.46</v>
      </c>
      <c r="Q6" s="26">
        <f>资产资本表!Q49</f>
        <v>1526460587.23</v>
      </c>
      <c r="R6" s="26">
        <f>资产资本表!R49</f>
        <v>1001600126.8</v>
      </c>
      <c r="S6" s="26">
        <f>资产资本表!S49</f>
        <v>646873223.74000001</v>
      </c>
      <c r="T6" s="26">
        <f>资产资本表!T49</f>
        <v>579709416.83000004</v>
      </c>
      <c r="U6" s="26">
        <f>资产资本表!U49</f>
        <v>723404994.31999993</v>
      </c>
      <c r="V6" s="26">
        <f>资产资本表!V49</f>
        <v>457126558.84999996</v>
      </c>
      <c r="W6" s="26">
        <f>资产资本表!W49</f>
        <v>425661012.33999997</v>
      </c>
      <c r="X6" s="26">
        <f>资产资本表!X49</f>
        <v>452078993.17000002</v>
      </c>
      <c r="Y6" s="26">
        <f>资产资本表!Y49</f>
        <v>789967091.63999987</v>
      </c>
      <c r="Z6" s="26">
        <f>资产资本表!Z49</f>
        <v>585893482.25999999</v>
      </c>
      <c r="AA6" s="26">
        <f>资产资本表!AA49</f>
        <v>281633532.88999999</v>
      </c>
      <c r="AB6" s="26">
        <f>资产资本表!AB49</f>
        <v>284976793.43000001</v>
      </c>
      <c r="AC6" s="26">
        <f>资产资本表!AC49</f>
        <v>362490488.90999997</v>
      </c>
      <c r="AD6" s="26">
        <f>资产资本表!AD49</f>
        <v>271091473.66000003</v>
      </c>
      <c r="AE6" s="26">
        <f>资产资本表!AE49</f>
        <v>301897818.63</v>
      </c>
      <c r="AF6" s="26">
        <f>资产资本表!AF49</f>
        <v>265178088.95000005</v>
      </c>
      <c r="AG6" s="26">
        <f>资产资本表!AG49</f>
        <v>378941511.93000001</v>
      </c>
      <c r="AH6" s="26">
        <f>资产资本表!AH49</f>
        <v>228811441.12</v>
      </c>
      <c r="AI6" s="26">
        <f>资产资本表!AI49</f>
        <v>218964797.42000002</v>
      </c>
      <c r="AJ6" s="26">
        <f>资产资本表!AJ49</f>
        <v>226375791.46000001</v>
      </c>
      <c r="AK6" s="26">
        <f>资产资本表!AK49</f>
        <v>217183333.19</v>
      </c>
      <c r="AL6" s="26">
        <f>资产资本表!AL49</f>
        <v>151710459.51000002</v>
      </c>
      <c r="AM6" s="26">
        <f>资产资本表!AM49</f>
        <v>95855118.5</v>
      </c>
      <c r="AN6" s="26">
        <f>资产资本表!AN49</f>
        <v>91826484.699999988</v>
      </c>
      <c r="AO6" s="26">
        <f>资产资本表!AO49</f>
        <v>102537924.42000002</v>
      </c>
      <c r="AP6" s="26">
        <f>资产资本表!AP49</f>
        <v>108735892.35000001</v>
      </c>
      <c r="AQ6" s="26">
        <f>资产资本表!AQ49</f>
        <v>0</v>
      </c>
      <c r="AR6" s="26">
        <f>资产资本表!AR49</f>
        <v>0</v>
      </c>
      <c r="AS6" s="26">
        <f>资产资本表!AS49</f>
        <v>0</v>
      </c>
      <c r="AT6" s="26">
        <f>资产资本表!AT49</f>
        <v>0</v>
      </c>
      <c r="AU6" s="26">
        <f>资产资本表!AU49</f>
        <v>0</v>
      </c>
      <c r="AV6" s="26">
        <f>资产资本表!AV49</f>
        <v>0</v>
      </c>
      <c r="AW6" s="26">
        <f>资产资本表!AW49</f>
        <v>0</v>
      </c>
      <c r="AX6" s="26">
        <f>资产资本表!AX49</f>
        <v>0</v>
      </c>
      <c r="AY6" s="26">
        <f>资产资本表!AY49</f>
        <v>0</v>
      </c>
      <c r="AZ6" s="26">
        <f>资产资本表!AZ49</f>
        <v>0</v>
      </c>
      <c r="BA6" s="26">
        <f>资产资本表!BA49</f>
        <v>0</v>
      </c>
      <c r="BB6" s="26">
        <f>资产资本表!BB49</f>
        <v>0</v>
      </c>
      <c r="BC6" s="26">
        <f>资产资本表!BC49</f>
        <v>0</v>
      </c>
      <c r="BD6" s="26">
        <f>资产资本表!BD49</f>
        <v>0</v>
      </c>
      <c r="BE6" s="26">
        <f>资产资本表!BE49</f>
        <v>0</v>
      </c>
      <c r="BF6" s="26">
        <f>资产资本表!BF49</f>
        <v>0</v>
      </c>
      <c r="BG6" s="26">
        <f>资产资本表!BG49</f>
        <v>0</v>
      </c>
      <c r="BH6" s="26">
        <f>资产资本表!BH49</f>
        <v>0</v>
      </c>
      <c r="BI6" s="26">
        <f>资产资本表!BI49</f>
        <v>0</v>
      </c>
      <c r="BJ6" s="26">
        <f>资产资本表!BJ49</f>
        <v>0</v>
      </c>
      <c r="BK6" s="26">
        <f>资产资本表!BK49</f>
        <v>0</v>
      </c>
      <c r="BL6" s="26">
        <f>资产资本表!BL49</f>
        <v>0</v>
      </c>
      <c r="BM6" s="26">
        <f>资产资本表!BM49</f>
        <v>0</v>
      </c>
      <c r="BN6" s="26">
        <f>资产资本表!BN49</f>
        <v>0</v>
      </c>
      <c r="BO6" s="26">
        <f>资产资本表!BO49</f>
        <v>0</v>
      </c>
      <c r="BP6" s="26">
        <f>资产资本表!BP49</f>
        <v>0</v>
      </c>
      <c r="BQ6" s="26">
        <f>资产资本表!BQ49</f>
        <v>0</v>
      </c>
      <c r="BR6" s="26">
        <f>资产资本表!BR49</f>
        <v>0</v>
      </c>
      <c r="BS6" s="26">
        <f>资产资本表!BS49</f>
        <v>0</v>
      </c>
      <c r="BT6" s="26">
        <f>资产资本表!BT49</f>
        <v>0</v>
      </c>
      <c r="BU6" s="26">
        <f>资产资本表!BU49</f>
        <v>0</v>
      </c>
      <c r="BV6" s="26">
        <f>资产资本表!BV49</f>
        <v>0</v>
      </c>
      <c r="BW6" s="26">
        <f>资产资本表!BW49</f>
        <v>0</v>
      </c>
      <c r="BX6" s="26">
        <f>资产资本表!BX49</f>
        <v>0</v>
      </c>
      <c r="BY6" s="26">
        <f>资产资本表!BY49</f>
        <v>0</v>
      </c>
      <c r="BZ6" s="26">
        <f>资产资本表!BZ49</f>
        <v>0</v>
      </c>
      <c r="CA6" s="26">
        <f>资产资本表!CA49</f>
        <v>0</v>
      </c>
      <c r="CB6" s="26">
        <f>资产资本表!CB49</f>
        <v>0</v>
      </c>
      <c r="CC6" s="26">
        <f>资产资本表!CC49</f>
        <v>0</v>
      </c>
      <c r="CD6" s="26">
        <f>资产资本表!CD49</f>
        <v>0</v>
      </c>
      <c r="CE6" s="26">
        <f>资产资本表!CE49</f>
        <v>0</v>
      </c>
      <c r="CF6" s="26">
        <f>资产资本表!CF49</f>
        <v>0</v>
      </c>
      <c r="CG6" s="26">
        <f>资产资本表!CG49</f>
        <v>0</v>
      </c>
      <c r="CH6" s="26">
        <f>资产资本表!CH49</f>
        <v>0</v>
      </c>
      <c r="CI6" s="26">
        <f>资产资本表!CI49</f>
        <v>0</v>
      </c>
      <c r="CJ6" s="26">
        <f>资产资本表!CJ49</f>
        <v>0</v>
      </c>
      <c r="CK6" s="26">
        <f>资产资本表!CK49</f>
        <v>0</v>
      </c>
      <c r="CL6" s="26">
        <f>资产资本表!CL49</f>
        <v>0</v>
      </c>
    </row>
    <row r="7" spans="1:90" s="26" customFormat="1">
      <c r="A7" s="17" t="s">
        <v>338</v>
      </c>
      <c r="E7" s="26">
        <f>资产资本表!E68</f>
        <v>1824436403.9000001</v>
      </c>
      <c r="F7" s="26">
        <f>资产资本表!F68</f>
        <v>1097890975.5799999</v>
      </c>
      <c r="G7" s="26">
        <f>资产资本表!G68</f>
        <v>1114240756.46</v>
      </c>
      <c r="H7" s="26">
        <f>资产资本表!H68</f>
        <v>958853696.73999989</v>
      </c>
      <c r="I7" s="26">
        <f>资产资本表!I68</f>
        <v>946806330.56999993</v>
      </c>
      <c r="J7" s="26">
        <f>资产资本表!J68</f>
        <v>670877851.20999992</v>
      </c>
      <c r="K7" s="26">
        <f>资产资本表!K68</f>
        <v>654525681.91000009</v>
      </c>
      <c r="L7" s="26">
        <f>资产资本表!L68</f>
        <v>779784873.51999998</v>
      </c>
      <c r="M7" s="26">
        <f>资产资本表!M68</f>
        <v>813103773.38</v>
      </c>
      <c r="N7" s="26">
        <f>资产资本表!N68</f>
        <v>669409671.87000012</v>
      </c>
      <c r="O7" s="26">
        <f>资产资本表!O68</f>
        <v>658190316.87</v>
      </c>
      <c r="P7" s="26">
        <f>资产资本表!P68</f>
        <v>739260161.35000002</v>
      </c>
      <c r="Q7" s="26">
        <f>资产资本表!Q68</f>
        <v>641719608.45000005</v>
      </c>
      <c r="R7" s="26">
        <f>资产资本表!R68</f>
        <v>473509071.51999998</v>
      </c>
      <c r="S7" s="26">
        <f>资产资本表!S68</f>
        <v>516949565.75</v>
      </c>
      <c r="T7" s="26">
        <f>资产资本表!T68</f>
        <v>505680237.13</v>
      </c>
      <c r="U7" s="26">
        <f>资产资本表!U68</f>
        <v>552935181.53999996</v>
      </c>
      <c r="V7" s="26">
        <f>资产资本表!V68</f>
        <v>362521376.23000002</v>
      </c>
      <c r="W7" s="26">
        <f>资产资本表!W68</f>
        <v>368297842.91000003</v>
      </c>
      <c r="X7" s="26">
        <f>资产资本表!X68</f>
        <v>408498017.81</v>
      </c>
      <c r="Y7" s="26">
        <f>资产资本表!Y68</f>
        <v>425985448.08999997</v>
      </c>
      <c r="Z7" s="26">
        <f>资产资本表!Z68</f>
        <v>375533377.04999995</v>
      </c>
      <c r="AA7" s="26">
        <f>资产资本表!AA68</f>
        <v>306819387.33999997</v>
      </c>
      <c r="AB7" s="26">
        <f>资产资本表!AB68</f>
        <v>329185696.19</v>
      </c>
      <c r="AC7" s="26">
        <f>资产资本表!AC68</f>
        <v>317158440.19</v>
      </c>
      <c r="AD7" s="26">
        <f>资产资本表!AD68</f>
        <v>355050159.70999998</v>
      </c>
      <c r="AE7" s="26">
        <f>资产资本表!AE68</f>
        <v>354575531.69</v>
      </c>
      <c r="AF7" s="26">
        <f>资产资本表!AF68</f>
        <v>336517487.44999993</v>
      </c>
      <c r="AG7" s="26">
        <f>资产资本表!AG68</f>
        <v>309717463.77999997</v>
      </c>
      <c r="AH7" s="26">
        <f>资产资本表!AH68</f>
        <v>197854811.44999999</v>
      </c>
      <c r="AI7" s="26">
        <f>资产资本表!AI68</f>
        <v>178392469.53999999</v>
      </c>
      <c r="AJ7" s="26">
        <f>资产资本表!AJ68</f>
        <v>143599850.72</v>
      </c>
      <c r="AK7" s="26">
        <f>资产资本表!AK68</f>
        <v>114426418</v>
      </c>
      <c r="AL7" s="26">
        <f>资产资本表!AL68</f>
        <v>85530936.079999998</v>
      </c>
      <c r="AM7" s="26">
        <f>资产资本表!AM68</f>
        <v>87966519.889999986</v>
      </c>
      <c r="AN7" s="26">
        <f>资产资本表!AN68</f>
        <v>90363350.689999998</v>
      </c>
      <c r="AO7" s="26">
        <f>资产资本表!AO68</f>
        <v>137818153.47</v>
      </c>
      <c r="AP7" s="26">
        <f>资产资本表!AP68</f>
        <v>16436845.379999999</v>
      </c>
      <c r="AQ7" s="26">
        <f>资产资本表!AQ68</f>
        <v>0</v>
      </c>
      <c r="AR7" s="26">
        <f>资产资本表!AR68</f>
        <v>0</v>
      </c>
      <c r="AS7" s="26">
        <f>资产资本表!AS68</f>
        <v>0</v>
      </c>
      <c r="AT7" s="26">
        <f>资产资本表!AT68</f>
        <v>0</v>
      </c>
      <c r="AU7" s="26">
        <f>资产资本表!AU68</f>
        <v>0</v>
      </c>
      <c r="AV7" s="26">
        <f>资产资本表!AV68</f>
        <v>0</v>
      </c>
      <c r="AW7" s="26">
        <f>资产资本表!AW68</f>
        <v>0</v>
      </c>
      <c r="AX7" s="26">
        <f>资产资本表!AX68</f>
        <v>0</v>
      </c>
      <c r="AY7" s="26">
        <f>资产资本表!AY68</f>
        <v>0</v>
      </c>
      <c r="AZ7" s="26">
        <f>资产资本表!AZ68</f>
        <v>0</v>
      </c>
      <c r="BA7" s="26">
        <f>资产资本表!BA68</f>
        <v>0</v>
      </c>
      <c r="BB7" s="26">
        <f>资产资本表!BB68</f>
        <v>0</v>
      </c>
      <c r="BC7" s="26">
        <f>资产资本表!BC68</f>
        <v>0</v>
      </c>
      <c r="BD7" s="26">
        <f>资产资本表!BD68</f>
        <v>0</v>
      </c>
      <c r="BE7" s="26">
        <f>资产资本表!BE68</f>
        <v>0</v>
      </c>
      <c r="BF7" s="26">
        <f>资产资本表!BF68</f>
        <v>0</v>
      </c>
      <c r="BG7" s="26">
        <f>资产资本表!BG68</f>
        <v>0</v>
      </c>
      <c r="BH7" s="26">
        <f>资产资本表!BH68</f>
        <v>0</v>
      </c>
      <c r="BI7" s="26">
        <f>资产资本表!BI68</f>
        <v>0</v>
      </c>
      <c r="BJ7" s="26">
        <f>资产资本表!BJ68</f>
        <v>0</v>
      </c>
      <c r="BK7" s="26">
        <f>资产资本表!BK68</f>
        <v>0</v>
      </c>
      <c r="BL7" s="26">
        <f>资产资本表!BL68</f>
        <v>0</v>
      </c>
      <c r="BM7" s="26">
        <f>资产资本表!BM68</f>
        <v>0</v>
      </c>
      <c r="BN7" s="26">
        <f>资产资本表!BN68</f>
        <v>0</v>
      </c>
      <c r="BO7" s="26">
        <f>资产资本表!BO68</f>
        <v>0</v>
      </c>
      <c r="BP7" s="26">
        <f>资产资本表!BP68</f>
        <v>0</v>
      </c>
      <c r="BQ7" s="26">
        <f>资产资本表!BQ68</f>
        <v>0</v>
      </c>
      <c r="BR7" s="26">
        <f>资产资本表!BR68</f>
        <v>0</v>
      </c>
      <c r="BS7" s="26">
        <f>资产资本表!BS68</f>
        <v>0</v>
      </c>
      <c r="BT7" s="26">
        <f>资产资本表!BT68</f>
        <v>0</v>
      </c>
      <c r="BU7" s="26">
        <f>资产资本表!BU68</f>
        <v>0</v>
      </c>
      <c r="BV7" s="26">
        <f>资产资本表!BV68</f>
        <v>0</v>
      </c>
      <c r="BW7" s="26">
        <f>资产资本表!BW68</f>
        <v>0</v>
      </c>
      <c r="BX7" s="26">
        <f>资产资本表!BX68</f>
        <v>0</v>
      </c>
      <c r="BY7" s="26">
        <f>资产资本表!BY68</f>
        <v>0</v>
      </c>
      <c r="BZ7" s="26">
        <f>资产资本表!BZ68</f>
        <v>0</v>
      </c>
      <c r="CA7" s="26">
        <f>资产资本表!CA68</f>
        <v>0</v>
      </c>
      <c r="CB7" s="26">
        <f>资产资本表!CB68</f>
        <v>0</v>
      </c>
      <c r="CC7" s="26">
        <f>资产资本表!CC68</f>
        <v>0</v>
      </c>
      <c r="CD7" s="26">
        <f>资产资本表!CD68</f>
        <v>0</v>
      </c>
      <c r="CE7" s="26">
        <f>资产资本表!CE68</f>
        <v>0</v>
      </c>
      <c r="CF7" s="26">
        <f>资产资本表!CF68</f>
        <v>0</v>
      </c>
      <c r="CG7" s="26">
        <f>资产资本表!CG68</f>
        <v>0</v>
      </c>
      <c r="CH7" s="26">
        <f>资产资本表!CH68</f>
        <v>0</v>
      </c>
      <c r="CI7" s="26">
        <f>资产资本表!CI68</f>
        <v>0</v>
      </c>
      <c r="CJ7" s="26">
        <f>资产资本表!CJ68</f>
        <v>0</v>
      </c>
      <c r="CK7" s="26">
        <f>资产资本表!CK68</f>
        <v>0</v>
      </c>
    </row>
    <row r="8" spans="1:90" s="26" customFormat="1">
      <c r="A8" s="17" t="s">
        <v>339</v>
      </c>
      <c r="E8" s="26">
        <f>资产资本表!E69</f>
        <v>-403519697.55999994</v>
      </c>
      <c r="F8" s="26">
        <f>资产资本表!F69</f>
        <v>-725414872.28000069</v>
      </c>
      <c r="G8" s="26">
        <f>资产资本表!G69</f>
        <v>-108952590.78000021</v>
      </c>
      <c r="H8" s="26">
        <f>资产资本表!H69</f>
        <v>-13656652.710000157</v>
      </c>
      <c r="I8" s="26">
        <f>资产资本表!I69</f>
        <v>-320210616.25999999</v>
      </c>
      <c r="J8" s="26">
        <f>资产资本表!J69</f>
        <v>-512591304.6899997</v>
      </c>
      <c r="K8" s="26">
        <f>资产资本表!K69</f>
        <v>-261567912.91000009</v>
      </c>
      <c r="L8" s="26">
        <f>资产资本表!L69</f>
        <v>-184235773.92999983</v>
      </c>
      <c r="M8" s="26">
        <f>资产资本表!M69</f>
        <v>-478875638.91000021</v>
      </c>
      <c r="N8" s="26">
        <f>资产资本表!N69</f>
        <v>154922636.22000003</v>
      </c>
      <c r="O8" s="26">
        <f>资产资本表!O69</f>
        <v>-33335515.090000033</v>
      </c>
      <c r="P8" s="26">
        <f>资产资本表!P69</f>
        <v>27348410.620000005</v>
      </c>
      <c r="Q8" s="26">
        <f>资产资本表!Q69</f>
        <v>-37547994.98999989</v>
      </c>
      <c r="R8" s="26">
        <f>资产资本表!R69</f>
        <v>148819187.56000006</v>
      </c>
      <c r="S8" s="26">
        <f>资产资本表!S69</f>
        <v>556977547.19999993</v>
      </c>
      <c r="T8" s="26">
        <f>资产资本表!T69</f>
        <v>568406640.28999996</v>
      </c>
      <c r="U8" s="26">
        <f>资产资本表!U69</f>
        <v>487229283.55999994</v>
      </c>
      <c r="V8" s="26">
        <f>资产资本表!V69</f>
        <v>509877576.9600001</v>
      </c>
      <c r="W8" s="26">
        <f>资产资本表!W69</f>
        <v>556349990.86000001</v>
      </c>
      <c r="X8" s="26">
        <f>资产资本表!X69</f>
        <v>552054450.39999998</v>
      </c>
      <c r="Y8" s="26">
        <f>资产资本表!Y69</f>
        <v>332773755.03000003</v>
      </c>
      <c r="Z8" s="26">
        <f>资产资本表!Z69</f>
        <v>606575126.76999998</v>
      </c>
      <c r="AA8" s="26">
        <f>资产资本表!AA69</f>
        <v>583479919.22000003</v>
      </c>
      <c r="AB8" s="26">
        <f>资产资本表!AB69</f>
        <v>508737734.32999998</v>
      </c>
      <c r="AC8" s="26">
        <f>资产资本表!AC69</f>
        <v>408450747.22000003</v>
      </c>
      <c r="AD8" s="26">
        <f>资产资本表!AD69</f>
        <v>467506593.95999992</v>
      </c>
      <c r="AE8" s="26">
        <f>资产资本表!AE69</f>
        <v>424025920.37</v>
      </c>
      <c r="AF8" s="26">
        <f>资产资本表!AF69</f>
        <v>269017273.86999989</v>
      </c>
      <c r="AG8" s="26">
        <f>资产资本表!AG69</f>
        <v>106817489.27999997</v>
      </c>
      <c r="AH8" s="26">
        <f>资产资本表!AH69</f>
        <v>156311608.41</v>
      </c>
      <c r="AI8" s="26">
        <f>资产资本表!AI69</f>
        <v>58196822.98999998</v>
      </c>
      <c r="AJ8" s="26">
        <f>资产资本表!AJ69</f>
        <v>-18408534.030000001</v>
      </c>
      <c r="AK8" s="26">
        <f>资产资本表!AK69</f>
        <v>-27099035.389999986</v>
      </c>
      <c r="AL8" s="26">
        <f>资产资本表!AL69</f>
        <v>-24673305.030000016</v>
      </c>
      <c r="AM8" s="26">
        <f>资产资本表!AM69</f>
        <v>35631970.829999983</v>
      </c>
      <c r="AN8" s="26">
        <f>资产资本表!AN69</f>
        <v>43625896.480000004</v>
      </c>
      <c r="AO8" s="26">
        <f>资产资本表!AO69</f>
        <v>60652216.23999998</v>
      </c>
      <c r="AP8" s="26">
        <f>资产资本表!AP69</f>
        <v>-26232957.000000011</v>
      </c>
      <c r="AQ8" s="26">
        <f>资产资本表!AQ69</f>
        <v>0</v>
      </c>
      <c r="AR8" s="26">
        <f>资产资本表!AR69</f>
        <v>0</v>
      </c>
      <c r="AS8" s="26">
        <f>资产资本表!AS69</f>
        <v>0</v>
      </c>
      <c r="AT8" s="26">
        <f>资产资本表!AT69</f>
        <v>0</v>
      </c>
      <c r="AU8" s="26">
        <f>资产资本表!AU69</f>
        <v>0</v>
      </c>
      <c r="AV8" s="26">
        <f>资产资本表!AV69</f>
        <v>0</v>
      </c>
      <c r="AW8" s="26">
        <f>资产资本表!AW69</f>
        <v>0</v>
      </c>
      <c r="AX8" s="26">
        <f>资产资本表!AX69</f>
        <v>0</v>
      </c>
      <c r="AY8" s="26">
        <f>资产资本表!AY69</f>
        <v>0</v>
      </c>
      <c r="AZ8" s="26">
        <f>资产资本表!AZ69</f>
        <v>0</v>
      </c>
      <c r="BA8" s="26">
        <f>资产资本表!BA69</f>
        <v>0</v>
      </c>
      <c r="BB8" s="26">
        <f>资产资本表!BB69</f>
        <v>0</v>
      </c>
      <c r="BC8" s="26">
        <f>资产资本表!BC69</f>
        <v>0</v>
      </c>
      <c r="BD8" s="26">
        <f>资产资本表!BD69</f>
        <v>0</v>
      </c>
      <c r="BE8" s="26">
        <f>资产资本表!BE69</f>
        <v>0</v>
      </c>
      <c r="BF8" s="26">
        <f>资产资本表!BF69</f>
        <v>0</v>
      </c>
      <c r="BG8" s="26">
        <f>资产资本表!BG69</f>
        <v>0</v>
      </c>
      <c r="BH8" s="26">
        <f>资产资本表!BH69</f>
        <v>0</v>
      </c>
      <c r="BI8" s="26">
        <f>资产资本表!BI69</f>
        <v>0</v>
      </c>
      <c r="BJ8" s="26">
        <f>资产资本表!BJ69</f>
        <v>0</v>
      </c>
      <c r="BK8" s="26">
        <f>资产资本表!BK69</f>
        <v>0</v>
      </c>
      <c r="BL8" s="26">
        <f>资产资本表!BL69</f>
        <v>0</v>
      </c>
      <c r="BM8" s="26">
        <f>资产资本表!BM69</f>
        <v>0</v>
      </c>
      <c r="BN8" s="26">
        <f>资产资本表!BN69</f>
        <v>0</v>
      </c>
      <c r="BO8" s="26">
        <f>资产资本表!BO69</f>
        <v>0</v>
      </c>
      <c r="BP8" s="26">
        <f>资产资本表!BP69</f>
        <v>0</v>
      </c>
      <c r="BQ8" s="26">
        <f>资产资本表!BQ69</f>
        <v>0</v>
      </c>
      <c r="BR8" s="26">
        <f>资产资本表!BR69</f>
        <v>0</v>
      </c>
      <c r="BS8" s="26">
        <f>资产资本表!BS69</f>
        <v>0</v>
      </c>
      <c r="BT8" s="26">
        <f>资产资本表!BT69</f>
        <v>0</v>
      </c>
      <c r="BU8" s="26">
        <f>资产资本表!BU69</f>
        <v>0</v>
      </c>
      <c r="BV8" s="26">
        <f>资产资本表!BV69</f>
        <v>0</v>
      </c>
      <c r="BW8" s="26">
        <f>资产资本表!BW69</f>
        <v>0</v>
      </c>
      <c r="BX8" s="26">
        <f>资产资本表!BX69</f>
        <v>0</v>
      </c>
      <c r="BY8" s="26">
        <f>资产资本表!BY69</f>
        <v>0</v>
      </c>
      <c r="BZ8" s="26">
        <f>资产资本表!BZ69</f>
        <v>0</v>
      </c>
      <c r="CA8" s="26">
        <f>资产资本表!CA69</f>
        <v>0</v>
      </c>
      <c r="CB8" s="26">
        <f>资产资本表!CB69</f>
        <v>0</v>
      </c>
      <c r="CC8" s="26">
        <f>资产资本表!CC69</f>
        <v>0</v>
      </c>
      <c r="CD8" s="26">
        <f>资产资本表!CD69</f>
        <v>0</v>
      </c>
      <c r="CE8" s="26">
        <f>资产资本表!CE69</f>
        <v>0</v>
      </c>
      <c r="CF8" s="26">
        <f>资产资本表!CF69</f>
        <v>0</v>
      </c>
      <c r="CG8" s="26">
        <f>资产资本表!CG69</f>
        <v>0</v>
      </c>
      <c r="CH8" s="26">
        <f>资产资本表!CH69</f>
        <v>0</v>
      </c>
      <c r="CI8" s="26">
        <f>资产资本表!CI69</f>
        <v>0</v>
      </c>
      <c r="CJ8" s="26">
        <f>资产资本表!CJ69</f>
        <v>0</v>
      </c>
      <c r="CK8" s="26">
        <f>资产资本表!CK69</f>
        <v>0</v>
      </c>
      <c r="CL8" s="26">
        <f>资产资本表!CL69</f>
        <v>0</v>
      </c>
    </row>
    <row r="9" spans="1:90" s="48" customFormat="1">
      <c r="A9" s="46" t="s">
        <v>340</v>
      </c>
      <c r="E9" s="48">
        <f>资产资本表!E70</f>
        <v>7660555625.7600002</v>
      </c>
      <c r="F9" s="48">
        <f>资产资本表!F70</f>
        <v>7098126829.7399998</v>
      </c>
      <c r="G9" s="48">
        <f>资产资本表!G70</f>
        <v>6543436182.0799999</v>
      </c>
      <c r="H9" s="48">
        <f>资产资本表!H70</f>
        <v>5147798585.0600004</v>
      </c>
      <c r="I9" s="48">
        <f>资产资本表!I70</f>
        <v>4790774916.5199995</v>
      </c>
      <c r="J9" s="48">
        <f>资产资本表!J70</f>
        <v>4715851002.21</v>
      </c>
      <c r="K9" s="48">
        <f>资产资本表!K70</f>
        <v>4715286297.2799988</v>
      </c>
      <c r="L9" s="48">
        <f>资产资本表!L70</f>
        <v>4744805317.3599987</v>
      </c>
      <c r="M9" s="48">
        <f>资产资本表!M70</f>
        <v>4884350159.0900002</v>
      </c>
      <c r="N9" s="48">
        <f>资产资本表!N70</f>
        <v>4620953711.1700001</v>
      </c>
      <c r="O9" s="48">
        <f>资产资本表!O70</f>
        <v>4366271046.6300001</v>
      </c>
      <c r="P9" s="48">
        <f>资产资本表!P70</f>
        <v>2977584633.75</v>
      </c>
      <c r="Q9" s="48">
        <f>资产资本表!Q70</f>
        <v>2589492098.0600004</v>
      </c>
      <c r="R9" s="48">
        <f>资产资本表!R70</f>
        <v>2296607625.9899998</v>
      </c>
      <c r="S9" s="48">
        <f>资产资本表!S70</f>
        <v>1981660159.0799999</v>
      </c>
      <c r="T9" s="48">
        <f>资产资本表!T70</f>
        <v>1541767691.8200002</v>
      </c>
      <c r="U9" s="48">
        <f>资产资本表!U70</f>
        <v>1774239891.7</v>
      </c>
      <c r="V9" s="48">
        <f>资产资本表!V70</f>
        <v>1460063611.5800002</v>
      </c>
      <c r="W9" s="48">
        <f>资产资本表!W70</f>
        <v>1433020583.8199999</v>
      </c>
      <c r="X9" s="48">
        <f>资产资本表!X70</f>
        <v>1434217629.2400002</v>
      </c>
      <c r="Y9" s="48">
        <f>资产资本表!Y70</f>
        <v>1406441467.3800001</v>
      </c>
      <c r="Z9" s="48">
        <f>资产资本表!Z70</f>
        <v>1418989628.6399999</v>
      </c>
      <c r="AA9" s="48">
        <f>资产资本表!AA70</f>
        <v>1348072430.5999999</v>
      </c>
      <c r="AB9" s="48">
        <f>资产资本表!AB70</f>
        <v>1379404993.8199999</v>
      </c>
      <c r="AC9" s="48">
        <f>资产资本表!AC70</f>
        <v>1393751095.77</v>
      </c>
      <c r="AD9" s="48">
        <f>资产资本表!AD70</f>
        <v>1367114900.71</v>
      </c>
      <c r="AE9" s="48">
        <f>资产资本表!AE70</f>
        <v>1327592150.04</v>
      </c>
      <c r="AF9" s="48">
        <f>资产资本表!AF70</f>
        <v>1275872795.54</v>
      </c>
      <c r="AG9" s="48">
        <f>资产资本表!AG70</f>
        <v>1217633955.73</v>
      </c>
      <c r="AH9" s="48">
        <f>资产资本表!AH70</f>
        <v>1137133691.1900001</v>
      </c>
      <c r="AI9" s="48">
        <f>资产资本表!AI70</f>
        <v>1116925863.48</v>
      </c>
      <c r="AJ9" s="48">
        <f>资产资本表!AJ70</f>
        <v>1070488258.8700001</v>
      </c>
      <c r="AK9" s="48">
        <f>资产资本表!AK70</f>
        <v>989273104.76999998</v>
      </c>
      <c r="AL9" s="48">
        <f>资产资本表!AL70</f>
        <v>943483623.05000007</v>
      </c>
      <c r="AM9" s="48">
        <f>资产资本表!AM70</f>
        <v>301908047.23000002</v>
      </c>
      <c r="AN9" s="48">
        <f>资产资本表!AN70</f>
        <v>271994732.45000005</v>
      </c>
      <c r="AO9" s="48">
        <f>资产资本表!AO70</f>
        <v>205732807.99999997</v>
      </c>
      <c r="AP9" s="48">
        <f>资产资本表!AP70</f>
        <v>106511976.32999998</v>
      </c>
      <c r="AQ9" s="48">
        <f>资产资本表!AQ70</f>
        <v>0</v>
      </c>
      <c r="AR9" s="48">
        <f>资产资本表!AR70</f>
        <v>0</v>
      </c>
      <c r="AS9" s="48">
        <f>资产资本表!AS70</f>
        <v>0</v>
      </c>
      <c r="AT9" s="48">
        <f>资产资本表!AT70</f>
        <v>0</v>
      </c>
      <c r="AU9" s="48">
        <f>资产资本表!AU70</f>
        <v>0</v>
      </c>
      <c r="AV9" s="48">
        <f>资产资本表!AV70</f>
        <v>0</v>
      </c>
      <c r="AW9" s="48">
        <f>资产资本表!AW70</f>
        <v>0</v>
      </c>
      <c r="AX9" s="48">
        <f>资产资本表!AX70</f>
        <v>0</v>
      </c>
      <c r="AY9" s="48">
        <f>资产资本表!AY70</f>
        <v>0</v>
      </c>
      <c r="AZ9" s="48">
        <f>资产资本表!AZ70</f>
        <v>0</v>
      </c>
      <c r="BA9" s="48">
        <f>资产资本表!BA70</f>
        <v>0</v>
      </c>
      <c r="BB9" s="48">
        <f>资产资本表!BB70</f>
        <v>0</v>
      </c>
      <c r="BC9" s="48">
        <f>资产资本表!BC70</f>
        <v>0</v>
      </c>
      <c r="BD9" s="48">
        <f>资产资本表!BD70</f>
        <v>0</v>
      </c>
      <c r="BE9" s="48">
        <f>资产资本表!BE70</f>
        <v>0</v>
      </c>
      <c r="BF9" s="48">
        <f>资产资本表!BF70</f>
        <v>0</v>
      </c>
      <c r="BG9" s="48">
        <f>资产资本表!BG70</f>
        <v>0</v>
      </c>
      <c r="BH9" s="48">
        <f>资产资本表!BH70</f>
        <v>0</v>
      </c>
      <c r="BI9" s="48">
        <f>资产资本表!BI70</f>
        <v>0</v>
      </c>
      <c r="BJ9" s="48">
        <f>资产资本表!BJ70</f>
        <v>0</v>
      </c>
      <c r="BK9" s="48">
        <f>资产资本表!BK70</f>
        <v>0</v>
      </c>
      <c r="BL9" s="48">
        <f>资产资本表!BL70</f>
        <v>0</v>
      </c>
      <c r="BM9" s="48">
        <f>资产资本表!BM70</f>
        <v>0</v>
      </c>
      <c r="BN9" s="48">
        <f>资产资本表!BN70</f>
        <v>0</v>
      </c>
      <c r="BO9" s="48">
        <f>资产资本表!BO70</f>
        <v>0</v>
      </c>
      <c r="BP9" s="48">
        <f>资产资本表!BP70</f>
        <v>0</v>
      </c>
      <c r="BQ9" s="48">
        <f>资产资本表!BQ70</f>
        <v>0</v>
      </c>
      <c r="BR9" s="48">
        <f>资产资本表!BR70</f>
        <v>0</v>
      </c>
      <c r="BS9" s="48">
        <f>资产资本表!BS70</f>
        <v>0</v>
      </c>
      <c r="BT9" s="48">
        <f>资产资本表!BT70</f>
        <v>0</v>
      </c>
      <c r="BU9" s="48">
        <f>资产资本表!BU70</f>
        <v>0</v>
      </c>
      <c r="BV9" s="48">
        <f>资产资本表!BV70</f>
        <v>0</v>
      </c>
      <c r="BW9" s="48">
        <f>资产资本表!BW70</f>
        <v>0</v>
      </c>
      <c r="BX9" s="48">
        <f>资产资本表!BX70</f>
        <v>0</v>
      </c>
      <c r="BY9" s="48">
        <f>资产资本表!BY70</f>
        <v>0</v>
      </c>
      <c r="BZ9" s="48">
        <f>资产资本表!BZ70</f>
        <v>0</v>
      </c>
      <c r="CA9" s="48">
        <f>资产资本表!CA70</f>
        <v>0</v>
      </c>
      <c r="CB9" s="48">
        <f>资产资本表!CB70</f>
        <v>0</v>
      </c>
      <c r="CC9" s="48">
        <f>资产资本表!CC70</f>
        <v>0</v>
      </c>
      <c r="CD9" s="48">
        <f>资产资本表!CD70</f>
        <v>0</v>
      </c>
      <c r="CE9" s="48">
        <f>资产资本表!CE70</f>
        <v>0</v>
      </c>
      <c r="CF9" s="48">
        <f>资产资本表!CF70</f>
        <v>0</v>
      </c>
      <c r="CG9" s="48">
        <f>资产资本表!CG70</f>
        <v>0</v>
      </c>
      <c r="CH9" s="48">
        <f>资产资本表!CH70</f>
        <v>0</v>
      </c>
      <c r="CI9" s="48">
        <f>资产资本表!CI70</f>
        <v>0</v>
      </c>
      <c r="CJ9" s="48">
        <f>资产资本表!CJ70</f>
        <v>0</v>
      </c>
      <c r="CK9" s="48">
        <f>资产资本表!CK70</f>
        <v>0</v>
      </c>
      <c r="CL9" s="48">
        <f>资产资本表!CL70</f>
        <v>0</v>
      </c>
    </row>
    <row r="10" spans="1:90" s="26" customFormat="1">
      <c r="A10" s="17" t="s">
        <v>341</v>
      </c>
      <c r="E10" s="26">
        <f>资产资本表!E72</f>
        <v>2467036227.8700004</v>
      </c>
      <c r="F10" s="26">
        <f>资产资本表!F72</f>
        <v>2345267812.9499998</v>
      </c>
      <c r="G10" s="26">
        <f>资产资本表!G72</f>
        <v>2039135868.51</v>
      </c>
      <c r="H10" s="26">
        <f>资产资本表!H72</f>
        <v>771839044.23000002</v>
      </c>
      <c r="I10" s="26">
        <f>资产资本表!I72</f>
        <v>510285432.62</v>
      </c>
      <c r="J10" s="26">
        <f>资产资本表!J72</f>
        <v>746532550.55999994</v>
      </c>
      <c r="K10" s="26">
        <f>资产资本表!K72</f>
        <v>887923223.82000005</v>
      </c>
      <c r="L10" s="26">
        <f>资产资本表!L72</f>
        <v>1062289705.97</v>
      </c>
      <c r="M10" s="26">
        <f>资产资本表!M72</f>
        <v>1187527952.99</v>
      </c>
      <c r="N10" s="26">
        <f>资产资本表!N72</f>
        <v>1146926172.6600001</v>
      </c>
      <c r="O10" s="26">
        <f>资产资本表!O72</f>
        <v>927423171.54999995</v>
      </c>
      <c r="P10" s="26">
        <f>资产资本表!P72</f>
        <v>744571559.72000003</v>
      </c>
      <c r="Q10" s="26">
        <f>资产资本表!Q72</f>
        <v>436743087.08999997</v>
      </c>
      <c r="R10" s="26">
        <f>资产资本表!R72</f>
        <v>381069712.49000001</v>
      </c>
      <c r="S10" s="26">
        <f>资产资本表!S72</f>
        <v>105236111.11</v>
      </c>
      <c r="T10" s="26">
        <f>资产资本表!T72</f>
        <v>10800000</v>
      </c>
      <c r="U10" s="26">
        <f>资产资本表!U72</f>
        <v>1000000</v>
      </c>
      <c r="V10" s="26">
        <f>资产资本表!V72</f>
        <v>0</v>
      </c>
      <c r="W10" s="26">
        <f>资产资本表!W72</f>
        <v>0</v>
      </c>
      <c r="X10" s="26">
        <f>资产资本表!X72</f>
        <v>9654307.1500000004</v>
      </c>
      <c r="Y10" s="26">
        <f>资产资本表!Y72</f>
        <v>25500000</v>
      </c>
      <c r="Z10" s="26">
        <f>资产资本表!Z72</f>
        <v>26624146.260000002</v>
      </c>
      <c r="AA10" s="26">
        <f>资产资本表!AA72</f>
        <v>0</v>
      </c>
      <c r="AB10" s="26">
        <f>资产资本表!AB72</f>
        <v>0</v>
      </c>
      <c r="AC10" s="26">
        <f>资产资本表!AC72</f>
        <v>0</v>
      </c>
      <c r="AD10" s="26">
        <f>资产资本表!AD72</f>
        <v>0</v>
      </c>
      <c r="AE10" s="26">
        <f>资产资本表!AE72</f>
        <v>0</v>
      </c>
      <c r="AF10" s="26">
        <f>资产资本表!AF72</f>
        <v>0</v>
      </c>
      <c r="AG10" s="26">
        <f>资产资本表!AG72</f>
        <v>0</v>
      </c>
      <c r="AH10" s="26">
        <f>资产资本表!AH72</f>
        <v>0</v>
      </c>
      <c r="AI10" s="26">
        <f>资产资本表!AI72</f>
        <v>0</v>
      </c>
      <c r="AJ10" s="26">
        <f>资产资本表!AJ72</f>
        <v>0</v>
      </c>
      <c r="AK10" s="26">
        <f>资产资本表!AK72</f>
        <v>0</v>
      </c>
      <c r="AL10" s="26">
        <f>资产资本表!AL72</f>
        <v>0</v>
      </c>
      <c r="AM10" s="26">
        <f>资产资本表!AM72</f>
        <v>0</v>
      </c>
      <c r="AN10" s="26">
        <f>资产资本表!AN72</f>
        <v>0</v>
      </c>
      <c r="AO10" s="26">
        <f>资产资本表!AO72</f>
        <v>0</v>
      </c>
      <c r="AP10" s="26">
        <f>资产资本表!AP72</f>
        <v>0</v>
      </c>
      <c r="AQ10" s="26">
        <f>资产资本表!AQ72</f>
        <v>0</v>
      </c>
      <c r="AR10" s="26">
        <f>资产资本表!AR72</f>
        <v>0</v>
      </c>
      <c r="AS10" s="26">
        <f>资产资本表!AS72</f>
        <v>0</v>
      </c>
      <c r="AT10" s="26">
        <f>资产资本表!AT72</f>
        <v>0</v>
      </c>
      <c r="AU10" s="26">
        <f>资产资本表!AU72</f>
        <v>0</v>
      </c>
      <c r="AV10" s="26">
        <f>资产资本表!AV72</f>
        <v>0</v>
      </c>
      <c r="AW10" s="26">
        <f>资产资本表!AW72</f>
        <v>0</v>
      </c>
      <c r="AX10" s="26">
        <f>资产资本表!AX72</f>
        <v>0</v>
      </c>
      <c r="AY10" s="26">
        <f>资产资本表!AY72</f>
        <v>0</v>
      </c>
      <c r="AZ10" s="26">
        <f>资产资本表!AZ72</f>
        <v>0</v>
      </c>
      <c r="BA10" s="26">
        <f>资产资本表!BA72</f>
        <v>0</v>
      </c>
      <c r="BB10" s="26">
        <f>资产资本表!BB72</f>
        <v>0</v>
      </c>
      <c r="BC10" s="26">
        <f>资产资本表!BC72</f>
        <v>0</v>
      </c>
      <c r="BD10" s="26">
        <f>资产资本表!BD72</f>
        <v>0</v>
      </c>
      <c r="BE10" s="26">
        <f>资产资本表!BE72</f>
        <v>0</v>
      </c>
      <c r="BF10" s="26">
        <f>资产资本表!BF72</f>
        <v>0</v>
      </c>
      <c r="BG10" s="26">
        <f>资产资本表!BG72</f>
        <v>0</v>
      </c>
      <c r="BH10" s="26">
        <f>资产资本表!BH72</f>
        <v>0</v>
      </c>
      <c r="BI10" s="26">
        <f>资产资本表!BI72</f>
        <v>0</v>
      </c>
      <c r="BJ10" s="26">
        <f>资产资本表!BJ72</f>
        <v>0</v>
      </c>
      <c r="BK10" s="26">
        <f>资产资本表!BK72</f>
        <v>0</v>
      </c>
      <c r="BL10" s="26">
        <f>资产资本表!BL72</f>
        <v>0</v>
      </c>
      <c r="BM10" s="26">
        <f>资产资本表!BM72</f>
        <v>0</v>
      </c>
      <c r="BN10" s="26">
        <f>资产资本表!BN72</f>
        <v>0</v>
      </c>
      <c r="BO10" s="26">
        <f>资产资本表!BO72</f>
        <v>0</v>
      </c>
      <c r="BP10" s="26">
        <f>资产资本表!BP72</f>
        <v>0</v>
      </c>
      <c r="BQ10" s="26">
        <f>资产资本表!BQ72</f>
        <v>0</v>
      </c>
      <c r="BR10" s="26">
        <f>资产资本表!BR72</f>
        <v>0</v>
      </c>
      <c r="BS10" s="26">
        <f>资产资本表!BS72</f>
        <v>0</v>
      </c>
      <c r="BT10" s="26">
        <f>资产资本表!BT72</f>
        <v>0</v>
      </c>
      <c r="BU10" s="26">
        <f>资产资本表!BU72</f>
        <v>0</v>
      </c>
      <c r="BV10" s="26">
        <f>资产资本表!BV72</f>
        <v>0</v>
      </c>
      <c r="BW10" s="26">
        <f>资产资本表!BW72</f>
        <v>0</v>
      </c>
      <c r="BX10" s="26">
        <f>资产资本表!BX72</f>
        <v>0</v>
      </c>
      <c r="BY10" s="26">
        <f>资产资本表!BY72</f>
        <v>0</v>
      </c>
      <c r="BZ10" s="26">
        <f>资产资本表!BZ72</f>
        <v>0</v>
      </c>
      <c r="CA10" s="26">
        <f>资产资本表!CA72</f>
        <v>0</v>
      </c>
      <c r="CB10" s="26">
        <f>资产资本表!CB72</f>
        <v>0</v>
      </c>
      <c r="CC10" s="26">
        <f>资产资本表!CC72</f>
        <v>0</v>
      </c>
      <c r="CD10" s="26">
        <f>资产资本表!CD72</f>
        <v>0</v>
      </c>
      <c r="CE10" s="26">
        <f>资产资本表!CE72</f>
        <v>0</v>
      </c>
      <c r="CF10" s="26">
        <f>资产资本表!CF72</f>
        <v>0</v>
      </c>
      <c r="CG10" s="26">
        <f>资产资本表!CG72</f>
        <v>0</v>
      </c>
      <c r="CH10" s="26">
        <f>资产资本表!CH72</f>
        <v>0</v>
      </c>
      <c r="CI10" s="26">
        <f>资产资本表!CI72</f>
        <v>0</v>
      </c>
      <c r="CJ10" s="26">
        <f>资产资本表!CJ72</f>
        <v>0</v>
      </c>
      <c r="CK10" s="26">
        <f>资产资本表!CK72</f>
        <v>0</v>
      </c>
    </row>
    <row r="11" spans="1:90" s="26" customFormat="1">
      <c r="A11" s="17" t="s">
        <v>342</v>
      </c>
      <c r="E11" s="26">
        <f>资产资本表!E81</f>
        <v>0</v>
      </c>
      <c r="F11" s="26">
        <f>资产资本表!F81</f>
        <v>6000000</v>
      </c>
      <c r="G11" s="26">
        <f>资产资本表!G81</f>
        <v>12000000</v>
      </c>
      <c r="H11" s="26">
        <f>资产资本表!H81</f>
        <v>0</v>
      </c>
      <c r="I11" s="26">
        <f>资产资本表!I81</f>
        <v>0</v>
      </c>
      <c r="J11" s="26">
        <f>资产资本表!J81</f>
        <v>82633958.400000006</v>
      </c>
      <c r="K11" s="26">
        <f>资产资本表!K81</f>
        <v>82633958.400000006</v>
      </c>
      <c r="L11" s="26">
        <f>资产资本表!L81</f>
        <v>44840000</v>
      </c>
      <c r="M11" s="26">
        <f>资产资本表!M81</f>
        <v>44840000</v>
      </c>
      <c r="N11" s="26">
        <f>资产资本表!N81</f>
        <v>99141600</v>
      </c>
      <c r="O11" s="26">
        <f>资产资本表!O81</f>
        <v>77640000</v>
      </c>
      <c r="P11" s="26">
        <f>资产资本表!P81</f>
        <v>77640000</v>
      </c>
      <c r="Q11" s="26">
        <f>资产资本表!Q81</f>
        <v>44840000</v>
      </c>
      <c r="R11" s="26">
        <f>资产资本表!R81</f>
        <v>0</v>
      </c>
      <c r="S11" s="26">
        <f>资产资本表!S81</f>
        <v>0</v>
      </c>
      <c r="T11" s="26">
        <f>资产资本表!T81</f>
        <v>0</v>
      </c>
      <c r="U11" s="26">
        <f>资产资本表!U81</f>
        <v>0</v>
      </c>
      <c r="V11" s="26">
        <f>资产资本表!V81</f>
        <v>0</v>
      </c>
      <c r="W11" s="26">
        <f>资产资本表!W81</f>
        <v>0</v>
      </c>
      <c r="X11" s="26">
        <f>资产资本表!X81</f>
        <v>0</v>
      </c>
      <c r="Y11" s="26">
        <f>资产资本表!Y81</f>
        <v>0</v>
      </c>
      <c r="Z11" s="26">
        <f>资产资本表!Z81</f>
        <v>0</v>
      </c>
      <c r="AA11" s="26">
        <f>资产资本表!AA81</f>
        <v>0</v>
      </c>
      <c r="AB11" s="26">
        <f>资产资本表!AB81</f>
        <v>0</v>
      </c>
      <c r="AC11" s="26">
        <f>资产资本表!AC81</f>
        <v>0</v>
      </c>
      <c r="AD11" s="26">
        <f>资产资本表!AD81</f>
        <v>0</v>
      </c>
      <c r="AE11" s="26">
        <f>资产资本表!AE81</f>
        <v>0</v>
      </c>
      <c r="AF11" s="26">
        <f>资产资本表!AF81</f>
        <v>0</v>
      </c>
      <c r="AG11" s="26">
        <f>资产资本表!AG81</f>
        <v>0</v>
      </c>
      <c r="AH11" s="26">
        <f>资产资本表!AH81</f>
        <v>0</v>
      </c>
      <c r="AI11" s="26">
        <f>资产资本表!AI81</f>
        <v>0</v>
      </c>
      <c r="AJ11" s="26">
        <f>资产资本表!AJ81</f>
        <v>0</v>
      </c>
      <c r="AK11" s="26">
        <f>资产资本表!AK81</f>
        <v>0</v>
      </c>
      <c r="AL11" s="26">
        <f>资产资本表!AL81</f>
        <v>0</v>
      </c>
      <c r="AM11" s="26">
        <f>资产资本表!AM81</f>
        <v>0</v>
      </c>
      <c r="AN11" s="26">
        <f>资产资本表!AN81</f>
        <v>29126459.579999998</v>
      </c>
      <c r="AO11" s="26">
        <f>资产资本表!AO81</f>
        <v>31593562.219999999</v>
      </c>
      <c r="AP11" s="26">
        <f>资产资本表!AP81</f>
        <v>0</v>
      </c>
      <c r="AQ11" s="26">
        <f>资产资本表!AQ81</f>
        <v>0</v>
      </c>
      <c r="AR11" s="26">
        <f>资产资本表!AR81</f>
        <v>0</v>
      </c>
      <c r="AS11" s="26">
        <f>资产资本表!AS81</f>
        <v>0</v>
      </c>
      <c r="AT11" s="26">
        <f>资产资本表!AT81</f>
        <v>0</v>
      </c>
      <c r="AU11" s="26">
        <f>资产资本表!AU81</f>
        <v>0</v>
      </c>
      <c r="AV11" s="26">
        <f>资产资本表!AV81</f>
        <v>0</v>
      </c>
      <c r="AW11" s="26">
        <f>资产资本表!AW81</f>
        <v>0</v>
      </c>
      <c r="AX11" s="26">
        <f>资产资本表!AX81</f>
        <v>0</v>
      </c>
      <c r="AY11" s="26">
        <f>资产资本表!AY81</f>
        <v>0</v>
      </c>
      <c r="AZ11" s="26">
        <f>资产资本表!AZ81</f>
        <v>0</v>
      </c>
      <c r="BA11" s="26">
        <f>资产资本表!BA81</f>
        <v>0</v>
      </c>
      <c r="BB11" s="26">
        <f>资产资本表!BB81</f>
        <v>0</v>
      </c>
      <c r="BC11" s="26">
        <f>资产资本表!BC81</f>
        <v>0</v>
      </c>
      <c r="BD11" s="26">
        <f>资产资本表!BD81</f>
        <v>0</v>
      </c>
      <c r="BE11" s="26">
        <f>资产资本表!BE81</f>
        <v>0</v>
      </c>
      <c r="BF11" s="26">
        <f>资产资本表!BF81</f>
        <v>0</v>
      </c>
      <c r="BG11" s="26">
        <f>资产资本表!BG81</f>
        <v>0</v>
      </c>
      <c r="BH11" s="26">
        <f>资产资本表!BH81</f>
        <v>0</v>
      </c>
      <c r="BI11" s="26">
        <f>资产资本表!BI81</f>
        <v>0</v>
      </c>
      <c r="BJ11" s="26">
        <f>资产资本表!BJ81</f>
        <v>0</v>
      </c>
      <c r="BK11" s="26">
        <f>资产资本表!BK81</f>
        <v>0</v>
      </c>
      <c r="BL11" s="26">
        <f>资产资本表!BL81</f>
        <v>0</v>
      </c>
      <c r="BM11" s="26">
        <f>资产资本表!BM81</f>
        <v>0</v>
      </c>
      <c r="BN11" s="26">
        <f>资产资本表!BN81</f>
        <v>0</v>
      </c>
      <c r="BO11" s="26">
        <f>资产资本表!BO81</f>
        <v>0</v>
      </c>
      <c r="BP11" s="26">
        <f>资产资本表!BP81</f>
        <v>0</v>
      </c>
      <c r="BQ11" s="26">
        <f>资产资本表!BQ81</f>
        <v>0</v>
      </c>
      <c r="BR11" s="26">
        <f>资产资本表!BR81</f>
        <v>0</v>
      </c>
      <c r="BS11" s="26">
        <f>资产资本表!BS81</f>
        <v>0</v>
      </c>
      <c r="BT11" s="26">
        <f>资产资本表!BT81</f>
        <v>0</v>
      </c>
      <c r="BU11" s="26">
        <f>资产资本表!BU81</f>
        <v>0</v>
      </c>
      <c r="BV11" s="26">
        <f>资产资本表!BV81</f>
        <v>0</v>
      </c>
      <c r="BW11" s="26">
        <f>资产资本表!BW81</f>
        <v>0</v>
      </c>
      <c r="BX11" s="26">
        <f>资产资本表!BX81</f>
        <v>0</v>
      </c>
      <c r="BY11" s="26">
        <f>资产资本表!BY81</f>
        <v>0</v>
      </c>
      <c r="BZ11" s="26">
        <f>资产资本表!BZ81</f>
        <v>0</v>
      </c>
      <c r="CA11" s="26">
        <f>资产资本表!CA81</f>
        <v>0</v>
      </c>
      <c r="CB11" s="26">
        <f>资产资本表!CB81</f>
        <v>0</v>
      </c>
      <c r="CC11" s="26">
        <f>资产资本表!CC81</f>
        <v>0</v>
      </c>
      <c r="CD11" s="26">
        <f>资产资本表!CD81</f>
        <v>0</v>
      </c>
      <c r="CE11" s="26">
        <f>资产资本表!CE81</f>
        <v>0</v>
      </c>
      <c r="CF11" s="26">
        <f>资产资本表!CF81</f>
        <v>0</v>
      </c>
      <c r="CG11" s="26">
        <f>资产资本表!CG81</f>
        <v>0</v>
      </c>
      <c r="CH11" s="26">
        <f>资产资本表!CH81</f>
        <v>0</v>
      </c>
      <c r="CI11" s="26">
        <f>资产资本表!CI81</f>
        <v>0</v>
      </c>
      <c r="CJ11" s="26">
        <f>资产资本表!CJ81</f>
        <v>0</v>
      </c>
      <c r="CK11" s="26">
        <f>资产资本表!CK81</f>
        <v>0</v>
      </c>
    </row>
    <row r="12" spans="1:90" s="26" customFormat="1">
      <c r="A12" s="17" t="s">
        <v>343</v>
      </c>
      <c r="E12" s="26">
        <f>资产资本表!E89</f>
        <v>2467036227.8700004</v>
      </c>
      <c r="F12" s="26">
        <f>资产资本表!F89</f>
        <v>2351267812.9499998</v>
      </c>
      <c r="G12" s="26">
        <f>资产资本表!G89</f>
        <v>2051135868.51</v>
      </c>
      <c r="H12" s="26">
        <f>资产资本表!H89</f>
        <v>771839044.23000002</v>
      </c>
      <c r="I12" s="26">
        <f>资产资本表!I89</f>
        <v>510285432.62</v>
      </c>
      <c r="J12" s="26">
        <f>资产资本表!J89</f>
        <v>829166508.95999992</v>
      </c>
      <c r="K12" s="26">
        <f>资产资本表!K89</f>
        <v>970557182.22000003</v>
      </c>
      <c r="L12" s="26">
        <f>资产资本表!L89</f>
        <v>1107129705.97</v>
      </c>
      <c r="M12" s="26">
        <f>资产资本表!M89</f>
        <v>1232367952.99</v>
      </c>
      <c r="N12" s="26">
        <f>资产资本表!N89</f>
        <v>1246067772.6600001</v>
      </c>
      <c r="O12" s="26">
        <f>资产资本表!O89</f>
        <v>1005063171.55</v>
      </c>
      <c r="P12" s="26">
        <f>资产资本表!P89</f>
        <v>822211559.72000003</v>
      </c>
      <c r="Q12" s="26">
        <f>资产资本表!Q89</f>
        <v>481583087.08999997</v>
      </c>
      <c r="R12" s="26">
        <f>资产资本表!R89</f>
        <v>381069712.49000001</v>
      </c>
      <c r="S12" s="26">
        <f>资产资本表!S89</f>
        <v>105236111.11</v>
      </c>
      <c r="T12" s="26">
        <f>资产资本表!T89</f>
        <v>10800000</v>
      </c>
      <c r="U12" s="26">
        <f>资产资本表!U89</f>
        <v>1000000</v>
      </c>
      <c r="V12" s="26">
        <f>资产资本表!V89</f>
        <v>0</v>
      </c>
      <c r="W12" s="26">
        <f>资产资本表!W89</f>
        <v>0</v>
      </c>
      <c r="X12" s="26">
        <f>资产资本表!X89</f>
        <v>9654307.1500000004</v>
      </c>
      <c r="Y12" s="26">
        <f>资产资本表!Y89</f>
        <v>25500000</v>
      </c>
      <c r="Z12" s="26">
        <f>资产资本表!Z89</f>
        <v>26624146.260000002</v>
      </c>
      <c r="AA12" s="26">
        <f>资产资本表!AA89</f>
        <v>0</v>
      </c>
      <c r="AB12" s="26">
        <f>资产资本表!AB89</f>
        <v>0</v>
      </c>
      <c r="AC12" s="26">
        <f>资产资本表!AC89</f>
        <v>0</v>
      </c>
      <c r="AD12" s="26">
        <f>资产资本表!AD89</f>
        <v>0</v>
      </c>
      <c r="AE12" s="26">
        <f>资产资本表!AE89</f>
        <v>0</v>
      </c>
      <c r="AF12" s="26">
        <f>资产资本表!AF89</f>
        <v>0</v>
      </c>
      <c r="AG12" s="26">
        <f>资产资本表!AG89</f>
        <v>0</v>
      </c>
      <c r="AH12" s="26">
        <f>资产资本表!AH89</f>
        <v>0</v>
      </c>
      <c r="AI12" s="26">
        <f>资产资本表!AI89</f>
        <v>0</v>
      </c>
      <c r="AJ12" s="26">
        <f>资产资本表!AJ89</f>
        <v>0</v>
      </c>
      <c r="AK12" s="26">
        <f>资产资本表!AK89</f>
        <v>0</v>
      </c>
      <c r="AL12" s="26">
        <f>资产资本表!AL89</f>
        <v>0</v>
      </c>
      <c r="AM12" s="26">
        <f>资产资本表!AM89</f>
        <v>0</v>
      </c>
      <c r="AN12" s="26">
        <f>资产资本表!AN89</f>
        <v>29126459.579999998</v>
      </c>
      <c r="AO12" s="26">
        <f>资产资本表!AO89</f>
        <v>31593562.219999999</v>
      </c>
      <c r="AP12" s="26">
        <f>资产资本表!AP89</f>
        <v>0</v>
      </c>
      <c r="AQ12" s="26">
        <f>资产资本表!AQ89</f>
        <v>0</v>
      </c>
      <c r="AR12" s="26">
        <f>资产资本表!AR89</f>
        <v>0</v>
      </c>
      <c r="AS12" s="26">
        <f>资产资本表!AS89</f>
        <v>0</v>
      </c>
      <c r="AT12" s="26">
        <f>资产资本表!AT89</f>
        <v>0</v>
      </c>
      <c r="AU12" s="26">
        <f>资产资本表!AU89</f>
        <v>0</v>
      </c>
      <c r="AV12" s="26">
        <f>资产资本表!AV89</f>
        <v>0</v>
      </c>
      <c r="AW12" s="26">
        <f>资产资本表!AW89</f>
        <v>0</v>
      </c>
      <c r="AX12" s="26">
        <f>资产资本表!AX89</f>
        <v>0</v>
      </c>
      <c r="AY12" s="26">
        <f>资产资本表!AY89</f>
        <v>0</v>
      </c>
      <c r="AZ12" s="26">
        <f>资产资本表!AZ89</f>
        <v>0</v>
      </c>
      <c r="BA12" s="26">
        <f>资产资本表!BA89</f>
        <v>0</v>
      </c>
      <c r="BB12" s="26">
        <f>资产资本表!BB89</f>
        <v>0</v>
      </c>
      <c r="BC12" s="26">
        <f>资产资本表!BC89</f>
        <v>0</v>
      </c>
      <c r="BD12" s="26">
        <f>资产资本表!BD89</f>
        <v>0</v>
      </c>
      <c r="BE12" s="26">
        <f>资产资本表!BE89</f>
        <v>0</v>
      </c>
      <c r="BF12" s="26">
        <f>资产资本表!BF89</f>
        <v>0</v>
      </c>
      <c r="BG12" s="26">
        <f>资产资本表!BG89</f>
        <v>0</v>
      </c>
      <c r="BH12" s="26">
        <f>资产资本表!BH89</f>
        <v>0</v>
      </c>
      <c r="BI12" s="26">
        <f>资产资本表!BI89</f>
        <v>0</v>
      </c>
      <c r="BJ12" s="26">
        <f>资产资本表!BJ89</f>
        <v>0</v>
      </c>
      <c r="BK12" s="26">
        <f>资产资本表!BK89</f>
        <v>0</v>
      </c>
      <c r="BL12" s="26">
        <f>资产资本表!BL89</f>
        <v>0</v>
      </c>
      <c r="BM12" s="26">
        <f>资产资本表!BM89</f>
        <v>0</v>
      </c>
      <c r="BN12" s="26">
        <f>资产资本表!BN89</f>
        <v>0</v>
      </c>
      <c r="BO12" s="26">
        <f>资产资本表!BO89</f>
        <v>0</v>
      </c>
      <c r="BP12" s="26">
        <f>资产资本表!BP89</f>
        <v>0</v>
      </c>
      <c r="BQ12" s="26">
        <f>资产资本表!BQ89</f>
        <v>0</v>
      </c>
      <c r="BR12" s="26">
        <f>资产资本表!BR89</f>
        <v>0</v>
      </c>
      <c r="BS12" s="26">
        <f>资产资本表!BS89</f>
        <v>0</v>
      </c>
      <c r="BT12" s="26">
        <f>资产资本表!BT89</f>
        <v>0</v>
      </c>
      <c r="BU12" s="26">
        <f>资产资本表!BU89</f>
        <v>0</v>
      </c>
      <c r="BV12" s="26">
        <f>资产资本表!BV89</f>
        <v>0</v>
      </c>
      <c r="BW12" s="26">
        <f>资产资本表!BW89</f>
        <v>0</v>
      </c>
      <c r="BX12" s="26">
        <f>资产资本表!BX89</f>
        <v>0</v>
      </c>
      <c r="BY12" s="26">
        <f>资产资本表!BY89</f>
        <v>0</v>
      </c>
      <c r="BZ12" s="26">
        <f>资产资本表!BZ89</f>
        <v>0</v>
      </c>
      <c r="CA12" s="26">
        <f>资产资本表!CA89</f>
        <v>0</v>
      </c>
      <c r="CB12" s="26">
        <f>资产资本表!CB89</f>
        <v>0</v>
      </c>
      <c r="CC12" s="26">
        <f>资产资本表!CC89</f>
        <v>0</v>
      </c>
      <c r="CD12" s="26">
        <f>资产资本表!CD89</f>
        <v>0</v>
      </c>
      <c r="CE12" s="26">
        <f>资产资本表!CE89</f>
        <v>0</v>
      </c>
      <c r="CF12" s="26">
        <f>资产资本表!CF89</f>
        <v>0</v>
      </c>
      <c r="CG12" s="26">
        <f>资产资本表!CG89</f>
        <v>0</v>
      </c>
      <c r="CH12" s="26">
        <f>资产资本表!CH89</f>
        <v>0</v>
      </c>
      <c r="CI12" s="26">
        <f>资产资本表!CI89</f>
        <v>0</v>
      </c>
      <c r="CJ12" s="26">
        <f>资产资本表!CJ89</f>
        <v>0</v>
      </c>
      <c r="CK12" s="26">
        <f>资产资本表!CK89</f>
        <v>0</v>
      </c>
      <c r="CL12" s="26">
        <f>资产资本表!CL89</f>
        <v>0</v>
      </c>
    </row>
    <row r="13" spans="1:90" s="26" customFormat="1">
      <c r="A13" s="17" t="s">
        <v>347</v>
      </c>
      <c r="E13" s="26">
        <f>E9-E12</f>
        <v>5193519397.8899994</v>
      </c>
      <c r="F13" s="26">
        <f t="shared" ref="F13:BQ13" si="0">F9-F12</f>
        <v>4746859016.79</v>
      </c>
      <c r="G13" s="26">
        <f t="shared" si="0"/>
        <v>4492300313.5699997</v>
      </c>
      <c r="H13" s="26">
        <f t="shared" si="0"/>
        <v>4375959540.8299999</v>
      </c>
      <c r="I13" s="26">
        <f t="shared" si="0"/>
        <v>4280489483.8999996</v>
      </c>
      <c r="J13" s="26">
        <f t="shared" si="0"/>
        <v>3886684493.25</v>
      </c>
      <c r="K13" s="26">
        <f t="shared" si="0"/>
        <v>3744729115.0599985</v>
      </c>
      <c r="L13" s="26">
        <f t="shared" si="0"/>
        <v>3637675611.3899984</v>
      </c>
      <c r="M13" s="26">
        <f t="shared" si="0"/>
        <v>3651982206.1000004</v>
      </c>
      <c r="N13" s="26">
        <f t="shared" si="0"/>
        <v>3374885938.5100002</v>
      </c>
      <c r="O13" s="26">
        <f t="shared" si="0"/>
        <v>3361207875.0799999</v>
      </c>
      <c r="P13" s="26">
        <f t="shared" si="0"/>
        <v>2155373074.0299997</v>
      </c>
      <c r="Q13" s="26">
        <f t="shared" si="0"/>
        <v>2107909010.9700005</v>
      </c>
      <c r="R13" s="26">
        <f t="shared" si="0"/>
        <v>1915537913.4999998</v>
      </c>
      <c r="S13" s="26">
        <f t="shared" si="0"/>
        <v>1876424047.97</v>
      </c>
      <c r="T13" s="26">
        <f t="shared" si="0"/>
        <v>1530967691.8200002</v>
      </c>
      <c r="U13" s="26">
        <f t="shared" si="0"/>
        <v>1773239891.7</v>
      </c>
      <c r="V13" s="26">
        <f t="shared" si="0"/>
        <v>1460063611.5800002</v>
      </c>
      <c r="W13" s="26">
        <f t="shared" si="0"/>
        <v>1433020583.8199999</v>
      </c>
      <c r="X13" s="26">
        <f t="shared" si="0"/>
        <v>1424563322.0900002</v>
      </c>
      <c r="Y13" s="26">
        <f t="shared" si="0"/>
        <v>1380941467.3800001</v>
      </c>
      <c r="Z13" s="26">
        <f t="shared" si="0"/>
        <v>1392365482.3799999</v>
      </c>
      <c r="AA13" s="26">
        <f t="shared" si="0"/>
        <v>1348072430.5999999</v>
      </c>
      <c r="AB13" s="26">
        <f t="shared" si="0"/>
        <v>1379404993.8199999</v>
      </c>
      <c r="AC13" s="26">
        <f t="shared" si="0"/>
        <v>1393751095.77</v>
      </c>
      <c r="AD13" s="26">
        <f t="shared" si="0"/>
        <v>1367114900.71</v>
      </c>
      <c r="AE13" s="26">
        <f t="shared" si="0"/>
        <v>1327592150.04</v>
      </c>
      <c r="AF13" s="26">
        <f t="shared" si="0"/>
        <v>1275872795.54</v>
      </c>
      <c r="AG13" s="26">
        <f t="shared" si="0"/>
        <v>1217633955.73</v>
      </c>
      <c r="AH13" s="26">
        <f t="shared" si="0"/>
        <v>1137133691.1900001</v>
      </c>
      <c r="AI13" s="26">
        <f t="shared" si="0"/>
        <v>1116925863.48</v>
      </c>
      <c r="AJ13" s="26">
        <f t="shared" si="0"/>
        <v>1070488258.8700001</v>
      </c>
      <c r="AK13" s="26">
        <f t="shared" si="0"/>
        <v>989273104.76999998</v>
      </c>
      <c r="AL13" s="26">
        <f t="shared" si="0"/>
        <v>943483623.05000007</v>
      </c>
      <c r="AM13" s="26">
        <f t="shared" si="0"/>
        <v>301908047.23000002</v>
      </c>
      <c r="AN13" s="26">
        <f t="shared" si="0"/>
        <v>242868272.87000006</v>
      </c>
      <c r="AO13" s="26">
        <f t="shared" si="0"/>
        <v>174139245.77999997</v>
      </c>
      <c r="AP13" s="26">
        <f t="shared" si="0"/>
        <v>106511976.32999998</v>
      </c>
      <c r="AQ13" s="26">
        <f t="shared" si="0"/>
        <v>0</v>
      </c>
      <c r="AR13" s="26">
        <f t="shared" si="0"/>
        <v>0</v>
      </c>
      <c r="AS13" s="26">
        <f t="shared" si="0"/>
        <v>0</v>
      </c>
      <c r="AT13" s="26">
        <f t="shared" si="0"/>
        <v>0</v>
      </c>
      <c r="AU13" s="26">
        <f t="shared" si="0"/>
        <v>0</v>
      </c>
      <c r="AV13" s="26">
        <f t="shared" si="0"/>
        <v>0</v>
      </c>
      <c r="AW13" s="26">
        <f t="shared" si="0"/>
        <v>0</v>
      </c>
      <c r="AX13" s="26">
        <f t="shared" si="0"/>
        <v>0</v>
      </c>
      <c r="AY13" s="26">
        <f t="shared" si="0"/>
        <v>0</v>
      </c>
      <c r="AZ13" s="26">
        <f t="shared" si="0"/>
        <v>0</v>
      </c>
      <c r="BA13" s="26">
        <f t="shared" si="0"/>
        <v>0</v>
      </c>
      <c r="BB13" s="26">
        <f t="shared" si="0"/>
        <v>0</v>
      </c>
      <c r="BC13" s="26">
        <f t="shared" si="0"/>
        <v>0</v>
      </c>
      <c r="BD13" s="26">
        <f t="shared" si="0"/>
        <v>0</v>
      </c>
      <c r="BE13" s="26">
        <f t="shared" si="0"/>
        <v>0</v>
      </c>
      <c r="BF13" s="26">
        <f t="shared" si="0"/>
        <v>0</v>
      </c>
      <c r="BG13" s="26">
        <f t="shared" si="0"/>
        <v>0</v>
      </c>
      <c r="BH13" s="26">
        <f t="shared" si="0"/>
        <v>0</v>
      </c>
      <c r="BI13" s="26">
        <f t="shared" si="0"/>
        <v>0</v>
      </c>
      <c r="BJ13" s="26">
        <f t="shared" si="0"/>
        <v>0</v>
      </c>
      <c r="BK13" s="26">
        <f t="shared" si="0"/>
        <v>0</v>
      </c>
      <c r="BL13" s="26">
        <f t="shared" si="0"/>
        <v>0</v>
      </c>
      <c r="BM13" s="26">
        <f t="shared" si="0"/>
        <v>0</v>
      </c>
      <c r="BN13" s="26">
        <f t="shared" si="0"/>
        <v>0</v>
      </c>
      <c r="BO13" s="26">
        <f t="shared" si="0"/>
        <v>0</v>
      </c>
      <c r="BP13" s="26">
        <f t="shared" si="0"/>
        <v>0</v>
      </c>
      <c r="BQ13" s="26">
        <f t="shared" si="0"/>
        <v>0</v>
      </c>
      <c r="BR13" s="26">
        <f t="shared" ref="BR13:CL13" si="1">BR9-BR12</f>
        <v>0</v>
      </c>
      <c r="BS13" s="26">
        <f t="shared" si="1"/>
        <v>0</v>
      </c>
      <c r="BT13" s="26">
        <f t="shared" si="1"/>
        <v>0</v>
      </c>
      <c r="BU13" s="26">
        <f t="shared" si="1"/>
        <v>0</v>
      </c>
      <c r="BV13" s="26">
        <f t="shared" si="1"/>
        <v>0</v>
      </c>
      <c r="BW13" s="26">
        <f t="shared" si="1"/>
        <v>0</v>
      </c>
      <c r="BX13" s="26">
        <f t="shared" si="1"/>
        <v>0</v>
      </c>
      <c r="BY13" s="26">
        <f t="shared" si="1"/>
        <v>0</v>
      </c>
      <c r="BZ13" s="26">
        <f t="shared" si="1"/>
        <v>0</v>
      </c>
      <c r="CA13" s="26">
        <f t="shared" si="1"/>
        <v>0</v>
      </c>
      <c r="CB13" s="26">
        <f t="shared" si="1"/>
        <v>0</v>
      </c>
      <c r="CC13" s="26">
        <f t="shared" si="1"/>
        <v>0</v>
      </c>
      <c r="CD13" s="26">
        <f t="shared" si="1"/>
        <v>0</v>
      </c>
      <c r="CE13" s="26">
        <f t="shared" si="1"/>
        <v>0</v>
      </c>
      <c r="CF13" s="26">
        <f t="shared" si="1"/>
        <v>0</v>
      </c>
      <c r="CG13" s="26">
        <f t="shared" si="1"/>
        <v>0</v>
      </c>
      <c r="CH13" s="26">
        <f t="shared" si="1"/>
        <v>0</v>
      </c>
      <c r="CI13" s="26">
        <f t="shared" si="1"/>
        <v>0</v>
      </c>
      <c r="CJ13" s="26">
        <f t="shared" si="1"/>
        <v>0</v>
      </c>
      <c r="CK13" s="26">
        <f t="shared" si="1"/>
        <v>0</v>
      </c>
      <c r="CL13" s="26">
        <f t="shared" si="1"/>
        <v>0</v>
      </c>
    </row>
    <row r="14" spans="1:90" s="48" customFormat="1">
      <c r="A14" s="46" t="s">
        <v>344</v>
      </c>
      <c r="E14" s="48">
        <f>E9</f>
        <v>7660555625.7600002</v>
      </c>
      <c r="F14" s="48">
        <f t="shared" ref="F14:BQ14" si="2">F9</f>
        <v>7098126829.7399998</v>
      </c>
      <c r="G14" s="48">
        <f t="shared" si="2"/>
        <v>6543436182.0799999</v>
      </c>
      <c r="H14" s="48">
        <f t="shared" si="2"/>
        <v>5147798585.0600004</v>
      </c>
      <c r="I14" s="48">
        <f t="shared" si="2"/>
        <v>4790774916.5199995</v>
      </c>
      <c r="J14" s="48">
        <f t="shared" si="2"/>
        <v>4715851002.21</v>
      </c>
      <c r="K14" s="48">
        <f t="shared" si="2"/>
        <v>4715286297.2799988</v>
      </c>
      <c r="L14" s="48">
        <f t="shared" si="2"/>
        <v>4744805317.3599987</v>
      </c>
      <c r="M14" s="48">
        <f t="shared" si="2"/>
        <v>4884350159.0900002</v>
      </c>
      <c r="N14" s="48">
        <f t="shared" si="2"/>
        <v>4620953711.1700001</v>
      </c>
      <c r="O14" s="48">
        <f t="shared" si="2"/>
        <v>4366271046.6300001</v>
      </c>
      <c r="P14" s="48">
        <f t="shared" si="2"/>
        <v>2977584633.75</v>
      </c>
      <c r="Q14" s="48">
        <f t="shared" si="2"/>
        <v>2589492098.0600004</v>
      </c>
      <c r="R14" s="48">
        <f t="shared" si="2"/>
        <v>2296607625.9899998</v>
      </c>
      <c r="S14" s="48">
        <f t="shared" si="2"/>
        <v>1981660159.0799999</v>
      </c>
      <c r="T14" s="48">
        <f t="shared" si="2"/>
        <v>1541767691.8200002</v>
      </c>
      <c r="U14" s="48">
        <f t="shared" si="2"/>
        <v>1774239891.7</v>
      </c>
      <c r="V14" s="48">
        <f t="shared" si="2"/>
        <v>1460063611.5800002</v>
      </c>
      <c r="W14" s="48">
        <f t="shared" si="2"/>
        <v>1433020583.8199999</v>
      </c>
      <c r="X14" s="48">
        <f t="shared" si="2"/>
        <v>1434217629.2400002</v>
      </c>
      <c r="Y14" s="48">
        <f t="shared" si="2"/>
        <v>1406441467.3800001</v>
      </c>
      <c r="Z14" s="48">
        <f t="shared" si="2"/>
        <v>1418989628.6399999</v>
      </c>
      <c r="AA14" s="48">
        <f t="shared" si="2"/>
        <v>1348072430.5999999</v>
      </c>
      <c r="AB14" s="48">
        <f t="shared" si="2"/>
        <v>1379404993.8199999</v>
      </c>
      <c r="AC14" s="48">
        <f t="shared" si="2"/>
        <v>1393751095.77</v>
      </c>
      <c r="AD14" s="48">
        <f t="shared" si="2"/>
        <v>1367114900.71</v>
      </c>
      <c r="AE14" s="48">
        <f t="shared" si="2"/>
        <v>1327592150.04</v>
      </c>
      <c r="AF14" s="48">
        <f t="shared" si="2"/>
        <v>1275872795.54</v>
      </c>
      <c r="AG14" s="48">
        <f t="shared" si="2"/>
        <v>1217633955.73</v>
      </c>
      <c r="AH14" s="48">
        <f t="shared" si="2"/>
        <v>1137133691.1900001</v>
      </c>
      <c r="AI14" s="48">
        <f t="shared" si="2"/>
        <v>1116925863.48</v>
      </c>
      <c r="AJ14" s="48">
        <f t="shared" si="2"/>
        <v>1070488258.8700001</v>
      </c>
      <c r="AK14" s="48">
        <f t="shared" si="2"/>
        <v>989273104.76999998</v>
      </c>
      <c r="AL14" s="48">
        <f t="shared" si="2"/>
        <v>943483623.05000007</v>
      </c>
      <c r="AM14" s="48">
        <f t="shared" si="2"/>
        <v>301908047.23000002</v>
      </c>
      <c r="AN14" s="48">
        <f t="shared" si="2"/>
        <v>271994732.45000005</v>
      </c>
      <c r="AO14" s="48">
        <f t="shared" si="2"/>
        <v>205732807.99999997</v>
      </c>
      <c r="AP14" s="48">
        <f t="shared" si="2"/>
        <v>106511976.32999998</v>
      </c>
      <c r="AQ14" s="48">
        <f t="shared" si="2"/>
        <v>0</v>
      </c>
      <c r="AR14" s="48">
        <f t="shared" si="2"/>
        <v>0</v>
      </c>
      <c r="AS14" s="48">
        <f t="shared" si="2"/>
        <v>0</v>
      </c>
      <c r="AT14" s="48">
        <f t="shared" si="2"/>
        <v>0</v>
      </c>
      <c r="AU14" s="48">
        <f t="shared" si="2"/>
        <v>0</v>
      </c>
      <c r="AV14" s="48">
        <f t="shared" si="2"/>
        <v>0</v>
      </c>
      <c r="AW14" s="48">
        <f t="shared" si="2"/>
        <v>0</v>
      </c>
      <c r="AX14" s="48">
        <f t="shared" si="2"/>
        <v>0</v>
      </c>
      <c r="AY14" s="48">
        <f t="shared" si="2"/>
        <v>0</v>
      </c>
      <c r="AZ14" s="48">
        <f t="shared" si="2"/>
        <v>0</v>
      </c>
      <c r="BA14" s="48">
        <f t="shared" si="2"/>
        <v>0</v>
      </c>
      <c r="BB14" s="48">
        <f t="shared" si="2"/>
        <v>0</v>
      </c>
      <c r="BC14" s="48">
        <f t="shared" si="2"/>
        <v>0</v>
      </c>
      <c r="BD14" s="48">
        <f t="shared" si="2"/>
        <v>0</v>
      </c>
      <c r="BE14" s="48">
        <f t="shared" si="2"/>
        <v>0</v>
      </c>
      <c r="BF14" s="48">
        <f t="shared" si="2"/>
        <v>0</v>
      </c>
      <c r="BG14" s="48">
        <f t="shared" si="2"/>
        <v>0</v>
      </c>
      <c r="BH14" s="48">
        <f t="shared" si="2"/>
        <v>0</v>
      </c>
      <c r="BI14" s="48">
        <f t="shared" si="2"/>
        <v>0</v>
      </c>
      <c r="BJ14" s="48">
        <f t="shared" si="2"/>
        <v>0</v>
      </c>
      <c r="BK14" s="48">
        <f t="shared" si="2"/>
        <v>0</v>
      </c>
      <c r="BL14" s="48">
        <f t="shared" si="2"/>
        <v>0</v>
      </c>
      <c r="BM14" s="48">
        <f t="shared" si="2"/>
        <v>0</v>
      </c>
      <c r="BN14" s="48">
        <f t="shared" si="2"/>
        <v>0</v>
      </c>
      <c r="BO14" s="48">
        <f t="shared" si="2"/>
        <v>0</v>
      </c>
      <c r="BP14" s="48">
        <f t="shared" si="2"/>
        <v>0</v>
      </c>
      <c r="BQ14" s="48">
        <f t="shared" si="2"/>
        <v>0</v>
      </c>
      <c r="BR14" s="48">
        <f t="shared" ref="BR14:CL14" si="3">BR9</f>
        <v>0</v>
      </c>
      <c r="BS14" s="48">
        <f t="shared" si="3"/>
        <v>0</v>
      </c>
      <c r="BT14" s="48">
        <f t="shared" si="3"/>
        <v>0</v>
      </c>
      <c r="BU14" s="48">
        <f t="shared" si="3"/>
        <v>0</v>
      </c>
      <c r="BV14" s="48">
        <f t="shared" si="3"/>
        <v>0</v>
      </c>
      <c r="BW14" s="48">
        <f t="shared" si="3"/>
        <v>0</v>
      </c>
      <c r="BX14" s="48">
        <f t="shared" si="3"/>
        <v>0</v>
      </c>
      <c r="BY14" s="48">
        <f t="shared" si="3"/>
        <v>0</v>
      </c>
      <c r="BZ14" s="48">
        <f t="shared" si="3"/>
        <v>0</v>
      </c>
      <c r="CA14" s="48">
        <f t="shared" si="3"/>
        <v>0</v>
      </c>
      <c r="CB14" s="48">
        <f t="shared" si="3"/>
        <v>0</v>
      </c>
      <c r="CC14" s="48">
        <f t="shared" si="3"/>
        <v>0</v>
      </c>
      <c r="CD14" s="48">
        <f t="shared" si="3"/>
        <v>0</v>
      </c>
      <c r="CE14" s="48">
        <f t="shared" si="3"/>
        <v>0</v>
      </c>
      <c r="CF14" s="48">
        <f t="shared" si="3"/>
        <v>0</v>
      </c>
      <c r="CG14" s="48">
        <f t="shared" si="3"/>
        <v>0</v>
      </c>
      <c r="CH14" s="48">
        <f t="shared" si="3"/>
        <v>0</v>
      </c>
      <c r="CI14" s="48">
        <f t="shared" si="3"/>
        <v>0</v>
      </c>
      <c r="CJ14" s="48">
        <f t="shared" si="3"/>
        <v>0</v>
      </c>
      <c r="CK14" s="48">
        <f t="shared" si="3"/>
        <v>0</v>
      </c>
      <c r="CL14" s="48">
        <f t="shared" si="3"/>
        <v>0</v>
      </c>
    </row>
    <row r="15" spans="1:90" s="26" customFormat="1">
      <c r="A15" s="20" t="s">
        <v>345</v>
      </c>
      <c r="E15" s="26">
        <f>E11+E13-E3-E4-E7</f>
        <v>5569371807.1799984</v>
      </c>
      <c r="F15" s="26">
        <f t="shared" ref="F15:BQ15" si="4">F11+F13-F3-F4-F7</f>
        <v>5449021844.1900005</v>
      </c>
      <c r="G15" s="26">
        <f t="shared" si="4"/>
        <v>4584768109.6799994</v>
      </c>
      <c r="H15" s="26">
        <f t="shared" si="4"/>
        <v>4358997773.9200001</v>
      </c>
      <c r="I15" s="26">
        <f t="shared" si="4"/>
        <v>4568484297</v>
      </c>
      <c r="J15" s="26">
        <f t="shared" si="4"/>
        <v>4451714459.829999</v>
      </c>
      <c r="K15" s="26">
        <f t="shared" si="4"/>
        <v>4057348734.3399982</v>
      </c>
      <c r="L15" s="26">
        <f t="shared" si="4"/>
        <v>3838025629.3799977</v>
      </c>
      <c r="M15" s="26">
        <f t="shared" si="4"/>
        <v>4157075009.7700005</v>
      </c>
      <c r="N15" s="26">
        <f t="shared" si="4"/>
        <v>3315354902.29</v>
      </c>
      <c r="O15" s="26">
        <f t="shared" si="4"/>
        <v>3472183390.1700001</v>
      </c>
      <c r="P15" s="26">
        <f t="shared" si="4"/>
        <v>2205664663.4099998</v>
      </c>
      <c r="Q15" s="26">
        <f t="shared" si="4"/>
        <v>2190297005.96</v>
      </c>
      <c r="R15" s="26">
        <f t="shared" si="4"/>
        <v>1766718725.9399996</v>
      </c>
      <c r="S15" s="26">
        <f t="shared" si="4"/>
        <v>1262016500.77</v>
      </c>
      <c r="T15" s="26">
        <f t="shared" si="4"/>
        <v>906931051.53000033</v>
      </c>
      <c r="U15" s="26">
        <f t="shared" si="4"/>
        <v>1230380608.1400001</v>
      </c>
      <c r="V15" s="26">
        <f t="shared" si="4"/>
        <v>894556034.62000012</v>
      </c>
      <c r="W15" s="26">
        <f t="shared" si="4"/>
        <v>843320592.9599998</v>
      </c>
      <c r="X15" s="26">
        <f t="shared" si="4"/>
        <v>860438871.6900003</v>
      </c>
      <c r="Y15" s="26">
        <f t="shared" si="4"/>
        <v>1036097712.3500001</v>
      </c>
      <c r="Z15" s="26">
        <f t="shared" si="4"/>
        <v>773720355.6099999</v>
      </c>
      <c r="AA15" s="26">
        <f t="shared" si="4"/>
        <v>695088232.33999991</v>
      </c>
      <c r="AB15" s="26">
        <f t="shared" si="4"/>
        <v>801501383.61999989</v>
      </c>
      <c r="AC15" s="26">
        <f t="shared" si="4"/>
        <v>915944987.87999988</v>
      </c>
      <c r="AD15" s="26">
        <f t="shared" si="4"/>
        <v>831862149.71000004</v>
      </c>
      <c r="AE15" s="26">
        <f t="shared" si="4"/>
        <v>836835251.90999985</v>
      </c>
      <c r="AF15" s="26">
        <f t="shared" si="4"/>
        <v>940419867.64999998</v>
      </c>
      <c r="AG15" s="26">
        <f t="shared" si="4"/>
        <v>1051682829.1500001</v>
      </c>
      <c r="AH15" s="26">
        <f t="shared" si="4"/>
        <v>923301267.04999995</v>
      </c>
      <c r="AI15" s="26">
        <f t="shared" si="4"/>
        <v>1001728847.5700002</v>
      </c>
      <c r="AJ15" s="26">
        <f t="shared" si="4"/>
        <v>1088896792.9000001</v>
      </c>
      <c r="AK15" s="26">
        <f t="shared" si="4"/>
        <v>1016372140.1599998</v>
      </c>
      <c r="AL15" s="26">
        <f t="shared" si="4"/>
        <v>968156928.08000004</v>
      </c>
      <c r="AM15" s="26">
        <f t="shared" si="4"/>
        <v>266276076.40000004</v>
      </c>
      <c r="AN15" s="26">
        <f t="shared" si="4"/>
        <v>228368835.97000003</v>
      </c>
      <c r="AO15" s="26">
        <f t="shared" si="4"/>
        <v>145080591.76000002</v>
      </c>
      <c r="AP15" s="26">
        <f t="shared" si="4"/>
        <v>132744933.32999998</v>
      </c>
      <c r="AQ15" s="26">
        <f t="shared" si="4"/>
        <v>0</v>
      </c>
      <c r="AR15" s="26">
        <f t="shared" si="4"/>
        <v>0</v>
      </c>
      <c r="AS15" s="26">
        <f t="shared" si="4"/>
        <v>0</v>
      </c>
      <c r="AT15" s="26">
        <f t="shared" si="4"/>
        <v>0</v>
      </c>
      <c r="AU15" s="26">
        <f t="shared" si="4"/>
        <v>0</v>
      </c>
      <c r="AV15" s="26">
        <f t="shared" si="4"/>
        <v>0</v>
      </c>
      <c r="AW15" s="26">
        <f t="shared" si="4"/>
        <v>0</v>
      </c>
      <c r="AX15" s="26">
        <f t="shared" si="4"/>
        <v>0</v>
      </c>
      <c r="AY15" s="26">
        <f t="shared" si="4"/>
        <v>0</v>
      </c>
      <c r="AZ15" s="26">
        <f t="shared" si="4"/>
        <v>0</v>
      </c>
      <c r="BA15" s="26">
        <f t="shared" si="4"/>
        <v>0</v>
      </c>
      <c r="BB15" s="26">
        <f t="shared" si="4"/>
        <v>0</v>
      </c>
      <c r="BC15" s="26">
        <f t="shared" si="4"/>
        <v>0</v>
      </c>
      <c r="BD15" s="26">
        <f t="shared" si="4"/>
        <v>0</v>
      </c>
      <c r="BE15" s="26">
        <f t="shared" si="4"/>
        <v>0</v>
      </c>
      <c r="BF15" s="26">
        <f t="shared" si="4"/>
        <v>0</v>
      </c>
      <c r="BG15" s="26">
        <f t="shared" si="4"/>
        <v>0</v>
      </c>
      <c r="BH15" s="26">
        <f t="shared" si="4"/>
        <v>0</v>
      </c>
      <c r="BI15" s="26">
        <f t="shared" si="4"/>
        <v>0</v>
      </c>
      <c r="BJ15" s="26">
        <f t="shared" si="4"/>
        <v>0</v>
      </c>
      <c r="BK15" s="26">
        <f t="shared" si="4"/>
        <v>0</v>
      </c>
      <c r="BL15" s="26">
        <f t="shared" si="4"/>
        <v>0</v>
      </c>
      <c r="BM15" s="26">
        <f t="shared" si="4"/>
        <v>0</v>
      </c>
      <c r="BN15" s="26">
        <f t="shared" si="4"/>
        <v>0</v>
      </c>
      <c r="BO15" s="26">
        <f t="shared" si="4"/>
        <v>0</v>
      </c>
      <c r="BP15" s="26">
        <f t="shared" si="4"/>
        <v>0</v>
      </c>
      <c r="BQ15" s="26">
        <f t="shared" si="4"/>
        <v>0</v>
      </c>
      <c r="BR15" s="26">
        <f t="shared" ref="BR15:CL15" si="5">BR11+BR13-BR3-BR4-BR7</f>
        <v>0</v>
      </c>
      <c r="BS15" s="26">
        <f t="shared" si="5"/>
        <v>0</v>
      </c>
      <c r="BT15" s="26">
        <f t="shared" si="5"/>
        <v>0</v>
      </c>
      <c r="BU15" s="26">
        <f t="shared" si="5"/>
        <v>0</v>
      </c>
      <c r="BV15" s="26">
        <f t="shared" si="5"/>
        <v>0</v>
      </c>
      <c r="BW15" s="26">
        <f t="shared" si="5"/>
        <v>0</v>
      </c>
      <c r="BX15" s="26">
        <f t="shared" si="5"/>
        <v>0</v>
      </c>
      <c r="BY15" s="26">
        <f t="shared" si="5"/>
        <v>0</v>
      </c>
      <c r="BZ15" s="26">
        <f t="shared" si="5"/>
        <v>0</v>
      </c>
      <c r="CA15" s="26">
        <f t="shared" si="5"/>
        <v>0</v>
      </c>
      <c r="CB15" s="26">
        <f t="shared" si="5"/>
        <v>0</v>
      </c>
      <c r="CC15" s="26">
        <f t="shared" si="5"/>
        <v>0</v>
      </c>
      <c r="CD15" s="26">
        <f t="shared" si="5"/>
        <v>0</v>
      </c>
      <c r="CE15" s="26">
        <f t="shared" si="5"/>
        <v>0</v>
      </c>
      <c r="CF15" s="26">
        <f t="shared" si="5"/>
        <v>0</v>
      </c>
      <c r="CG15" s="26">
        <f t="shared" si="5"/>
        <v>0</v>
      </c>
      <c r="CH15" s="26">
        <f t="shared" si="5"/>
        <v>0</v>
      </c>
      <c r="CI15" s="26">
        <f t="shared" si="5"/>
        <v>0</v>
      </c>
      <c r="CJ15" s="26">
        <f t="shared" si="5"/>
        <v>0</v>
      </c>
      <c r="CK15" s="26">
        <f t="shared" si="5"/>
        <v>0</v>
      </c>
      <c r="CL15" s="26">
        <f t="shared" si="5"/>
        <v>0</v>
      </c>
    </row>
    <row r="16" spans="1:90" s="26" customFormat="1">
      <c r="A16" s="20" t="s">
        <v>346</v>
      </c>
      <c r="E16" s="26">
        <f>E10-E2</f>
        <v>-5569371807.1800003</v>
      </c>
      <c r="F16" s="26">
        <f t="shared" ref="F16:BQ16" si="6">F10-F2</f>
        <v>-5449021844.1900005</v>
      </c>
      <c r="G16" s="26">
        <f t="shared" si="6"/>
        <v>-4584768109.6799994</v>
      </c>
      <c r="H16" s="26">
        <f t="shared" si="6"/>
        <v>-4358997773.9200001</v>
      </c>
      <c r="I16" s="26">
        <f t="shared" si="6"/>
        <v>-4568484297</v>
      </c>
      <c r="J16" s="26">
        <f t="shared" si="6"/>
        <v>-4451714459.8299999</v>
      </c>
      <c r="K16" s="26">
        <f t="shared" si="6"/>
        <v>-4057348734.3399987</v>
      </c>
      <c r="L16" s="26">
        <f t="shared" si="6"/>
        <v>-3838025629.3799992</v>
      </c>
      <c r="M16" s="26">
        <f t="shared" si="6"/>
        <v>-4157075009.7700005</v>
      </c>
      <c r="N16" s="26">
        <f t="shared" si="6"/>
        <v>-3315354902.29</v>
      </c>
      <c r="O16" s="26">
        <f t="shared" si="6"/>
        <v>-3472183390.1700001</v>
      </c>
      <c r="P16" s="26">
        <f t="shared" si="6"/>
        <v>-2205664663.4099998</v>
      </c>
      <c r="Q16" s="26">
        <f t="shared" si="6"/>
        <v>-2190297005.96</v>
      </c>
      <c r="R16" s="26">
        <f t="shared" si="6"/>
        <v>-1766718725.9399998</v>
      </c>
      <c r="S16" s="26">
        <f t="shared" si="6"/>
        <v>-1262016500.77</v>
      </c>
      <c r="T16" s="26">
        <f t="shared" si="6"/>
        <v>-906931051.53000009</v>
      </c>
      <c r="U16" s="26">
        <f t="shared" si="6"/>
        <v>-1230380608.1400001</v>
      </c>
      <c r="V16" s="26">
        <f t="shared" si="6"/>
        <v>-894556034.62</v>
      </c>
      <c r="W16" s="26">
        <f t="shared" si="6"/>
        <v>-843320592.95999992</v>
      </c>
      <c r="X16" s="26">
        <f t="shared" si="6"/>
        <v>-860438871.69000018</v>
      </c>
      <c r="Y16" s="26">
        <f t="shared" si="6"/>
        <v>-1036097712.35</v>
      </c>
      <c r="Z16" s="26">
        <f t="shared" si="6"/>
        <v>-773720355.61000001</v>
      </c>
      <c r="AA16" s="26">
        <f t="shared" si="6"/>
        <v>-695088232.34000003</v>
      </c>
      <c r="AB16" s="26">
        <f t="shared" si="6"/>
        <v>-801501383.62</v>
      </c>
      <c r="AC16" s="26">
        <f t="shared" si="6"/>
        <v>-915944987.88</v>
      </c>
      <c r="AD16" s="26">
        <f t="shared" si="6"/>
        <v>-831862149.71000004</v>
      </c>
      <c r="AE16" s="26">
        <f t="shared" si="6"/>
        <v>-836835251.91000009</v>
      </c>
      <c r="AF16" s="26">
        <f t="shared" si="6"/>
        <v>-940419867.6500001</v>
      </c>
      <c r="AG16" s="26">
        <f t="shared" si="6"/>
        <v>-1051682829.15</v>
      </c>
      <c r="AH16" s="26">
        <f t="shared" si="6"/>
        <v>-923301267.05000007</v>
      </c>
      <c r="AI16" s="26">
        <f t="shared" si="6"/>
        <v>-1001728847.5700001</v>
      </c>
      <c r="AJ16" s="26">
        <f t="shared" si="6"/>
        <v>-1088896792.9000001</v>
      </c>
      <c r="AK16" s="26">
        <f t="shared" si="6"/>
        <v>-1016372140.16</v>
      </c>
      <c r="AL16" s="26">
        <f t="shared" si="6"/>
        <v>-968156928.08000004</v>
      </c>
      <c r="AM16" s="26">
        <f t="shared" si="6"/>
        <v>-266276076.40000001</v>
      </c>
      <c r="AN16" s="26">
        <f t="shared" si="6"/>
        <v>-228368835.97000003</v>
      </c>
      <c r="AO16" s="26">
        <f t="shared" si="6"/>
        <v>-145080591.75999999</v>
      </c>
      <c r="AP16" s="26">
        <f t="shared" si="6"/>
        <v>-132744933.33</v>
      </c>
      <c r="AQ16" s="26">
        <f t="shared" si="6"/>
        <v>0</v>
      </c>
      <c r="AR16" s="26">
        <f t="shared" si="6"/>
        <v>0</v>
      </c>
      <c r="AS16" s="26">
        <f t="shared" si="6"/>
        <v>0</v>
      </c>
      <c r="AT16" s="26">
        <f t="shared" si="6"/>
        <v>0</v>
      </c>
      <c r="AU16" s="26">
        <f t="shared" si="6"/>
        <v>0</v>
      </c>
      <c r="AV16" s="26">
        <f t="shared" si="6"/>
        <v>0</v>
      </c>
      <c r="AW16" s="26">
        <f t="shared" si="6"/>
        <v>0</v>
      </c>
      <c r="AX16" s="26">
        <f t="shared" si="6"/>
        <v>0</v>
      </c>
      <c r="AY16" s="26">
        <f t="shared" si="6"/>
        <v>0</v>
      </c>
      <c r="AZ16" s="26">
        <f t="shared" si="6"/>
        <v>0</v>
      </c>
      <c r="BA16" s="26">
        <f t="shared" si="6"/>
        <v>0</v>
      </c>
      <c r="BB16" s="26">
        <f t="shared" si="6"/>
        <v>0</v>
      </c>
      <c r="BC16" s="26">
        <f t="shared" si="6"/>
        <v>0</v>
      </c>
      <c r="BD16" s="26">
        <f t="shared" si="6"/>
        <v>0</v>
      </c>
      <c r="BE16" s="26">
        <f t="shared" si="6"/>
        <v>0</v>
      </c>
      <c r="BF16" s="26">
        <f t="shared" si="6"/>
        <v>0</v>
      </c>
      <c r="BG16" s="26">
        <f t="shared" si="6"/>
        <v>0</v>
      </c>
      <c r="BH16" s="26">
        <f t="shared" si="6"/>
        <v>0</v>
      </c>
      <c r="BI16" s="26">
        <f t="shared" si="6"/>
        <v>0</v>
      </c>
      <c r="BJ16" s="26">
        <f t="shared" si="6"/>
        <v>0</v>
      </c>
      <c r="BK16" s="26">
        <f t="shared" si="6"/>
        <v>0</v>
      </c>
      <c r="BL16" s="26">
        <f t="shared" si="6"/>
        <v>0</v>
      </c>
      <c r="BM16" s="26">
        <f t="shared" si="6"/>
        <v>0</v>
      </c>
      <c r="BN16" s="26">
        <f t="shared" si="6"/>
        <v>0</v>
      </c>
      <c r="BO16" s="26">
        <f t="shared" si="6"/>
        <v>0</v>
      </c>
      <c r="BP16" s="26">
        <f t="shared" si="6"/>
        <v>0</v>
      </c>
      <c r="BQ16" s="26">
        <f t="shared" si="6"/>
        <v>0</v>
      </c>
      <c r="BR16" s="26">
        <f t="shared" ref="BR16:CL16" si="7">BR10-BR2</f>
        <v>0</v>
      </c>
      <c r="BS16" s="26">
        <f t="shared" si="7"/>
        <v>0</v>
      </c>
      <c r="BT16" s="26">
        <f t="shared" si="7"/>
        <v>0</v>
      </c>
      <c r="BU16" s="26">
        <f t="shared" si="7"/>
        <v>0</v>
      </c>
      <c r="BV16" s="26">
        <f t="shared" si="7"/>
        <v>0</v>
      </c>
      <c r="BW16" s="26">
        <f t="shared" si="7"/>
        <v>0</v>
      </c>
      <c r="BX16" s="26">
        <f t="shared" si="7"/>
        <v>0</v>
      </c>
      <c r="BY16" s="26">
        <f t="shared" si="7"/>
        <v>0</v>
      </c>
      <c r="BZ16" s="26">
        <f t="shared" si="7"/>
        <v>0</v>
      </c>
      <c r="CA16" s="26">
        <f t="shared" si="7"/>
        <v>0</v>
      </c>
      <c r="CB16" s="26">
        <f t="shared" si="7"/>
        <v>0</v>
      </c>
      <c r="CC16" s="26">
        <f t="shared" si="7"/>
        <v>0</v>
      </c>
      <c r="CD16" s="26">
        <f t="shared" si="7"/>
        <v>0</v>
      </c>
      <c r="CE16" s="26">
        <f t="shared" si="7"/>
        <v>0</v>
      </c>
      <c r="CF16" s="26">
        <f t="shared" si="7"/>
        <v>0</v>
      </c>
      <c r="CG16" s="26">
        <f t="shared" si="7"/>
        <v>0</v>
      </c>
      <c r="CH16" s="26">
        <f t="shared" si="7"/>
        <v>0</v>
      </c>
      <c r="CI16" s="26">
        <f t="shared" si="7"/>
        <v>0</v>
      </c>
      <c r="CJ16" s="26">
        <f t="shared" si="7"/>
        <v>0</v>
      </c>
      <c r="CK16" s="26">
        <f t="shared" si="7"/>
        <v>0</v>
      </c>
      <c r="CL16" s="26">
        <f t="shared" si="7"/>
        <v>0</v>
      </c>
    </row>
    <row r="17" spans="1:90" s="63" customFormat="1">
      <c r="A17" s="20" t="s">
        <v>348</v>
      </c>
      <c r="E17" s="63">
        <f>(E11+E13-E7-E3)/E4</f>
        <v>-1.4997672995129208</v>
      </c>
      <c r="F17" s="63">
        <f t="shared" ref="F17:BQ17" si="8">(F11+F13-F7-F3)/F4</f>
        <v>-1.9885396630441752</v>
      </c>
      <c r="G17" s="63">
        <f t="shared" si="8"/>
        <v>-2.7481957533737567</v>
      </c>
      <c r="H17" s="63">
        <f t="shared" si="8"/>
        <v>-3.4822122215822349</v>
      </c>
      <c r="I17" s="63">
        <f t="shared" si="8"/>
        <v>-2.6057010195720527</v>
      </c>
      <c r="J17" s="63">
        <f t="shared" si="8"/>
        <v>-2.7615804667461559</v>
      </c>
      <c r="K17" s="63">
        <f t="shared" si="8"/>
        <v>-3.4289674737188962</v>
      </c>
      <c r="L17" s="63">
        <f t="shared" si="8"/>
        <v>-2.9812691144450434</v>
      </c>
      <c r="M17" s="63">
        <f t="shared" si="8"/>
        <v>-2.2176015888687362</v>
      </c>
      <c r="N17" s="63">
        <f t="shared" si="8"/>
        <v>-5.4440008640866902</v>
      </c>
      <c r="O17" s="63">
        <f t="shared" si="8"/>
        <v>-4.0210465461987859</v>
      </c>
      <c r="P17" s="63">
        <f t="shared" si="8"/>
        <v>-2.0982276400808018</v>
      </c>
      <c r="Q17" s="63">
        <f t="shared" si="8"/>
        <v>-2.2244979664387459</v>
      </c>
      <c r="R17" s="63">
        <f t="shared" si="8"/>
        <v>-4.4412496761298854</v>
      </c>
      <c r="S17" s="63">
        <f t="shared" si="8"/>
        <v>32.528357290422456</v>
      </c>
      <c r="T17" s="63">
        <f t="shared" si="8"/>
        <v>15.458521545012509</v>
      </c>
      <c r="U17" s="63">
        <f t="shared" si="8"/>
        <v>-17.725573288938403</v>
      </c>
      <c r="V17" s="63">
        <f t="shared" si="8"/>
        <v>7.0707050683200627</v>
      </c>
      <c r="W17" s="63">
        <f t="shared" si="8"/>
        <v>5.4845039110333644</v>
      </c>
      <c r="X17" s="63">
        <f t="shared" si="8"/>
        <v>6.9937326120901231</v>
      </c>
      <c r="Y17" s="63">
        <f t="shared" si="8"/>
        <v>-10.115533666822989</v>
      </c>
      <c r="Z17" s="63">
        <f t="shared" si="8"/>
        <v>4.3488335183908244</v>
      </c>
      <c r="AA17" s="63">
        <f t="shared" si="8"/>
        <v>3.5124228151252552</v>
      </c>
      <c r="AB17" s="63">
        <f t="shared" si="8"/>
        <v>5.4638946565176534</v>
      </c>
      <c r="AC17" s="63">
        <f t="shared" si="8"/>
        <v>11.033101557823558</v>
      </c>
      <c r="AD17" s="63">
        <f t="shared" si="8"/>
        <v>8.3971947915465801</v>
      </c>
      <c r="AE17" s="63">
        <f t="shared" si="8"/>
        <v>13.049396235430828</v>
      </c>
      <c r="AF17" s="63">
        <f t="shared" si="8"/>
        <v>-12.932102104172328</v>
      </c>
      <c r="AG17" s="63">
        <f t="shared" si="8"/>
        <v>-4.1832575718238942</v>
      </c>
      <c r="AH17" s="63">
        <f t="shared" si="8"/>
        <v>-21.225086162975849</v>
      </c>
      <c r="AI17" s="63">
        <f t="shared" si="8"/>
        <v>-7.3341524948933356</v>
      </c>
      <c r="AJ17" s="63">
        <f t="shared" si="8"/>
        <v>-5.7212372654681385</v>
      </c>
      <c r="AK17" s="63">
        <f t="shared" si="8"/>
        <v>-6.1815501439108305</v>
      </c>
      <c r="AL17" s="63">
        <f t="shared" si="8"/>
        <v>-7.785114967704712</v>
      </c>
      <c r="AM17" s="63">
        <f t="shared" si="8"/>
        <v>-4.0879596974213426</v>
      </c>
      <c r="AN17" s="63">
        <f t="shared" si="8"/>
        <v>-3.8862061451592291</v>
      </c>
      <c r="AO17" s="63">
        <f t="shared" si="8"/>
        <v>-0.88011183389860514</v>
      </c>
      <c r="AP17" s="63">
        <f t="shared" si="8"/>
        <v>-2.1109807387394786</v>
      </c>
      <c r="AQ17" s="63" t="e">
        <f t="shared" si="8"/>
        <v>#DIV/0!</v>
      </c>
      <c r="AR17" s="63" t="e">
        <f t="shared" si="8"/>
        <v>#DIV/0!</v>
      </c>
      <c r="AS17" s="63" t="e">
        <f t="shared" si="8"/>
        <v>#DIV/0!</v>
      </c>
      <c r="AT17" s="63" t="e">
        <f t="shared" si="8"/>
        <v>#DIV/0!</v>
      </c>
      <c r="AU17" s="63" t="e">
        <f t="shared" si="8"/>
        <v>#DIV/0!</v>
      </c>
      <c r="AV17" s="63" t="e">
        <f t="shared" si="8"/>
        <v>#DIV/0!</v>
      </c>
      <c r="AW17" s="63" t="e">
        <f t="shared" si="8"/>
        <v>#DIV/0!</v>
      </c>
      <c r="AX17" s="63" t="e">
        <f t="shared" si="8"/>
        <v>#DIV/0!</v>
      </c>
      <c r="AY17" s="63" t="e">
        <f t="shared" si="8"/>
        <v>#DIV/0!</v>
      </c>
      <c r="AZ17" s="63" t="e">
        <f t="shared" si="8"/>
        <v>#DIV/0!</v>
      </c>
      <c r="BA17" s="63" t="e">
        <f t="shared" si="8"/>
        <v>#DIV/0!</v>
      </c>
      <c r="BB17" s="63" t="e">
        <f t="shared" si="8"/>
        <v>#DIV/0!</v>
      </c>
      <c r="BC17" s="63" t="e">
        <f t="shared" si="8"/>
        <v>#DIV/0!</v>
      </c>
      <c r="BD17" s="63" t="e">
        <f t="shared" si="8"/>
        <v>#DIV/0!</v>
      </c>
      <c r="BE17" s="63" t="e">
        <f t="shared" si="8"/>
        <v>#DIV/0!</v>
      </c>
      <c r="BF17" s="63" t="e">
        <f t="shared" si="8"/>
        <v>#DIV/0!</v>
      </c>
      <c r="BG17" s="63" t="e">
        <f t="shared" si="8"/>
        <v>#DIV/0!</v>
      </c>
      <c r="BH17" s="63" t="e">
        <f t="shared" si="8"/>
        <v>#DIV/0!</v>
      </c>
      <c r="BI17" s="63" t="e">
        <f t="shared" si="8"/>
        <v>#DIV/0!</v>
      </c>
      <c r="BJ17" s="63" t="e">
        <f t="shared" si="8"/>
        <v>#DIV/0!</v>
      </c>
      <c r="BK17" s="63" t="e">
        <f t="shared" si="8"/>
        <v>#DIV/0!</v>
      </c>
      <c r="BL17" s="63" t="e">
        <f t="shared" si="8"/>
        <v>#DIV/0!</v>
      </c>
      <c r="BM17" s="63" t="e">
        <f t="shared" si="8"/>
        <v>#DIV/0!</v>
      </c>
      <c r="BN17" s="63" t="e">
        <f t="shared" si="8"/>
        <v>#DIV/0!</v>
      </c>
      <c r="BO17" s="63" t="e">
        <f t="shared" si="8"/>
        <v>#DIV/0!</v>
      </c>
      <c r="BP17" s="63" t="e">
        <f t="shared" si="8"/>
        <v>#DIV/0!</v>
      </c>
      <c r="BQ17" s="63" t="e">
        <f t="shared" si="8"/>
        <v>#DIV/0!</v>
      </c>
      <c r="BR17" s="63" t="e">
        <f t="shared" ref="BR17:CL17" si="9">(BR11+BR13-BR7-BR3)/BR4</f>
        <v>#DIV/0!</v>
      </c>
      <c r="BS17" s="63" t="e">
        <f t="shared" si="9"/>
        <v>#DIV/0!</v>
      </c>
      <c r="BT17" s="63" t="e">
        <f t="shared" si="9"/>
        <v>#DIV/0!</v>
      </c>
      <c r="BU17" s="63" t="e">
        <f t="shared" si="9"/>
        <v>#DIV/0!</v>
      </c>
      <c r="BV17" s="63" t="e">
        <f t="shared" si="9"/>
        <v>#DIV/0!</v>
      </c>
      <c r="BW17" s="63" t="e">
        <f t="shared" si="9"/>
        <v>#DIV/0!</v>
      </c>
      <c r="BX17" s="63" t="e">
        <f t="shared" si="9"/>
        <v>#DIV/0!</v>
      </c>
      <c r="BY17" s="63" t="e">
        <f t="shared" si="9"/>
        <v>#DIV/0!</v>
      </c>
      <c r="BZ17" s="63" t="e">
        <f t="shared" si="9"/>
        <v>#DIV/0!</v>
      </c>
      <c r="CA17" s="63" t="e">
        <f t="shared" si="9"/>
        <v>#DIV/0!</v>
      </c>
      <c r="CB17" s="63" t="e">
        <f t="shared" si="9"/>
        <v>#DIV/0!</v>
      </c>
      <c r="CC17" s="63" t="e">
        <f t="shared" si="9"/>
        <v>#DIV/0!</v>
      </c>
      <c r="CD17" s="63" t="e">
        <f t="shared" si="9"/>
        <v>#DIV/0!</v>
      </c>
      <c r="CE17" s="63" t="e">
        <f t="shared" si="9"/>
        <v>#DIV/0!</v>
      </c>
      <c r="CF17" s="63" t="e">
        <f t="shared" si="9"/>
        <v>#DIV/0!</v>
      </c>
      <c r="CG17" s="63" t="e">
        <f t="shared" si="9"/>
        <v>#DIV/0!</v>
      </c>
      <c r="CH17" s="63" t="e">
        <f t="shared" si="9"/>
        <v>#DIV/0!</v>
      </c>
      <c r="CI17" s="63" t="e">
        <f t="shared" si="9"/>
        <v>#DIV/0!</v>
      </c>
      <c r="CJ17" s="63" t="e">
        <f t="shared" si="9"/>
        <v>#DIV/0!</v>
      </c>
      <c r="CK17" s="63" t="e">
        <f t="shared" si="9"/>
        <v>#DIV/0!</v>
      </c>
      <c r="CL17" s="63" t="e">
        <f t="shared" si="9"/>
        <v>#DIV/0!</v>
      </c>
    </row>
    <row r="18" spans="1:90" s="16" customFormat="1" ht="135.75" customHeight="1">
      <c r="A18" s="204" t="s">
        <v>652</v>
      </c>
      <c r="B18" s="205"/>
      <c r="C18" s="205"/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</row>
    <row r="19" spans="1:90">
      <c r="A19" s="126" t="s">
        <v>583</v>
      </c>
      <c r="B19" s="127"/>
      <c r="C19" s="127"/>
      <c r="D19" s="127"/>
      <c r="E19" s="127" t="s">
        <v>575</v>
      </c>
      <c r="F19" s="127"/>
      <c r="G19" s="127"/>
      <c r="H19" s="127"/>
      <c r="I19" s="127" t="s">
        <v>613</v>
      </c>
      <c r="M19" s="127" t="s">
        <v>577</v>
      </c>
      <c r="N19" s="63"/>
      <c r="O19" s="63"/>
      <c r="P19" s="63"/>
      <c r="Q19" s="63"/>
      <c r="R19" s="63"/>
      <c r="S19" s="63"/>
      <c r="T19" s="63"/>
      <c r="U19" s="63"/>
    </row>
    <row r="20" spans="1:90" s="63" customFormat="1" ht="14.25" customHeight="1">
      <c r="A20" s="126" t="s">
        <v>584</v>
      </c>
      <c r="B20" s="128"/>
      <c r="C20" s="128"/>
      <c r="D20" s="128"/>
      <c r="E20" s="128">
        <f>POWER(E9/U9,1/5)-1</f>
        <v>0.33982965558980349</v>
      </c>
      <c r="F20" s="128"/>
      <c r="G20" s="128"/>
      <c r="H20" s="128"/>
      <c r="I20" s="128">
        <f>POWER(E9/Y9,1/6)-1</f>
        <v>0.32644659115872532</v>
      </c>
      <c r="M20" s="128">
        <f>POWER(E9/AC9,1/7)-1</f>
        <v>0.27563083009691414</v>
      </c>
    </row>
    <row r="21" spans="1:90" s="63" customFormat="1" ht="14.25" customHeight="1">
      <c r="A21" s="126" t="s">
        <v>582</v>
      </c>
      <c r="B21" s="128"/>
      <c r="C21" s="128"/>
      <c r="D21" s="128"/>
      <c r="E21" s="128">
        <f>POWER(E4/U4,1/5)-1</f>
        <v>1.023300807651613</v>
      </c>
      <c r="F21" s="128"/>
      <c r="G21" s="128"/>
      <c r="H21" s="128"/>
      <c r="I21" s="128">
        <f>POWER(E4/Y4,1/6)-1</f>
        <v>0.6972248120638207</v>
      </c>
      <c r="M21" s="128">
        <f>POWER(E4/AC4,1/7)-1</f>
        <v>-2.5783755674486626</v>
      </c>
    </row>
    <row r="22" spans="1:90" s="63" customFormat="1" ht="14.25" customHeight="1">
      <c r="A22" s="126" t="s">
        <v>585</v>
      </c>
      <c r="B22" s="128"/>
      <c r="C22" s="128"/>
      <c r="D22" s="128"/>
      <c r="E22" s="128">
        <f>POWER(E5/U5,1/5)-1</f>
        <v>0.41606932765498228</v>
      </c>
      <c r="F22" s="128"/>
      <c r="G22" s="128"/>
      <c r="H22" s="128"/>
      <c r="I22" s="128">
        <f>POWER(E5/Y5,1/6)-1</f>
        <v>0.32351310868609162</v>
      </c>
      <c r="M22" s="128">
        <f>POWER(E5/AC5,1/7)-1</f>
        <v>0.35189547394385023</v>
      </c>
    </row>
    <row r="23" spans="1:90" s="63" customFormat="1" ht="14.25" customHeight="1">
      <c r="A23" s="126" t="s">
        <v>586</v>
      </c>
      <c r="B23" s="128"/>
      <c r="C23" s="128"/>
      <c r="D23" s="128"/>
      <c r="E23" s="128">
        <f>POWER(E6/U6,1/5)-1</f>
        <v>0.52532122518593916</v>
      </c>
      <c r="F23" s="128"/>
      <c r="G23" s="128"/>
      <c r="H23" s="128"/>
      <c r="I23" s="128">
        <f>POWER(E6/Y6,1/6)-1</f>
        <v>0.40097325693935759</v>
      </c>
      <c r="M23" s="128">
        <f>POWER(E6/AC6,1/7)-1</f>
        <v>0.49225016782301334</v>
      </c>
    </row>
    <row r="24" spans="1:90" s="63" customFormat="1" ht="14.25" customHeight="1">
      <c r="A24" s="126" t="s">
        <v>587</v>
      </c>
      <c r="B24" s="128"/>
      <c r="C24" s="128"/>
      <c r="D24" s="128"/>
      <c r="E24" s="128">
        <f>POWER(E7/U7,1/5)-1</f>
        <v>0.26967012578983685</v>
      </c>
      <c r="F24" s="128"/>
      <c r="G24" s="128"/>
      <c r="H24" s="128"/>
      <c r="I24" s="128">
        <f>POWER(E7/Y7,1/6)-1</f>
        <v>0.27435079521602135</v>
      </c>
      <c r="M24" s="128">
        <f>POWER(E7/AC7,1/7)-1</f>
        <v>0.28395662011937239</v>
      </c>
    </row>
    <row r="25" spans="1:90" s="119" customFormat="1">
      <c r="A25" s="157" t="s">
        <v>562</v>
      </c>
      <c r="B25" s="120"/>
      <c r="C25" s="120"/>
      <c r="D25" s="120"/>
      <c r="E25" s="120">
        <f>(E2-I2)/I2</f>
        <v>0.58235329870946806</v>
      </c>
      <c r="F25" s="120">
        <f t="shared" ref="F25:BQ25" si="10">(F2-J2)/J2</f>
        <v>0.49940732742425653</v>
      </c>
      <c r="G25" s="120">
        <f t="shared" si="10"/>
        <v>0.33944180102373461</v>
      </c>
      <c r="H25" s="120">
        <f t="shared" si="10"/>
        <v>4.704217321221358E-2</v>
      </c>
      <c r="I25" s="120">
        <f t="shared" si="10"/>
        <v>-4.9738630725662307E-2</v>
      </c>
      <c r="J25" s="119">
        <f t="shared" si="10"/>
        <v>0.16493042976864611</v>
      </c>
      <c r="K25" s="119">
        <f t="shared" si="10"/>
        <v>0.12402595295400094</v>
      </c>
      <c r="L25" s="119">
        <f t="shared" si="10"/>
        <v>0.66099083759167521</v>
      </c>
      <c r="M25" s="120">
        <f t="shared" si="10"/>
        <v>1.0344580872212357</v>
      </c>
      <c r="N25" s="120">
        <f t="shared" si="10"/>
        <v>1.0776166754169969</v>
      </c>
      <c r="O25" s="120">
        <f t="shared" si="10"/>
        <v>2.2178446934326588</v>
      </c>
      <c r="P25" s="120">
        <f t="shared" si="10"/>
        <v>2.2147067686240955</v>
      </c>
      <c r="Q25" s="120">
        <f t="shared" si="10"/>
        <v>1.1334103165861473</v>
      </c>
      <c r="R25" s="120">
        <f t="shared" si="10"/>
        <v>1.4009546135836675</v>
      </c>
      <c r="S25" s="120">
        <f t="shared" si="10"/>
        <v>0.62127264920809411</v>
      </c>
      <c r="T25" s="120">
        <f t="shared" si="10"/>
        <v>5.4750311631577543E-2</v>
      </c>
      <c r="U25" s="120">
        <f t="shared" si="10"/>
        <v>0.15993148234481505</v>
      </c>
      <c r="V25" s="119">
        <f t="shared" si="10"/>
        <v>0.11771372518943447</v>
      </c>
      <c r="W25" s="119">
        <f t="shared" si="10"/>
        <v>0.21325689851053692</v>
      </c>
      <c r="X25" s="119">
        <f t="shared" si="10"/>
        <v>8.5579135135367676E-2</v>
      </c>
      <c r="Y25" s="119">
        <f t="shared" si="10"/>
        <v>0.15901907472316701</v>
      </c>
      <c r="Z25" s="119">
        <f t="shared" si="10"/>
        <v>-3.7888065770257211E-2</v>
      </c>
      <c r="AA25" s="119">
        <f t="shared" si="10"/>
        <v>-0.16938461811506555</v>
      </c>
      <c r="AB25" s="119">
        <f t="shared" si="10"/>
        <v>-0.14771963971490865</v>
      </c>
      <c r="AC25" s="119">
        <f t="shared" si="10"/>
        <v>-0.12906727913367871</v>
      </c>
      <c r="AD25" s="119">
        <f t="shared" si="10"/>
        <v>-9.9034974393735209E-2</v>
      </c>
      <c r="AE25" s="119">
        <f t="shared" si="10"/>
        <v>-0.16460901177000128</v>
      </c>
      <c r="AF25" s="119">
        <f t="shared" si="10"/>
        <v>-0.13635537014905647</v>
      </c>
      <c r="AG25" s="119">
        <f t="shared" si="10"/>
        <v>3.4741889899147872E-2</v>
      </c>
      <c r="AH25" s="119">
        <f t="shared" si="10"/>
        <v>-4.6330981816094068E-2</v>
      </c>
      <c r="AI25" s="119">
        <f t="shared" si="10"/>
        <v>2.7619934209380594</v>
      </c>
      <c r="AJ25" s="119">
        <f t="shared" si="10"/>
        <v>3.7681496832739669</v>
      </c>
      <c r="AK25" s="119">
        <f t="shared" si="10"/>
        <v>6.005569303448504</v>
      </c>
      <c r="AL25" s="119">
        <f t="shared" si="10"/>
        <v>6.2933625698028743</v>
      </c>
      <c r="AM25" s="119" t="e">
        <f t="shared" si="10"/>
        <v>#DIV/0!</v>
      </c>
      <c r="AN25" s="119" t="e">
        <f t="shared" si="10"/>
        <v>#DIV/0!</v>
      </c>
      <c r="AO25" s="119" t="e">
        <f t="shared" si="10"/>
        <v>#DIV/0!</v>
      </c>
      <c r="AP25" s="119" t="e">
        <f t="shared" si="10"/>
        <v>#DIV/0!</v>
      </c>
      <c r="AQ25" s="119" t="e">
        <f t="shared" si="10"/>
        <v>#DIV/0!</v>
      </c>
      <c r="AR25" s="119" t="e">
        <f t="shared" si="10"/>
        <v>#DIV/0!</v>
      </c>
      <c r="AS25" s="119" t="e">
        <f t="shared" si="10"/>
        <v>#DIV/0!</v>
      </c>
      <c r="AT25" s="119" t="e">
        <f t="shared" si="10"/>
        <v>#DIV/0!</v>
      </c>
      <c r="AU25" s="119" t="e">
        <f t="shared" si="10"/>
        <v>#DIV/0!</v>
      </c>
      <c r="AV25" s="119" t="e">
        <f t="shared" si="10"/>
        <v>#DIV/0!</v>
      </c>
      <c r="AW25" s="119" t="e">
        <f t="shared" si="10"/>
        <v>#DIV/0!</v>
      </c>
      <c r="AX25" s="119" t="e">
        <f t="shared" si="10"/>
        <v>#DIV/0!</v>
      </c>
      <c r="AY25" s="119" t="e">
        <f t="shared" si="10"/>
        <v>#DIV/0!</v>
      </c>
      <c r="AZ25" s="119" t="e">
        <f t="shared" si="10"/>
        <v>#DIV/0!</v>
      </c>
      <c r="BA25" s="119" t="e">
        <f t="shared" si="10"/>
        <v>#DIV/0!</v>
      </c>
      <c r="BB25" s="119" t="e">
        <f t="shared" si="10"/>
        <v>#DIV/0!</v>
      </c>
      <c r="BC25" s="119" t="e">
        <f t="shared" si="10"/>
        <v>#DIV/0!</v>
      </c>
      <c r="BD25" s="119" t="e">
        <f t="shared" si="10"/>
        <v>#DIV/0!</v>
      </c>
      <c r="BE25" s="119" t="e">
        <f t="shared" si="10"/>
        <v>#DIV/0!</v>
      </c>
      <c r="BF25" s="119" t="e">
        <f t="shared" si="10"/>
        <v>#DIV/0!</v>
      </c>
      <c r="BG25" s="119" t="e">
        <f t="shared" si="10"/>
        <v>#DIV/0!</v>
      </c>
      <c r="BH25" s="119" t="e">
        <f t="shared" si="10"/>
        <v>#DIV/0!</v>
      </c>
      <c r="BI25" s="119" t="e">
        <f t="shared" si="10"/>
        <v>#DIV/0!</v>
      </c>
      <c r="BJ25" s="119" t="e">
        <f t="shared" si="10"/>
        <v>#DIV/0!</v>
      </c>
      <c r="BK25" s="119" t="e">
        <f t="shared" si="10"/>
        <v>#DIV/0!</v>
      </c>
      <c r="BL25" s="119" t="e">
        <f t="shared" si="10"/>
        <v>#DIV/0!</v>
      </c>
      <c r="BM25" s="119" t="e">
        <f t="shared" si="10"/>
        <v>#DIV/0!</v>
      </c>
      <c r="BN25" s="119" t="e">
        <f t="shared" si="10"/>
        <v>#DIV/0!</v>
      </c>
      <c r="BO25" s="119" t="e">
        <f t="shared" si="10"/>
        <v>#DIV/0!</v>
      </c>
      <c r="BP25" s="119" t="e">
        <f t="shared" si="10"/>
        <v>#DIV/0!</v>
      </c>
      <c r="BQ25" s="119" t="e">
        <f t="shared" si="10"/>
        <v>#DIV/0!</v>
      </c>
      <c r="BR25" s="119" t="e">
        <f t="shared" ref="BR25:CK25" si="11">(BR2-BV2)/BV2</f>
        <v>#DIV/0!</v>
      </c>
      <c r="BS25" s="119" t="e">
        <f t="shared" si="11"/>
        <v>#DIV/0!</v>
      </c>
      <c r="BT25" s="119" t="e">
        <f t="shared" si="11"/>
        <v>#DIV/0!</v>
      </c>
      <c r="BU25" s="119" t="e">
        <f t="shared" si="11"/>
        <v>#DIV/0!</v>
      </c>
      <c r="BV25" s="119" t="e">
        <f t="shared" si="11"/>
        <v>#DIV/0!</v>
      </c>
      <c r="BW25" s="119" t="e">
        <f t="shared" si="11"/>
        <v>#DIV/0!</v>
      </c>
      <c r="BX25" s="119" t="e">
        <f t="shared" si="11"/>
        <v>#DIV/0!</v>
      </c>
      <c r="BY25" s="119" t="e">
        <f t="shared" si="11"/>
        <v>#DIV/0!</v>
      </c>
      <c r="BZ25" s="119" t="e">
        <f t="shared" si="11"/>
        <v>#DIV/0!</v>
      </c>
      <c r="CA25" s="119" t="e">
        <f t="shared" si="11"/>
        <v>#DIV/0!</v>
      </c>
      <c r="CB25" s="119" t="e">
        <f t="shared" si="11"/>
        <v>#DIV/0!</v>
      </c>
      <c r="CC25" s="119" t="e">
        <f t="shared" si="11"/>
        <v>#DIV/0!</v>
      </c>
      <c r="CD25" s="119" t="e">
        <f t="shared" si="11"/>
        <v>#DIV/0!</v>
      </c>
      <c r="CE25" s="119" t="e">
        <f t="shared" si="11"/>
        <v>#DIV/0!</v>
      </c>
      <c r="CF25" s="119" t="e">
        <f t="shared" si="11"/>
        <v>#DIV/0!</v>
      </c>
      <c r="CG25" s="119" t="e">
        <f t="shared" si="11"/>
        <v>#DIV/0!</v>
      </c>
      <c r="CH25" s="119" t="e">
        <f t="shared" si="11"/>
        <v>#DIV/0!</v>
      </c>
      <c r="CI25" s="119" t="e">
        <f t="shared" si="11"/>
        <v>#DIV/0!</v>
      </c>
      <c r="CJ25" s="119" t="e">
        <f t="shared" si="11"/>
        <v>#DIV/0!</v>
      </c>
      <c r="CK25" s="119" t="e">
        <f t="shared" si="11"/>
        <v>#DIV/0!</v>
      </c>
    </row>
    <row r="26" spans="1:90" s="120" customFormat="1">
      <c r="A26" s="157" t="s">
        <v>570</v>
      </c>
      <c r="E26" s="120">
        <f>E2/E9</f>
        <v>1.0490633353050958</v>
      </c>
      <c r="F26" s="120">
        <f t="shared" ref="F26:BQ26" si="12">F2/F9</f>
        <v>1.098076977785631</v>
      </c>
      <c r="G26" s="120">
        <f t="shared" si="12"/>
        <v>1.0122974831374334</v>
      </c>
      <c r="H26" s="120">
        <f t="shared" si="12"/>
        <v>0.99670504456813314</v>
      </c>
      <c r="I26" s="120">
        <f t="shared" si="12"/>
        <v>1.0601144529055018</v>
      </c>
      <c r="J26" s="120">
        <f t="shared" si="12"/>
        <v>1.1022924617325554</v>
      </c>
      <c r="K26" s="120">
        <f t="shared" si="12"/>
        <v>1.0487744850217615</v>
      </c>
      <c r="L26" s="120">
        <f t="shared" si="12"/>
        <v>1.032774794240984</v>
      </c>
      <c r="M26" s="120">
        <f t="shared" si="12"/>
        <v>1.094230099947574</v>
      </c>
      <c r="N26" s="120">
        <f t="shared" si="12"/>
        <v>0.96566236189805388</v>
      </c>
      <c r="O26" s="120">
        <f t="shared" si="12"/>
        <v>1.0076347791362448</v>
      </c>
      <c r="P26" s="120">
        <f t="shared" si="12"/>
        <v>0.99081523651418191</v>
      </c>
      <c r="Q26" s="120">
        <f t="shared" si="12"/>
        <v>1.0145001388566237</v>
      </c>
      <c r="R26" s="120">
        <f t="shared" si="12"/>
        <v>0.9352004295919516</v>
      </c>
      <c r="S26" s="120">
        <f t="shared" si="12"/>
        <v>0.68995312118237107</v>
      </c>
      <c r="T26" s="120">
        <f t="shared" si="12"/>
        <v>0.59524600002913042</v>
      </c>
      <c r="U26" s="120">
        <f t="shared" si="12"/>
        <v>0.69403275954986243</v>
      </c>
      <c r="V26" s="120">
        <f t="shared" si="12"/>
        <v>0.61268291841884948</v>
      </c>
      <c r="W26" s="120">
        <f t="shared" si="12"/>
        <v>0.58849161169197028</v>
      </c>
      <c r="X26" s="120">
        <f t="shared" si="12"/>
        <v>0.60666746880044087</v>
      </c>
      <c r="Y26" s="120">
        <f t="shared" si="12"/>
        <v>0.75481115778504826</v>
      </c>
      <c r="Z26" s="120">
        <f t="shared" si="12"/>
        <v>0.56402420829324384</v>
      </c>
      <c r="AA26" s="120">
        <f t="shared" si="12"/>
        <v>0.51561638422546052</v>
      </c>
      <c r="AB26" s="120">
        <f t="shared" si="12"/>
        <v>0.58104863126556783</v>
      </c>
      <c r="AC26" s="120">
        <f t="shared" si="12"/>
        <v>0.65717974368584919</v>
      </c>
      <c r="AD26" s="120">
        <f t="shared" si="12"/>
        <v>0.60848005480591216</v>
      </c>
      <c r="AE26" s="120">
        <f t="shared" si="12"/>
        <v>0.63034061468711344</v>
      </c>
      <c r="AF26" s="120">
        <f t="shared" si="12"/>
        <v>0.7370796453513041</v>
      </c>
      <c r="AG26" s="120">
        <f t="shared" si="12"/>
        <v>0.86371016856169347</v>
      </c>
      <c r="AH26" s="120">
        <f t="shared" si="12"/>
        <v>0.81195489519246744</v>
      </c>
      <c r="AI26" s="120">
        <f t="shared" si="12"/>
        <v>0.89686243315104086</v>
      </c>
      <c r="AJ26" s="120">
        <f t="shared" si="12"/>
        <v>1.0171963904110746</v>
      </c>
      <c r="AK26" s="120">
        <f t="shared" si="12"/>
        <v>1.0273928758998259</v>
      </c>
      <c r="AL26" s="120">
        <f t="shared" si="12"/>
        <v>1.0261512806658355</v>
      </c>
      <c r="AM26" s="120">
        <f t="shared" si="12"/>
        <v>0.88197740617740206</v>
      </c>
      <c r="AN26" s="120">
        <f t="shared" si="12"/>
        <v>0.83960756854723417</v>
      </c>
      <c r="AO26" s="120">
        <f t="shared" si="12"/>
        <v>0.70518938214268678</v>
      </c>
      <c r="AP26" s="120">
        <f t="shared" si="12"/>
        <v>1.2462911486941519</v>
      </c>
      <c r="AQ26" s="120" t="e">
        <f t="shared" si="12"/>
        <v>#DIV/0!</v>
      </c>
      <c r="AR26" s="120" t="e">
        <f t="shared" si="12"/>
        <v>#DIV/0!</v>
      </c>
      <c r="AS26" s="120" t="e">
        <f t="shared" si="12"/>
        <v>#DIV/0!</v>
      </c>
      <c r="AT26" s="120" t="e">
        <f t="shared" si="12"/>
        <v>#DIV/0!</v>
      </c>
      <c r="AU26" s="120" t="e">
        <f t="shared" si="12"/>
        <v>#DIV/0!</v>
      </c>
      <c r="AV26" s="120" t="e">
        <f t="shared" si="12"/>
        <v>#DIV/0!</v>
      </c>
      <c r="AW26" s="120" t="e">
        <f t="shared" si="12"/>
        <v>#DIV/0!</v>
      </c>
      <c r="AX26" s="120" t="e">
        <f t="shared" si="12"/>
        <v>#DIV/0!</v>
      </c>
      <c r="AY26" s="120" t="e">
        <f t="shared" si="12"/>
        <v>#DIV/0!</v>
      </c>
      <c r="AZ26" s="120" t="e">
        <f t="shared" si="12"/>
        <v>#DIV/0!</v>
      </c>
      <c r="BA26" s="120" t="e">
        <f t="shared" si="12"/>
        <v>#DIV/0!</v>
      </c>
      <c r="BB26" s="120" t="e">
        <f t="shared" si="12"/>
        <v>#DIV/0!</v>
      </c>
      <c r="BC26" s="120" t="e">
        <f t="shared" si="12"/>
        <v>#DIV/0!</v>
      </c>
      <c r="BD26" s="120" t="e">
        <f t="shared" si="12"/>
        <v>#DIV/0!</v>
      </c>
      <c r="BE26" s="120" t="e">
        <f t="shared" si="12"/>
        <v>#DIV/0!</v>
      </c>
      <c r="BF26" s="120" t="e">
        <f t="shared" si="12"/>
        <v>#DIV/0!</v>
      </c>
      <c r="BG26" s="120" t="e">
        <f t="shared" si="12"/>
        <v>#DIV/0!</v>
      </c>
      <c r="BH26" s="120" t="e">
        <f t="shared" si="12"/>
        <v>#DIV/0!</v>
      </c>
      <c r="BI26" s="120" t="e">
        <f t="shared" si="12"/>
        <v>#DIV/0!</v>
      </c>
      <c r="BJ26" s="120" t="e">
        <f t="shared" si="12"/>
        <v>#DIV/0!</v>
      </c>
      <c r="BK26" s="120" t="e">
        <f t="shared" si="12"/>
        <v>#DIV/0!</v>
      </c>
      <c r="BL26" s="120" t="e">
        <f t="shared" si="12"/>
        <v>#DIV/0!</v>
      </c>
      <c r="BM26" s="120" t="e">
        <f t="shared" si="12"/>
        <v>#DIV/0!</v>
      </c>
      <c r="BN26" s="120" t="e">
        <f t="shared" si="12"/>
        <v>#DIV/0!</v>
      </c>
      <c r="BO26" s="120" t="e">
        <f t="shared" si="12"/>
        <v>#DIV/0!</v>
      </c>
      <c r="BP26" s="120" t="e">
        <f t="shared" si="12"/>
        <v>#DIV/0!</v>
      </c>
      <c r="BQ26" s="120" t="e">
        <f t="shared" si="12"/>
        <v>#DIV/0!</v>
      </c>
      <c r="BR26" s="120" t="e">
        <f t="shared" ref="BR26:CK26" si="13">BR2/BR9</f>
        <v>#DIV/0!</v>
      </c>
      <c r="BS26" s="120" t="e">
        <f t="shared" si="13"/>
        <v>#DIV/0!</v>
      </c>
      <c r="BT26" s="120" t="e">
        <f t="shared" si="13"/>
        <v>#DIV/0!</v>
      </c>
      <c r="BU26" s="120" t="e">
        <f t="shared" si="13"/>
        <v>#DIV/0!</v>
      </c>
      <c r="BV26" s="120" t="e">
        <f t="shared" si="13"/>
        <v>#DIV/0!</v>
      </c>
      <c r="BW26" s="120" t="e">
        <f t="shared" si="13"/>
        <v>#DIV/0!</v>
      </c>
      <c r="BX26" s="120" t="e">
        <f t="shared" si="13"/>
        <v>#DIV/0!</v>
      </c>
      <c r="BY26" s="120" t="e">
        <f t="shared" si="13"/>
        <v>#DIV/0!</v>
      </c>
      <c r="BZ26" s="120" t="e">
        <f t="shared" si="13"/>
        <v>#DIV/0!</v>
      </c>
      <c r="CA26" s="120" t="e">
        <f t="shared" si="13"/>
        <v>#DIV/0!</v>
      </c>
      <c r="CB26" s="120" t="e">
        <f t="shared" si="13"/>
        <v>#DIV/0!</v>
      </c>
      <c r="CC26" s="120" t="e">
        <f t="shared" si="13"/>
        <v>#DIV/0!</v>
      </c>
      <c r="CD26" s="120" t="e">
        <f t="shared" si="13"/>
        <v>#DIV/0!</v>
      </c>
      <c r="CE26" s="120" t="e">
        <f t="shared" si="13"/>
        <v>#DIV/0!</v>
      </c>
      <c r="CF26" s="120" t="e">
        <f t="shared" si="13"/>
        <v>#DIV/0!</v>
      </c>
      <c r="CG26" s="120" t="e">
        <f t="shared" si="13"/>
        <v>#DIV/0!</v>
      </c>
      <c r="CH26" s="120" t="e">
        <f t="shared" si="13"/>
        <v>#DIV/0!</v>
      </c>
      <c r="CI26" s="120" t="e">
        <f t="shared" si="13"/>
        <v>#DIV/0!</v>
      </c>
      <c r="CJ26" s="120" t="e">
        <f t="shared" si="13"/>
        <v>#DIV/0!</v>
      </c>
      <c r="CK26" s="120" t="e">
        <f t="shared" si="13"/>
        <v>#DIV/0!</v>
      </c>
    </row>
    <row r="27" spans="1:90" s="121" customFormat="1">
      <c r="A27" s="158" t="s">
        <v>563</v>
      </c>
      <c r="E27" s="121">
        <f>(E3-I3)/I3</f>
        <v>-0.14118893349980355</v>
      </c>
      <c r="F27" s="121">
        <f t="shared" ref="F27:BQ27" si="14">(F3-J3)/J3</f>
        <v>-3.1238362891638404E-2</v>
      </c>
      <c r="G27" s="121">
        <f t="shared" si="14"/>
        <v>-9.8075886325576872E-2</v>
      </c>
      <c r="H27" s="121">
        <f t="shared" si="14"/>
        <v>6.5887341100900526E-2</v>
      </c>
      <c r="I27" s="121">
        <f t="shared" si="14"/>
        <v>0.72990861728742884</v>
      </c>
      <c r="J27" s="121">
        <f t="shared" si="14"/>
        <v>7.0520790693333337</v>
      </c>
      <c r="K27" s="121" t="e">
        <f t="shared" si="14"/>
        <v>#DIV/0!</v>
      </c>
      <c r="L27" s="121" t="e">
        <f t="shared" si="14"/>
        <v>#DIV/0!</v>
      </c>
      <c r="M27" s="121" t="e">
        <f t="shared" si="14"/>
        <v>#DIV/0!</v>
      </c>
      <c r="N27" s="121" t="e">
        <f t="shared" si="14"/>
        <v>#DIV/0!</v>
      </c>
      <c r="O27" s="121">
        <f t="shared" si="14"/>
        <v>-1</v>
      </c>
      <c r="P27" s="121">
        <f t="shared" si="14"/>
        <v>-1</v>
      </c>
      <c r="Q27" s="121">
        <f t="shared" si="14"/>
        <v>-1</v>
      </c>
      <c r="R27" s="121">
        <f t="shared" si="14"/>
        <v>-1</v>
      </c>
      <c r="S27" s="121">
        <f t="shared" si="14"/>
        <v>0.72203898050974513</v>
      </c>
      <c r="T27" s="121">
        <f t="shared" si="14"/>
        <v>3.6089478044739023</v>
      </c>
      <c r="U27" s="121">
        <f t="shared" si="14"/>
        <v>3.6089478044739023</v>
      </c>
      <c r="V27" s="121">
        <f t="shared" si="14"/>
        <v>3.6089478044739023</v>
      </c>
      <c r="W27" s="121">
        <f t="shared" si="14"/>
        <v>-0.52017342729636928</v>
      </c>
      <c r="X27" s="121">
        <f t="shared" si="14"/>
        <v>-0.82549198071768737</v>
      </c>
      <c r="Y27" s="121">
        <f t="shared" si="14"/>
        <v>-0.82596875160911765</v>
      </c>
      <c r="Z27" s="121">
        <f t="shared" si="14"/>
        <v>-0.82183491245306517</v>
      </c>
      <c r="AA27" s="121">
        <f t="shared" si="14"/>
        <v>4.1559428215996945E-2</v>
      </c>
      <c r="AB27" s="121">
        <f t="shared" si="14"/>
        <v>4.1095732258134864E-2</v>
      </c>
      <c r="AC27" s="121">
        <f t="shared" si="14"/>
        <v>0.17285801849364685</v>
      </c>
      <c r="AD27" s="121">
        <f t="shared" si="14"/>
        <v>0.17776766862968843</v>
      </c>
      <c r="AE27" s="121">
        <f t="shared" si="14"/>
        <v>0.17071494571355558</v>
      </c>
      <c r="AF27" s="121" t="e">
        <f t="shared" si="14"/>
        <v>#DIV/0!</v>
      </c>
      <c r="AG27" s="121" t="e">
        <f t="shared" si="14"/>
        <v>#DIV/0!</v>
      </c>
      <c r="AH27" s="121" t="e">
        <f t="shared" si="14"/>
        <v>#DIV/0!</v>
      </c>
      <c r="AI27" s="121" t="e">
        <f t="shared" si="14"/>
        <v>#DIV/0!</v>
      </c>
      <c r="AJ27" s="121" t="e">
        <f t="shared" si="14"/>
        <v>#DIV/0!</v>
      </c>
      <c r="AK27" s="121" t="e">
        <f t="shared" si="14"/>
        <v>#DIV/0!</v>
      </c>
      <c r="AL27" s="121" t="e">
        <f t="shared" si="14"/>
        <v>#DIV/0!</v>
      </c>
      <c r="AM27" s="121" t="e">
        <f t="shared" si="14"/>
        <v>#DIV/0!</v>
      </c>
      <c r="AN27" s="121" t="e">
        <f t="shared" si="14"/>
        <v>#DIV/0!</v>
      </c>
      <c r="AO27" s="121" t="e">
        <f t="shared" si="14"/>
        <v>#DIV/0!</v>
      </c>
      <c r="AP27" s="121" t="e">
        <f t="shared" si="14"/>
        <v>#DIV/0!</v>
      </c>
      <c r="AQ27" s="121" t="e">
        <f t="shared" si="14"/>
        <v>#DIV/0!</v>
      </c>
      <c r="AR27" s="121" t="e">
        <f t="shared" si="14"/>
        <v>#DIV/0!</v>
      </c>
      <c r="AS27" s="121" t="e">
        <f t="shared" si="14"/>
        <v>#DIV/0!</v>
      </c>
      <c r="AT27" s="121" t="e">
        <f t="shared" si="14"/>
        <v>#DIV/0!</v>
      </c>
      <c r="AU27" s="121" t="e">
        <f t="shared" si="14"/>
        <v>#DIV/0!</v>
      </c>
      <c r="AV27" s="121" t="e">
        <f t="shared" si="14"/>
        <v>#DIV/0!</v>
      </c>
      <c r="AW27" s="121" t="e">
        <f t="shared" si="14"/>
        <v>#DIV/0!</v>
      </c>
      <c r="AX27" s="121" t="e">
        <f t="shared" si="14"/>
        <v>#DIV/0!</v>
      </c>
      <c r="AY27" s="121" t="e">
        <f t="shared" si="14"/>
        <v>#DIV/0!</v>
      </c>
      <c r="AZ27" s="121" t="e">
        <f t="shared" si="14"/>
        <v>#DIV/0!</v>
      </c>
      <c r="BA27" s="121" t="e">
        <f t="shared" si="14"/>
        <v>#DIV/0!</v>
      </c>
      <c r="BB27" s="121" t="e">
        <f t="shared" si="14"/>
        <v>#DIV/0!</v>
      </c>
      <c r="BC27" s="121" t="e">
        <f t="shared" si="14"/>
        <v>#DIV/0!</v>
      </c>
      <c r="BD27" s="121" t="e">
        <f t="shared" si="14"/>
        <v>#DIV/0!</v>
      </c>
      <c r="BE27" s="121" t="e">
        <f t="shared" si="14"/>
        <v>#DIV/0!</v>
      </c>
      <c r="BF27" s="121" t="e">
        <f t="shared" si="14"/>
        <v>#DIV/0!</v>
      </c>
      <c r="BG27" s="121" t="e">
        <f t="shared" si="14"/>
        <v>#DIV/0!</v>
      </c>
      <c r="BH27" s="121" t="e">
        <f t="shared" si="14"/>
        <v>#DIV/0!</v>
      </c>
      <c r="BI27" s="121" t="e">
        <f t="shared" si="14"/>
        <v>#DIV/0!</v>
      </c>
      <c r="BJ27" s="121" t="e">
        <f t="shared" si="14"/>
        <v>#DIV/0!</v>
      </c>
      <c r="BK27" s="121" t="e">
        <f t="shared" si="14"/>
        <v>#DIV/0!</v>
      </c>
      <c r="BL27" s="121" t="e">
        <f t="shared" si="14"/>
        <v>#DIV/0!</v>
      </c>
      <c r="BM27" s="121" t="e">
        <f t="shared" si="14"/>
        <v>#DIV/0!</v>
      </c>
      <c r="BN27" s="121" t="e">
        <f t="shared" si="14"/>
        <v>#DIV/0!</v>
      </c>
      <c r="BO27" s="121" t="e">
        <f t="shared" si="14"/>
        <v>#DIV/0!</v>
      </c>
      <c r="BP27" s="121" t="e">
        <f t="shared" si="14"/>
        <v>#DIV/0!</v>
      </c>
      <c r="BQ27" s="121" t="e">
        <f t="shared" si="14"/>
        <v>#DIV/0!</v>
      </c>
      <c r="BR27" s="121" t="e">
        <f t="shared" ref="BR27:CL27" si="15">(BR3-BV3)/BV3</f>
        <v>#DIV/0!</v>
      </c>
      <c r="BS27" s="121" t="e">
        <f t="shared" si="15"/>
        <v>#DIV/0!</v>
      </c>
      <c r="BT27" s="121" t="e">
        <f t="shared" si="15"/>
        <v>#DIV/0!</v>
      </c>
      <c r="BU27" s="121" t="e">
        <f t="shared" si="15"/>
        <v>#DIV/0!</v>
      </c>
      <c r="BV27" s="121" t="e">
        <f t="shared" si="15"/>
        <v>#DIV/0!</v>
      </c>
      <c r="BW27" s="121" t="e">
        <f t="shared" si="15"/>
        <v>#DIV/0!</v>
      </c>
      <c r="BX27" s="121" t="e">
        <f t="shared" si="15"/>
        <v>#DIV/0!</v>
      </c>
      <c r="BY27" s="121" t="e">
        <f t="shared" si="15"/>
        <v>#DIV/0!</v>
      </c>
      <c r="BZ27" s="121" t="e">
        <f t="shared" si="15"/>
        <v>#DIV/0!</v>
      </c>
      <c r="CA27" s="121" t="e">
        <f t="shared" si="15"/>
        <v>#DIV/0!</v>
      </c>
      <c r="CB27" s="121" t="e">
        <f t="shared" si="15"/>
        <v>#DIV/0!</v>
      </c>
      <c r="CC27" s="121" t="e">
        <f t="shared" si="15"/>
        <v>#DIV/0!</v>
      </c>
      <c r="CD27" s="121" t="e">
        <f t="shared" si="15"/>
        <v>#DIV/0!</v>
      </c>
      <c r="CE27" s="121" t="e">
        <f t="shared" si="15"/>
        <v>#DIV/0!</v>
      </c>
      <c r="CF27" s="121" t="e">
        <f t="shared" si="15"/>
        <v>#DIV/0!</v>
      </c>
      <c r="CG27" s="121" t="e">
        <f t="shared" si="15"/>
        <v>#DIV/0!</v>
      </c>
      <c r="CH27" s="121" t="e">
        <f t="shared" si="15"/>
        <v>#DIV/0!</v>
      </c>
      <c r="CI27" s="121" t="e">
        <f t="shared" si="15"/>
        <v>#DIV/0!</v>
      </c>
      <c r="CJ27" s="121" t="e">
        <f t="shared" si="15"/>
        <v>#DIV/0!</v>
      </c>
      <c r="CK27" s="121" t="e">
        <f t="shared" si="15"/>
        <v>#DIV/0!</v>
      </c>
      <c r="CL27" s="121" t="e">
        <f t="shared" si="15"/>
        <v>#DIV/0!</v>
      </c>
    </row>
    <row r="28" spans="1:90" s="121" customFormat="1">
      <c r="A28" s="158" t="s">
        <v>571</v>
      </c>
      <c r="E28" s="121">
        <f>E3/E9</f>
        <v>3.6116555536733854E-3</v>
      </c>
      <c r="F28" s="121">
        <f t="shared" ref="F28:BQ28" si="16">F3/F9</f>
        <v>4.1210935760458206E-3</v>
      </c>
      <c r="G28" s="121">
        <f t="shared" si="16"/>
        <v>4.3531859832314241E-3</v>
      </c>
      <c r="H28" s="121">
        <f t="shared" si="16"/>
        <v>5.9478666684553523E-3</v>
      </c>
      <c r="I28" s="121">
        <f t="shared" si="16"/>
        <v>6.7245495188910766E-3</v>
      </c>
      <c r="J28" s="121">
        <f t="shared" si="16"/>
        <v>6.4029369239718371E-3</v>
      </c>
      <c r="K28" s="121">
        <f t="shared" si="16"/>
        <v>6.6978439990416161E-3</v>
      </c>
      <c r="L28" s="121">
        <f t="shared" si="16"/>
        <v>6.0541484884321789E-3</v>
      </c>
      <c r="M28" s="121">
        <f t="shared" si="16"/>
        <v>3.8127559723256216E-3</v>
      </c>
      <c r="N28" s="121">
        <f t="shared" si="16"/>
        <v>8.115207886491727E-4</v>
      </c>
      <c r="O28" s="121">
        <f t="shared" si="16"/>
        <v>0</v>
      </c>
      <c r="P28" s="121">
        <f t="shared" si="16"/>
        <v>0</v>
      </c>
      <c r="Q28" s="121">
        <f t="shared" si="16"/>
        <v>0</v>
      </c>
      <c r="R28" s="121">
        <f t="shared" si="16"/>
        <v>0</v>
      </c>
      <c r="S28" s="121">
        <f t="shared" si="16"/>
        <v>2.8980751183221191E-2</v>
      </c>
      <c r="T28" s="121">
        <f t="shared" si="16"/>
        <v>3.6081959879656594E-2</v>
      </c>
      <c r="U28" s="121">
        <f t="shared" si="16"/>
        <v>3.135427191116627E-2</v>
      </c>
      <c r="V28" s="121">
        <f t="shared" si="16"/>
        <v>3.8101079678165728E-2</v>
      </c>
      <c r="W28" s="121">
        <f t="shared" si="16"/>
        <v>2.3272519862275094E-2</v>
      </c>
      <c r="X28" s="121">
        <f t="shared" si="16"/>
        <v>8.4157381375907087E-3</v>
      </c>
      <c r="Y28" s="121">
        <f t="shared" si="16"/>
        <v>8.5819426403038936E-3</v>
      </c>
      <c r="Z28" s="121">
        <f t="shared" si="16"/>
        <v>8.5060523039680227E-3</v>
      </c>
      <c r="AA28" s="121">
        <f t="shared" si="16"/>
        <v>5.1558267539871763E-2</v>
      </c>
      <c r="AB28" s="121">
        <f t="shared" si="16"/>
        <v>5.0141819248064531E-2</v>
      </c>
      <c r="AC28" s="121">
        <f t="shared" si="16"/>
        <v>4.976165463151333E-2</v>
      </c>
      <c r="AD28" s="121">
        <f t="shared" si="16"/>
        <v>4.9554106245800256E-2</v>
      </c>
      <c r="AE28" s="121">
        <f t="shared" si="16"/>
        <v>5.0264667321202085E-2</v>
      </c>
      <c r="AF28" s="121">
        <f t="shared" si="16"/>
        <v>5.2070750510737084E-2</v>
      </c>
      <c r="AG28" s="121">
        <f t="shared" si="16"/>
        <v>4.8564379320834558E-2</v>
      </c>
      <c r="AH28" s="121">
        <f t="shared" si="16"/>
        <v>5.0584039656590411E-2</v>
      </c>
      <c r="AI28" s="121">
        <f t="shared" si="16"/>
        <v>5.1033103255756655E-2</v>
      </c>
      <c r="AJ28" s="121">
        <f t="shared" si="16"/>
        <v>0</v>
      </c>
      <c r="AK28" s="121">
        <f t="shared" si="16"/>
        <v>0</v>
      </c>
      <c r="AL28" s="121">
        <f t="shared" si="16"/>
        <v>0</v>
      </c>
      <c r="AM28" s="121">
        <f t="shared" si="16"/>
        <v>0</v>
      </c>
      <c r="AN28" s="121">
        <f t="shared" si="16"/>
        <v>0</v>
      </c>
      <c r="AO28" s="121">
        <f t="shared" si="16"/>
        <v>0</v>
      </c>
      <c r="AP28" s="121">
        <f t="shared" si="16"/>
        <v>0</v>
      </c>
      <c r="AQ28" s="121" t="e">
        <f t="shared" si="16"/>
        <v>#DIV/0!</v>
      </c>
      <c r="AR28" s="121" t="e">
        <f t="shared" si="16"/>
        <v>#DIV/0!</v>
      </c>
      <c r="AS28" s="121" t="e">
        <f t="shared" si="16"/>
        <v>#DIV/0!</v>
      </c>
      <c r="AT28" s="121" t="e">
        <f t="shared" si="16"/>
        <v>#DIV/0!</v>
      </c>
      <c r="AU28" s="121" t="e">
        <f t="shared" si="16"/>
        <v>#DIV/0!</v>
      </c>
      <c r="AV28" s="121" t="e">
        <f t="shared" si="16"/>
        <v>#DIV/0!</v>
      </c>
      <c r="AW28" s="121" t="e">
        <f t="shared" si="16"/>
        <v>#DIV/0!</v>
      </c>
      <c r="AX28" s="121" t="e">
        <f t="shared" si="16"/>
        <v>#DIV/0!</v>
      </c>
      <c r="AY28" s="121" t="e">
        <f t="shared" si="16"/>
        <v>#DIV/0!</v>
      </c>
      <c r="AZ28" s="121" t="e">
        <f t="shared" si="16"/>
        <v>#DIV/0!</v>
      </c>
      <c r="BA28" s="121" t="e">
        <f t="shared" si="16"/>
        <v>#DIV/0!</v>
      </c>
      <c r="BB28" s="121" t="e">
        <f t="shared" si="16"/>
        <v>#DIV/0!</v>
      </c>
      <c r="BC28" s="121" t="e">
        <f t="shared" si="16"/>
        <v>#DIV/0!</v>
      </c>
      <c r="BD28" s="121" t="e">
        <f t="shared" si="16"/>
        <v>#DIV/0!</v>
      </c>
      <c r="BE28" s="121" t="e">
        <f t="shared" si="16"/>
        <v>#DIV/0!</v>
      </c>
      <c r="BF28" s="121" t="e">
        <f t="shared" si="16"/>
        <v>#DIV/0!</v>
      </c>
      <c r="BG28" s="121" t="e">
        <f t="shared" si="16"/>
        <v>#DIV/0!</v>
      </c>
      <c r="BH28" s="121" t="e">
        <f t="shared" si="16"/>
        <v>#DIV/0!</v>
      </c>
      <c r="BI28" s="121" t="e">
        <f t="shared" si="16"/>
        <v>#DIV/0!</v>
      </c>
      <c r="BJ28" s="121" t="e">
        <f t="shared" si="16"/>
        <v>#DIV/0!</v>
      </c>
      <c r="BK28" s="121" t="e">
        <f t="shared" si="16"/>
        <v>#DIV/0!</v>
      </c>
      <c r="BL28" s="121" t="e">
        <f t="shared" si="16"/>
        <v>#DIV/0!</v>
      </c>
      <c r="BM28" s="121" t="e">
        <f t="shared" si="16"/>
        <v>#DIV/0!</v>
      </c>
      <c r="BN28" s="121" t="e">
        <f t="shared" si="16"/>
        <v>#DIV/0!</v>
      </c>
      <c r="BO28" s="121" t="e">
        <f t="shared" si="16"/>
        <v>#DIV/0!</v>
      </c>
      <c r="BP28" s="121" t="e">
        <f t="shared" si="16"/>
        <v>#DIV/0!</v>
      </c>
      <c r="BQ28" s="121" t="e">
        <f t="shared" si="16"/>
        <v>#DIV/0!</v>
      </c>
      <c r="BR28" s="121" t="e">
        <f t="shared" ref="BR28:CK28" si="17">BR3/BR9</f>
        <v>#DIV/0!</v>
      </c>
      <c r="BS28" s="121" t="e">
        <f t="shared" si="17"/>
        <v>#DIV/0!</v>
      </c>
      <c r="BT28" s="121" t="e">
        <f t="shared" si="17"/>
        <v>#DIV/0!</v>
      </c>
      <c r="BU28" s="121" t="e">
        <f t="shared" si="17"/>
        <v>#DIV/0!</v>
      </c>
      <c r="BV28" s="121" t="e">
        <f t="shared" si="17"/>
        <v>#DIV/0!</v>
      </c>
      <c r="BW28" s="121" t="e">
        <f t="shared" si="17"/>
        <v>#DIV/0!</v>
      </c>
      <c r="BX28" s="121" t="e">
        <f t="shared" si="17"/>
        <v>#DIV/0!</v>
      </c>
      <c r="BY28" s="121" t="e">
        <f t="shared" si="17"/>
        <v>#DIV/0!</v>
      </c>
      <c r="BZ28" s="121" t="e">
        <f t="shared" si="17"/>
        <v>#DIV/0!</v>
      </c>
      <c r="CA28" s="121" t="e">
        <f t="shared" si="17"/>
        <v>#DIV/0!</v>
      </c>
      <c r="CB28" s="121" t="e">
        <f t="shared" si="17"/>
        <v>#DIV/0!</v>
      </c>
      <c r="CC28" s="121" t="e">
        <f t="shared" si="17"/>
        <v>#DIV/0!</v>
      </c>
      <c r="CD28" s="121" t="e">
        <f t="shared" si="17"/>
        <v>#DIV/0!</v>
      </c>
      <c r="CE28" s="121" t="e">
        <f t="shared" si="17"/>
        <v>#DIV/0!</v>
      </c>
      <c r="CF28" s="121" t="e">
        <f t="shared" si="17"/>
        <v>#DIV/0!</v>
      </c>
      <c r="CG28" s="121" t="e">
        <f t="shared" si="17"/>
        <v>#DIV/0!</v>
      </c>
      <c r="CH28" s="121" t="e">
        <f t="shared" si="17"/>
        <v>#DIV/0!</v>
      </c>
      <c r="CI28" s="121" t="e">
        <f t="shared" si="17"/>
        <v>#DIV/0!</v>
      </c>
      <c r="CJ28" s="121" t="e">
        <f t="shared" si="17"/>
        <v>#DIV/0!</v>
      </c>
      <c r="CK28" s="121" t="e">
        <f t="shared" si="17"/>
        <v>#DIV/0!</v>
      </c>
    </row>
    <row r="29" spans="1:90" s="120" customFormat="1">
      <c r="A29" s="157" t="s">
        <v>581</v>
      </c>
      <c r="E29" s="120">
        <f>(E4-I4)/I4</f>
        <v>0.7584264417569252</v>
      </c>
      <c r="F29" s="120">
        <f t="shared" ref="F29:BQ29" si="18">(F4-J4)/J4</f>
        <v>0.54064500859206654</v>
      </c>
      <c r="G29" s="120">
        <f t="shared" si="18"/>
        <v>0.33522748565919291</v>
      </c>
      <c r="H29" s="120">
        <f t="shared" si="18"/>
        <v>8.8065561899083374E-3</v>
      </c>
      <c r="I29" s="120">
        <f t="shared" si="18"/>
        <v>-1.9321101576808372E-2</v>
      </c>
      <c r="J29" s="120">
        <f t="shared" si="18"/>
        <v>1.3002895581320357</v>
      </c>
      <c r="K29" s="120">
        <f t="shared" si="18"/>
        <v>0.32474240654684583</v>
      </c>
      <c r="L29" s="120">
        <f t="shared" si="18"/>
        <v>0.35412942188618929</v>
      </c>
      <c r="M29" s="120">
        <f t="shared" si="18"/>
        <v>0.90201829992635796</v>
      </c>
      <c r="N29" s="120">
        <f t="shared" si="18"/>
        <v>0.5845490145094332</v>
      </c>
      <c r="O29" s="120">
        <f t="shared" si="18"/>
        <v>-18.276060568375257</v>
      </c>
      <c r="P29" s="120">
        <f t="shared" si="18"/>
        <v>-12.349475099251018</v>
      </c>
      <c r="Q29" s="120">
        <f t="shared" si="18"/>
        <v>9.338000458448338</v>
      </c>
      <c r="R29" s="120">
        <f t="shared" si="18"/>
        <v>-3.2034355008577298</v>
      </c>
      <c r="S29" s="120">
        <f t="shared" si="18"/>
        <v>-0.78714424755923174</v>
      </c>
      <c r="T29" s="120">
        <f t="shared" si="18"/>
        <v>-0.56305404064234565</v>
      </c>
      <c r="U29" s="120">
        <f t="shared" si="18"/>
        <v>-0.29508953412416367</v>
      </c>
      <c r="V29" s="120">
        <f t="shared" si="18"/>
        <v>-0.36220963999544947</v>
      </c>
      <c r="W29" s="120">
        <f t="shared" si="18"/>
        <v>-0.32027836904627011</v>
      </c>
      <c r="X29" s="120">
        <f t="shared" si="18"/>
        <v>-0.20047450267277714</v>
      </c>
      <c r="Y29" s="120">
        <f t="shared" si="18"/>
        <v>-2.0210246196250599</v>
      </c>
      <c r="Z29" s="120">
        <f t="shared" si="18"/>
        <v>1.0545000493824581</v>
      </c>
      <c r="AA29" s="120">
        <f t="shared" si="18"/>
        <v>2.9835706774045945</v>
      </c>
      <c r="AB29" s="120">
        <f t="shared" si="18"/>
        <v>-3.6600217779636819</v>
      </c>
      <c r="AC29" s="120">
        <f t="shared" si="18"/>
        <v>-1.4499374987846538</v>
      </c>
      <c r="AD29" s="120">
        <f t="shared" si="18"/>
        <v>-3.7069755344026061</v>
      </c>
      <c r="AE29" s="120">
        <f t="shared" si="18"/>
        <v>-1.5778111826297256</v>
      </c>
      <c r="AF29" s="120">
        <f t="shared" si="18"/>
        <v>-0.58335357960539114</v>
      </c>
      <c r="AG29" s="120">
        <f t="shared" si="18"/>
        <v>0.43366419000878226</v>
      </c>
      <c r="AH29" s="120">
        <f t="shared" si="18"/>
        <v>-0.62303444385108764</v>
      </c>
      <c r="AI29" s="120">
        <f t="shared" si="18"/>
        <v>1.2966787468102434</v>
      </c>
      <c r="AJ29" s="120">
        <f t="shared" si="18"/>
        <v>2.466350221431969</v>
      </c>
      <c r="AK29" s="120">
        <f t="shared" si="18"/>
        <v>0.83404049079544818</v>
      </c>
      <c r="AL29" s="120">
        <f t="shared" si="18"/>
        <v>1.582722088294799</v>
      </c>
      <c r="AM29" s="120" t="e">
        <f t="shared" si="18"/>
        <v>#DIV/0!</v>
      </c>
      <c r="AN29" s="120" t="e">
        <f t="shared" si="18"/>
        <v>#DIV/0!</v>
      </c>
      <c r="AO29" s="120" t="e">
        <f t="shared" si="18"/>
        <v>#DIV/0!</v>
      </c>
      <c r="AP29" s="120" t="e">
        <f t="shared" si="18"/>
        <v>#DIV/0!</v>
      </c>
      <c r="AQ29" s="120" t="e">
        <f t="shared" si="18"/>
        <v>#DIV/0!</v>
      </c>
      <c r="AR29" s="120" t="e">
        <f t="shared" si="18"/>
        <v>#DIV/0!</v>
      </c>
      <c r="AS29" s="120" t="e">
        <f t="shared" si="18"/>
        <v>#DIV/0!</v>
      </c>
      <c r="AT29" s="120" t="e">
        <f t="shared" si="18"/>
        <v>#DIV/0!</v>
      </c>
      <c r="AU29" s="120" t="e">
        <f t="shared" si="18"/>
        <v>#DIV/0!</v>
      </c>
      <c r="AV29" s="120" t="e">
        <f t="shared" si="18"/>
        <v>#DIV/0!</v>
      </c>
      <c r="AW29" s="120" t="e">
        <f t="shared" si="18"/>
        <v>#DIV/0!</v>
      </c>
      <c r="AX29" s="120" t="e">
        <f t="shared" si="18"/>
        <v>#DIV/0!</v>
      </c>
      <c r="AY29" s="120" t="e">
        <f t="shared" si="18"/>
        <v>#DIV/0!</v>
      </c>
      <c r="AZ29" s="120" t="e">
        <f t="shared" si="18"/>
        <v>#DIV/0!</v>
      </c>
      <c r="BA29" s="120" t="e">
        <f t="shared" si="18"/>
        <v>#DIV/0!</v>
      </c>
      <c r="BB29" s="120" t="e">
        <f t="shared" si="18"/>
        <v>#DIV/0!</v>
      </c>
      <c r="BC29" s="120" t="e">
        <f t="shared" si="18"/>
        <v>#DIV/0!</v>
      </c>
      <c r="BD29" s="120" t="e">
        <f t="shared" si="18"/>
        <v>#DIV/0!</v>
      </c>
      <c r="BE29" s="120" t="e">
        <f t="shared" si="18"/>
        <v>#DIV/0!</v>
      </c>
      <c r="BF29" s="120" t="e">
        <f t="shared" si="18"/>
        <v>#DIV/0!</v>
      </c>
      <c r="BG29" s="120" t="e">
        <f t="shared" si="18"/>
        <v>#DIV/0!</v>
      </c>
      <c r="BH29" s="120" t="e">
        <f t="shared" si="18"/>
        <v>#DIV/0!</v>
      </c>
      <c r="BI29" s="120" t="e">
        <f t="shared" si="18"/>
        <v>#DIV/0!</v>
      </c>
      <c r="BJ29" s="120" t="e">
        <f t="shared" si="18"/>
        <v>#DIV/0!</v>
      </c>
      <c r="BK29" s="120" t="e">
        <f t="shared" si="18"/>
        <v>#DIV/0!</v>
      </c>
      <c r="BL29" s="120" t="e">
        <f t="shared" si="18"/>
        <v>#DIV/0!</v>
      </c>
      <c r="BM29" s="120" t="e">
        <f t="shared" si="18"/>
        <v>#DIV/0!</v>
      </c>
      <c r="BN29" s="120" t="e">
        <f t="shared" si="18"/>
        <v>#DIV/0!</v>
      </c>
      <c r="BO29" s="120" t="e">
        <f t="shared" si="18"/>
        <v>#DIV/0!</v>
      </c>
      <c r="BP29" s="120" t="e">
        <f t="shared" si="18"/>
        <v>#DIV/0!</v>
      </c>
      <c r="BQ29" s="120" t="e">
        <f t="shared" si="18"/>
        <v>#DIV/0!</v>
      </c>
      <c r="BR29" s="120" t="e">
        <f t="shared" ref="BR29:CK29" si="19">(BR4-BV4)/BV4</f>
        <v>#DIV/0!</v>
      </c>
      <c r="BS29" s="120" t="e">
        <f t="shared" si="19"/>
        <v>#DIV/0!</v>
      </c>
      <c r="BT29" s="120" t="e">
        <f t="shared" si="19"/>
        <v>#DIV/0!</v>
      </c>
      <c r="BU29" s="120" t="e">
        <f t="shared" si="19"/>
        <v>#DIV/0!</v>
      </c>
      <c r="BV29" s="120" t="e">
        <f t="shared" si="19"/>
        <v>#DIV/0!</v>
      </c>
      <c r="BW29" s="120" t="e">
        <f t="shared" si="19"/>
        <v>#DIV/0!</v>
      </c>
      <c r="BX29" s="120" t="e">
        <f t="shared" si="19"/>
        <v>#DIV/0!</v>
      </c>
      <c r="BY29" s="120" t="e">
        <f t="shared" si="19"/>
        <v>#DIV/0!</v>
      </c>
      <c r="BZ29" s="120" t="e">
        <f t="shared" si="19"/>
        <v>#DIV/0!</v>
      </c>
      <c r="CA29" s="120" t="e">
        <f t="shared" si="19"/>
        <v>#DIV/0!</v>
      </c>
      <c r="CB29" s="120" t="e">
        <f t="shared" si="19"/>
        <v>#DIV/0!</v>
      </c>
      <c r="CC29" s="120" t="e">
        <f t="shared" si="19"/>
        <v>#DIV/0!</v>
      </c>
      <c r="CD29" s="120" t="e">
        <f t="shared" si="19"/>
        <v>#DIV/0!</v>
      </c>
      <c r="CE29" s="120" t="e">
        <f t="shared" si="19"/>
        <v>#DIV/0!</v>
      </c>
      <c r="CF29" s="120" t="e">
        <f t="shared" si="19"/>
        <v>#DIV/0!</v>
      </c>
      <c r="CG29" s="120" t="e">
        <f t="shared" si="19"/>
        <v>#DIV/0!</v>
      </c>
      <c r="CH29" s="120" t="e">
        <f t="shared" si="19"/>
        <v>#DIV/0!</v>
      </c>
      <c r="CI29" s="120" t="e">
        <f t="shared" si="19"/>
        <v>#DIV/0!</v>
      </c>
      <c r="CJ29" s="120" t="e">
        <f t="shared" si="19"/>
        <v>#DIV/0!</v>
      </c>
      <c r="CK29" s="120" t="e">
        <f t="shared" si="19"/>
        <v>#DIV/0!</v>
      </c>
    </row>
    <row r="30" spans="1:90" s="120" customFormat="1">
      <c r="A30" s="157" t="s">
        <v>564</v>
      </c>
      <c r="E30" s="120">
        <f>(E5-I5)/I5</f>
        <v>1.1692953163474329</v>
      </c>
      <c r="F30" s="120">
        <f t="shared" ref="F30:BQ30" si="20">(F5-J5)/J5</f>
        <v>0.69465493907715314</v>
      </c>
      <c r="G30" s="120">
        <f t="shared" si="20"/>
        <v>0.70646469911232301</v>
      </c>
      <c r="H30" s="120">
        <f t="shared" si="20"/>
        <v>0.39197016569352505</v>
      </c>
      <c r="I30" s="120">
        <f t="shared" si="20"/>
        <v>0.41308671488600984</v>
      </c>
      <c r="J30" s="120">
        <f t="shared" si="20"/>
        <v>0.46331649439876871</v>
      </c>
      <c r="K30" s="120">
        <f t="shared" si="20"/>
        <v>0.33176115496620528</v>
      </c>
      <c r="L30" s="120">
        <f t="shared" si="20"/>
        <v>0.39609485719842419</v>
      </c>
      <c r="M30" s="120">
        <f t="shared" si="20"/>
        <v>0.44204888362582351</v>
      </c>
      <c r="N30" s="120">
        <f t="shared" si="20"/>
        <v>0.48008942016676526</v>
      </c>
      <c r="O30" s="120">
        <f t="shared" si="20"/>
        <v>0.41879958201620582</v>
      </c>
      <c r="P30" s="120">
        <f t="shared" si="20"/>
        <v>0.32509141340103193</v>
      </c>
      <c r="Q30" s="120">
        <f t="shared" si="20"/>
        <v>0.28811638712065468</v>
      </c>
      <c r="R30" s="120">
        <f t="shared" si="20"/>
        <v>0.1198172852941633</v>
      </c>
      <c r="S30" s="120">
        <f t="shared" si="20"/>
        <v>0.1192544817931168</v>
      </c>
      <c r="T30" s="120">
        <f t="shared" si="20"/>
        <v>7.8572214153120823E-2</v>
      </c>
      <c r="U30" s="120">
        <f t="shared" si="20"/>
        <v>-5.6054538392666144E-2</v>
      </c>
      <c r="V30" s="120">
        <f t="shared" si="20"/>
        <v>-0.26006036229467111</v>
      </c>
      <c r="W30" s="120">
        <f t="shared" si="20"/>
        <v>9.9265063014472396E-2</v>
      </c>
      <c r="X30" s="120">
        <f t="shared" si="20"/>
        <v>0.28223564454953215</v>
      </c>
      <c r="Y30" s="120">
        <f t="shared" si="20"/>
        <v>0.53543811006913145</v>
      </c>
      <c r="Z30" s="120">
        <f t="shared" si="20"/>
        <v>1.1299431313068067</v>
      </c>
      <c r="AA30" s="120">
        <f t="shared" si="20"/>
        <v>0.50342469353551589</v>
      </c>
      <c r="AB30" s="120">
        <f t="shared" si="20"/>
        <v>1.3499282896506577</v>
      </c>
      <c r="AC30" s="120">
        <f t="shared" si="20"/>
        <v>1.5777029817206589</v>
      </c>
      <c r="AD30" s="120">
        <f t="shared" si="20"/>
        <v>1.0481204492678053</v>
      </c>
      <c r="AE30" s="120">
        <f t="shared" si="20"/>
        <v>2.7597590344658189</v>
      </c>
      <c r="AF30" s="120">
        <f t="shared" si="20"/>
        <v>2.0710865245917875</v>
      </c>
      <c r="AG30" s="120">
        <f t="shared" si="20"/>
        <v>1.326810345404366</v>
      </c>
      <c r="AH30" s="120">
        <f t="shared" si="20"/>
        <v>3.51181161037788</v>
      </c>
      <c r="AI30" s="120">
        <f t="shared" si="20"/>
        <v>1.2694820435695111</v>
      </c>
      <c r="AJ30" s="120">
        <f t="shared" si="20"/>
        <v>0.42756244724036885</v>
      </c>
      <c r="AK30" s="120">
        <f t="shared" si="20"/>
        <v>1.9819453728015222</v>
      </c>
      <c r="AL30" s="120">
        <f t="shared" si="20"/>
        <v>-0.37174701244091185</v>
      </c>
      <c r="AM30" s="120" t="e">
        <f t="shared" si="20"/>
        <v>#DIV/0!</v>
      </c>
      <c r="AN30" s="120" t="e">
        <f t="shared" si="20"/>
        <v>#DIV/0!</v>
      </c>
      <c r="AO30" s="120" t="e">
        <f t="shared" si="20"/>
        <v>#DIV/0!</v>
      </c>
      <c r="AP30" s="120" t="e">
        <f t="shared" si="20"/>
        <v>#DIV/0!</v>
      </c>
      <c r="AQ30" s="120" t="e">
        <f t="shared" si="20"/>
        <v>#DIV/0!</v>
      </c>
      <c r="AR30" s="120" t="e">
        <f t="shared" si="20"/>
        <v>#DIV/0!</v>
      </c>
      <c r="AS30" s="120" t="e">
        <f t="shared" si="20"/>
        <v>#DIV/0!</v>
      </c>
      <c r="AT30" s="120" t="e">
        <f t="shared" si="20"/>
        <v>#DIV/0!</v>
      </c>
      <c r="AU30" s="120" t="e">
        <f t="shared" si="20"/>
        <v>#DIV/0!</v>
      </c>
      <c r="AV30" s="120" t="e">
        <f t="shared" si="20"/>
        <v>#DIV/0!</v>
      </c>
      <c r="AW30" s="120" t="e">
        <f t="shared" si="20"/>
        <v>#DIV/0!</v>
      </c>
      <c r="AX30" s="120" t="e">
        <f t="shared" si="20"/>
        <v>#DIV/0!</v>
      </c>
      <c r="AY30" s="120" t="e">
        <f t="shared" si="20"/>
        <v>#DIV/0!</v>
      </c>
      <c r="AZ30" s="120" t="e">
        <f t="shared" si="20"/>
        <v>#DIV/0!</v>
      </c>
      <c r="BA30" s="120" t="e">
        <f t="shared" si="20"/>
        <v>#DIV/0!</v>
      </c>
      <c r="BB30" s="120" t="e">
        <f t="shared" si="20"/>
        <v>#DIV/0!</v>
      </c>
      <c r="BC30" s="120" t="e">
        <f t="shared" si="20"/>
        <v>#DIV/0!</v>
      </c>
      <c r="BD30" s="120" t="e">
        <f t="shared" si="20"/>
        <v>#DIV/0!</v>
      </c>
      <c r="BE30" s="120" t="e">
        <f t="shared" si="20"/>
        <v>#DIV/0!</v>
      </c>
      <c r="BF30" s="120" t="e">
        <f t="shared" si="20"/>
        <v>#DIV/0!</v>
      </c>
      <c r="BG30" s="120" t="e">
        <f t="shared" si="20"/>
        <v>#DIV/0!</v>
      </c>
      <c r="BH30" s="120" t="e">
        <f t="shared" si="20"/>
        <v>#DIV/0!</v>
      </c>
      <c r="BI30" s="120" t="e">
        <f t="shared" si="20"/>
        <v>#DIV/0!</v>
      </c>
      <c r="BJ30" s="120" t="e">
        <f t="shared" si="20"/>
        <v>#DIV/0!</v>
      </c>
      <c r="BK30" s="120" t="e">
        <f t="shared" si="20"/>
        <v>#DIV/0!</v>
      </c>
      <c r="BL30" s="120" t="e">
        <f t="shared" si="20"/>
        <v>#DIV/0!</v>
      </c>
      <c r="BM30" s="120" t="e">
        <f t="shared" si="20"/>
        <v>#DIV/0!</v>
      </c>
      <c r="BN30" s="120" t="e">
        <f t="shared" si="20"/>
        <v>#DIV/0!</v>
      </c>
      <c r="BO30" s="120" t="e">
        <f t="shared" si="20"/>
        <v>#DIV/0!</v>
      </c>
      <c r="BP30" s="120" t="e">
        <f t="shared" si="20"/>
        <v>#DIV/0!</v>
      </c>
      <c r="BQ30" s="120" t="e">
        <f t="shared" si="20"/>
        <v>#DIV/0!</v>
      </c>
      <c r="BR30" s="120" t="e">
        <f t="shared" ref="BR30:CK30" si="21">(BR5-BV5)/BV5</f>
        <v>#DIV/0!</v>
      </c>
      <c r="BS30" s="120" t="e">
        <f t="shared" si="21"/>
        <v>#DIV/0!</v>
      </c>
      <c r="BT30" s="120" t="e">
        <f t="shared" si="21"/>
        <v>#DIV/0!</v>
      </c>
      <c r="BU30" s="120" t="e">
        <f t="shared" si="21"/>
        <v>#DIV/0!</v>
      </c>
      <c r="BV30" s="120" t="e">
        <f t="shared" si="21"/>
        <v>#DIV/0!</v>
      </c>
      <c r="BW30" s="120" t="e">
        <f t="shared" si="21"/>
        <v>#DIV/0!</v>
      </c>
      <c r="BX30" s="120" t="e">
        <f t="shared" si="21"/>
        <v>#DIV/0!</v>
      </c>
      <c r="BY30" s="120" t="e">
        <f t="shared" si="21"/>
        <v>#DIV/0!</v>
      </c>
      <c r="BZ30" s="120" t="e">
        <f t="shared" si="21"/>
        <v>#DIV/0!</v>
      </c>
      <c r="CA30" s="120" t="e">
        <f t="shared" si="21"/>
        <v>#DIV/0!</v>
      </c>
      <c r="CB30" s="120" t="e">
        <f t="shared" si="21"/>
        <v>#DIV/0!</v>
      </c>
      <c r="CC30" s="120" t="e">
        <f t="shared" si="21"/>
        <v>#DIV/0!</v>
      </c>
      <c r="CD30" s="120" t="e">
        <f t="shared" si="21"/>
        <v>#DIV/0!</v>
      </c>
      <c r="CE30" s="120" t="e">
        <f t="shared" si="21"/>
        <v>#DIV/0!</v>
      </c>
      <c r="CF30" s="120" t="e">
        <f t="shared" si="21"/>
        <v>#DIV/0!</v>
      </c>
      <c r="CG30" s="120" t="e">
        <f t="shared" si="21"/>
        <v>#DIV/0!</v>
      </c>
      <c r="CH30" s="120" t="e">
        <f t="shared" si="21"/>
        <v>#DIV/0!</v>
      </c>
      <c r="CI30" s="120" t="e">
        <f t="shared" si="21"/>
        <v>#DIV/0!</v>
      </c>
      <c r="CJ30" s="120" t="e">
        <f t="shared" si="21"/>
        <v>#DIV/0!</v>
      </c>
      <c r="CK30" s="120" t="e">
        <f t="shared" si="21"/>
        <v>#DIV/0!</v>
      </c>
    </row>
    <row r="31" spans="1:90" s="120" customFormat="1">
      <c r="A31" s="157" t="s">
        <v>565</v>
      </c>
      <c r="E31" s="120">
        <f>(E6-I6)/I6</f>
        <v>0.99538538545593824</v>
      </c>
      <c r="F31" s="120">
        <f t="shared" ref="F31:BQ31" si="22">(F6-J6)/J6</f>
        <v>0.62586358040025647</v>
      </c>
      <c r="G31" s="120">
        <f t="shared" si="22"/>
        <v>0.55285638164680539</v>
      </c>
      <c r="H31" s="120">
        <f t="shared" si="22"/>
        <v>0.22036591023419461</v>
      </c>
      <c r="I31" s="120">
        <f t="shared" si="22"/>
        <v>0.19083745159402268</v>
      </c>
      <c r="J31" s="120">
        <f t="shared" si="22"/>
        <v>0.74729101832569178</v>
      </c>
      <c r="K31" s="120">
        <f t="shared" si="22"/>
        <v>0.32884797868606686</v>
      </c>
      <c r="L31" s="120">
        <f t="shared" si="22"/>
        <v>0.37698295475208388</v>
      </c>
      <c r="M31" s="120">
        <f t="shared" si="22"/>
        <v>0.64673305672532999</v>
      </c>
      <c r="N31" s="120">
        <f t="shared" si="22"/>
        <v>0.51395220897649763</v>
      </c>
      <c r="O31" s="120">
        <f t="shared" si="22"/>
        <v>1.5756221058852511</v>
      </c>
      <c r="P31" s="120">
        <f t="shared" si="22"/>
        <v>1.6965198323117947</v>
      </c>
      <c r="Q31" s="120">
        <f t="shared" si="22"/>
        <v>1.1101051267483599</v>
      </c>
      <c r="R31" s="120">
        <f t="shared" si="22"/>
        <v>1.1910783948317076</v>
      </c>
      <c r="S31" s="120">
        <f t="shared" si="22"/>
        <v>0.51969103344448442</v>
      </c>
      <c r="T31" s="120">
        <f t="shared" si="22"/>
        <v>0.28231885486438829</v>
      </c>
      <c r="U31" s="120">
        <f t="shared" si="22"/>
        <v>-8.4259329311825698E-2</v>
      </c>
      <c r="V31" s="120">
        <f t="shared" si="22"/>
        <v>-0.21977872652431651</v>
      </c>
      <c r="W31" s="120">
        <f t="shared" si="22"/>
        <v>0.51140032215643172</v>
      </c>
      <c r="X31" s="120">
        <f t="shared" si="22"/>
        <v>0.58637125405457269</v>
      </c>
      <c r="Y31" s="120">
        <f t="shared" si="22"/>
        <v>1.1792767418957986</v>
      </c>
      <c r="Z31" s="120">
        <f t="shared" si="22"/>
        <v>1.1612390620400743</v>
      </c>
      <c r="AA31" s="120">
        <f t="shared" si="22"/>
        <v>-6.7122994899262642E-2</v>
      </c>
      <c r="AB31" s="120">
        <f t="shared" si="22"/>
        <v>7.4661917047501802E-2</v>
      </c>
      <c r="AC31" s="120">
        <f t="shared" si="22"/>
        <v>-4.3413092791583514E-2</v>
      </c>
      <c r="AD31" s="120">
        <f t="shared" si="22"/>
        <v>0.18478111205036415</v>
      </c>
      <c r="AE31" s="120">
        <f t="shared" si="22"/>
        <v>0.37875047581700894</v>
      </c>
      <c r="AF31" s="120">
        <f t="shared" si="22"/>
        <v>0.17140656798921142</v>
      </c>
      <c r="AG31" s="120">
        <f t="shared" si="22"/>
        <v>0.74480014817015439</v>
      </c>
      <c r="AH31" s="120">
        <f t="shared" si="22"/>
        <v>0.50821137750833756</v>
      </c>
      <c r="AI31" s="120">
        <f t="shared" si="22"/>
        <v>1.2843307780168256</v>
      </c>
      <c r="AJ31" s="120">
        <f t="shared" si="22"/>
        <v>1.4652559901381048</v>
      </c>
      <c r="AK31" s="120">
        <f t="shared" si="22"/>
        <v>1.1180781103039219</v>
      </c>
      <c r="AL31" s="120">
        <f t="shared" si="22"/>
        <v>0.39521970373566356</v>
      </c>
      <c r="AM31" s="120" t="e">
        <f t="shared" si="22"/>
        <v>#DIV/0!</v>
      </c>
      <c r="AN31" s="120" t="e">
        <f t="shared" si="22"/>
        <v>#DIV/0!</v>
      </c>
      <c r="AO31" s="120" t="e">
        <f t="shared" si="22"/>
        <v>#DIV/0!</v>
      </c>
      <c r="AP31" s="120" t="e">
        <f t="shared" si="22"/>
        <v>#DIV/0!</v>
      </c>
      <c r="AQ31" s="120" t="e">
        <f t="shared" si="22"/>
        <v>#DIV/0!</v>
      </c>
      <c r="AR31" s="120" t="e">
        <f t="shared" si="22"/>
        <v>#DIV/0!</v>
      </c>
      <c r="AS31" s="120" t="e">
        <f t="shared" si="22"/>
        <v>#DIV/0!</v>
      </c>
      <c r="AT31" s="120" t="e">
        <f t="shared" si="22"/>
        <v>#DIV/0!</v>
      </c>
      <c r="AU31" s="120" t="e">
        <f t="shared" si="22"/>
        <v>#DIV/0!</v>
      </c>
      <c r="AV31" s="120" t="e">
        <f t="shared" si="22"/>
        <v>#DIV/0!</v>
      </c>
      <c r="AW31" s="120" t="e">
        <f t="shared" si="22"/>
        <v>#DIV/0!</v>
      </c>
      <c r="AX31" s="120" t="e">
        <f t="shared" si="22"/>
        <v>#DIV/0!</v>
      </c>
      <c r="AY31" s="120" t="e">
        <f t="shared" si="22"/>
        <v>#DIV/0!</v>
      </c>
      <c r="AZ31" s="120" t="e">
        <f t="shared" si="22"/>
        <v>#DIV/0!</v>
      </c>
      <c r="BA31" s="120" t="e">
        <f t="shared" si="22"/>
        <v>#DIV/0!</v>
      </c>
      <c r="BB31" s="120" t="e">
        <f t="shared" si="22"/>
        <v>#DIV/0!</v>
      </c>
      <c r="BC31" s="120" t="e">
        <f t="shared" si="22"/>
        <v>#DIV/0!</v>
      </c>
      <c r="BD31" s="120" t="e">
        <f t="shared" si="22"/>
        <v>#DIV/0!</v>
      </c>
      <c r="BE31" s="120" t="e">
        <f t="shared" si="22"/>
        <v>#DIV/0!</v>
      </c>
      <c r="BF31" s="120" t="e">
        <f t="shared" si="22"/>
        <v>#DIV/0!</v>
      </c>
      <c r="BG31" s="120" t="e">
        <f t="shared" si="22"/>
        <v>#DIV/0!</v>
      </c>
      <c r="BH31" s="120" t="e">
        <f t="shared" si="22"/>
        <v>#DIV/0!</v>
      </c>
      <c r="BI31" s="120" t="e">
        <f t="shared" si="22"/>
        <v>#DIV/0!</v>
      </c>
      <c r="BJ31" s="120" t="e">
        <f t="shared" si="22"/>
        <v>#DIV/0!</v>
      </c>
      <c r="BK31" s="120" t="e">
        <f t="shared" si="22"/>
        <v>#DIV/0!</v>
      </c>
      <c r="BL31" s="120" t="e">
        <f t="shared" si="22"/>
        <v>#DIV/0!</v>
      </c>
      <c r="BM31" s="120" t="e">
        <f t="shared" si="22"/>
        <v>#DIV/0!</v>
      </c>
      <c r="BN31" s="120" t="e">
        <f t="shared" si="22"/>
        <v>#DIV/0!</v>
      </c>
      <c r="BO31" s="120" t="e">
        <f t="shared" si="22"/>
        <v>#DIV/0!</v>
      </c>
      <c r="BP31" s="120" t="e">
        <f t="shared" si="22"/>
        <v>#DIV/0!</v>
      </c>
      <c r="BQ31" s="120" t="e">
        <f t="shared" si="22"/>
        <v>#DIV/0!</v>
      </c>
      <c r="BR31" s="120" t="e">
        <f t="shared" ref="BR31:CK31" si="23">(BR6-BV6)/BV6</f>
        <v>#DIV/0!</v>
      </c>
      <c r="BS31" s="120" t="e">
        <f t="shared" si="23"/>
        <v>#DIV/0!</v>
      </c>
      <c r="BT31" s="120" t="e">
        <f t="shared" si="23"/>
        <v>#DIV/0!</v>
      </c>
      <c r="BU31" s="120" t="e">
        <f t="shared" si="23"/>
        <v>#DIV/0!</v>
      </c>
      <c r="BV31" s="120" t="e">
        <f t="shared" si="23"/>
        <v>#DIV/0!</v>
      </c>
      <c r="BW31" s="120" t="e">
        <f t="shared" si="23"/>
        <v>#DIV/0!</v>
      </c>
      <c r="BX31" s="120" t="e">
        <f t="shared" si="23"/>
        <v>#DIV/0!</v>
      </c>
      <c r="BY31" s="120" t="e">
        <f t="shared" si="23"/>
        <v>#DIV/0!</v>
      </c>
      <c r="BZ31" s="120" t="e">
        <f t="shared" si="23"/>
        <v>#DIV/0!</v>
      </c>
      <c r="CA31" s="120" t="e">
        <f t="shared" si="23"/>
        <v>#DIV/0!</v>
      </c>
      <c r="CB31" s="120" t="e">
        <f t="shared" si="23"/>
        <v>#DIV/0!</v>
      </c>
      <c r="CC31" s="120" t="e">
        <f t="shared" si="23"/>
        <v>#DIV/0!</v>
      </c>
      <c r="CD31" s="120" t="e">
        <f t="shared" si="23"/>
        <v>#DIV/0!</v>
      </c>
      <c r="CE31" s="120" t="e">
        <f t="shared" si="23"/>
        <v>#DIV/0!</v>
      </c>
      <c r="CF31" s="120" t="e">
        <f t="shared" si="23"/>
        <v>#DIV/0!</v>
      </c>
      <c r="CG31" s="120" t="e">
        <f t="shared" si="23"/>
        <v>#DIV/0!</v>
      </c>
      <c r="CH31" s="120" t="e">
        <f t="shared" si="23"/>
        <v>#DIV/0!</v>
      </c>
      <c r="CI31" s="120" t="e">
        <f t="shared" si="23"/>
        <v>#DIV/0!</v>
      </c>
      <c r="CJ31" s="120" t="e">
        <f t="shared" si="23"/>
        <v>#DIV/0!</v>
      </c>
      <c r="CK31" s="120" t="e">
        <f t="shared" si="23"/>
        <v>#DIV/0!</v>
      </c>
    </row>
    <row r="32" spans="1:90" s="121" customFormat="1">
      <c r="A32" s="158" t="s">
        <v>567</v>
      </c>
      <c r="E32" s="121">
        <f>(E7-I7)/I7</f>
        <v>0.92693726794332476</v>
      </c>
      <c r="F32" s="121">
        <f t="shared" ref="F32:BQ32" si="24">(F7-J7)/J7</f>
        <v>0.63649906402460033</v>
      </c>
      <c r="G32" s="121">
        <f t="shared" si="24"/>
        <v>0.70236369214495176</v>
      </c>
      <c r="H32" s="121">
        <f t="shared" si="24"/>
        <v>0.22963874948185584</v>
      </c>
      <c r="I32" s="121">
        <f t="shared" si="24"/>
        <v>0.1644348010269468</v>
      </c>
      <c r="J32" s="121">
        <f t="shared" si="24"/>
        <v>2.1932448867946989E-3</v>
      </c>
      <c r="K32" s="121">
        <f t="shared" si="24"/>
        <v>-5.5677436541864619E-3</v>
      </c>
      <c r="L32" s="121">
        <f t="shared" si="24"/>
        <v>5.4817930532054845E-2</v>
      </c>
      <c r="M32" s="121">
        <f t="shared" si="24"/>
        <v>0.26707017001390793</v>
      </c>
      <c r="N32" s="121">
        <f t="shared" si="24"/>
        <v>0.41372090237077058</v>
      </c>
      <c r="O32" s="121">
        <f t="shared" si="24"/>
        <v>0.27321959525216993</v>
      </c>
      <c r="P32" s="121">
        <f t="shared" si="24"/>
        <v>0.46191230558205781</v>
      </c>
      <c r="Q32" s="121">
        <f t="shared" si="24"/>
        <v>0.1605693214577581</v>
      </c>
      <c r="R32" s="121">
        <f t="shared" si="24"/>
        <v>0.30615489890335273</v>
      </c>
      <c r="S32" s="121">
        <f t="shared" si="24"/>
        <v>0.40361822829444483</v>
      </c>
      <c r="T32" s="121">
        <f t="shared" si="24"/>
        <v>0.23790132407741876</v>
      </c>
      <c r="U32" s="121">
        <f t="shared" si="24"/>
        <v>0.29801424912331442</v>
      </c>
      <c r="V32" s="121">
        <f t="shared" si="24"/>
        <v>-3.4649385687673416E-2</v>
      </c>
      <c r="W32" s="121">
        <f t="shared" si="24"/>
        <v>0.20037343827257267</v>
      </c>
      <c r="X32" s="121">
        <f t="shared" si="24"/>
        <v>0.24093489643675883</v>
      </c>
      <c r="Y32" s="121">
        <f t="shared" si="24"/>
        <v>0.34313136309664349</v>
      </c>
      <c r="Z32" s="121">
        <f t="shared" si="24"/>
        <v>5.7691052319847932E-2</v>
      </c>
      <c r="AA32" s="121">
        <f t="shared" si="24"/>
        <v>-0.13468539163540619</v>
      </c>
      <c r="AB32" s="121">
        <f t="shared" si="24"/>
        <v>-2.1787251876737298E-2</v>
      </c>
      <c r="AC32" s="121">
        <f t="shared" si="24"/>
        <v>2.40250463089338E-2</v>
      </c>
      <c r="AD32" s="121">
        <f t="shared" si="24"/>
        <v>0.79449848658204059</v>
      </c>
      <c r="AE32" s="121">
        <f t="shared" si="24"/>
        <v>0.98761490663985352</v>
      </c>
      <c r="AF32" s="121">
        <f t="shared" si="24"/>
        <v>1.3434389782630265</v>
      </c>
      <c r="AG32" s="121">
        <f t="shared" si="24"/>
        <v>1.7066954396842167</v>
      </c>
      <c r="AH32" s="121">
        <f t="shared" si="24"/>
        <v>1.3132543675768922</v>
      </c>
      <c r="AI32" s="121">
        <f t="shared" si="24"/>
        <v>1.027958702504947</v>
      </c>
      <c r="AJ32" s="121">
        <f t="shared" si="24"/>
        <v>0.589138180728079</v>
      </c>
      <c r="AK32" s="121">
        <f t="shared" si="24"/>
        <v>-0.16972898621147081</v>
      </c>
      <c r="AL32" s="121">
        <f t="shared" si="24"/>
        <v>4.2036101881247978</v>
      </c>
      <c r="AM32" s="121" t="e">
        <f t="shared" si="24"/>
        <v>#DIV/0!</v>
      </c>
      <c r="AN32" s="121" t="e">
        <f t="shared" si="24"/>
        <v>#DIV/0!</v>
      </c>
      <c r="AO32" s="121" t="e">
        <f t="shared" si="24"/>
        <v>#DIV/0!</v>
      </c>
      <c r="AP32" s="121" t="e">
        <f t="shared" si="24"/>
        <v>#DIV/0!</v>
      </c>
      <c r="AQ32" s="121" t="e">
        <f t="shared" si="24"/>
        <v>#DIV/0!</v>
      </c>
      <c r="AR32" s="121" t="e">
        <f t="shared" si="24"/>
        <v>#DIV/0!</v>
      </c>
      <c r="AS32" s="121" t="e">
        <f t="shared" si="24"/>
        <v>#DIV/0!</v>
      </c>
      <c r="AT32" s="121" t="e">
        <f t="shared" si="24"/>
        <v>#DIV/0!</v>
      </c>
      <c r="AU32" s="121" t="e">
        <f t="shared" si="24"/>
        <v>#DIV/0!</v>
      </c>
      <c r="AV32" s="121" t="e">
        <f t="shared" si="24"/>
        <v>#DIV/0!</v>
      </c>
      <c r="AW32" s="121" t="e">
        <f t="shared" si="24"/>
        <v>#DIV/0!</v>
      </c>
      <c r="AX32" s="121" t="e">
        <f t="shared" si="24"/>
        <v>#DIV/0!</v>
      </c>
      <c r="AY32" s="121" t="e">
        <f t="shared" si="24"/>
        <v>#DIV/0!</v>
      </c>
      <c r="AZ32" s="121" t="e">
        <f t="shared" si="24"/>
        <v>#DIV/0!</v>
      </c>
      <c r="BA32" s="121" t="e">
        <f t="shared" si="24"/>
        <v>#DIV/0!</v>
      </c>
      <c r="BB32" s="121" t="e">
        <f t="shared" si="24"/>
        <v>#DIV/0!</v>
      </c>
      <c r="BC32" s="121" t="e">
        <f t="shared" si="24"/>
        <v>#DIV/0!</v>
      </c>
      <c r="BD32" s="121" t="e">
        <f t="shared" si="24"/>
        <v>#DIV/0!</v>
      </c>
      <c r="BE32" s="121" t="e">
        <f t="shared" si="24"/>
        <v>#DIV/0!</v>
      </c>
      <c r="BF32" s="121" t="e">
        <f t="shared" si="24"/>
        <v>#DIV/0!</v>
      </c>
      <c r="BG32" s="121" t="e">
        <f t="shared" si="24"/>
        <v>#DIV/0!</v>
      </c>
      <c r="BH32" s="121" t="e">
        <f t="shared" si="24"/>
        <v>#DIV/0!</v>
      </c>
      <c r="BI32" s="121" t="e">
        <f t="shared" si="24"/>
        <v>#DIV/0!</v>
      </c>
      <c r="BJ32" s="121" t="e">
        <f t="shared" si="24"/>
        <v>#DIV/0!</v>
      </c>
      <c r="BK32" s="121" t="e">
        <f t="shared" si="24"/>
        <v>#DIV/0!</v>
      </c>
      <c r="BL32" s="121" t="e">
        <f t="shared" si="24"/>
        <v>#DIV/0!</v>
      </c>
      <c r="BM32" s="121" t="e">
        <f t="shared" si="24"/>
        <v>#DIV/0!</v>
      </c>
      <c r="BN32" s="121" t="e">
        <f t="shared" si="24"/>
        <v>#DIV/0!</v>
      </c>
      <c r="BO32" s="121" t="e">
        <f t="shared" si="24"/>
        <v>#DIV/0!</v>
      </c>
      <c r="BP32" s="121" t="e">
        <f t="shared" si="24"/>
        <v>#DIV/0!</v>
      </c>
      <c r="BQ32" s="121" t="e">
        <f t="shared" si="24"/>
        <v>#DIV/0!</v>
      </c>
      <c r="BR32" s="121" t="e">
        <f t="shared" ref="BR32:CK32" si="25">(BR7-BV7)/BV7</f>
        <v>#DIV/0!</v>
      </c>
      <c r="BS32" s="121" t="e">
        <f t="shared" si="25"/>
        <v>#DIV/0!</v>
      </c>
      <c r="BT32" s="121" t="e">
        <f t="shared" si="25"/>
        <v>#DIV/0!</v>
      </c>
      <c r="BU32" s="121" t="e">
        <f t="shared" si="25"/>
        <v>#DIV/0!</v>
      </c>
      <c r="BV32" s="121" t="e">
        <f t="shared" si="25"/>
        <v>#DIV/0!</v>
      </c>
      <c r="BW32" s="121" t="e">
        <f t="shared" si="25"/>
        <v>#DIV/0!</v>
      </c>
      <c r="BX32" s="121" t="e">
        <f t="shared" si="25"/>
        <v>#DIV/0!</v>
      </c>
      <c r="BY32" s="121" t="e">
        <f t="shared" si="25"/>
        <v>#DIV/0!</v>
      </c>
      <c r="BZ32" s="121" t="e">
        <f t="shared" si="25"/>
        <v>#DIV/0!</v>
      </c>
      <c r="CA32" s="121" t="e">
        <f t="shared" si="25"/>
        <v>#DIV/0!</v>
      </c>
      <c r="CB32" s="121" t="e">
        <f t="shared" si="25"/>
        <v>#DIV/0!</v>
      </c>
      <c r="CC32" s="121" t="e">
        <f t="shared" si="25"/>
        <v>#DIV/0!</v>
      </c>
      <c r="CD32" s="121" t="e">
        <f t="shared" si="25"/>
        <v>#DIV/0!</v>
      </c>
      <c r="CE32" s="121" t="e">
        <f t="shared" si="25"/>
        <v>#DIV/0!</v>
      </c>
      <c r="CF32" s="121" t="e">
        <f t="shared" si="25"/>
        <v>#DIV/0!</v>
      </c>
      <c r="CG32" s="121" t="e">
        <f t="shared" si="25"/>
        <v>#DIV/0!</v>
      </c>
      <c r="CH32" s="121" t="e">
        <f t="shared" si="25"/>
        <v>#DIV/0!</v>
      </c>
      <c r="CI32" s="121" t="e">
        <f t="shared" si="25"/>
        <v>#DIV/0!</v>
      </c>
      <c r="CJ32" s="121" t="e">
        <f t="shared" si="25"/>
        <v>#DIV/0!</v>
      </c>
      <c r="CK32" s="121" t="e">
        <f t="shared" si="25"/>
        <v>#DIV/0!</v>
      </c>
    </row>
    <row r="33" spans="1:89" s="121" customFormat="1">
      <c r="A33" s="158" t="s">
        <v>574</v>
      </c>
      <c r="E33" s="121">
        <f>E7/E9</f>
        <v>0.23815980106782381</v>
      </c>
      <c r="F33" s="121">
        <f t="shared" ref="F33:BQ33" si="26">F7/F9</f>
        <v>0.15467333874340128</v>
      </c>
      <c r="G33" s="121">
        <f t="shared" si="26"/>
        <v>0.17028373555647788</v>
      </c>
      <c r="H33" s="121">
        <f t="shared" si="26"/>
        <v>0.1862648044394736</v>
      </c>
      <c r="I33" s="121">
        <f t="shared" si="26"/>
        <v>0.19763114466203235</v>
      </c>
      <c r="J33" s="121">
        <f t="shared" si="26"/>
        <v>0.14226018822384442</v>
      </c>
      <c r="K33" s="121">
        <f t="shared" si="26"/>
        <v>0.13880931944420036</v>
      </c>
      <c r="L33" s="121">
        <f t="shared" si="26"/>
        <v>0.16434496704574403</v>
      </c>
      <c r="M33" s="121">
        <f t="shared" si="26"/>
        <v>0.16647122890376245</v>
      </c>
      <c r="N33" s="121">
        <f t="shared" si="26"/>
        <v>0.14486396395875373</v>
      </c>
      <c r="O33" s="121">
        <f t="shared" si="26"/>
        <v>0.15074426434840965</v>
      </c>
      <c r="P33" s="121">
        <f t="shared" si="26"/>
        <v>0.24827511297939778</v>
      </c>
      <c r="Q33" s="121">
        <f t="shared" si="26"/>
        <v>0.24781678574372346</v>
      </c>
      <c r="R33" s="121">
        <f t="shared" si="26"/>
        <v>0.20617761003727583</v>
      </c>
      <c r="S33" s="121">
        <f t="shared" si="26"/>
        <v>0.2608669117059898</v>
      </c>
      <c r="T33" s="121">
        <f t="shared" si="26"/>
        <v>0.32798730951033422</v>
      </c>
      <c r="U33" s="121">
        <f t="shared" si="26"/>
        <v>0.31164623460821939</v>
      </c>
      <c r="V33" s="121">
        <f t="shared" si="26"/>
        <v>0.24829149453132349</v>
      </c>
      <c r="W33" s="121">
        <f t="shared" si="26"/>
        <v>0.25700806189973158</v>
      </c>
      <c r="X33" s="121">
        <f t="shared" si="26"/>
        <v>0.28482289541125311</v>
      </c>
      <c r="Y33" s="121">
        <f t="shared" si="26"/>
        <v>0.3028817465710465</v>
      </c>
      <c r="Z33" s="121">
        <f t="shared" si="26"/>
        <v>0.2646484297492166</v>
      </c>
      <c r="AA33" s="121">
        <f t="shared" si="26"/>
        <v>0.22759859216425102</v>
      </c>
      <c r="AB33" s="121">
        <f t="shared" si="26"/>
        <v>0.23864325391369129</v>
      </c>
      <c r="AC33" s="121">
        <f t="shared" si="26"/>
        <v>0.22755744634215391</v>
      </c>
      <c r="AD33" s="121">
        <f t="shared" si="26"/>
        <v>0.25970762188723678</v>
      </c>
      <c r="AE33" s="121">
        <f t="shared" si="26"/>
        <v>0.26708167239412856</v>
      </c>
      <c r="AF33" s="121">
        <f t="shared" si="26"/>
        <v>0.26375473215382134</v>
      </c>
      <c r="AG33" s="121">
        <f t="shared" si="26"/>
        <v>0.25436007457127552</v>
      </c>
      <c r="AH33" s="121">
        <f t="shared" si="26"/>
        <v>0.17399432712520085</v>
      </c>
      <c r="AI33" s="121">
        <f t="shared" si="26"/>
        <v>0.15971737728785643</v>
      </c>
      <c r="AJ33" s="121">
        <f t="shared" si="26"/>
        <v>0.13414425569840718</v>
      </c>
      <c r="AK33" s="121">
        <f t="shared" si="26"/>
        <v>0.11566716758827023</v>
      </c>
      <c r="AL33" s="121">
        <f t="shared" si="26"/>
        <v>9.0654393982488105E-2</v>
      </c>
      <c r="AM33" s="121">
        <f t="shared" si="26"/>
        <v>0.29136858290824291</v>
      </c>
      <c r="AN33" s="121">
        <f t="shared" si="26"/>
        <v>0.33222463492601356</v>
      </c>
      <c r="AO33" s="121">
        <f t="shared" si="26"/>
        <v>0.66988904108089564</v>
      </c>
      <c r="AP33" s="121">
        <f t="shared" si="26"/>
        <v>0.15431922255460417</v>
      </c>
      <c r="AQ33" s="121" t="e">
        <f t="shared" si="26"/>
        <v>#DIV/0!</v>
      </c>
      <c r="AR33" s="121" t="e">
        <f t="shared" si="26"/>
        <v>#DIV/0!</v>
      </c>
      <c r="AS33" s="121" t="e">
        <f t="shared" si="26"/>
        <v>#DIV/0!</v>
      </c>
      <c r="AT33" s="121" t="e">
        <f t="shared" si="26"/>
        <v>#DIV/0!</v>
      </c>
      <c r="AU33" s="121" t="e">
        <f t="shared" si="26"/>
        <v>#DIV/0!</v>
      </c>
      <c r="AV33" s="121" t="e">
        <f t="shared" si="26"/>
        <v>#DIV/0!</v>
      </c>
      <c r="AW33" s="121" t="e">
        <f t="shared" si="26"/>
        <v>#DIV/0!</v>
      </c>
      <c r="AX33" s="121" t="e">
        <f t="shared" si="26"/>
        <v>#DIV/0!</v>
      </c>
      <c r="AY33" s="121" t="e">
        <f t="shared" si="26"/>
        <v>#DIV/0!</v>
      </c>
      <c r="AZ33" s="121" t="e">
        <f t="shared" si="26"/>
        <v>#DIV/0!</v>
      </c>
      <c r="BA33" s="121" t="e">
        <f t="shared" si="26"/>
        <v>#DIV/0!</v>
      </c>
      <c r="BB33" s="121" t="e">
        <f t="shared" si="26"/>
        <v>#DIV/0!</v>
      </c>
      <c r="BC33" s="121" t="e">
        <f t="shared" si="26"/>
        <v>#DIV/0!</v>
      </c>
      <c r="BD33" s="121" t="e">
        <f t="shared" si="26"/>
        <v>#DIV/0!</v>
      </c>
      <c r="BE33" s="121" t="e">
        <f t="shared" si="26"/>
        <v>#DIV/0!</v>
      </c>
      <c r="BF33" s="121" t="e">
        <f t="shared" si="26"/>
        <v>#DIV/0!</v>
      </c>
      <c r="BG33" s="121" t="e">
        <f t="shared" si="26"/>
        <v>#DIV/0!</v>
      </c>
      <c r="BH33" s="121" t="e">
        <f t="shared" si="26"/>
        <v>#DIV/0!</v>
      </c>
      <c r="BI33" s="121" t="e">
        <f t="shared" si="26"/>
        <v>#DIV/0!</v>
      </c>
      <c r="BJ33" s="121" t="e">
        <f t="shared" si="26"/>
        <v>#DIV/0!</v>
      </c>
      <c r="BK33" s="121" t="e">
        <f t="shared" si="26"/>
        <v>#DIV/0!</v>
      </c>
      <c r="BL33" s="121" t="e">
        <f t="shared" si="26"/>
        <v>#DIV/0!</v>
      </c>
      <c r="BM33" s="121" t="e">
        <f t="shared" si="26"/>
        <v>#DIV/0!</v>
      </c>
      <c r="BN33" s="121" t="e">
        <f t="shared" si="26"/>
        <v>#DIV/0!</v>
      </c>
      <c r="BO33" s="121" t="e">
        <f t="shared" si="26"/>
        <v>#DIV/0!</v>
      </c>
      <c r="BP33" s="121" t="e">
        <f t="shared" si="26"/>
        <v>#DIV/0!</v>
      </c>
      <c r="BQ33" s="121" t="e">
        <f t="shared" si="26"/>
        <v>#DIV/0!</v>
      </c>
      <c r="BR33" s="121" t="e">
        <f t="shared" ref="BR33:CK33" si="27">BR7/BR9</f>
        <v>#DIV/0!</v>
      </c>
      <c r="BS33" s="121" t="e">
        <f t="shared" si="27"/>
        <v>#DIV/0!</v>
      </c>
      <c r="BT33" s="121" t="e">
        <f t="shared" si="27"/>
        <v>#DIV/0!</v>
      </c>
      <c r="BU33" s="121" t="e">
        <f t="shared" si="27"/>
        <v>#DIV/0!</v>
      </c>
      <c r="BV33" s="121" t="e">
        <f t="shared" si="27"/>
        <v>#DIV/0!</v>
      </c>
      <c r="BW33" s="121" t="e">
        <f t="shared" si="27"/>
        <v>#DIV/0!</v>
      </c>
      <c r="BX33" s="121" t="e">
        <f t="shared" si="27"/>
        <v>#DIV/0!</v>
      </c>
      <c r="BY33" s="121" t="e">
        <f t="shared" si="27"/>
        <v>#DIV/0!</v>
      </c>
      <c r="BZ33" s="121" t="e">
        <f t="shared" si="27"/>
        <v>#DIV/0!</v>
      </c>
      <c r="CA33" s="121" t="e">
        <f t="shared" si="27"/>
        <v>#DIV/0!</v>
      </c>
      <c r="CB33" s="121" t="e">
        <f t="shared" si="27"/>
        <v>#DIV/0!</v>
      </c>
      <c r="CC33" s="121" t="e">
        <f t="shared" si="27"/>
        <v>#DIV/0!</v>
      </c>
      <c r="CD33" s="121" t="e">
        <f t="shared" si="27"/>
        <v>#DIV/0!</v>
      </c>
      <c r="CE33" s="121" t="e">
        <f t="shared" si="27"/>
        <v>#DIV/0!</v>
      </c>
      <c r="CF33" s="121" t="e">
        <f t="shared" si="27"/>
        <v>#DIV/0!</v>
      </c>
      <c r="CG33" s="121" t="e">
        <f t="shared" si="27"/>
        <v>#DIV/0!</v>
      </c>
      <c r="CH33" s="121" t="e">
        <f t="shared" si="27"/>
        <v>#DIV/0!</v>
      </c>
      <c r="CI33" s="121" t="e">
        <f t="shared" si="27"/>
        <v>#DIV/0!</v>
      </c>
      <c r="CJ33" s="121" t="e">
        <f t="shared" si="27"/>
        <v>#DIV/0!</v>
      </c>
      <c r="CK33" s="121" t="e">
        <f t="shared" si="27"/>
        <v>#DIV/0!</v>
      </c>
    </row>
    <row r="34" spans="1:89" s="120" customFormat="1">
      <c r="A34" s="157" t="s">
        <v>568</v>
      </c>
      <c r="E34" s="120">
        <f>(E10-I10)/I10</f>
        <v>3.8346201364269712</v>
      </c>
      <c r="F34" s="120">
        <f t="shared" ref="F34:BQ34" si="28">(F10-J10)/J10</f>
        <v>2.1415479622298226</v>
      </c>
      <c r="G34" s="120">
        <f t="shared" si="28"/>
        <v>1.2965227328296283</v>
      </c>
      <c r="H34" s="120">
        <f t="shared" si="28"/>
        <v>-0.27341944491007109</v>
      </c>
      <c r="I34" s="120">
        <f t="shared" si="28"/>
        <v>-0.57029606643348041</v>
      </c>
      <c r="J34" s="120">
        <f t="shared" si="28"/>
        <v>-0.34910147805886249</v>
      </c>
      <c r="K34" s="120">
        <f t="shared" si="28"/>
        <v>-4.2591072707385283E-2</v>
      </c>
      <c r="L34" s="120">
        <f t="shared" si="28"/>
        <v>0.42671270759989749</v>
      </c>
      <c r="M34" s="120">
        <f t="shared" si="28"/>
        <v>1.7190538055277456</v>
      </c>
      <c r="N34" s="120">
        <f t="shared" si="28"/>
        <v>2.0097542131220876</v>
      </c>
      <c r="O34" s="120">
        <f t="shared" si="28"/>
        <v>7.8127845258420248</v>
      </c>
      <c r="P34" s="120">
        <f t="shared" si="28"/>
        <v>67.941811085185194</v>
      </c>
      <c r="Q34" s="120">
        <f t="shared" si="28"/>
        <v>435.74308708999996</v>
      </c>
      <c r="R34" s="120" t="e">
        <f t="shared" si="28"/>
        <v>#DIV/0!</v>
      </c>
      <c r="S34" s="120" t="e">
        <f t="shared" si="28"/>
        <v>#DIV/0!</v>
      </c>
      <c r="T34" s="120">
        <f t="shared" si="28"/>
        <v>0.11867168013190875</v>
      </c>
      <c r="U34" s="120">
        <f t="shared" si="28"/>
        <v>-0.96078431372549022</v>
      </c>
      <c r="V34" s="120">
        <f t="shared" si="28"/>
        <v>-1</v>
      </c>
      <c r="W34" s="120" t="e">
        <f t="shared" si="28"/>
        <v>#DIV/0!</v>
      </c>
      <c r="X34" s="120" t="e">
        <f t="shared" si="28"/>
        <v>#DIV/0!</v>
      </c>
      <c r="Y34" s="120" t="e">
        <f t="shared" si="28"/>
        <v>#DIV/0!</v>
      </c>
      <c r="Z34" s="120" t="e">
        <f t="shared" si="28"/>
        <v>#DIV/0!</v>
      </c>
      <c r="AA34" s="120" t="e">
        <f t="shared" si="28"/>
        <v>#DIV/0!</v>
      </c>
      <c r="AB34" s="120" t="e">
        <f t="shared" si="28"/>
        <v>#DIV/0!</v>
      </c>
      <c r="AC34" s="120" t="e">
        <f t="shared" si="28"/>
        <v>#DIV/0!</v>
      </c>
      <c r="AD34" s="120" t="e">
        <f t="shared" si="28"/>
        <v>#DIV/0!</v>
      </c>
      <c r="AE34" s="120" t="e">
        <f t="shared" si="28"/>
        <v>#DIV/0!</v>
      </c>
      <c r="AF34" s="120" t="e">
        <f t="shared" si="28"/>
        <v>#DIV/0!</v>
      </c>
      <c r="AG34" s="120" t="e">
        <f t="shared" si="28"/>
        <v>#DIV/0!</v>
      </c>
      <c r="AH34" s="120" t="e">
        <f t="shared" si="28"/>
        <v>#DIV/0!</v>
      </c>
      <c r="AI34" s="120" t="e">
        <f t="shared" si="28"/>
        <v>#DIV/0!</v>
      </c>
      <c r="AJ34" s="120" t="e">
        <f t="shared" si="28"/>
        <v>#DIV/0!</v>
      </c>
      <c r="AK34" s="120" t="e">
        <f t="shared" si="28"/>
        <v>#DIV/0!</v>
      </c>
      <c r="AL34" s="120" t="e">
        <f t="shared" si="28"/>
        <v>#DIV/0!</v>
      </c>
      <c r="AM34" s="120" t="e">
        <f t="shared" si="28"/>
        <v>#DIV/0!</v>
      </c>
      <c r="AN34" s="120" t="e">
        <f t="shared" si="28"/>
        <v>#DIV/0!</v>
      </c>
      <c r="AO34" s="120" t="e">
        <f t="shared" si="28"/>
        <v>#DIV/0!</v>
      </c>
      <c r="AP34" s="120" t="e">
        <f t="shared" si="28"/>
        <v>#DIV/0!</v>
      </c>
      <c r="AQ34" s="120" t="e">
        <f t="shared" si="28"/>
        <v>#DIV/0!</v>
      </c>
      <c r="AR34" s="120" t="e">
        <f t="shared" si="28"/>
        <v>#DIV/0!</v>
      </c>
      <c r="AS34" s="120" t="e">
        <f t="shared" si="28"/>
        <v>#DIV/0!</v>
      </c>
      <c r="AT34" s="120" t="e">
        <f t="shared" si="28"/>
        <v>#DIV/0!</v>
      </c>
      <c r="AU34" s="120" t="e">
        <f t="shared" si="28"/>
        <v>#DIV/0!</v>
      </c>
      <c r="AV34" s="120" t="e">
        <f t="shared" si="28"/>
        <v>#DIV/0!</v>
      </c>
      <c r="AW34" s="120" t="e">
        <f t="shared" si="28"/>
        <v>#DIV/0!</v>
      </c>
      <c r="AX34" s="120" t="e">
        <f t="shared" si="28"/>
        <v>#DIV/0!</v>
      </c>
      <c r="AY34" s="120" t="e">
        <f t="shared" si="28"/>
        <v>#DIV/0!</v>
      </c>
      <c r="AZ34" s="120" t="e">
        <f t="shared" si="28"/>
        <v>#DIV/0!</v>
      </c>
      <c r="BA34" s="120" t="e">
        <f t="shared" si="28"/>
        <v>#DIV/0!</v>
      </c>
      <c r="BB34" s="120" t="e">
        <f t="shared" si="28"/>
        <v>#DIV/0!</v>
      </c>
      <c r="BC34" s="120" t="e">
        <f t="shared" si="28"/>
        <v>#DIV/0!</v>
      </c>
      <c r="BD34" s="120" t="e">
        <f t="shared" si="28"/>
        <v>#DIV/0!</v>
      </c>
      <c r="BE34" s="120" t="e">
        <f t="shared" si="28"/>
        <v>#DIV/0!</v>
      </c>
      <c r="BF34" s="120" t="e">
        <f t="shared" si="28"/>
        <v>#DIV/0!</v>
      </c>
      <c r="BG34" s="120" t="e">
        <f t="shared" si="28"/>
        <v>#DIV/0!</v>
      </c>
      <c r="BH34" s="120" t="e">
        <f t="shared" si="28"/>
        <v>#DIV/0!</v>
      </c>
      <c r="BI34" s="120" t="e">
        <f t="shared" si="28"/>
        <v>#DIV/0!</v>
      </c>
      <c r="BJ34" s="120" t="e">
        <f t="shared" si="28"/>
        <v>#DIV/0!</v>
      </c>
      <c r="BK34" s="120" t="e">
        <f t="shared" si="28"/>
        <v>#DIV/0!</v>
      </c>
      <c r="BL34" s="120" t="e">
        <f t="shared" si="28"/>
        <v>#DIV/0!</v>
      </c>
      <c r="BM34" s="120" t="e">
        <f t="shared" si="28"/>
        <v>#DIV/0!</v>
      </c>
      <c r="BN34" s="120" t="e">
        <f t="shared" si="28"/>
        <v>#DIV/0!</v>
      </c>
      <c r="BO34" s="120" t="e">
        <f t="shared" si="28"/>
        <v>#DIV/0!</v>
      </c>
      <c r="BP34" s="120" t="e">
        <f t="shared" si="28"/>
        <v>#DIV/0!</v>
      </c>
      <c r="BQ34" s="120" t="e">
        <f t="shared" si="28"/>
        <v>#DIV/0!</v>
      </c>
      <c r="BR34" s="120" t="e">
        <f t="shared" ref="BR34:CK34" si="29">(BR10-BV10)/BV10</f>
        <v>#DIV/0!</v>
      </c>
      <c r="BS34" s="120" t="e">
        <f t="shared" si="29"/>
        <v>#DIV/0!</v>
      </c>
      <c r="BT34" s="120" t="e">
        <f t="shared" si="29"/>
        <v>#DIV/0!</v>
      </c>
      <c r="BU34" s="120" t="e">
        <f t="shared" si="29"/>
        <v>#DIV/0!</v>
      </c>
      <c r="BV34" s="120" t="e">
        <f t="shared" si="29"/>
        <v>#DIV/0!</v>
      </c>
      <c r="BW34" s="120" t="e">
        <f t="shared" si="29"/>
        <v>#DIV/0!</v>
      </c>
      <c r="BX34" s="120" t="e">
        <f t="shared" si="29"/>
        <v>#DIV/0!</v>
      </c>
      <c r="BY34" s="120" t="e">
        <f t="shared" si="29"/>
        <v>#DIV/0!</v>
      </c>
      <c r="BZ34" s="120" t="e">
        <f t="shared" si="29"/>
        <v>#DIV/0!</v>
      </c>
      <c r="CA34" s="120" t="e">
        <f t="shared" si="29"/>
        <v>#DIV/0!</v>
      </c>
      <c r="CB34" s="120" t="e">
        <f t="shared" si="29"/>
        <v>#DIV/0!</v>
      </c>
      <c r="CC34" s="120" t="e">
        <f t="shared" si="29"/>
        <v>#DIV/0!</v>
      </c>
      <c r="CD34" s="120" t="e">
        <f t="shared" si="29"/>
        <v>#DIV/0!</v>
      </c>
      <c r="CE34" s="120" t="e">
        <f t="shared" si="29"/>
        <v>#DIV/0!</v>
      </c>
      <c r="CF34" s="120" t="e">
        <f t="shared" si="29"/>
        <v>#DIV/0!</v>
      </c>
      <c r="CG34" s="120" t="e">
        <f t="shared" si="29"/>
        <v>#DIV/0!</v>
      </c>
      <c r="CH34" s="120" t="e">
        <f t="shared" si="29"/>
        <v>#DIV/0!</v>
      </c>
      <c r="CI34" s="120" t="e">
        <f t="shared" si="29"/>
        <v>#DIV/0!</v>
      </c>
      <c r="CJ34" s="120" t="e">
        <f t="shared" si="29"/>
        <v>#DIV/0!</v>
      </c>
      <c r="CK34" s="120" t="e">
        <f t="shared" si="29"/>
        <v>#DIV/0!</v>
      </c>
    </row>
    <row r="35" spans="1:89" s="120" customFormat="1">
      <c r="A35" s="157" t="s">
        <v>572</v>
      </c>
      <c r="E35" s="120">
        <f>E10/E12</f>
        <v>1</v>
      </c>
      <c r="F35" s="120">
        <f t="shared" ref="F35:BQ35" si="30">F10/F12</f>
        <v>0.99744818520163714</v>
      </c>
      <c r="G35" s="120">
        <f t="shared" si="30"/>
        <v>0.99414958307529522</v>
      </c>
      <c r="H35" s="120">
        <f t="shared" si="30"/>
        <v>1</v>
      </c>
      <c r="I35" s="120">
        <f t="shared" si="30"/>
        <v>1</v>
      </c>
      <c r="J35" s="120">
        <f t="shared" si="30"/>
        <v>0.90034093573841345</v>
      </c>
      <c r="K35" s="120">
        <f t="shared" si="30"/>
        <v>0.91485925825515246</v>
      </c>
      <c r="L35" s="120">
        <f t="shared" si="30"/>
        <v>0.95949887374694376</v>
      </c>
      <c r="M35" s="120">
        <f t="shared" si="30"/>
        <v>0.96361476303306315</v>
      </c>
      <c r="N35" s="120">
        <f t="shared" si="30"/>
        <v>0.92043643036497047</v>
      </c>
      <c r="O35" s="120">
        <f t="shared" si="30"/>
        <v>0.92275112430966477</v>
      </c>
      <c r="P35" s="120">
        <f t="shared" si="30"/>
        <v>0.9055717484360839</v>
      </c>
      <c r="Q35" s="120">
        <f t="shared" si="30"/>
        <v>0.9068904178696372</v>
      </c>
      <c r="R35" s="120">
        <f t="shared" si="30"/>
        <v>1</v>
      </c>
      <c r="S35" s="120">
        <f t="shared" si="30"/>
        <v>1</v>
      </c>
      <c r="T35" s="120">
        <f t="shared" si="30"/>
        <v>1</v>
      </c>
      <c r="U35" s="120">
        <f t="shared" si="30"/>
        <v>1</v>
      </c>
      <c r="V35" s="120" t="e">
        <f t="shared" si="30"/>
        <v>#DIV/0!</v>
      </c>
      <c r="W35" s="120" t="e">
        <f t="shared" si="30"/>
        <v>#DIV/0!</v>
      </c>
      <c r="X35" s="120">
        <f t="shared" si="30"/>
        <v>1</v>
      </c>
      <c r="Y35" s="120">
        <f t="shared" si="30"/>
        <v>1</v>
      </c>
      <c r="Z35" s="120">
        <f t="shared" si="30"/>
        <v>1</v>
      </c>
      <c r="AA35" s="120" t="e">
        <f t="shared" si="30"/>
        <v>#DIV/0!</v>
      </c>
      <c r="AB35" s="120" t="e">
        <f t="shared" si="30"/>
        <v>#DIV/0!</v>
      </c>
      <c r="AC35" s="120" t="e">
        <f t="shared" si="30"/>
        <v>#DIV/0!</v>
      </c>
      <c r="AD35" s="120" t="e">
        <f t="shared" si="30"/>
        <v>#DIV/0!</v>
      </c>
      <c r="AE35" s="120" t="e">
        <f t="shared" si="30"/>
        <v>#DIV/0!</v>
      </c>
      <c r="AF35" s="120" t="e">
        <f t="shared" si="30"/>
        <v>#DIV/0!</v>
      </c>
      <c r="AG35" s="120" t="e">
        <f t="shared" si="30"/>
        <v>#DIV/0!</v>
      </c>
      <c r="AH35" s="120" t="e">
        <f t="shared" si="30"/>
        <v>#DIV/0!</v>
      </c>
      <c r="AI35" s="120" t="e">
        <f t="shared" si="30"/>
        <v>#DIV/0!</v>
      </c>
      <c r="AJ35" s="120" t="e">
        <f t="shared" si="30"/>
        <v>#DIV/0!</v>
      </c>
      <c r="AK35" s="120" t="e">
        <f t="shared" si="30"/>
        <v>#DIV/0!</v>
      </c>
      <c r="AL35" s="120" t="e">
        <f t="shared" si="30"/>
        <v>#DIV/0!</v>
      </c>
      <c r="AM35" s="120" t="e">
        <f t="shared" si="30"/>
        <v>#DIV/0!</v>
      </c>
      <c r="AN35" s="120">
        <f t="shared" si="30"/>
        <v>0</v>
      </c>
      <c r="AO35" s="120">
        <f t="shared" si="30"/>
        <v>0</v>
      </c>
      <c r="AP35" s="120" t="e">
        <f t="shared" si="30"/>
        <v>#DIV/0!</v>
      </c>
      <c r="AQ35" s="120" t="e">
        <f t="shared" si="30"/>
        <v>#DIV/0!</v>
      </c>
      <c r="AR35" s="120" t="e">
        <f t="shared" si="30"/>
        <v>#DIV/0!</v>
      </c>
      <c r="AS35" s="120" t="e">
        <f t="shared" si="30"/>
        <v>#DIV/0!</v>
      </c>
      <c r="AT35" s="120" t="e">
        <f t="shared" si="30"/>
        <v>#DIV/0!</v>
      </c>
      <c r="AU35" s="120" t="e">
        <f t="shared" si="30"/>
        <v>#DIV/0!</v>
      </c>
      <c r="AV35" s="120" t="e">
        <f t="shared" si="30"/>
        <v>#DIV/0!</v>
      </c>
      <c r="AW35" s="120" t="e">
        <f t="shared" si="30"/>
        <v>#DIV/0!</v>
      </c>
      <c r="AX35" s="120" t="e">
        <f t="shared" si="30"/>
        <v>#DIV/0!</v>
      </c>
      <c r="AY35" s="120" t="e">
        <f t="shared" si="30"/>
        <v>#DIV/0!</v>
      </c>
      <c r="AZ35" s="120" t="e">
        <f t="shared" si="30"/>
        <v>#DIV/0!</v>
      </c>
      <c r="BA35" s="120" t="e">
        <f t="shared" si="30"/>
        <v>#DIV/0!</v>
      </c>
      <c r="BB35" s="120" t="e">
        <f t="shared" si="30"/>
        <v>#DIV/0!</v>
      </c>
      <c r="BC35" s="120" t="e">
        <f t="shared" si="30"/>
        <v>#DIV/0!</v>
      </c>
      <c r="BD35" s="120" t="e">
        <f t="shared" si="30"/>
        <v>#DIV/0!</v>
      </c>
      <c r="BE35" s="120" t="e">
        <f t="shared" si="30"/>
        <v>#DIV/0!</v>
      </c>
      <c r="BF35" s="120" t="e">
        <f t="shared" si="30"/>
        <v>#DIV/0!</v>
      </c>
      <c r="BG35" s="120" t="e">
        <f t="shared" si="30"/>
        <v>#DIV/0!</v>
      </c>
      <c r="BH35" s="120" t="e">
        <f t="shared" si="30"/>
        <v>#DIV/0!</v>
      </c>
      <c r="BI35" s="120" t="e">
        <f t="shared" si="30"/>
        <v>#DIV/0!</v>
      </c>
      <c r="BJ35" s="120" t="e">
        <f t="shared" si="30"/>
        <v>#DIV/0!</v>
      </c>
      <c r="BK35" s="120" t="e">
        <f t="shared" si="30"/>
        <v>#DIV/0!</v>
      </c>
      <c r="BL35" s="120" t="e">
        <f t="shared" si="30"/>
        <v>#DIV/0!</v>
      </c>
      <c r="BM35" s="120" t="e">
        <f t="shared" si="30"/>
        <v>#DIV/0!</v>
      </c>
      <c r="BN35" s="120" t="e">
        <f t="shared" si="30"/>
        <v>#DIV/0!</v>
      </c>
      <c r="BO35" s="120" t="e">
        <f t="shared" si="30"/>
        <v>#DIV/0!</v>
      </c>
      <c r="BP35" s="120" t="e">
        <f t="shared" si="30"/>
        <v>#DIV/0!</v>
      </c>
      <c r="BQ35" s="120" t="e">
        <f t="shared" si="30"/>
        <v>#DIV/0!</v>
      </c>
      <c r="BR35" s="120" t="e">
        <f t="shared" ref="BR35:CK35" si="31">BR10/BR12</f>
        <v>#DIV/0!</v>
      </c>
      <c r="BS35" s="120" t="e">
        <f t="shared" si="31"/>
        <v>#DIV/0!</v>
      </c>
      <c r="BT35" s="120" t="e">
        <f t="shared" si="31"/>
        <v>#DIV/0!</v>
      </c>
      <c r="BU35" s="120" t="e">
        <f t="shared" si="31"/>
        <v>#DIV/0!</v>
      </c>
      <c r="BV35" s="120" t="e">
        <f t="shared" si="31"/>
        <v>#DIV/0!</v>
      </c>
      <c r="BW35" s="120" t="e">
        <f t="shared" si="31"/>
        <v>#DIV/0!</v>
      </c>
      <c r="BX35" s="120" t="e">
        <f t="shared" si="31"/>
        <v>#DIV/0!</v>
      </c>
      <c r="BY35" s="120" t="e">
        <f t="shared" si="31"/>
        <v>#DIV/0!</v>
      </c>
      <c r="BZ35" s="120" t="e">
        <f t="shared" si="31"/>
        <v>#DIV/0!</v>
      </c>
      <c r="CA35" s="120" t="e">
        <f t="shared" si="31"/>
        <v>#DIV/0!</v>
      </c>
      <c r="CB35" s="120" t="e">
        <f t="shared" si="31"/>
        <v>#DIV/0!</v>
      </c>
      <c r="CC35" s="120" t="e">
        <f t="shared" si="31"/>
        <v>#DIV/0!</v>
      </c>
      <c r="CD35" s="120" t="e">
        <f t="shared" si="31"/>
        <v>#DIV/0!</v>
      </c>
      <c r="CE35" s="120" t="e">
        <f t="shared" si="31"/>
        <v>#DIV/0!</v>
      </c>
      <c r="CF35" s="120" t="e">
        <f t="shared" si="31"/>
        <v>#DIV/0!</v>
      </c>
      <c r="CG35" s="120" t="e">
        <f t="shared" si="31"/>
        <v>#DIV/0!</v>
      </c>
      <c r="CH35" s="120" t="e">
        <f t="shared" si="31"/>
        <v>#DIV/0!</v>
      </c>
      <c r="CI35" s="120" t="e">
        <f t="shared" si="31"/>
        <v>#DIV/0!</v>
      </c>
      <c r="CJ35" s="120" t="e">
        <f t="shared" si="31"/>
        <v>#DIV/0!</v>
      </c>
      <c r="CK35" s="120" t="e">
        <f t="shared" si="31"/>
        <v>#DIV/0!</v>
      </c>
    </row>
    <row r="36" spans="1:89" s="120" customFormat="1">
      <c r="A36" s="157" t="s">
        <v>569</v>
      </c>
      <c r="E36" s="120" t="e">
        <f>(E11-I11)/I11</f>
        <v>#DIV/0!</v>
      </c>
      <c r="F36" s="120">
        <f t="shared" ref="F36:BQ36" si="32">(F11-J11)/J11</f>
        <v>-0.92739062588583432</v>
      </c>
      <c r="G36" s="120">
        <f t="shared" si="32"/>
        <v>-0.85478125177166875</v>
      </c>
      <c r="H36" s="120">
        <f t="shared" si="32"/>
        <v>-1</v>
      </c>
      <c r="I36" s="120">
        <f t="shared" si="32"/>
        <v>-1</v>
      </c>
      <c r="J36" s="120">
        <f t="shared" si="32"/>
        <v>-0.16650570093684178</v>
      </c>
      <c r="K36" s="120">
        <f t="shared" si="32"/>
        <v>6.4321978361669321E-2</v>
      </c>
      <c r="L36" s="120">
        <f t="shared" si="32"/>
        <v>-0.422462648119526</v>
      </c>
      <c r="M36" s="120">
        <f t="shared" si="32"/>
        <v>0</v>
      </c>
      <c r="N36" s="120" t="e">
        <f t="shared" si="32"/>
        <v>#DIV/0!</v>
      </c>
      <c r="O36" s="120" t="e">
        <f t="shared" si="32"/>
        <v>#DIV/0!</v>
      </c>
      <c r="P36" s="120" t="e">
        <f t="shared" si="32"/>
        <v>#DIV/0!</v>
      </c>
      <c r="Q36" s="120" t="e">
        <f t="shared" si="32"/>
        <v>#DIV/0!</v>
      </c>
      <c r="R36" s="120" t="e">
        <f t="shared" si="32"/>
        <v>#DIV/0!</v>
      </c>
      <c r="S36" s="120" t="e">
        <f t="shared" si="32"/>
        <v>#DIV/0!</v>
      </c>
      <c r="T36" s="120" t="e">
        <f t="shared" si="32"/>
        <v>#DIV/0!</v>
      </c>
      <c r="U36" s="120" t="e">
        <f t="shared" si="32"/>
        <v>#DIV/0!</v>
      </c>
      <c r="V36" s="120" t="e">
        <f t="shared" si="32"/>
        <v>#DIV/0!</v>
      </c>
      <c r="W36" s="120" t="e">
        <f t="shared" si="32"/>
        <v>#DIV/0!</v>
      </c>
      <c r="X36" s="120" t="e">
        <f t="shared" si="32"/>
        <v>#DIV/0!</v>
      </c>
      <c r="Y36" s="120" t="e">
        <f t="shared" si="32"/>
        <v>#DIV/0!</v>
      </c>
      <c r="Z36" s="120" t="e">
        <f t="shared" si="32"/>
        <v>#DIV/0!</v>
      </c>
      <c r="AA36" s="120" t="e">
        <f t="shared" si="32"/>
        <v>#DIV/0!</v>
      </c>
      <c r="AB36" s="120" t="e">
        <f t="shared" si="32"/>
        <v>#DIV/0!</v>
      </c>
      <c r="AC36" s="120" t="e">
        <f t="shared" si="32"/>
        <v>#DIV/0!</v>
      </c>
      <c r="AD36" s="120" t="e">
        <f t="shared" si="32"/>
        <v>#DIV/0!</v>
      </c>
      <c r="AE36" s="120" t="e">
        <f t="shared" si="32"/>
        <v>#DIV/0!</v>
      </c>
      <c r="AF36" s="120" t="e">
        <f t="shared" si="32"/>
        <v>#DIV/0!</v>
      </c>
      <c r="AG36" s="120" t="e">
        <f t="shared" si="32"/>
        <v>#DIV/0!</v>
      </c>
      <c r="AH36" s="120" t="e">
        <f t="shared" si="32"/>
        <v>#DIV/0!</v>
      </c>
      <c r="AI36" s="120" t="e">
        <f t="shared" si="32"/>
        <v>#DIV/0!</v>
      </c>
      <c r="AJ36" s="120">
        <f t="shared" si="32"/>
        <v>-1</v>
      </c>
      <c r="AK36" s="120">
        <f t="shared" si="32"/>
        <v>-1</v>
      </c>
      <c r="AL36" s="120" t="e">
        <f t="shared" si="32"/>
        <v>#DIV/0!</v>
      </c>
      <c r="AM36" s="120" t="e">
        <f t="shared" si="32"/>
        <v>#DIV/0!</v>
      </c>
      <c r="AN36" s="120" t="e">
        <f t="shared" si="32"/>
        <v>#DIV/0!</v>
      </c>
      <c r="AO36" s="120" t="e">
        <f t="shared" si="32"/>
        <v>#DIV/0!</v>
      </c>
      <c r="AP36" s="120" t="e">
        <f t="shared" si="32"/>
        <v>#DIV/0!</v>
      </c>
      <c r="AQ36" s="120" t="e">
        <f t="shared" si="32"/>
        <v>#DIV/0!</v>
      </c>
      <c r="AR36" s="120" t="e">
        <f t="shared" si="32"/>
        <v>#DIV/0!</v>
      </c>
      <c r="AS36" s="120" t="e">
        <f t="shared" si="32"/>
        <v>#DIV/0!</v>
      </c>
      <c r="AT36" s="120" t="e">
        <f t="shared" si="32"/>
        <v>#DIV/0!</v>
      </c>
      <c r="AU36" s="120" t="e">
        <f t="shared" si="32"/>
        <v>#DIV/0!</v>
      </c>
      <c r="AV36" s="120" t="e">
        <f t="shared" si="32"/>
        <v>#DIV/0!</v>
      </c>
      <c r="AW36" s="120" t="e">
        <f t="shared" si="32"/>
        <v>#DIV/0!</v>
      </c>
      <c r="AX36" s="120" t="e">
        <f t="shared" si="32"/>
        <v>#DIV/0!</v>
      </c>
      <c r="AY36" s="120" t="e">
        <f t="shared" si="32"/>
        <v>#DIV/0!</v>
      </c>
      <c r="AZ36" s="120" t="e">
        <f t="shared" si="32"/>
        <v>#DIV/0!</v>
      </c>
      <c r="BA36" s="120" t="e">
        <f t="shared" si="32"/>
        <v>#DIV/0!</v>
      </c>
      <c r="BB36" s="120" t="e">
        <f t="shared" si="32"/>
        <v>#DIV/0!</v>
      </c>
      <c r="BC36" s="120" t="e">
        <f t="shared" si="32"/>
        <v>#DIV/0!</v>
      </c>
      <c r="BD36" s="120" t="e">
        <f t="shared" si="32"/>
        <v>#DIV/0!</v>
      </c>
      <c r="BE36" s="120" t="e">
        <f t="shared" si="32"/>
        <v>#DIV/0!</v>
      </c>
      <c r="BF36" s="120" t="e">
        <f t="shared" si="32"/>
        <v>#DIV/0!</v>
      </c>
      <c r="BG36" s="120" t="e">
        <f t="shared" si="32"/>
        <v>#DIV/0!</v>
      </c>
      <c r="BH36" s="120" t="e">
        <f t="shared" si="32"/>
        <v>#DIV/0!</v>
      </c>
      <c r="BI36" s="120" t="e">
        <f t="shared" si="32"/>
        <v>#DIV/0!</v>
      </c>
      <c r="BJ36" s="120" t="e">
        <f t="shared" si="32"/>
        <v>#DIV/0!</v>
      </c>
      <c r="BK36" s="120" t="e">
        <f t="shared" si="32"/>
        <v>#DIV/0!</v>
      </c>
      <c r="BL36" s="120" t="e">
        <f t="shared" si="32"/>
        <v>#DIV/0!</v>
      </c>
      <c r="BM36" s="120" t="e">
        <f t="shared" si="32"/>
        <v>#DIV/0!</v>
      </c>
      <c r="BN36" s="120" t="e">
        <f t="shared" si="32"/>
        <v>#DIV/0!</v>
      </c>
      <c r="BO36" s="120" t="e">
        <f t="shared" si="32"/>
        <v>#DIV/0!</v>
      </c>
      <c r="BP36" s="120" t="e">
        <f t="shared" si="32"/>
        <v>#DIV/0!</v>
      </c>
      <c r="BQ36" s="120" t="e">
        <f t="shared" si="32"/>
        <v>#DIV/0!</v>
      </c>
      <c r="BR36" s="120" t="e">
        <f t="shared" ref="BR36:CK36" si="33">(BR11-BV11)/BV11</f>
        <v>#DIV/0!</v>
      </c>
      <c r="BS36" s="120" t="e">
        <f t="shared" si="33"/>
        <v>#DIV/0!</v>
      </c>
      <c r="BT36" s="120" t="e">
        <f t="shared" si="33"/>
        <v>#DIV/0!</v>
      </c>
      <c r="BU36" s="120" t="e">
        <f t="shared" si="33"/>
        <v>#DIV/0!</v>
      </c>
      <c r="BV36" s="120" t="e">
        <f t="shared" si="33"/>
        <v>#DIV/0!</v>
      </c>
      <c r="BW36" s="120" t="e">
        <f t="shared" si="33"/>
        <v>#DIV/0!</v>
      </c>
      <c r="BX36" s="120" t="e">
        <f t="shared" si="33"/>
        <v>#DIV/0!</v>
      </c>
      <c r="BY36" s="120" t="e">
        <f t="shared" si="33"/>
        <v>#DIV/0!</v>
      </c>
      <c r="BZ36" s="120" t="e">
        <f t="shared" si="33"/>
        <v>#DIV/0!</v>
      </c>
      <c r="CA36" s="120" t="e">
        <f t="shared" si="33"/>
        <v>#DIV/0!</v>
      </c>
      <c r="CB36" s="120" t="e">
        <f t="shared" si="33"/>
        <v>#DIV/0!</v>
      </c>
      <c r="CC36" s="120" t="e">
        <f t="shared" si="33"/>
        <v>#DIV/0!</v>
      </c>
      <c r="CD36" s="120" t="e">
        <f t="shared" si="33"/>
        <v>#DIV/0!</v>
      </c>
      <c r="CE36" s="120" t="e">
        <f t="shared" si="33"/>
        <v>#DIV/0!</v>
      </c>
      <c r="CF36" s="120" t="e">
        <f t="shared" si="33"/>
        <v>#DIV/0!</v>
      </c>
      <c r="CG36" s="120" t="e">
        <f t="shared" si="33"/>
        <v>#DIV/0!</v>
      </c>
      <c r="CH36" s="120" t="e">
        <f t="shared" si="33"/>
        <v>#DIV/0!</v>
      </c>
      <c r="CI36" s="120" t="e">
        <f t="shared" si="33"/>
        <v>#DIV/0!</v>
      </c>
      <c r="CJ36" s="120" t="e">
        <f t="shared" si="33"/>
        <v>#DIV/0!</v>
      </c>
      <c r="CK36" s="120" t="e">
        <f t="shared" si="33"/>
        <v>#DIV/0!</v>
      </c>
    </row>
    <row r="37" spans="1:89" s="122" customFormat="1">
      <c r="A37" s="159" t="s">
        <v>573</v>
      </c>
      <c r="E37" s="122">
        <f>E11/E12</f>
        <v>0</v>
      </c>
      <c r="F37" s="122">
        <f t="shared" ref="F37:BQ37" si="34">F11/F12</f>
        <v>2.5518147983628232E-3</v>
      </c>
      <c r="G37" s="122">
        <f t="shared" si="34"/>
        <v>5.8504169247048082E-3</v>
      </c>
      <c r="H37" s="122">
        <f t="shared" si="34"/>
        <v>0</v>
      </c>
      <c r="I37" s="122">
        <f t="shared" si="34"/>
        <v>0</v>
      </c>
      <c r="J37" s="122">
        <f t="shared" si="34"/>
        <v>9.965906426158655E-2</v>
      </c>
      <c r="K37" s="122">
        <f t="shared" si="34"/>
        <v>8.5140741744847592E-2</v>
      </c>
      <c r="L37" s="122">
        <f t="shared" si="34"/>
        <v>4.0501126253056234E-2</v>
      </c>
      <c r="M37" s="122">
        <f t="shared" si="34"/>
        <v>3.6385236966936817E-2</v>
      </c>
      <c r="N37" s="122">
        <f t="shared" si="34"/>
        <v>7.9563569635029474E-2</v>
      </c>
      <c r="O37" s="122">
        <f t="shared" si="34"/>
        <v>7.7248875690335214E-2</v>
      </c>
      <c r="P37" s="122">
        <f t="shared" si="34"/>
        <v>9.4428251563916113E-2</v>
      </c>
      <c r="Q37" s="122">
        <f t="shared" si="34"/>
        <v>9.3109582130362772E-2</v>
      </c>
      <c r="R37" s="122">
        <f t="shared" si="34"/>
        <v>0</v>
      </c>
      <c r="S37" s="122">
        <f t="shared" si="34"/>
        <v>0</v>
      </c>
      <c r="T37" s="122">
        <f t="shared" si="34"/>
        <v>0</v>
      </c>
      <c r="U37" s="122">
        <f t="shared" si="34"/>
        <v>0</v>
      </c>
      <c r="V37" s="122" t="e">
        <f t="shared" si="34"/>
        <v>#DIV/0!</v>
      </c>
      <c r="W37" s="122" t="e">
        <f t="shared" si="34"/>
        <v>#DIV/0!</v>
      </c>
      <c r="X37" s="122">
        <f t="shared" si="34"/>
        <v>0</v>
      </c>
      <c r="Y37" s="122">
        <f t="shared" si="34"/>
        <v>0</v>
      </c>
      <c r="Z37" s="122">
        <f t="shared" si="34"/>
        <v>0</v>
      </c>
      <c r="AA37" s="122" t="e">
        <f t="shared" si="34"/>
        <v>#DIV/0!</v>
      </c>
      <c r="AB37" s="122" t="e">
        <f t="shared" si="34"/>
        <v>#DIV/0!</v>
      </c>
      <c r="AC37" s="122" t="e">
        <f t="shared" si="34"/>
        <v>#DIV/0!</v>
      </c>
      <c r="AD37" s="122" t="e">
        <f t="shared" si="34"/>
        <v>#DIV/0!</v>
      </c>
      <c r="AE37" s="122" t="e">
        <f t="shared" si="34"/>
        <v>#DIV/0!</v>
      </c>
      <c r="AF37" s="122" t="e">
        <f t="shared" si="34"/>
        <v>#DIV/0!</v>
      </c>
      <c r="AG37" s="122" t="e">
        <f t="shared" si="34"/>
        <v>#DIV/0!</v>
      </c>
      <c r="AH37" s="122" t="e">
        <f t="shared" si="34"/>
        <v>#DIV/0!</v>
      </c>
      <c r="AI37" s="122" t="e">
        <f t="shared" si="34"/>
        <v>#DIV/0!</v>
      </c>
      <c r="AJ37" s="122" t="e">
        <f t="shared" si="34"/>
        <v>#DIV/0!</v>
      </c>
      <c r="AK37" s="122" t="e">
        <f t="shared" si="34"/>
        <v>#DIV/0!</v>
      </c>
      <c r="AL37" s="122" t="e">
        <f t="shared" si="34"/>
        <v>#DIV/0!</v>
      </c>
      <c r="AM37" s="122" t="e">
        <f t="shared" si="34"/>
        <v>#DIV/0!</v>
      </c>
      <c r="AN37" s="122">
        <f t="shared" si="34"/>
        <v>1</v>
      </c>
      <c r="AO37" s="122">
        <f t="shared" si="34"/>
        <v>1</v>
      </c>
      <c r="AP37" s="122" t="e">
        <f t="shared" si="34"/>
        <v>#DIV/0!</v>
      </c>
      <c r="AQ37" s="122" t="e">
        <f t="shared" si="34"/>
        <v>#DIV/0!</v>
      </c>
      <c r="AR37" s="122" t="e">
        <f t="shared" si="34"/>
        <v>#DIV/0!</v>
      </c>
      <c r="AS37" s="122" t="e">
        <f t="shared" si="34"/>
        <v>#DIV/0!</v>
      </c>
      <c r="AT37" s="122" t="e">
        <f t="shared" si="34"/>
        <v>#DIV/0!</v>
      </c>
      <c r="AU37" s="122" t="e">
        <f t="shared" si="34"/>
        <v>#DIV/0!</v>
      </c>
      <c r="AV37" s="122" t="e">
        <f t="shared" si="34"/>
        <v>#DIV/0!</v>
      </c>
      <c r="AW37" s="122" t="e">
        <f t="shared" si="34"/>
        <v>#DIV/0!</v>
      </c>
      <c r="AX37" s="122" t="e">
        <f t="shared" si="34"/>
        <v>#DIV/0!</v>
      </c>
      <c r="AY37" s="122" t="e">
        <f t="shared" si="34"/>
        <v>#DIV/0!</v>
      </c>
      <c r="AZ37" s="122" t="e">
        <f t="shared" si="34"/>
        <v>#DIV/0!</v>
      </c>
      <c r="BA37" s="122" t="e">
        <f t="shared" si="34"/>
        <v>#DIV/0!</v>
      </c>
      <c r="BB37" s="122" t="e">
        <f t="shared" si="34"/>
        <v>#DIV/0!</v>
      </c>
      <c r="BC37" s="122" t="e">
        <f t="shared" si="34"/>
        <v>#DIV/0!</v>
      </c>
      <c r="BD37" s="122" t="e">
        <f t="shared" si="34"/>
        <v>#DIV/0!</v>
      </c>
      <c r="BE37" s="122" t="e">
        <f t="shared" si="34"/>
        <v>#DIV/0!</v>
      </c>
      <c r="BF37" s="122" t="e">
        <f t="shared" si="34"/>
        <v>#DIV/0!</v>
      </c>
      <c r="BG37" s="122" t="e">
        <f t="shared" si="34"/>
        <v>#DIV/0!</v>
      </c>
      <c r="BH37" s="122" t="e">
        <f t="shared" si="34"/>
        <v>#DIV/0!</v>
      </c>
      <c r="BI37" s="122" t="e">
        <f t="shared" si="34"/>
        <v>#DIV/0!</v>
      </c>
      <c r="BJ37" s="122" t="e">
        <f t="shared" si="34"/>
        <v>#DIV/0!</v>
      </c>
      <c r="BK37" s="122" t="e">
        <f t="shared" si="34"/>
        <v>#DIV/0!</v>
      </c>
      <c r="BL37" s="122" t="e">
        <f t="shared" si="34"/>
        <v>#DIV/0!</v>
      </c>
      <c r="BM37" s="122" t="e">
        <f t="shared" si="34"/>
        <v>#DIV/0!</v>
      </c>
      <c r="BN37" s="122" t="e">
        <f t="shared" si="34"/>
        <v>#DIV/0!</v>
      </c>
      <c r="BO37" s="122" t="e">
        <f t="shared" si="34"/>
        <v>#DIV/0!</v>
      </c>
      <c r="BP37" s="122" t="e">
        <f t="shared" si="34"/>
        <v>#DIV/0!</v>
      </c>
      <c r="BQ37" s="122" t="e">
        <f t="shared" si="34"/>
        <v>#DIV/0!</v>
      </c>
      <c r="BR37" s="122" t="e">
        <f t="shared" ref="BR37:CK37" si="35">BR11/BR12</f>
        <v>#DIV/0!</v>
      </c>
      <c r="BS37" s="122" t="e">
        <f t="shared" si="35"/>
        <v>#DIV/0!</v>
      </c>
      <c r="BT37" s="122" t="e">
        <f t="shared" si="35"/>
        <v>#DIV/0!</v>
      </c>
      <c r="BU37" s="122" t="e">
        <f t="shared" si="35"/>
        <v>#DIV/0!</v>
      </c>
      <c r="BV37" s="122" t="e">
        <f t="shared" si="35"/>
        <v>#DIV/0!</v>
      </c>
      <c r="BW37" s="122" t="e">
        <f t="shared" si="35"/>
        <v>#DIV/0!</v>
      </c>
      <c r="BX37" s="122" t="e">
        <f t="shared" si="35"/>
        <v>#DIV/0!</v>
      </c>
      <c r="BY37" s="122" t="e">
        <f t="shared" si="35"/>
        <v>#DIV/0!</v>
      </c>
      <c r="BZ37" s="122" t="e">
        <f t="shared" si="35"/>
        <v>#DIV/0!</v>
      </c>
      <c r="CA37" s="122" t="e">
        <f t="shared" si="35"/>
        <v>#DIV/0!</v>
      </c>
      <c r="CB37" s="122" t="e">
        <f t="shared" si="35"/>
        <v>#DIV/0!</v>
      </c>
      <c r="CC37" s="122" t="e">
        <f t="shared" si="35"/>
        <v>#DIV/0!</v>
      </c>
      <c r="CD37" s="122" t="e">
        <f t="shared" si="35"/>
        <v>#DIV/0!</v>
      </c>
      <c r="CE37" s="122" t="e">
        <f t="shared" si="35"/>
        <v>#DIV/0!</v>
      </c>
      <c r="CF37" s="122" t="e">
        <f t="shared" si="35"/>
        <v>#DIV/0!</v>
      </c>
      <c r="CG37" s="122" t="e">
        <f t="shared" si="35"/>
        <v>#DIV/0!</v>
      </c>
      <c r="CH37" s="122" t="e">
        <f t="shared" si="35"/>
        <v>#DIV/0!</v>
      </c>
      <c r="CI37" s="122" t="e">
        <f t="shared" si="35"/>
        <v>#DIV/0!</v>
      </c>
      <c r="CJ37" s="122" t="e">
        <f t="shared" si="35"/>
        <v>#DIV/0!</v>
      </c>
      <c r="CK37" s="122" t="e">
        <f t="shared" si="35"/>
        <v>#DIV/0!</v>
      </c>
    </row>
  </sheetData>
  <mergeCells count="1">
    <mergeCell ref="A18:AG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:CK51"/>
  <sheetViews>
    <sheetView topLeftCell="A46" workbookViewId="0">
      <selection activeCell="U67" sqref="U67"/>
    </sheetView>
  </sheetViews>
  <sheetFormatPr defaultRowHeight="13.5"/>
  <cols>
    <col min="1" max="1" width="45.625" style="17" bestFit="1" customWidth="1"/>
    <col min="2" max="4" width="10.5" hidden="1" customWidth="1"/>
    <col min="5" max="5" width="19.375" bestFit="1" customWidth="1"/>
    <col min="6" max="8" width="19.375" hidden="1" customWidth="1"/>
    <col min="9" max="9" width="19.375" bestFit="1" customWidth="1"/>
    <col min="10" max="12" width="19.375" hidden="1" customWidth="1"/>
    <col min="13" max="13" width="19.375" bestFit="1" customWidth="1"/>
    <col min="14" max="15" width="19.375" hidden="1" customWidth="1"/>
    <col min="16" max="16" width="18.375" hidden="1" customWidth="1"/>
    <col min="17" max="17" width="19.375" bestFit="1" customWidth="1"/>
    <col min="18" max="19" width="19.375" hidden="1" customWidth="1"/>
    <col min="20" max="20" width="17.25" hidden="1" customWidth="1"/>
    <col min="21" max="21" width="19.375" bestFit="1" customWidth="1"/>
    <col min="22" max="23" width="19.375" hidden="1" customWidth="1"/>
    <col min="24" max="24" width="17.25" hidden="1" customWidth="1"/>
    <col min="25" max="25" width="19.375" bestFit="1" customWidth="1"/>
    <col min="26" max="26" width="19.375" hidden="1" customWidth="1"/>
    <col min="27" max="27" width="17.25" hidden="1" customWidth="1"/>
    <col min="28" max="28" width="18.375" hidden="1" customWidth="1"/>
    <col min="29" max="29" width="19.375" bestFit="1" customWidth="1"/>
    <col min="30" max="30" width="19.375" hidden="1" customWidth="1"/>
    <col min="31" max="32" width="17.25" hidden="1" customWidth="1"/>
    <col min="33" max="33" width="19.375" bestFit="1" customWidth="1"/>
    <col min="34" max="36" width="17.25" hidden="1" customWidth="1"/>
    <col min="37" max="37" width="17.25" bestFit="1" customWidth="1"/>
    <col min="38" max="40" width="17.25" hidden="1" customWidth="1"/>
    <col min="41" max="41" width="17.25" bestFit="1" customWidth="1"/>
    <col min="42" max="42" width="17.25" hidden="1" customWidth="1"/>
    <col min="43" max="44" width="17.25" bestFit="1" customWidth="1"/>
    <col min="45" max="45" width="9.625" hidden="1" customWidth="1"/>
    <col min="46" max="76" width="18.375" bestFit="1" customWidth="1"/>
    <col min="77" max="78" width="17.25" bestFit="1" customWidth="1"/>
    <col min="79" max="83" width="18.375" bestFit="1" customWidth="1"/>
    <col min="84" max="85" width="17.25" bestFit="1" customWidth="1"/>
    <col min="86" max="86" width="16.125" bestFit="1" customWidth="1"/>
    <col min="87" max="87" width="17.25" bestFit="1" customWidth="1"/>
    <col min="88" max="88" width="16.125" bestFit="1" customWidth="1"/>
    <col min="89" max="89" width="9.625" bestFit="1" customWidth="1"/>
  </cols>
  <sheetData>
    <row r="1" spans="1:89" s="26" customFormat="1">
      <c r="A1" s="17">
        <v>2285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39447</v>
      </c>
      <c r="AR1" s="1">
        <v>39082</v>
      </c>
      <c r="AS1" s="1">
        <v>25569</v>
      </c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</row>
    <row r="2" spans="1:89" s="26" customFormat="1">
      <c r="A2" s="17" t="s">
        <v>355</v>
      </c>
      <c r="E2" s="26">
        <f>股权价值增加表!E4</f>
        <v>8211546958.79</v>
      </c>
      <c r="F2" s="26">
        <f>股权价值增加表!F4</f>
        <v>5194832143.0799999</v>
      </c>
      <c r="G2" s="26">
        <f>股权价值增加表!G4</f>
        <v>3337626909.1599998</v>
      </c>
      <c r="H2" s="26">
        <f>股权价值增加表!H4</f>
        <v>1350502220.72</v>
      </c>
      <c r="I2" s="26">
        <f>股权价值增加表!I4</f>
        <v>6269921274.71</v>
      </c>
      <c r="J2" s="26">
        <f>股权价值增加表!J4</f>
        <v>4193318939.25</v>
      </c>
      <c r="K2" s="26">
        <f>股权价值增加表!K4</f>
        <v>2695264565.1700001</v>
      </c>
      <c r="L2" s="26">
        <f>股权价值增加表!L4</f>
        <v>1148236668.9200001</v>
      </c>
      <c r="M2" s="26">
        <f>股权价值增加表!M4</f>
        <v>4710553211.6800003</v>
      </c>
      <c r="N2" s="26">
        <f>股权价值增加表!N4</f>
        <v>3045298616.52</v>
      </c>
      <c r="O2" s="26">
        <f>股权价值增加表!O4</f>
        <v>1915522311.4300001</v>
      </c>
      <c r="P2" s="26">
        <f>股权价值增加表!P4</f>
        <v>822918940.46000004</v>
      </c>
      <c r="Q2" s="26">
        <f>股权价值增加表!Q4</f>
        <v>3308170629.8499999</v>
      </c>
      <c r="R2" s="26">
        <f>股权价值增加表!R4</f>
        <v>2198777892</v>
      </c>
      <c r="S2" s="26">
        <f>股权价值增加表!S4</f>
        <v>1416504192</v>
      </c>
      <c r="T2" s="26">
        <f>股权价值增加表!T4</f>
        <v>625700120.32000005</v>
      </c>
      <c r="U2" s="26">
        <f>股权价值增加表!U4</f>
        <v>2563027901.3899999</v>
      </c>
      <c r="V2" s="26">
        <f>股权价值增加表!V4</f>
        <v>1721659993.1600001</v>
      </c>
      <c r="W2" s="26">
        <f>股权价值增加表!W4</f>
        <v>1072055844.76</v>
      </c>
      <c r="X2" s="26">
        <f>股权价值增加表!X4</f>
        <v>459554084.75</v>
      </c>
      <c r="Y2" s="26">
        <f>股权价值增加表!Y4</f>
        <v>1878031708</v>
      </c>
      <c r="Z2" s="26">
        <f>股权价值增加表!Z4</f>
        <v>1139375980.1199999</v>
      </c>
      <c r="AA2" s="26">
        <f>股权价值增加表!AA4</f>
        <v>688499085.65999997</v>
      </c>
      <c r="AB2" s="26">
        <f>股权价值增加表!AB4</f>
        <v>276869876.80000001</v>
      </c>
      <c r="AC2" s="26">
        <f>股权价值增加表!AC4</f>
        <v>1656353720.3900001</v>
      </c>
      <c r="AD2" s="26">
        <f>股权价值增加表!AD4</f>
        <v>1166603082.5699999</v>
      </c>
      <c r="AE2" s="26">
        <f>股权价值增加表!AE4</f>
        <v>789799070.74000001</v>
      </c>
      <c r="AF2" s="26">
        <f>股权价值增加表!AF4</f>
        <v>348245415.57999998</v>
      </c>
      <c r="AG2" s="26">
        <f>股权价值增加表!AG4</f>
        <v>1271998812.24</v>
      </c>
      <c r="AH2" s="26">
        <f>股权价值增加表!AH4</f>
        <v>829586834.80999994</v>
      </c>
      <c r="AI2" s="26">
        <f>股权价值增加表!AI4</f>
        <v>542868710.48000002</v>
      </c>
      <c r="AJ2" s="26">
        <f>股权价值增加表!AJ4</f>
        <v>261314928.38999999</v>
      </c>
      <c r="AK2" s="26">
        <f>股权价值增加表!AK4</f>
        <v>738288767.30999994</v>
      </c>
      <c r="AL2" s="26">
        <f>股权价值增加表!AL4</f>
        <v>502320296.81999999</v>
      </c>
      <c r="AM2" s="26">
        <f>股权价值增加表!AM4</f>
        <v>278565371.31999999</v>
      </c>
      <c r="AN2" s="26">
        <f>股权价值增加表!AN4</f>
        <v>86478576.25</v>
      </c>
      <c r="AO2" s="26">
        <f>股权价值增加表!AO4</f>
        <v>511241307.44999999</v>
      </c>
      <c r="AP2" s="26">
        <f>股权价值增加表!AP4</f>
        <v>374723990.79000002</v>
      </c>
      <c r="AQ2" s="26">
        <f>股权价值增加表!AQ4</f>
        <v>522726518.22000003</v>
      </c>
      <c r="AR2" s="26">
        <f>股权价值增加表!AR4</f>
        <v>344331508.82999998</v>
      </c>
      <c r="AS2" s="26">
        <f>股权价值增加表!AS4</f>
        <v>0</v>
      </c>
      <c r="AT2" s="26">
        <f>股权价值增加表!AT4</f>
        <v>0</v>
      </c>
      <c r="AU2" s="26">
        <f>股权价值增加表!AU4</f>
        <v>0</v>
      </c>
      <c r="AV2" s="26">
        <f>股权价值增加表!AV4</f>
        <v>0</v>
      </c>
      <c r="AW2" s="26">
        <f>股权价值增加表!AW4</f>
        <v>0</v>
      </c>
      <c r="AX2" s="26">
        <f>股权价值增加表!AX4</f>
        <v>0</v>
      </c>
      <c r="AY2" s="26">
        <f>股权价值增加表!AY4</f>
        <v>0</v>
      </c>
      <c r="AZ2" s="26">
        <f>股权价值增加表!AZ4</f>
        <v>0</v>
      </c>
      <c r="BA2" s="26">
        <f>股权价值增加表!BA4</f>
        <v>0</v>
      </c>
      <c r="BB2" s="26">
        <f>股权价值增加表!BB4</f>
        <v>0</v>
      </c>
      <c r="BC2" s="26">
        <f>股权价值增加表!BC4</f>
        <v>0</v>
      </c>
      <c r="BD2" s="26">
        <f>股权价值增加表!BD4</f>
        <v>0</v>
      </c>
      <c r="BE2" s="26">
        <f>股权价值增加表!BE4</f>
        <v>0</v>
      </c>
      <c r="BF2" s="26">
        <f>股权价值增加表!BF4</f>
        <v>0</v>
      </c>
      <c r="BG2" s="26">
        <f>股权价值增加表!BG4</f>
        <v>0</v>
      </c>
      <c r="BH2" s="26">
        <f>股权价值增加表!BH4</f>
        <v>0</v>
      </c>
      <c r="BI2" s="26">
        <f>股权价值增加表!BI4</f>
        <v>0</v>
      </c>
      <c r="BJ2" s="26">
        <f>股权价值增加表!BJ4</f>
        <v>0</v>
      </c>
      <c r="BK2" s="26">
        <f>股权价值增加表!BK4</f>
        <v>0</v>
      </c>
      <c r="BL2" s="26">
        <f>股权价值增加表!BL4</f>
        <v>0</v>
      </c>
      <c r="BM2" s="26">
        <f>股权价值增加表!BM4</f>
        <v>0</v>
      </c>
      <c r="BN2" s="26">
        <f>股权价值增加表!BN4</f>
        <v>0</v>
      </c>
      <c r="BO2" s="26">
        <f>股权价值增加表!BO4</f>
        <v>0</v>
      </c>
      <c r="BP2" s="26">
        <f>股权价值增加表!BP4</f>
        <v>0</v>
      </c>
      <c r="BQ2" s="26">
        <f>股权价值增加表!BQ4</f>
        <v>0</v>
      </c>
      <c r="BR2" s="26">
        <f>股权价值增加表!BR4</f>
        <v>0</v>
      </c>
      <c r="BS2" s="26">
        <f>股权价值增加表!BS4</f>
        <v>0</v>
      </c>
      <c r="BT2" s="26">
        <f>股权价值增加表!BT4</f>
        <v>0</v>
      </c>
      <c r="BU2" s="26">
        <f>股权价值增加表!BU4</f>
        <v>0</v>
      </c>
      <c r="BV2" s="26">
        <f>股权价值增加表!BV4</f>
        <v>0</v>
      </c>
      <c r="BW2" s="26">
        <f>股权价值增加表!BW4</f>
        <v>0</v>
      </c>
      <c r="BX2" s="26">
        <f>股权价值增加表!BX4</f>
        <v>0</v>
      </c>
      <c r="BY2" s="26">
        <f>股权价值增加表!BY4</f>
        <v>0</v>
      </c>
      <c r="BZ2" s="26">
        <f>股权价值增加表!BZ4</f>
        <v>0</v>
      </c>
      <c r="CA2" s="26">
        <f>股权价值增加表!CA4</f>
        <v>0</v>
      </c>
      <c r="CB2" s="26">
        <f>股权价值增加表!CB4</f>
        <v>0</v>
      </c>
      <c r="CC2" s="26">
        <f>股权价值增加表!CC4</f>
        <v>0</v>
      </c>
      <c r="CD2" s="26">
        <f>股权价值增加表!CD4</f>
        <v>0</v>
      </c>
      <c r="CE2" s="26">
        <f>股权价值增加表!CE4</f>
        <v>0</v>
      </c>
      <c r="CF2" s="26">
        <f>股权价值增加表!CF4</f>
        <v>0</v>
      </c>
      <c r="CG2" s="26">
        <f>股权价值增加表!CG4</f>
        <v>0</v>
      </c>
      <c r="CH2" s="26">
        <f>股权价值增加表!CH4</f>
        <v>0</v>
      </c>
      <c r="CI2" s="26">
        <f>股权价值增加表!CI4</f>
        <v>0</v>
      </c>
      <c r="CJ2" s="26">
        <f>股权价值增加表!CJ4</f>
        <v>0</v>
      </c>
    </row>
    <row r="3" spans="1:89" s="57" customFormat="1">
      <c r="A3" s="20" t="s">
        <v>377</v>
      </c>
      <c r="E3" s="57">
        <f>(E2-I2)/I2</f>
        <v>0.30967305632873438</v>
      </c>
      <c r="F3" s="57">
        <f t="shared" ref="F3:BQ3" si="0">(F2-J2)/J2</f>
        <v>0.23883544713370325</v>
      </c>
      <c r="G3" s="57">
        <f t="shared" si="0"/>
        <v>0.23832997780293366</v>
      </c>
      <c r="H3" s="57">
        <f t="shared" si="0"/>
        <v>0.17615318973417335</v>
      </c>
      <c r="I3" s="57">
        <f t="shared" si="0"/>
        <v>0.33103714000374435</v>
      </c>
      <c r="J3" s="57">
        <f t="shared" si="0"/>
        <v>0.37698119865890017</v>
      </c>
      <c r="K3" s="57">
        <f t="shared" si="0"/>
        <v>0.40706508563604094</v>
      </c>
      <c r="L3" s="57">
        <f t="shared" si="0"/>
        <v>0.39532171695811502</v>
      </c>
      <c r="M3" s="57">
        <f t="shared" si="0"/>
        <v>0.42391482748082665</v>
      </c>
      <c r="N3" s="57">
        <f t="shared" si="0"/>
        <v>0.38499601419496171</v>
      </c>
      <c r="O3" s="57">
        <f t="shared" si="0"/>
        <v>0.35228848756559139</v>
      </c>
      <c r="P3" s="57">
        <f t="shared" si="0"/>
        <v>0.3151970308702145</v>
      </c>
      <c r="Q3" s="57">
        <f t="shared" si="0"/>
        <v>0.29072751336647129</v>
      </c>
      <c r="R3" s="57">
        <f t="shared" si="0"/>
        <v>0.27712666887512416</v>
      </c>
      <c r="S3" s="57">
        <f t="shared" si="0"/>
        <v>0.3212970191092156</v>
      </c>
      <c r="T3" s="57">
        <f t="shared" si="0"/>
        <v>0.3615375014246352</v>
      </c>
      <c r="U3" s="57">
        <f t="shared" si="0"/>
        <v>0.36474154854365209</v>
      </c>
      <c r="V3" s="57">
        <f t="shared" si="0"/>
        <v>0.51105519442201475</v>
      </c>
      <c r="W3" s="57">
        <f t="shared" si="0"/>
        <v>0.55709116698727335</v>
      </c>
      <c r="X3" s="57">
        <f t="shared" si="0"/>
        <v>0.6598197321479069</v>
      </c>
      <c r="Y3" s="57">
        <f t="shared" si="0"/>
        <v>0.1338349320444695</v>
      </c>
      <c r="Z3" s="57">
        <f t="shared" si="0"/>
        <v>-2.3338788364950454E-2</v>
      </c>
      <c r="AA3" s="57">
        <f t="shared" si="0"/>
        <v>-0.12826045108547329</v>
      </c>
      <c r="AB3" s="57">
        <f t="shared" si="0"/>
        <v>-0.20495758332130395</v>
      </c>
      <c r="AC3" s="57">
        <f t="shared" si="0"/>
        <v>0.30216609044873877</v>
      </c>
      <c r="AD3" s="57">
        <f t="shared" si="0"/>
        <v>0.40624589689539459</v>
      </c>
      <c r="AE3" s="57">
        <f t="shared" si="0"/>
        <v>0.45486202371410617</v>
      </c>
      <c r="AF3" s="57">
        <f t="shared" si="0"/>
        <v>0.33266559903634901</v>
      </c>
      <c r="AG3" s="57">
        <f t="shared" si="0"/>
        <v>0.72290148321584935</v>
      </c>
      <c r="AH3" s="57">
        <f t="shared" si="0"/>
        <v>0.65150968428271916</v>
      </c>
      <c r="AI3" s="57">
        <f t="shared" si="0"/>
        <v>0.94880184822536118</v>
      </c>
      <c r="AJ3" s="57">
        <f t="shared" si="0"/>
        <v>2.0217302333304774</v>
      </c>
      <c r="AK3" s="57">
        <f t="shared" si="0"/>
        <v>0.44411016197513631</v>
      </c>
      <c r="AL3" s="57">
        <f t="shared" si="0"/>
        <v>0.34050743791716964</v>
      </c>
      <c r="AM3" s="57">
        <f t="shared" si="0"/>
        <v>-0.46709156392413953</v>
      </c>
      <c r="AN3" s="57">
        <f t="shared" si="0"/>
        <v>-0.74885081953770494</v>
      </c>
      <c r="AO3" s="57" t="e">
        <f t="shared" si="0"/>
        <v>#DIV/0!</v>
      </c>
      <c r="AP3" s="57" t="e">
        <f t="shared" si="0"/>
        <v>#DIV/0!</v>
      </c>
      <c r="AQ3" s="57" t="e">
        <f t="shared" si="0"/>
        <v>#DIV/0!</v>
      </c>
      <c r="AR3" s="57" t="e">
        <f t="shared" si="0"/>
        <v>#DIV/0!</v>
      </c>
      <c r="AS3" s="57" t="e">
        <f t="shared" si="0"/>
        <v>#DIV/0!</v>
      </c>
      <c r="AT3" s="57" t="e">
        <f t="shared" si="0"/>
        <v>#DIV/0!</v>
      </c>
      <c r="AU3" s="57" t="e">
        <f t="shared" si="0"/>
        <v>#DIV/0!</v>
      </c>
      <c r="AV3" s="57" t="e">
        <f t="shared" si="0"/>
        <v>#DIV/0!</v>
      </c>
      <c r="AW3" s="57" t="e">
        <f t="shared" si="0"/>
        <v>#DIV/0!</v>
      </c>
      <c r="AX3" s="57" t="e">
        <f t="shared" si="0"/>
        <v>#DIV/0!</v>
      </c>
      <c r="AY3" s="57" t="e">
        <f t="shared" si="0"/>
        <v>#DIV/0!</v>
      </c>
      <c r="AZ3" s="57" t="e">
        <f t="shared" si="0"/>
        <v>#DIV/0!</v>
      </c>
      <c r="BA3" s="57" t="e">
        <f t="shared" si="0"/>
        <v>#DIV/0!</v>
      </c>
      <c r="BB3" s="57" t="e">
        <f t="shared" si="0"/>
        <v>#DIV/0!</v>
      </c>
      <c r="BC3" s="57" t="e">
        <f t="shared" si="0"/>
        <v>#DIV/0!</v>
      </c>
      <c r="BD3" s="57" t="e">
        <f t="shared" si="0"/>
        <v>#DIV/0!</v>
      </c>
      <c r="BE3" s="57" t="e">
        <f t="shared" si="0"/>
        <v>#DIV/0!</v>
      </c>
      <c r="BF3" s="57" t="e">
        <f t="shared" si="0"/>
        <v>#DIV/0!</v>
      </c>
      <c r="BG3" s="57" t="e">
        <f t="shared" si="0"/>
        <v>#DIV/0!</v>
      </c>
      <c r="BH3" s="57" t="e">
        <f t="shared" si="0"/>
        <v>#DIV/0!</v>
      </c>
      <c r="BI3" s="57" t="e">
        <f t="shared" si="0"/>
        <v>#DIV/0!</v>
      </c>
      <c r="BJ3" s="57" t="e">
        <f t="shared" si="0"/>
        <v>#DIV/0!</v>
      </c>
      <c r="BK3" s="57" t="e">
        <f t="shared" si="0"/>
        <v>#DIV/0!</v>
      </c>
      <c r="BL3" s="57" t="e">
        <f t="shared" si="0"/>
        <v>#DIV/0!</v>
      </c>
      <c r="BM3" s="57" t="e">
        <f t="shared" si="0"/>
        <v>#DIV/0!</v>
      </c>
      <c r="BN3" s="57" t="e">
        <f t="shared" si="0"/>
        <v>#DIV/0!</v>
      </c>
      <c r="BO3" s="57" t="e">
        <f t="shared" si="0"/>
        <v>#DIV/0!</v>
      </c>
      <c r="BP3" s="57" t="e">
        <f t="shared" si="0"/>
        <v>#DIV/0!</v>
      </c>
      <c r="BQ3" s="57" t="e">
        <f t="shared" si="0"/>
        <v>#DIV/0!</v>
      </c>
      <c r="BR3" s="57" t="e">
        <f t="shared" ref="BR3:CJ3" si="1">(BR2-BV2)/BV2</f>
        <v>#DIV/0!</v>
      </c>
      <c r="BS3" s="57" t="e">
        <f t="shared" si="1"/>
        <v>#DIV/0!</v>
      </c>
      <c r="BT3" s="57" t="e">
        <f t="shared" si="1"/>
        <v>#DIV/0!</v>
      </c>
      <c r="BU3" s="57" t="e">
        <f t="shared" si="1"/>
        <v>#DIV/0!</v>
      </c>
      <c r="BV3" s="57" t="e">
        <f t="shared" si="1"/>
        <v>#DIV/0!</v>
      </c>
      <c r="BW3" s="57" t="e">
        <f t="shared" si="1"/>
        <v>#DIV/0!</v>
      </c>
      <c r="BX3" s="57" t="e">
        <f t="shared" si="1"/>
        <v>#DIV/0!</v>
      </c>
      <c r="BY3" s="57" t="e">
        <f t="shared" si="1"/>
        <v>#DIV/0!</v>
      </c>
      <c r="BZ3" s="57" t="e">
        <f t="shared" si="1"/>
        <v>#DIV/0!</v>
      </c>
      <c r="CA3" s="57" t="e">
        <f t="shared" si="1"/>
        <v>#DIV/0!</v>
      </c>
      <c r="CB3" s="57" t="e">
        <f t="shared" si="1"/>
        <v>#DIV/0!</v>
      </c>
      <c r="CC3" s="57" t="e">
        <f t="shared" si="1"/>
        <v>#DIV/0!</v>
      </c>
      <c r="CD3" s="57" t="e">
        <f t="shared" si="1"/>
        <v>#DIV/0!</v>
      </c>
      <c r="CE3" s="57" t="e">
        <f t="shared" si="1"/>
        <v>#DIV/0!</v>
      </c>
      <c r="CF3" s="57" t="e">
        <f t="shared" si="1"/>
        <v>#DIV/0!</v>
      </c>
      <c r="CG3" s="57" t="e">
        <f t="shared" si="1"/>
        <v>#DIV/0!</v>
      </c>
      <c r="CH3" s="57" t="e">
        <f t="shared" si="1"/>
        <v>#DIV/0!</v>
      </c>
      <c r="CI3" s="57" t="e">
        <f t="shared" si="1"/>
        <v>#DIV/0!</v>
      </c>
      <c r="CJ3" s="57" t="e">
        <f t="shared" si="1"/>
        <v>#DIV/0!</v>
      </c>
    </row>
    <row r="4" spans="1:89" s="26" customFormat="1">
      <c r="A4" s="17" t="s">
        <v>356</v>
      </c>
      <c r="E4" s="26">
        <f>股权价值增加表!E5</f>
        <v>6032764970.96</v>
      </c>
      <c r="F4" s="26">
        <f>股权价值增加表!F5</f>
        <v>3919966974.5700002</v>
      </c>
      <c r="G4" s="26">
        <f>股权价值增加表!G5</f>
        <v>2564654940.71</v>
      </c>
      <c r="H4" s="26">
        <f>股权价值增加表!H5</f>
        <v>1070058178.33</v>
      </c>
      <c r="I4" s="26">
        <f>股权价值增加表!I5</f>
        <v>4524906744.2200003</v>
      </c>
      <c r="J4" s="26">
        <f>股权价值增加表!J5</f>
        <v>3222461855.0999999</v>
      </c>
      <c r="K4" s="26">
        <f>股权价值增加表!K5</f>
        <v>2062228641.52</v>
      </c>
      <c r="L4" s="26">
        <f>股权价值增加表!L5</f>
        <v>870775772.80999994</v>
      </c>
      <c r="M4" s="26">
        <f>股权价值增加表!M5</f>
        <v>3177827624.1999998</v>
      </c>
      <c r="N4" s="26">
        <f>股权价值增加表!N5</f>
        <v>2213580210.48</v>
      </c>
      <c r="O4" s="26">
        <f>股权价值增加表!O5</f>
        <v>1386780028.9300001</v>
      </c>
      <c r="P4" s="26">
        <f>股权价值增加表!P5</f>
        <v>612884605.65999997</v>
      </c>
      <c r="Q4" s="26">
        <f>股权价值增加表!Q5</f>
        <v>2189316177.0599999</v>
      </c>
      <c r="R4" s="26">
        <f>股权价值增加表!R5</f>
        <v>1537516142.04</v>
      </c>
      <c r="S4" s="26">
        <f>股权价值增加表!S5</f>
        <v>979529953.15999997</v>
      </c>
      <c r="T4" s="26">
        <f>股权价值增加表!T5</f>
        <v>449879262.47000003</v>
      </c>
      <c r="U4" s="26">
        <f>股权价值增加表!U5</f>
        <v>1648104013.54</v>
      </c>
      <c r="V4" s="26">
        <f>股权价值增加表!V5</f>
        <v>1144396876.3800001</v>
      </c>
      <c r="W4" s="26">
        <f>股权价值增加表!W5</f>
        <v>732012356.76999998</v>
      </c>
      <c r="X4" s="26">
        <f>股权价值增加表!X5</f>
        <v>337911412.07999998</v>
      </c>
      <c r="Y4" s="26">
        <f>股权价值增加表!Y5</f>
        <v>1223198365.6300001</v>
      </c>
      <c r="Z4" s="26">
        <f>股权价值增加表!Z5</f>
        <v>806768316.02999997</v>
      </c>
      <c r="AA4" s="26">
        <f>股权价值增加表!AA5</f>
        <v>496783244.33999997</v>
      </c>
      <c r="AB4" s="26">
        <f>股权价值增加表!AB5</f>
        <v>226125153.18000001</v>
      </c>
      <c r="AC4" s="26">
        <f>股权价值增加表!AC5</f>
        <v>1003978024.21</v>
      </c>
      <c r="AD4" s="26">
        <f>股权价值增加表!AD5</f>
        <v>697052600.40999997</v>
      </c>
      <c r="AE4" s="26">
        <f>股权价值增加表!AE5</f>
        <v>435718522.44</v>
      </c>
      <c r="AF4" s="26">
        <f>股权价值增加表!AF5</f>
        <v>197725292.94</v>
      </c>
      <c r="AG4" s="26">
        <f>股权价值增加表!AG5</f>
        <v>689310478.92999995</v>
      </c>
      <c r="AH4" s="26">
        <f>股权价值增加表!AH5</f>
        <v>423190253.76999998</v>
      </c>
      <c r="AI4" s="26">
        <f>股权价值增加表!AI5</f>
        <v>248609238.16</v>
      </c>
      <c r="AJ4" s="26">
        <f>股权价值增加表!AJ5</f>
        <v>107026202.58</v>
      </c>
      <c r="AK4" s="26">
        <f>股权价值增加表!AK5</f>
        <v>380805209.93000001</v>
      </c>
      <c r="AL4" s="26">
        <f>股权价值增加表!AL5</f>
        <v>250774824.66999999</v>
      </c>
      <c r="AM4" s="26">
        <f>股权价值增加表!AM5</f>
        <v>148457614.38999999</v>
      </c>
      <c r="AN4" s="26">
        <f>股权价值增加表!AN5</f>
        <v>62356173.109999999</v>
      </c>
      <c r="AO4" s="26">
        <f>股权价值增加表!AO5</f>
        <v>306587725.76999998</v>
      </c>
      <c r="AP4" s="26">
        <f>股权价值增加表!AP5</f>
        <v>209981591.34</v>
      </c>
      <c r="AQ4" s="26">
        <f>股权价值增加表!AQ5</f>
        <v>288811507.83999997</v>
      </c>
      <c r="AR4" s="26">
        <f>股权价值增加表!AR5</f>
        <v>178480756.61000001</v>
      </c>
      <c r="AS4" s="26">
        <f>股权价值增加表!AS5</f>
        <v>0</v>
      </c>
      <c r="AT4" s="26">
        <f>股权价值增加表!AT5</f>
        <v>0</v>
      </c>
      <c r="AU4" s="26">
        <f>股权价值增加表!AU5</f>
        <v>0</v>
      </c>
      <c r="AV4" s="26">
        <f>股权价值增加表!AV5</f>
        <v>0</v>
      </c>
      <c r="AW4" s="26">
        <f>股权价值增加表!AW5</f>
        <v>0</v>
      </c>
      <c r="AX4" s="26">
        <f>股权价值增加表!AX5</f>
        <v>0</v>
      </c>
      <c r="AY4" s="26">
        <f>股权价值增加表!AY5</f>
        <v>0</v>
      </c>
      <c r="AZ4" s="26">
        <f>股权价值增加表!AZ5</f>
        <v>0</v>
      </c>
      <c r="BA4" s="26">
        <f>股权价值增加表!BA5</f>
        <v>0</v>
      </c>
      <c r="BB4" s="26">
        <f>股权价值增加表!BB5</f>
        <v>0</v>
      </c>
      <c r="BC4" s="26">
        <f>股权价值增加表!BC5</f>
        <v>0</v>
      </c>
      <c r="BD4" s="26">
        <f>股权价值增加表!BD5</f>
        <v>0</v>
      </c>
      <c r="BE4" s="26">
        <f>股权价值增加表!BE5</f>
        <v>0</v>
      </c>
      <c r="BF4" s="26">
        <f>股权价值增加表!BF5</f>
        <v>0</v>
      </c>
      <c r="BG4" s="26">
        <f>股权价值增加表!BG5</f>
        <v>0</v>
      </c>
      <c r="BH4" s="26">
        <f>股权价值增加表!BH5</f>
        <v>0</v>
      </c>
      <c r="BI4" s="26">
        <f>股权价值增加表!BI5</f>
        <v>0</v>
      </c>
      <c r="BJ4" s="26">
        <f>股权价值增加表!BJ5</f>
        <v>0</v>
      </c>
      <c r="BK4" s="26">
        <f>股权价值增加表!BK5</f>
        <v>0</v>
      </c>
      <c r="BL4" s="26">
        <f>股权价值增加表!BL5</f>
        <v>0</v>
      </c>
      <c r="BM4" s="26">
        <f>股权价值增加表!BM5</f>
        <v>0</v>
      </c>
      <c r="BN4" s="26">
        <f>股权价值增加表!BN5</f>
        <v>0</v>
      </c>
      <c r="BO4" s="26">
        <f>股权价值增加表!BO5</f>
        <v>0</v>
      </c>
      <c r="BP4" s="26">
        <f>股权价值增加表!BP5</f>
        <v>0</v>
      </c>
      <c r="BQ4" s="26">
        <f>股权价值增加表!BQ5</f>
        <v>0</v>
      </c>
      <c r="BR4" s="26">
        <f>股权价值增加表!BR5</f>
        <v>0</v>
      </c>
      <c r="BS4" s="26">
        <f>股权价值增加表!BS5</f>
        <v>0</v>
      </c>
      <c r="BT4" s="26">
        <f>股权价值增加表!BT5</f>
        <v>0</v>
      </c>
      <c r="BU4" s="26">
        <f>股权价值增加表!BU5</f>
        <v>0</v>
      </c>
      <c r="BV4" s="26">
        <f>股权价值增加表!BV5</f>
        <v>0</v>
      </c>
      <c r="BW4" s="26">
        <f>股权价值增加表!BW5</f>
        <v>0</v>
      </c>
      <c r="BX4" s="26">
        <f>股权价值增加表!BX5</f>
        <v>0</v>
      </c>
      <c r="BY4" s="26">
        <f>股权价值增加表!BY5</f>
        <v>0</v>
      </c>
      <c r="BZ4" s="26">
        <f>股权价值增加表!BZ5</f>
        <v>0</v>
      </c>
      <c r="CA4" s="26">
        <f>股权价值增加表!CA5</f>
        <v>0</v>
      </c>
      <c r="CB4" s="26">
        <f>股权价值增加表!CB5</f>
        <v>0</v>
      </c>
      <c r="CC4" s="26">
        <f>股权价值增加表!CC5</f>
        <v>0</v>
      </c>
      <c r="CD4" s="26">
        <f>股权价值增加表!CD5</f>
        <v>0</v>
      </c>
      <c r="CE4" s="26">
        <f>股权价值增加表!CE5</f>
        <v>0</v>
      </c>
      <c r="CF4" s="26">
        <f>股权价值增加表!CF5</f>
        <v>0</v>
      </c>
      <c r="CG4" s="26">
        <f>股权价值增加表!CG5</f>
        <v>0</v>
      </c>
      <c r="CH4" s="26">
        <f>股权价值增加表!CH5</f>
        <v>0</v>
      </c>
      <c r="CI4" s="26">
        <f>股权价值增加表!CI5</f>
        <v>0</v>
      </c>
      <c r="CJ4" s="26">
        <f>股权价值增加表!CJ5</f>
        <v>0</v>
      </c>
    </row>
    <row r="5" spans="1:89" s="57" customFormat="1">
      <c r="A5" s="20" t="s">
        <v>357</v>
      </c>
      <c r="E5" s="57">
        <f t="shared" ref="E5:AJ5" si="2">E4/E2</f>
        <v>0.73466851023755808</v>
      </c>
      <c r="F5" s="57">
        <f t="shared" si="2"/>
        <v>0.7545897281381384</v>
      </c>
      <c r="G5" s="57">
        <f t="shared" si="2"/>
        <v>0.7684067184595722</v>
      </c>
      <c r="H5" s="57">
        <f t="shared" si="2"/>
        <v>0.79234092466690986</v>
      </c>
      <c r="I5" s="57">
        <f t="shared" si="2"/>
        <v>0.72168477816003984</v>
      </c>
      <c r="J5" s="57">
        <f t="shared" si="2"/>
        <v>0.76847525832994623</v>
      </c>
      <c r="K5" s="57">
        <f t="shared" si="2"/>
        <v>0.76513032084845733</v>
      </c>
      <c r="L5" s="57">
        <f t="shared" si="2"/>
        <v>0.75835914004473293</v>
      </c>
      <c r="M5" s="57">
        <f t="shared" si="2"/>
        <v>0.67461877223262279</v>
      </c>
      <c r="N5" s="57">
        <f t="shared" si="2"/>
        <v>0.72688445017242942</v>
      </c>
      <c r="O5" s="57">
        <f t="shared" si="2"/>
        <v>0.72396965603325358</v>
      </c>
      <c r="P5" s="57">
        <f t="shared" si="2"/>
        <v>0.7447691085070981</v>
      </c>
      <c r="Q5" s="57">
        <f t="shared" si="2"/>
        <v>0.66179058519701217</v>
      </c>
      <c r="R5" s="57">
        <f t="shared" si="2"/>
        <v>0.69925941480222953</v>
      </c>
      <c r="S5" s="57">
        <f t="shared" si="2"/>
        <v>0.69151221626600023</v>
      </c>
      <c r="T5" s="57">
        <f t="shared" si="2"/>
        <v>0.71900139996763868</v>
      </c>
      <c r="U5" s="57">
        <f t="shared" si="2"/>
        <v>0.64303007105236276</v>
      </c>
      <c r="V5" s="57">
        <f t="shared" si="2"/>
        <v>0.66470550569019771</v>
      </c>
      <c r="W5" s="57">
        <f t="shared" si="2"/>
        <v>0.68281177734157572</v>
      </c>
      <c r="X5" s="57">
        <f t="shared" si="2"/>
        <v>0.73530281482282045</v>
      </c>
      <c r="Y5" s="57">
        <f t="shared" si="2"/>
        <v>0.65131933631335692</v>
      </c>
      <c r="Z5" s="57">
        <f t="shared" si="2"/>
        <v>0.70807909777510891</v>
      </c>
      <c r="AA5" s="57">
        <f t="shared" si="2"/>
        <v>0.72154524920505902</v>
      </c>
      <c r="AB5" s="57">
        <f t="shared" si="2"/>
        <v>0.8167199544909105</v>
      </c>
      <c r="AC5" s="57">
        <f t="shared" si="2"/>
        <v>0.60613745231520133</v>
      </c>
      <c r="AD5" s="57">
        <f t="shared" si="2"/>
        <v>0.59750622197432313</v>
      </c>
      <c r="AE5" s="57">
        <f t="shared" si="2"/>
        <v>0.55168274891961411</v>
      </c>
      <c r="AF5" s="57">
        <f t="shared" si="2"/>
        <v>0.56777572394080222</v>
      </c>
      <c r="AG5" s="57">
        <f t="shared" si="2"/>
        <v>0.54191125989820599</v>
      </c>
      <c r="AH5" s="57">
        <f t="shared" si="2"/>
        <v>0.51012170879848051</v>
      </c>
      <c r="AI5" s="57">
        <f t="shared" si="2"/>
        <v>0.45795462763028238</v>
      </c>
      <c r="AJ5" s="57">
        <f t="shared" si="2"/>
        <v>0.40956788515453096</v>
      </c>
      <c r="AK5" s="57">
        <f t="shared" ref="AK5:BP5" si="3">AK4/AK2</f>
        <v>0.51579439751939737</v>
      </c>
      <c r="AL5" s="57">
        <f t="shared" si="3"/>
        <v>0.49923291226247607</v>
      </c>
      <c r="AM5" s="57">
        <f t="shared" si="3"/>
        <v>0.53293635776235937</v>
      </c>
      <c r="AN5" s="57">
        <f t="shared" si="3"/>
        <v>0.72105920117989919</v>
      </c>
      <c r="AO5" s="57">
        <f t="shared" si="3"/>
        <v>0.59969278949546667</v>
      </c>
      <c r="AP5" s="57">
        <f t="shared" si="3"/>
        <v>0.56036335142917582</v>
      </c>
      <c r="AQ5" s="57">
        <f t="shared" si="3"/>
        <v>0.55250976901548321</v>
      </c>
      <c r="AR5" s="57">
        <f t="shared" si="3"/>
        <v>0.51833989057945262</v>
      </c>
      <c r="AS5" s="57" t="e">
        <f t="shared" si="3"/>
        <v>#DIV/0!</v>
      </c>
      <c r="AT5" s="57" t="e">
        <f t="shared" si="3"/>
        <v>#DIV/0!</v>
      </c>
      <c r="AU5" s="57" t="e">
        <f t="shared" si="3"/>
        <v>#DIV/0!</v>
      </c>
      <c r="AV5" s="57" t="e">
        <f t="shared" si="3"/>
        <v>#DIV/0!</v>
      </c>
      <c r="AW5" s="57" t="e">
        <f t="shared" si="3"/>
        <v>#DIV/0!</v>
      </c>
      <c r="AX5" s="57" t="e">
        <f t="shared" si="3"/>
        <v>#DIV/0!</v>
      </c>
      <c r="AY5" s="57" t="e">
        <f t="shared" si="3"/>
        <v>#DIV/0!</v>
      </c>
      <c r="AZ5" s="57" t="e">
        <f t="shared" si="3"/>
        <v>#DIV/0!</v>
      </c>
      <c r="BA5" s="57" t="e">
        <f t="shared" si="3"/>
        <v>#DIV/0!</v>
      </c>
      <c r="BB5" s="57" t="e">
        <f t="shared" si="3"/>
        <v>#DIV/0!</v>
      </c>
      <c r="BC5" s="57" t="e">
        <f t="shared" si="3"/>
        <v>#DIV/0!</v>
      </c>
      <c r="BD5" s="57" t="e">
        <f t="shared" si="3"/>
        <v>#DIV/0!</v>
      </c>
      <c r="BE5" s="57" t="e">
        <f t="shared" si="3"/>
        <v>#DIV/0!</v>
      </c>
      <c r="BF5" s="57" t="e">
        <f t="shared" si="3"/>
        <v>#DIV/0!</v>
      </c>
      <c r="BG5" s="57" t="e">
        <f t="shared" si="3"/>
        <v>#DIV/0!</v>
      </c>
      <c r="BH5" s="57" t="e">
        <f t="shared" si="3"/>
        <v>#DIV/0!</v>
      </c>
      <c r="BI5" s="57" t="e">
        <f t="shared" si="3"/>
        <v>#DIV/0!</v>
      </c>
      <c r="BJ5" s="57" t="e">
        <f t="shared" si="3"/>
        <v>#DIV/0!</v>
      </c>
      <c r="BK5" s="57" t="e">
        <f t="shared" si="3"/>
        <v>#DIV/0!</v>
      </c>
      <c r="BL5" s="57" t="e">
        <f t="shared" si="3"/>
        <v>#DIV/0!</v>
      </c>
      <c r="BM5" s="57" t="e">
        <f t="shared" si="3"/>
        <v>#DIV/0!</v>
      </c>
      <c r="BN5" s="57" t="e">
        <f t="shared" si="3"/>
        <v>#DIV/0!</v>
      </c>
      <c r="BO5" s="57" t="e">
        <f t="shared" si="3"/>
        <v>#DIV/0!</v>
      </c>
      <c r="BP5" s="57" t="e">
        <f t="shared" si="3"/>
        <v>#DIV/0!</v>
      </c>
      <c r="BQ5" s="57" t="e">
        <f t="shared" ref="BQ5:CK5" si="4">BQ4/BQ2</f>
        <v>#DIV/0!</v>
      </c>
      <c r="BR5" s="57" t="e">
        <f t="shared" si="4"/>
        <v>#DIV/0!</v>
      </c>
      <c r="BS5" s="57" t="e">
        <f t="shared" si="4"/>
        <v>#DIV/0!</v>
      </c>
      <c r="BT5" s="57" t="e">
        <f t="shared" si="4"/>
        <v>#DIV/0!</v>
      </c>
      <c r="BU5" s="57" t="e">
        <f t="shared" si="4"/>
        <v>#DIV/0!</v>
      </c>
      <c r="BV5" s="57" t="e">
        <f t="shared" si="4"/>
        <v>#DIV/0!</v>
      </c>
      <c r="BW5" s="57" t="e">
        <f t="shared" si="4"/>
        <v>#DIV/0!</v>
      </c>
      <c r="BX5" s="57" t="e">
        <f t="shared" si="4"/>
        <v>#DIV/0!</v>
      </c>
      <c r="BY5" s="57" t="e">
        <f t="shared" si="4"/>
        <v>#DIV/0!</v>
      </c>
      <c r="BZ5" s="57" t="e">
        <f t="shared" si="4"/>
        <v>#DIV/0!</v>
      </c>
      <c r="CA5" s="57" t="e">
        <f t="shared" si="4"/>
        <v>#DIV/0!</v>
      </c>
      <c r="CB5" s="57" t="e">
        <f t="shared" si="4"/>
        <v>#DIV/0!</v>
      </c>
      <c r="CC5" s="57" t="e">
        <f t="shared" si="4"/>
        <v>#DIV/0!</v>
      </c>
      <c r="CD5" s="57" t="e">
        <f t="shared" si="4"/>
        <v>#DIV/0!</v>
      </c>
      <c r="CE5" s="57" t="e">
        <f t="shared" si="4"/>
        <v>#DIV/0!</v>
      </c>
      <c r="CF5" s="57" t="e">
        <f t="shared" si="4"/>
        <v>#DIV/0!</v>
      </c>
      <c r="CG5" s="57" t="e">
        <f t="shared" si="4"/>
        <v>#DIV/0!</v>
      </c>
      <c r="CH5" s="57" t="e">
        <f t="shared" si="4"/>
        <v>#DIV/0!</v>
      </c>
      <c r="CI5" s="57" t="e">
        <f t="shared" si="4"/>
        <v>#DIV/0!</v>
      </c>
      <c r="CJ5" s="57" t="e">
        <f t="shared" si="4"/>
        <v>#DIV/0!</v>
      </c>
      <c r="CK5" s="57" t="e">
        <f t="shared" si="4"/>
        <v>#DIV/0!</v>
      </c>
    </row>
    <row r="6" spans="1:89" s="57" customFormat="1">
      <c r="A6" s="20" t="s">
        <v>358</v>
      </c>
      <c r="E6" s="57">
        <f>(E4-I4)/I4</f>
        <v>0.33323520504949616</v>
      </c>
      <c r="F6" s="57">
        <f t="shared" ref="F6:BQ6" si="5">(F4-J4)/J4</f>
        <v>0.21645100883540333</v>
      </c>
      <c r="G6" s="57">
        <f t="shared" si="5"/>
        <v>0.24363268411386158</v>
      </c>
      <c r="H6" s="57">
        <f t="shared" si="5"/>
        <v>0.2288561668142354</v>
      </c>
      <c r="I6" s="57">
        <f t="shared" si="5"/>
        <v>0.42389936753071056</v>
      </c>
      <c r="J6" s="57">
        <f t="shared" si="5"/>
        <v>0.45576918326408</v>
      </c>
      <c r="K6" s="57">
        <f t="shared" si="5"/>
        <v>0.48706254669037657</v>
      </c>
      <c r="L6" s="57">
        <f t="shared" si="5"/>
        <v>0.42078258250961204</v>
      </c>
      <c r="M6" s="57">
        <f t="shared" si="5"/>
        <v>0.45151607497253188</v>
      </c>
      <c r="N6" s="57">
        <f t="shared" si="5"/>
        <v>0.4397118507926609</v>
      </c>
      <c r="O6" s="57">
        <f t="shared" si="5"/>
        <v>0.4157607171237554</v>
      </c>
      <c r="P6" s="57">
        <f t="shared" si="5"/>
        <v>0.36233131150576176</v>
      </c>
      <c r="Q6" s="57">
        <f t="shared" si="5"/>
        <v>0.32838471302397843</v>
      </c>
      <c r="R6" s="57">
        <f t="shared" si="5"/>
        <v>0.34351654899961781</v>
      </c>
      <c r="S6" s="57">
        <f t="shared" si="5"/>
        <v>0.33813308491426275</v>
      </c>
      <c r="T6" s="57">
        <f t="shared" si="5"/>
        <v>0.33135267524936929</v>
      </c>
      <c r="U6" s="57">
        <f t="shared" si="5"/>
        <v>0.34737264195996131</v>
      </c>
      <c r="V6" s="57">
        <f t="shared" si="5"/>
        <v>0.41849506685069832</v>
      </c>
      <c r="W6" s="57">
        <f t="shared" si="5"/>
        <v>0.47350452155952444</v>
      </c>
      <c r="X6" s="57">
        <f t="shared" si="5"/>
        <v>0.49435570226464787</v>
      </c>
      <c r="Y6" s="57">
        <f t="shared" si="5"/>
        <v>0.21835173294006902</v>
      </c>
      <c r="Z6" s="57">
        <f t="shared" si="5"/>
        <v>0.15739947825381645</v>
      </c>
      <c r="AA6" s="57">
        <f t="shared" si="5"/>
        <v>0.14014717932586584</v>
      </c>
      <c r="AB6" s="57">
        <f t="shared" si="5"/>
        <v>0.14363291523162888</v>
      </c>
      <c r="AC6" s="57">
        <f t="shared" si="5"/>
        <v>0.45649609994098878</v>
      </c>
      <c r="AD6" s="57">
        <f t="shared" si="5"/>
        <v>0.64713765073815155</v>
      </c>
      <c r="AE6" s="57">
        <f t="shared" si="5"/>
        <v>0.75262402018858265</v>
      </c>
      <c r="AF6" s="57">
        <f t="shared" si="5"/>
        <v>0.84744752381739596</v>
      </c>
      <c r="AG6" s="57">
        <f t="shared" si="5"/>
        <v>0.81013930732909267</v>
      </c>
      <c r="AH6" s="57">
        <f t="shared" si="5"/>
        <v>0.68753085293503913</v>
      </c>
      <c r="AI6" s="57">
        <f t="shared" si="5"/>
        <v>0.67461426065287877</v>
      </c>
      <c r="AJ6" s="57">
        <f t="shared" si="5"/>
        <v>0.71636900152931782</v>
      </c>
      <c r="AK6" s="57">
        <f t="shared" si="5"/>
        <v>0.24207584949332733</v>
      </c>
      <c r="AL6" s="57">
        <f t="shared" si="5"/>
        <v>0.19427052185707083</v>
      </c>
      <c r="AM6" s="57">
        <f t="shared" si="5"/>
        <v>-0.48597057125492138</v>
      </c>
      <c r="AN6" s="57">
        <f t="shared" si="5"/>
        <v>-0.65062803243122136</v>
      </c>
      <c r="AO6" s="57" t="e">
        <f t="shared" si="5"/>
        <v>#DIV/0!</v>
      </c>
      <c r="AP6" s="57" t="e">
        <f t="shared" si="5"/>
        <v>#DIV/0!</v>
      </c>
      <c r="AQ6" s="57" t="e">
        <f t="shared" si="5"/>
        <v>#DIV/0!</v>
      </c>
      <c r="AR6" s="57" t="e">
        <f t="shared" si="5"/>
        <v>#DIV/0!</v>
      </c>
      <c r="AS6" s="57" t="e">
        <f t="shared" si="5"/>
        <v>#DIV/0!</v>
      </c>
      <c r="AT6" s="57" t="e">
        <f t="shared" si="5"/>
        <v>#DIV/0!</v>
      </c>
      <c r="AU6" s="57" t="e">
        <f t="shared" si="5"/>
        <v>#DIV/0!</v>
      </c>
      <c r="AV6" s="57" t="e">
        <f t="shared" si="5"/>
        <v>#DIV/0!</v>
      </c>
      <c r="AW6" s="57" t="e">
        <f t="shared" si="5"/>
        <v>#DIV/0!</v>
      </c>
      <c r="AX6" s="57" t="e">
        <f t="shared" si="5"/>
        <v>#DIV/0!</v>
      </c>
      <c r="AY6" s="57" t="e">
        <f t="shared" si="5"/>
        <v>#DIV/0!</v>
      </c>
      <c r="AZ6" s="57" t="e">
        <f t="shared" si="5"/>
        <v>#DIV/0!</v>
      </c>
      <c r="BA6" s="57" t="e">
        <f t="shared" si="5"/>
        <v>#DIV/0!</v>
      </c>
      <c r="BB6" s="57" t="e">
        <f t="shared" si="5"/>
        <v>#DIV/0!</v>
      </c>
      <c r="BC6" s="57" t="e">
        <f t="shared" si="5"/>
        <v>#DIV/0!</v>
      </c>
      <c r="BD6" s="57" t="e">
        <f t="shared" si="5"/>
        <v>#DIV/0!</v>
      </c>
      <c r="BE6" s="57" t="e">
        <f t="shared" si="5"/>
        <v>#DIV/0!</v>
      </c>
      <c r="BF6" s="57" t="e">
        <f t="shared" si="5"/>
        <v>#DIV/0!</v>
      </c>
      <c r="BG6" s="57" t="e">
        <f t="shared" si="5"/>
        <v>#DIV/0!</v>
      </c>
      <c r="BH6" s="57" t="e">
        <f t="shared" si="5"/>
        <v>#DIV/0!</v>
      </c>
      <c r="BI6" s="57" t="e">
        <f t="shared" si="5"/>
        <v>#DIV/0!</v>
      </c>
      <c r="BJ6" s="57" t="e">
        <f t="shared" si="5"/>
        <v>#DIV/0!</v>
      </c>
      <c r="BK6" s="57" t="e">
        <f t="shared" si="5"/>
        <v>#DIV/0!</v>
      </c>
      <c r="BL6" s="57" t="e">
        <f t="shared" si="5"/>
        <v>#DIV/0!</v>
      </c>
      <c r="BM6" s="57" t="e">
        <f t="shared" si="5"/>
        <v>#DIV/0!</v>
      </c>
      <c r="BN6" s="57" t="e">
        <f t="shared" si="5"/>
        <v>#DIV/0!</v>
      </c>
      <c r="BO6" s="57" t="e">
        <f t="shared" si="5"/>
        <v>#DIV/0!</v>
      </c>
      <c r="BP6" s="57" t="e">
        <f t="shared" si="5"/>
        <v>#DIV/0!</v>
      </c>
      <c r="BQ6" s="57" t="e">
        <f t="shared" si="5"/>
        <v>#DIV/0!</v>
      </c>
      <c r="BR6" s="57" t="e">
        <f t="shared" ref="BR6:CJ6" si="6">(BR4-BV4)/BV4</f>
        <v>#DIV/0!</v>
      </c>
      <c r="BS6" s="57" t="e">
        <f t="shared" si="6"/>
        <v>#DIV/0!</v>
      </c>
      <c r="BT6" s="57" t="e">
        <f t="shared" si="6"/>
        <v>#DIV/0!</v>
      </c>
      <c r="BU6" s="57" t="e">
        <f t="shared" si="6"/>
        <v>#DIV/0!</v>
      </c>
      <c r="BV6" s="57" t="e">
        <f t="shared" si="6"/>
        <v>#DIV/0!</v>
      </c>
      <c r="BW6" s="57" t="e">
        <f t="shared" si="6"/>
        <v>#DIV/0!</v>
      </c>
      <c r="BX6" s="57" t="e">
        <f t="shared" si="6"/>
        <v>#DIV/0!</v>
      </c>
      <c r="BY6" s="57" t="e">
        <f t="shared" si="6"/>
        <v>#DIV/0!</v>
      </c>
      <c r="BZ6" s="57" t="e">
        <f t="shared" si="6"/>
        <v>#DIV/0!</v>
      </c>
      <c r="CA6" s="57" t="e">
        <f t="shared" si="6"/>
        <v>#DIV/0!</v>
      </c>
      <c r="CB6" s="57" t="e">
        <f t="shared" si="6"/>
        <v>#DIV/0!</v>
      </c>
      <c r="CC6" s="57" t="e">
        <f t="shared" si="6"/>
        <v>#DIV/0!</v>
      </c>
      <c r="CD6" s="57" t="e">
        <f t="shared" si="6"/>
        <v>#DIV/0!</v>
      </c>
      <c r="CE6" s="57" t="e">
        <f t="shared" si="6"/>
        <v>#DIV/0!</v>
      </c>
      <c r="CF6" s="57" t="e">
        <f t="shared" si="6"/>
        <v>#DIV/0!</v>
      </c>
      <c r="CG6" s="57" t="e">
        <f t="shared" si="6"/>
        <v>#DIV/0!</v>
      </c>
      <c r="CH6" s="57" t="e">
        <f t="shared" si="6"/>
        <v>#DIV/0!</v>
      </c>
      <c r="CI6" s="57" t="e">
        <f t="shared" si="6"/>
        <v>#DIV/0!</v>
      </c>
      <c r="CJ6" s="57" t="e">
        <f t="shared" si="6"/>
        <v>#DIV/0!</v>
      </c>
    </row>
    <row r="7" spans="1:89" s="27" customFormat="1">
      <c r="A7" s="142" t="s">
        <v>359</v>
      </c>
      <c r="E7" s="27">
        <f>股权价值增加表!E6</f>
        <v>2178781987.8299999</v>
      </c>
      <c r="F7" s="27">
        <f>股权价值增加表!F6</f>
        <v>1274865168.5099998</v>
      </c>
      <c r="G7" s="27">
        <f>股权价值增加表!G6</f>
        <v>772971968.44999981</v>
      </c>
      <c r="H7" s="27">
        <f>股权价值增加表!H6</f>
        <v>280444042.38999999</v>
      </c>
      <c r="I7" s="27">
        <f>股权价值增加表!I6</f>
        <v>1745014530.4899998</v>
      </c>
      <c r="J7" s="27">
        <f>股权价值增加表!J6</f>
        <v>970857084.1500001</v>
      </c>
      <c r="K7" s="27">
        <f>股权价值增加表!K6</f>
        <v>633035923.6500001</v>
      </c>
      <c r="L7" s="27">
        <f>股权价值增加表!L6</f>
        <v>277460896.11000013</v>
      </c>
      <c r="M7" s="27">
        <f>股权价值增加表!M6</f>
        <v>1532725587.4800005</v>
      </c>
      <c r="N7" s="27">
        <f>股权价值增加表!N6</f>
        <v>831718406.03999996</v>
      </c>
      <c r="O7" s="27">
        <f>股权价值增加表!O6</f>
        <v>528742282.5</v>
      </c>
      <c r="P7" s="27">
        <f>股权价值增加表!P6</f>
        <v>210034334.80000007</v>
      </c>
      <c r="Q7" s="27">
        <f>股权价值增加表!Q6</f>
        <v>1118854452.79</v>
      </c>
      <c r="R7" s="27">
        <f>股权价值增加表!R6</f>
        <v>661261749.96000004</v>
      </c>
      <c r="S7" s="27">
        <f>股权价值增加表!S6</f>
        <v>436974238.84000003</v>
      </c>
      <c r="T7" s="27">
        <f>股权价值增加表!T6</f>
        <v>175820857.85000002</v>
      </c>
      <c r="U7" s="27">
        <f>股权价值增加表!U6</f>
        <v>914923887.8499999</v>
      </c>
      <c r="V7" s="27">
        <f>股权价值增加表!V6</f>
        <v>577263116.77999997</v>
      </c>
      <c r="W7" s="27">
        <f>股权价值增加表!W6</f>
        <v>340043487.99000001</v>
      </c>
      <c r="X7" s="27">
        <f>股权价值增加表!X6</f>
        <v>121642672.67000002</v>
      </c>
      <c r="Y7" s="27">
        <f>股权价值增加表!Y6</f>
        <v>654833342.36999989</v>
      </c>
      <c r="Z7" s="27">
        <f>股权价值增加表!Z6</f>
        <v>332607664.08999991</v>
      </c>
      <c r="AA7" s="27">
        <f>股权价值增加表!AA6</f>
        <v>191715841.31999999</v>
      </c>
      <c r="AB7" s="27">
        <f>股权价值增加表!AB6</f>
        <v>50744723.620000005</v>
      </c>
      <c r="AC7" s="27">
        <f>股权价值增加表!AC6</f>
        <v>652375696.18000007</v>
      </c>
      <c r="AD7" s="27">
        <f>股权价值增加表!AD6</f>
        <v>469550482.15999997</v>
      </c>
      <c r="AE7" s="27">
        <f>股权价值增加表!AE6</f>
        <v>354080548.30000001</v>
      </c>
      <c r="AF7" s="27">
        <f>股权价值增加表!AF6</f>
        <v>150520122.63999999</v>
      </c>
      <c r="AG7" s="27">
        <f>股权价值增加表!AG6</f>
        <v>582688333.31000006</v>
      </c>
      <c r="AH7" s="27">
        <f>股权价值增加表!AH6</f>
        <v>406396581.03999996</v>
      </c>
      <c r="AI7" s="27">
        <f>股权价值增加表!AI6</f>
        <v>294259472.32000005</v>
      </c>
      <c r="AJ7" s="27">
        <f>股权价值增加表!AJ6</f>
        <v>154288725.81</v>
      </c>
      <c r="AK7" s="27">
        <f>股权价值增加表!AK6</f>
        <v>357483557.37999994</v>
      </c>
      <c r="AL7" s="27">
        <f>股权价值增加表!AL6</f>
        <v>251545472.15000001</v>
      </c>
      <c r="AM7" s="27">
        <f>股权价值增加表!AM6</f>
        <v>130107756.93000001</v>
      </c>
      <c r="AN7" s="27">
        <f>股权价值增加表!AN6</f>
        <v>24122403.140000001</v>
      </c>
      <c r="AO7" s="27">
        <f>股权价值增加表!AO6</f>
        <v>204653581.68000001</v>
      </c>
      <c r="AP7" s="27">
        <f>股权价值增加表!AP6</f>
        <v>164742399.45000002</v>
      </c>
      <c r="AQ7" s="27">
        <f>股权价值增加表!AQ6</f>
        <v>233915010.38000005</v>
      </c>
      <c r="AR7" s="27">
        <f>股权价值增加表!AR6</f>
        <v>165850752.21999997</v>
      </c>
      <c r="AS7" s="27">
        <f>股权价值增加表!AS6</f>
        <v>0</v>
      </c>
      <c r="AT7" s="27">
        <f>股权价值增加表!AT6</f>
        <v>0</v>
      </c>
      <c r="AU7" s="27">
        <f>股权价值增加表!AU6</f>
        <v>0</v>
      </c>
      <c r="AV7" s="27">
        <f>股权价值增加表!AV6</f>
        <v>0</v>
      </c>
      <c r="AW7" s="27">
        <f>股权价值增加表!AW6</f>
        <v>0</v>
      </c>
      <c r="AX7" s="27">
        <f>股权价值增加表!AX6</f>
        <v>0</v>
      </c>
      <c r="AY7" s="27">
        <f>股权价值增加表!AY6</f>
        <v>0</v>
      </c>
      <c r="AZ7" s="27">
        <f>股权价值增加表!AZ6</f>
        <v>0</v>
      </c>
      <c r="BA7" s="27">
        <f>股权价值增加表!BA6</f>
        <v>0</v>
      </c>
      <c r="BB7" s="27">
        <f>股权价值增加表!BB6</f>
        <v>0</v>
      </c>
      <c r="BC7" s="27">
        <f>股权价值增加表!BC6</f>
        <v>0</v>
      </c>
      <c r="BD7" s="27">
        <f>股权价值增加表!BD6</f>
        <v>0</v>
      </c>
      <c r="BE7" s="27">
        <f>股权价值增加表!BE6</f>
        <v>0</v>
      </c>
      <c r="BF7" s="27">
        <f>股权价值增加表!BF6</f>
        <v>0</v>
      </c>
      <c r="BG7" s="27">
        <f>股权价值增加表!BG6</f>
        <v>0</v>
      </c>
      <c r="BH7" s="27">
        <f>股权价值增加表!BH6</f>
        <v>0</v>
      </c>
      <c r="BI7" s="27">
        <f>股权价值增加表!BI6</f>
        <v>0</v>
      </c>
      <c r="BJ7" s="27">
        <f>股权价值增加表!BJ6</f>
        <v>0</v>
      </c>
      <c r="BK7" s="27">
        <f>股权价值增加表!BK6</f>
        <v>0</v>
      </c>
      <c r="BL7" s="27">
        <f>股权价值增加表!BL6</f>
        <v>0</v>
      </c>
      <c r="BM7" s="27">
        <f>股权价值增加表!BM6</f>
        <v>0</v>
      </c>
      <c r="BN7" s="27">
        <f>股权价值增加表!BN6</f>
        <v>0</v>
      </c>
      <c r="BO7" s="27">
        <f>股权价值增加表!BO6</f>
        <v>0</v>
      </c>
      <c r="BP7" s="27">
        <f>股权价值增加表!BP6</f>
        <v>0</v>
      </c>
      <c r="BQ7" s="27">
        <f>股权价值增加表!BQ6</f>
        <v>0</v>
      </c>
      <c r="BR7" s="27">
        <f>股权价值增加表!BR6</f>
        <v>0</v>
      </c>
      <c r="BS7" s="27">
        <f>股权价值增加表!BS6</f>
        <v>0</v>
      </c>
      <c r="BT7" s="27">
        <f>股权价值增加表!BT6</f>
        <v>0</v>
      </c>
      <c r="BU7" s="27">
        <f>股权价值增加表!BU6</f>
        <v>0</v>
      </c>
      <c r="BV7" s="27">
        <f>股权价值增加表!BV6</f>
        <v>0</v>
      </c>
      <c r="BW7" s="27">
        <f>股权价值增加表!BW6</f>
        <v>0</v>
      </c>
      <c r="BX7" s="27">
        <f>股权价值增加表!BX6</f>
        <v>0</v>
      </c>
      <c r="BY7" s="27">
        <f>股权价值增加表!BY6</f>
        <v>0</v>
      </c>
      <c r="BZ7" s="27">
        <f>股权价值增加表!BZ6</f>
        <v>0</v>
      </c>
      <c r="CA7" s="27">
        <f>股权价值增加表!CA6</f>
        <v>0</v>
      </c>
      <c r="CB7" s="27">
        <f>股权价值增加表!CB6</f>
        <v>0</v>
      </c>
      <c r="CC7" s="27">
        <f>股权价值增加表!CC6</f>
        <v>0</v>
      </c>
      <c r="CD7" s="27">
        <f>股权价值增加表!CD6</f>
        <v>0</v>
      </c>
      <c r="CE7" s="27">
        <f>股权价值增加表!CE6</f>
        <v>0</v>
      </c>
      <c r="CF7" s="27">
        <f>股权价值增加表!CF6</f>
        <v>0</v>
      </c>
      <c r="CG7" s="27">
        <f>股权价值增加表!CG6</f>
        <v>0</v>
      </c>
      <c r="CH7" s="27">
        <f>股权价值增加表!CH6</f>
        <v>0</v>
      </c>
      <c r="CI7" s="27">
        <f>股权价值增加表!CI6</f>
        <v>0</v>
      </c>
      <c r="CJ7" s="27">
        <f>股权价值增加表!CJ6</f>
        <v>0</v>
      </c>
      <c r="CK7" s="27">
        <f>股权价值增加表!CK6</f>
        <v>0</v>
      </c>
    </row>
    <row r="8" spans="1:89" s="57" customFormat="1">
      <c r="A8" s="20" t="s">
        <v>360</v>
      </c>
      <c r="E8" s="57">
        <f>E7/E2</f>
        <v>0.26533148976244192</v>
      </c>
      <c r="F8" s="57">
        <f t="shared" ref="F8:BQ8" si="7">F7/F2</f>
        <v>0.24541027186186157</v>
      </c>
      <c r="G8" s="57">
        <f t="shared" si="7"/>
        <v>0.23159328154042783</v>
      </c>
      <c r="H8" s="57">
        <f t="shared" si="7"/>
        <v>0.20765907533309011</v>
      </c>
      <c r="I8" s="57">
        <f t="shared" si="7"/>
        <v>0.27831522183996021</v>
      </c>
      <c r="J8" s="57">
        <f t="shared" si="7"/>
        <v>0.23152474167005377</v>
      </c>
      <c r="K8" s="57">
        <f t="shared" si="7"/>
        <v>0.23486967915154267</v>
      </c>
      <c r="L8" s="57">
        <f t="shared" si="7"/>
        <v>0.2416408599552671</v>
      </c>
      <c r="M8" s="57">
        <f t="shared" si="7"/>
        <v>0.32538122776737721</v>
      </c>
      <c r="N8" s="57">
        <f t="shared" si="7"/>
        <v>0.27311554982757064</v>
      </c>
      <c r="O8" s="57">
        <f t="shared" si="7"/>
        <v>0.27603034396674636</v>
      </c>
      <c r="P8" s="57">
        <f t="shared" si="7"/>
        <v>0.2552308914929019</v>
      </c>
      <c r="Q8" s="57">
        <f t="shared" si="7"/>
        <v>0.33820941480298777</v>
      </c>
      <c r="R8" s="57">
        <f t="shared" si="7"/>
        <v>0.30074058519777042</v>
      </c>
      <c r="S8" s="57">
        <f t="shared" si="7"/>
        <v>0.30848778373399971</v>
      </c>
      <c r="T8" s="57">
        <f t="shared" si="7"/>
        <v>0.28099860003236127</v>
      </c>
      <c r="U8" s="57">
        <f t="shared" si="7"/>
        <v>0.35696992894763718</v>
      </c>
      <c r="V8" s="57">
        <f t="shared" si="7"/>
        <v>0.33529449430980235</v>
      </c>
      <c r="W8" s="57">
        <f t="shared" si="7"/>
        <v>0.31718822265842428</v>
      </c>
      <c r="X8" s="57">
        <f t="shared" si="7"/>
        <v>0.26469718517717955</v>
      </c>
      <c r="Y8" s="57">
        <f t="shared" si="7"/>
        <v>0.34868066368664308</v>
      </c>
      <c r="Z8" s="57">
        <f t="shared" si="7"/>
        <v>0.29192090222489109</v>
      </c>
      <c r="AA8" s="57">
        <f t="shared" si="7"/>
        <v>0.27845475079494098</v>
      </c>
      <c r="AB8" s="57">
        <f t="shared" si="7"/>
        <v>0.1832800455090895</v>
      </c>
      <c r="AC8" s="57">
        <f t="shared" si="7"/>
        <v>0.39386254768479867</v>
      </c>
      <c r="AD8" s="57">
        <f t="shared" si="7"/>
        <v>0.40249377802567687</v>
      </c>
      <c r="AE8" s="57">
        <f t="shared" si="7"/>
        <v>0.44831725108038584</v>
      </c>
      <c r="AF8" s="57">
        <f t="shared" si="7"/>
        <v>0.43222427605919783</v>
      </c>
      <c r="AG8" s="57">
        <f t="shared" si="7"/>
        <v>0.45808874010179401</v>
      </c>
      <c r="AH8" s="57">
        <f t="shared" si="7"/>
        <v>0.48987829120151943</v>
      </c>
      <c r="AI8" s="57">
        <f t="shared" si="7"/>
        <v>0.54204537236971762</v>
      </c>
      <c r="AJ8" s="57">
        <f t="shared" si="7"/>
        <v>0.59043211484546909</v>
      </c>
      <c r="AK8" s="57">
        <f t="shared" si="7"/>
        <v>0.48420560248060257</v>
      </c>
      <c r="AL8" s="57">
        <f t="shared" si="7"/>
        <v>0.50076708773752399</v>
      </c>
      <c r="AM8" s="57">
        <f t="shared" si="7"/>
        <v>0.46706364223764069</v>
      </c>
      <c r="AN8" s="57">
        <f t="shared" si="7"/>
        <v>0.27894079882010087</v>
      </c>
      <c r="AO8" s="57">
        <f t="shared" si="7"/>
        <v>0.40030721050453338</v>
      </c>
      <c r="AP8" s="57">
        <f t="shared" si="7"/>
        <v>0.43963664857082424</v>
      </c>
      <c r="AQ8" s="57">
        <f t="shared" si="7"/>
        <v>0.44749023098451685</v>
      </c>
      <c r="AR8" s="57">
        <f t="shared" si="7"/>
        <v>0.48166010942054738</v>
      </c>
      <c r="AS8" s="57" t="e">
        <f t="shared" si="7"/>
        <v>#DIV/0!</v>
      </c>
      <c r="AT8" s="57" t="e">
        <f t="shared" si="7"/>
        <v>#DIV/0!</v>
      </c>
      <c r="AU8" s="57" t="e">
        <f t="shared" si="7"/>
        <v>#DIV/0!</v>
      </c>
      <c r="AV8" s="57" t="e">
        <f t="shared" si="7"/>
        <v>#DIV/0!</v>
      </c>
      <c r="AW8" s="57" t="e">
        <f t="shared" si="7"/>
        <v>#DIV/0!</v>
      </c>
      <c r="AX8" s="57" t="e">
        <f t="shared" si="7"/>
        <v>#DIV/0!</v>
      </c>
      <c r="AY8" s="57" t="e">
        <f t="shared" si="7"/>
        <v>#DIV/0!</v>
      </c>
      <c r="AZ8" s="57" t="e">
        <f t="shared" si="7"/>
        <v>#DIV/0!</v>
      </c>
      <c r="BA8" s="57" t="e">
        <f t="shared" si="7"/>
        <v>#DIV/0!</v>
      </c>
      <c r="BB8" s="57" t="e">
        <f t="shared" si="7"/>
        <v>#DIV/0!</v>
      </c>
      <c r="BC8" s="57" t="e">
        <f t="shared" si="7"/>
        <v>#DIV/0!</v>
      </c>
      <c r="BD8" s="57" t="e">
        <f t="shared" si="7"/>
        <v>#DIV/0!</v>
      </c>
      <c r="BE8" s="57" t="e">
        <f t="shared" si="7"/>
        <v>#DIV/0!</v>
      </c>
      <c r="BF8" s="57" t="e">
        <f t="shared" si="7"/>
        <v>#DIV/0!</v>
      </c>
      <c r="BG8" s="57" t="e">
        <f t="shared" si="7"/>
        <v>#DIV/0!</v>
      </c>
      <c r="BH8" s="57" t="e">
        <f t="shared" si="7"/>
        <v>#DIV/0!</v>
      </c>
      <c r="BI8" s="57" t="e">
        <f t="shared" si="7"/>
        <v>#DIV/0!</v>
      </c>
      <c r="BJ8" s="57" t="e">
        <f t="shared" si="7"/>
        <v>#DIV/0!</v>
      </c>
      <c r="BK8" s="57" t="e">
        <f t="shared" si="7"/>
        <v>#DIV/0!</v>
      </c>
      <c r="BL8" s="57" t="e">
        <f t="shared" si="7"/>
        <v>#DIV/0!</v>
      </c>
      <c r="BM8" s="57" t="e">
        <f t="shared" si="7"/>
        <v>#DIV/0!</v>
      </c>
      <c r="BN8" s="57" t="e">
        <f t="shared" si="7"/>
        <v>#DIV/0!</v>
      </c>
      <c r="BO8" s="57" t="e">
        <f t="shared" si="7"/>
        <v>#DIV/0!</v>
      </c>
      <c r="BP8" s="57" t="e">
        <f t="shared" si="7"/>
        <v>#DIV/0!</v>
      </c>
      <c r="BQ8" s="57" t="e">
        <f t="shared" si="7"/>
        <v>#DIV/0!</v>
      </c>
      <c r="BR8" s="57" t="e">
        <f t="shared" ref="BR8:CJ8" si="8">BR7/BR2</f>
        <v>#DIV/0!</v>
      </c>
      <c r="BS8" s="57" t="e">
        <f t="shared" si="8"/>
        <v>#DIV/0!</v>
      </c>
      <c r="BT8" s="57" t="e">
        <f t="shared" si="8"/>
        <v>#DIV/0!</v>
      </c>
      <c r="BU8" s="57" t="e">
        <f t="shared" si="8"/>
        <v>#DIV/0!</v>
      </c>
      <c r="BV8" s="57" t="e">
        <f t="shared" si="8"/>
        <v>#DIV/0!</v>
      </c>
      <c r="BW8" s="57" t="e">
        <f t="shared" si="8"/>
        <v>#DIV/0!</v>
      </c>
      <c r="BX8" s="57" t="e">
        <f t="shared" si="8"/>
        <v>#DIV/0!</v>
      </c>
      <c r="BY8" s="57" t="e">
        <f t="shared" si="8"/>
        <v>#DIV/0!</v>
      </c>
      <c r="BZ8" s="57" t="e">
        <f t="shared" si="8"/>
        <v>#DIV/0!</v>
      </c>
      <c r="CA8" s="57" t="e">
        <f t="shared" si="8"/>
        <v>#DIV/0!</v>
      </c>
      <c r="CB8" s="57" t="e">
        <f t="shared" si="8"/>
        <v>#DIV/0!</v>
      </c>
      <c r="CC8" s="57" t="e">
        <f t="shared" si="8"/>
        <v>#DIV/0!</v>
      </c>
      <c r="CD8" s="57" t="e">
        <f t="shared" si="8"/>
        <v>#DIV/0!</v>
      </c>
      <c r="CE8" s="57" t="e">
        <f t="shared" si="8"/>
        <v>#DIV/0!</v>
      </c>
      <c r="CF8" s="57" t="e">
        <f t="shared" si="8"/>
        <v>#DIV/0!</v>
      </c>
      <c r="CG8" s="57" t="e">
        <f t="shared" si="8"/>
        <v>#DIV/0!</v>
      </c>
      <c r="CH8" s="57" t="e">
        <f t="shared" si="8"/>
        <v>#DIV/0!</v>
      </c>
      <c r="CI8" s="57" t="e">
        <f t="shared" si="8"/>
        <v>#DIV/0!</v>
      </c>
      <c r="CJ8" s="57" t="e">
        <f t="shared" si="8"/>
        <v>#DIV/0!</v>
      </c>
    </row>
    <row r="9" spans="1:89" s="57" customFormat="1">
      <c r="A9" s="20" t="s">
        <v>361</v>
      </c>
      <c r="E9" s="57">
        <f>(E7-I7)/I7</f>
        <v>0.24857526958139331</v>
      </c>
      <c r="F9" s="57">
        <f t="shared" ref="F9:BQ9" si="9">(F7-J7)/J7</f>
        <v>0.31313371383200367</v>
      </c>
      <c r="G9" s="57">
        <f t="shared" si="9"/>
        <v>0.22105545605239474</v>
      </c>
      <c r="H9" s="57">
        <f t="shared" si="9"/>
        <v>1.0751591744363053E-2</v>
      </c>
      <c r="I9" s="57">
        <f t="shared" si="9"/>
        <v>0.13850420763121063</v>
      </c>
      <c r="J9" s="57">
        <f t="shared" si="9"/>
        <v>0.16729060833518275</v>
      </c>
      <c r="K9" s="57">
        <f t="shared" si="9"/>
        <v>0.19724853601054707</v>
      </c>
      <c r="L9" s="57">
        <f t="shared" si="9"/>
        <v>0.32102637587423655</v>
      </c>
      <c r="M9" s="57">
        <f t="shared" si="9"/>
        <v>0.3699061425353069</v>
      </c>
      <c r="N9" s="57">
        <f t="shared" si="9"/>
        <v>0.2577748616040636</v>
      </c>
      <c r="O9" s="57">
        <f t="shared" si="9"/>
        <v>0.21000790322012833</v>
      </c>
      <c r="P9" s="57">
        <f t="shared" si="9"/>
        <v>0.19459282231001834</v>
      </c>
      <c r="Q9" s="57">
        <f t="shared" si="9"/>
        <v>0.2228934752367446</v>
      </c>
      <c r="R9" s="57">
        <f t="shared" si="9"/>
        <v>0.14551186579968642</v>
      </c>
      <c r="S9" s="57">
        <f t="shared" si="9"/>
        <v>0.28505398360356354</v>
      </c>
      <c r="T9" s="57">
        <f t="shared" si="9"/>
        <v>0.44538798754428915</v>
      </c>
      <c r="U9" s="57">
        <f t="shared" si="9"/>
        <v>0.39718586188459737</v>
      </c>
      <c r="V9" s="57">
        <f t="shared" si="9"/>
        <v>0.73556769462714189</v>
      </c>
      <c r="W9" s="57">
        <f t="shared" si="9"/>
        <v>0.7736848747017252</v>
      </c>
      <c r="X9" s="57">
        <f t="shared" si="9"/>
        <v>1.3971491810836669</v>
      </c>
      <c r="Y9" s="57">
        <f t="shared" si="9"/>
        <v>3.7672252421275332E-3</v>
      </c>
      <c r="Z9" s="57">
        <f t="shared" si="9"/>
        <v>-0.29164663496892462</v>
      </c>
      <c r="AA9" s="57">
        <f t="shared" si="9"/>
        <v>-0.45855302630867512</v>
      </c>
      <c r="AB9" s="57">
        <f t="shared" si="9"/>
        <v>-0.66287083261706803</v>
      </c>
      <c r="AC9" s="57">
        <f t="shared" si="9"/>
        <v>0.11959628996540274</v>
      </c>
      <c r="AD9" s="57">
        <f t="shared" si="9"/>
        <v>0.15539968608590243</v>
      </c>
      <c r="AE9" s="57">
        <f t="shared" si="9"/>
        <v>0.20329362894712863</v>
      </c>
      <c r="AF9" s="57">
        <f t="shared" si="9"/>
        <v>-2.4425654889657273E-2</v>
      </c>
      <c r="AG9" s="57">
        <f t="shared" si="9"/>
        <v>0.62997240371145424</v>
      </c>
      <c r="AH9" s="57">
        <f t="shared" si="9"/>
        <v>0.61559887191155693</v>
      </c>
      <c r="AI9" s="57">
        <f t="shared" si="9"/>
        <v>1.2616597139424686</v>
      </c>
      <c r="AJ9" s="57">
        <f t="shared" si="9"/>
        <v>5.3960760839021447</v>
      </c>
      <c r="AK9" s="57">
        <f t="shared" si="9"/>
        <v>0.74677400925710458</v>
      </c>
      <c r="AL9" s="57">
        <f t="shared" si="9"/>
        <v>0.52690183577388694</v>
      </c>
      <c r="AM9" s="57">
        <f t="shared" si="9"/>
        <v>-0.44378192438938779</v>
      </c>
      <c r="AN9" s="57">
        <f t="shared" si="9"/>
        <v>-0.85455355000137856</v>
      </c>
      <c r="AO9" s="57" t="e">
        <f t="shared" si="9"/>
        <v>#DIV/0!</v>
      </c>
      <c r="AP9" s="57" t="e">
        <f t="shared" si="9"/>
        <v>#DIV/0!</v>
      </c>
      <c r="AQ9" s="57" t="e">
        <f t="shared" si="9"/>
        <v>#DIV/0!</v>
      </c>
      <c r="AR9" s="57" t="e">
        <f t="shared" si="9"/>
        <v>#DIV/0!</v>
      </c>
      <c r="AS9" s="57" t="e">
        <f t="shared" si="9"/>
        <v>#DIV/0!</v>
      </c>
      <c r="AT9" s="57" t="e">
        <f t="shared" si="9"/>
        <v>#DIV/0!</v>
      </c>
      <c r="AU9" s="57" t="e">
        <f t="shared" si="9"/>
        <v>#DIV/0!</v>
      </c>
      <c r="AV9" s="57" t="e">
        <f t="shared" si="9"/>
        <v>#DIV/0!</v>
      </c>
      <c r="AW9" s="57" t="e">
        <f t="shared" si="9"/>
        <v>#DIV/0!</v>
      </c>
      <c r="AX9" s="57" t="e">
        <f t="shared" si="9"/>
        <v>#DIV/0!</v>
      </c>
      <c r="AY9" s="57" t="e">
        <f t="shared" si="9"/>
        <v>#DIV/0!</v>
      </c>
      <c r="AZ9" s="57" t="e">
        <f t="shared" si="9"/>
        <v>#DIV/0!</v>
      </c>
      <c r="BA9" s="57" t="e">
        <f t="shared" si="9"/>
        <v>#DIV/0!</v>
      </c>
      <c r="BB9" s="57" t="e">
        <f t="shared" si="9"/>
        <v>#DIV/0!</v>
      </c>
      <c r="BC9" s="57" t="e">
        <f t="shared" si="9"/>
        <v>#DIV/0!</v>
      </c>
      <c r="BD9" s="57" t="e">
        <f t="shared" si="9"/>
        <v>#DIV/0!</v>
      </c>
      <c r="BE9" s="57" t="e">
        <f t="shared" si="9"/>
        <v>#DIV/0!</v>
      </c>
      <c r="BF9" s="57" t="e">
        <f t="shared" si="9"/>
        <v>#DIV/0!</v>
      </c>
      <c r="BG9" s="57" t="e">
        <f t="shared" si="9"/>
        <v>#DIV/0!</v>
      </c>
      <c r="BH9" s="57" t="e">
        <f t="shared" si="9"/>
        <v>#DIV/0!</v>
      </c>
      <c r="BI9" s="57" t="e">
        <f t="shared" si="9"/>
        <v>#DIV/0!</v>
      </c>
      <c r="BJ9" s="57" t="e">
        <f t="shared" si="9"/>
        <v>#DIV/0!</v>
      </c>
      <c r="BK9" s="57" t="e">
        <f t="shared" si="9"/>
        <v>#DIV/0!</v>
      </c>
      <c r="BL9" s="57" t="e">
        <f t="shared" si="9"/>
        <v>#DIV/0!</v>
      </c>
      <c r="BM9" s="57" t="e">
        <f t="shared" si="9"/>
        <v>#DIV/0!</v>
      </c>
      <c r="BN9" s="57" t="e">
        <f t="shared" si="9"/>
        <v>#DIV/0!</v>
      </c>
      <c r="BO9" s="57" t="e">
        <f t="shared" si="9"/>
        <v>#DIV/0!</v>
      </c>
      <c r="BP9" s="57" t="e">
        <f t="shared" si="9"/>
        <v>#DIV/0!</v>
      </c>
      <c r="BQ9" s="57" t="e">
        <f t="shared" si="9"/>
        <v>#DIV/0!</v>
      </c>
      <c r="BR9" s="57" t="e">
        <f t="shared" ref="BR9:CK9" si="10">(BR7-BV7)/BV7</f>
        <v>#DIV/0!</v>
      </c>
      <c r="BS9" s="57" t="e">
        <f t="shared" si="10"/>
        <v>#DIV/0!</v>
      </c>
      <c r="BT9" s="57" t="e">
        <f t="shared" si="10"/>
        <v>#DIV/0!</v>
      </c>
      <c r="BU9" s="57" t="e">
        <f t="shared" si="10"/>
        <v>#DIV/0!</v>
      </c>
      <c r="BV9" s="57" t="e">
        <f t="shared" si="10"/>
        <v>#DIV/0!</v>
      </c>
      <c r="BW9" s="57" t="e">
        <f t="shared" si="10"/>
        <v>#DIV/0!</v>
      </c>
      <c r="BX9" s="57" t="e">
        <f t="shared" si="10"/>
        <v>#DIV/0!</v>
      </c>
      <c r="BY9" s="57" t="e">
        <f t="shared" si="10"/>
        <v>#DIV/0!</v>
      </c>
      <c r="BZ9" s="57" t="e">
        <f t="shared" si="10"/>
        <v>#DIV/0!</v>
      </c>
      <c r="CA9" s="57" t="e">
        <f t="shared" si="10"/>
        <v>#DIV/0!</v>
      </c>
      <c r="CB9" s="57" t="e">
        <f t="shared" si="10"/>
        <v>#DIV/0!</v>
      </c>
      <c r="CC9" s="57" t="e">
        <f t="shared" si="10"/>
        <v>#DIV/0!</v>
      </c>
      <c r="CD9" s="57" t="e">
        <f t="shared" si="10"/>
        <v>#DIV/0!</v>
      </c>
      <c r="CE9" s="57" t="e">
        <f t="shared" si="10"/>
        <v>#DIV/0!</v>
      </c>
      <c r="CF9" s="57" t="e">
        <f t="shared" si="10"/>
        <v>#DIV/0!</v>
      </c>
      <c r="CG9" s="57" t="e">
        <f t="shared" si="10"/>
        <v>#DIV/0!</v>
      </c>
      <c r="CH9" s="57" t="e">
        <f t="shared" si="10"/>
        <v>#DIV/0!</v>
      </c>
      <c r="CI9" s="57" t="e">
        <f t="shared" si="10"/>
        <v>#DIV/0!</v>
      </c>
      <c r="CJ9" s="57" t="e">
        <f t="shared" si="10"/>
        <v>#DIV/0!</v>
      </c>
      <c r="CK9" s="57" t="e">
        <f t="shared" si="10"/>
        <v>#DIV/0!</v>
      </c>
    </row>
    <row r="10" spans="1:89" s="27" customFormat="1">
      <c r="A10" s="142" t="s">
        <v>362</v>
      </c>
      <c r="E10" s="27">
        <f>股权价值增加表!E8</f>
        <v>60418645.509999998</v>
      </c>
      <c r="F10" s="27">
        <f>股权价值增加表!F8</f>
        <v>36815317.43</v>
      </c>
      <c r="G10" s="27">
        <f>股权价值增加表!G8</f>
        <v>20034719.390000001</v>
      </c>
      <c r="H10" s="27">
        <f>股权价值增加表!H8</f>
        <v>7515506.8799999999</v>
      </c>
      <c r="I10" s="27">
        <f>股权价值增加表!I8</f>
        <v>114062751.43000001</v>
      </c>
      <c r="J10" s="27">
        <f>股权价值增加表!J8</f>
        <v>100311925.15000001</v>
      </c>
      <c r="K10" s="27">
        <f>股权价值增加表!K8</f>
        <v>91270529.909999996</v>
      </c>
      <c r="L10" s="27">
        <f>股权价值增加表!L8</f>
        <v>64092804.670000002</v>
      </c>
      <c r="M10" s="27">
        <f>股权价值增加表!M8</f>
        <v>267791435.83000001</v>
      </c>
      <c r="N10" s="27">
        <f>股权价值增加表!N8</f>
        <v>168613001.00999999</v>
      </c>
      <c r="O10" s="27">
        <f>股权价值增加表!O8</f>
        <v>103948553.44</v>
      </c>
      <c r="P10" s="27">
        <f>股权价值增加表!P8</f>
        <v>44909162.780000001</v>
      </c>
      <c r="Q10" s="27">
        <f>股权价值增加表!Q8</f>
        <v>184738733.81999999</v>
      </c>
      <c r="R10" s="27">
        <f>股权价值增加表!R8</f>
        <v>121712463.17</v>
      </c>
      <c r="S10" s="27">
        <f>股权价值增加表!S8</f>
        <v>77699444.170000002</v>
      </c>
      <c r="T10" s="27">
        <f>股权价值增加表!T8</f>
        <v>35004419.310000002</v>
      </c>
      <c r="U10" s="27">
        <f>股权价值增加表!U8</f>
        <v>143348931.84</v>
      </c>
      <c r="V10" s="27">
        <f>股权价值增加表!V8</f>
        <v>96203983.5</v>
      </c>
      <c r="W10" s="27">
        <f>股权价值增加表!W8</f>
        <v>59655133.240000002</v>
      </c>
      <c r="X10" s="27">
        <f>股权价值增加表!X8</f>
        <v>25986134.73</v>
      </c>
      <c r="Y10" s="27">
        <f>股权价值增加表!Y8</f>
        <v>106790461.81</v>
      </c>
      <c r="Z10" s="27">
        <f>股权价值增加表!Z8</f>
        <v>65601698.590000004</v>
      </c>
      <c r="AA10" s="27">
        <f>股权价值增加表!AA8</f>
        <v>39973169.520000003</v>
      </c>
      <c r="AB10" s="27">
        <f>股权价值增加表!AB8</f>
        <v>16014149.220000001</v>
      </c>
      <c r="AC10" s="27">
        <f>股权价值增加表!AC8</f>
        <v>94151295.709999993</v>
      </c>
      <c r="AD10" s="27">
        <f>股权价值增加表!AD8</f>
        <v>66426257.609999999</v>
      </c>
      <c r="AE10" s="27">
        <f>股权价值增加表!AE8</f>
        <v>44526086.560000002</v>
      </c>
      <c r="AF10" s="27">
        <f>股权价值增加表!AF8</f>
        <v>19964479.469999999</v>
      </c>
      <c r="AG10" s="27">
        <f>股权价值增加表!AG8</f>
        <v>69728391.670000002</v>
      </c>
      <c r="AH10" s="27">
        <f>股权价值增加表!AH8</f>
        <v>44933987.030000001</v>
      </c>
      <c r="AI10" s="27">
        <f>股权价值增加表!AI8</f>
        <v>29267657.199999999</v>
      </c>
      <c r="AJ10" s="27">
        <f>股权价值增加表!AJ8</f>
        <v>14263709.699999999</v>
      </c>
      <c r="AK10" s="27">
        <f>股权价值增加表!AK8</f>
        <v>40041371.810000002</v>
      </c>
      <c r="AL10" s="27">
        <f>股权价值增加表!AL8</f>
        <v>26904941.32</v>
      </c>
      <c r="AM10" s="27">
        <f>股权价值增加表!AM8</f>
        <v>15018956.48</v>
      </c>
      <c r="AN10" s="27">
        <f>股权价值增加表!AN8</f>
        <v>4726595.1399999997</v>
      </c>
      <c r="AO10" s="27">
        <f>股权价值增加表!AO8</f>
        <v>26809850.289999999</v>
      </c>
      <c r="AP10" s="27">
        <f>股权价值增加表!AP8</f>
        <v>19096666.27</v>
      </c>
      <c r="AQ10" s="27">
        <f>股权价值增加表!AQ8</f>
        <v>26429281.16</v>
      </c>
      <c r="AR10" s="27">
        <f>股权价值增加表!AR8</f>
        <v>17383907.82</v>
      </c>
      <c r="AS10" s="27">
        <f>股权价值增加表!AS8</f>
        <v>0</v>
      </c>
      <c r="AT10" s="27">
        <f>股权价值增加表!AT8</f>
        <v>0</v>
      </c>
      <c r="AU10" s="27">
        <f>股权价值增加表!AU8</f>
        <v>0</v>
      </c>
      <c r="AV10" s="27">
        <f>股权价值增加表!AV8</f>
        <v>0</v>
      </c>
      <c r="AW10" s="27">
        <f>股权价值增加表!AW8</f>
        <v>0</v>
      </c>
      <c r="AX10" s="27">
        <f>股权价值增加表!AX8</f>
        <v>0</v>
      </c>
      <c r="AY10" s="27">
        <f>股权价值增加表!AY8</f>
        <v>0</v>
      </c>
      <c r="AZ10" s="27">
        <f>股权价值增加表!AZ8</f>
        <v>0</v>
      </c>
      <c r="BA10" s="27">
        <f>股权价值增加表!BA8</f>
        <v>0</v>
      </c>
      <c r="BB10" s="27">
        <f>股权价值增加表!BB8</f>
        <v>0</v>
      </c>
      <c r="BC10" s="27">
        <f>股权价值增加表!BC8</f>
        <v>0</v>
      </c>
      <c r="BD10" s="27">
        <f>股权价值增加表!BD8</f>
        <v>0</v>
      </c>
      <c r="BE10" s="27">
        <f>股权价值增加表!BE8</f>
        <v>0</v>
      </c>
      <c r="BF10" s="27">
        <f>股权价值增加表!BF8</f>
        <v>0</v>
      </c>
      <c r="BG10" s="27">
        <f>股权价值增加表!BG8</f>
        <v>0</v>
      </c>
      <c r="BH10" s="27">
        <f>股权价值增加表!BH8</f>
        <v>0</v>
      </c>
      <c r="BI10" s="27">
        <f>股权价值增加表!BI8</f>
        <v>0</v>
      </c>
      <c r="BJ10" s="27">
        <f>股权价值增加表!BJ8</f>
        <v>0</v>
      </c>
      <c r="BK10" s="27">
        <f>股权价值增加表!BK8</f>
        <v>0</v>
      </c>
      <c r="BL10" s="27">
        <f>股权价值增加表!BL8</f>
        <v>0</v>
      </c>
      <c r="BM10" s="27">
        <f>股权价值增加表!BM8</f>
        <v>0</v>
      </c>
      <c r="BN10" s="27">
        <f>股权价值增加表!BN8</f>
        <v>0</v>
      </c>
      <c r="BO10" s="27">
        <f>股权价值增加表!BO8</f>
        <v>0</v>
      </c>
      <c r="BP10" s="27">
        <f>股权价值增加表!BP8</f>
        <v>0</v>
      </c>
      <c r="BQ10" s="27">
        <f>股权价值增加表!BQ8</f>
        <v>0</v>
      </c>
      <c r="BR10" s="27">
        <f>股权价值增加表!BR8</f>
        <v>0</v>
      </c>
      <c r="BS10" s="27">
        <f>股权价值增加表!BS8</f>
        <v>0</v>
      </c>
      <c r="BT10" s="27">
        <f>股权价值增加表!BT8</f>
        <v>0</v>
      </c>
      <c r="BU10" s="27">
        <f>股权价值增加表!BU8</f>
        <v>0</v>
      </c>
      <c r="BV10" s="27">
        <f>股权价值增加表!BV8</f>
        <v>0</v>
      </c>
      <c r="BW10" s="27">
        <f>股权价值增加表!BW8</f>
        <v>0</v>
      </c>
      <c r="BX10" s="27">
        <f>股权价值增加表!BX8</f>
        <v>0</v>
      </c>
      <c r="BY10" s="27">
        <f>股权价值增加表!BY8</f>
        <v>0</v>
      </c>
      <c r="BZ10" s="27">
        <f>股权价值增加表!BZ8</f>
        <v>0</v>
      </c>
      <c r="CA10" s="27">
        <f>股权价值增加表!CA8</f>
        <v>0</v>
      </c>
      <c r="CB10" s="27">
        <f>股权价值增加表!CB8</f>
        <v>0</v>
      </c>
      <c r="CC10" s="27">
        <f>股权价值增加表!CC8</f>
        <v>0</v>
      </c>
      <c r="CD10" s="27">
        <f>股权价值增加表!CD8</f>
        <v>0</v>
      </c>
      <c r="CE10" s="27">
        <f>股权价值增加表!CE8</f>
        <v>0</v>
      </c>
      <c r="CF10" s="27">
        <f>股权价值增加表!CF8</f>
        <v>0</v>
      </c>
      <c r="CG10" s="27">
        <f>股权价值增加表!CG8</f>
        <v>0</v>
      </c>
      <c r="CH10" s="27">
        <f>股权价值增加表!CH8</f>
        <v>0</v>
      </c>
      <c r="CI10" s="27">
        <f>股权价值增加表!CI8</f>
        <v>0</v>
      </c>
      <c r="CJ10" s="27">
        <f>股权价值增加表!CJ8</f>
        <v>0</v>
      </c>
    </row>
    <row r="11" spans="1:89" s="57" customFormat="1">
      <c r="A11" s="20" t="s">
        <v>363</v>
      </c>
      <c r="E11" s="57">
        <f>E10/E2</f>
        <v>7.3577665466949844E-3</v>
      </c>
      <c r="F11" s="57">
        <f t="shared" ref="F11:BQ11" si="11">F10/F2</f>
        <v>7.0869118416157931E-3</v>
      </c>
      <c r="G11" s="57">
        <f t="shared" si="11"/>
        <v>6.0026839234233811E-3</v>
      </c>
      <c r="H11" s="57">
        <f t="shared" si="11"/>
        <v>5.5649718783825622E-3</v>
      </c>
      <c r="I11" s="57">
        <f t="shared" si="11"/>
        <v>1.8192054801401906E-2</v>
      </c>
      <c r="J11" s="57">
        <f t="shared" si="11"/>
        <v>2.392184486876674E-2</v>
      </c>
      <c r="K11" s="57">
        <f t="shared" si="11"/>
        <v>3.3863291600185912E-2</v>
      </c>
      <c r="L11" s="57">
        <f t="shared" si="11"/>
        <v>5.5818461824846559E-2</v>
      </c>
      <c r="M11" s="57">
        <f t="shared" si="11"/>
        <v>5.6849253961509381E-2</v>
      </c>
      <c r="N11" s="57">
        <f t="shared" si="11"/>
        <v>5.5368297905274609E-2</v>
      </c>
      <c r="O11" s="57">
        <f t="shared" si="11"/>
        <v>5.4266427918763842E-2</v>
      </c>
      <c r="P11" s="57">
        <f t="shared" si="11"/>
        <v>5.4573009043753951E-2</v>
      </c>
      <c r="Q11" s="57">
        <f t="shared" si="11"/>
        <v>5.5843169682083922E-2</v>
      </c>
      <c r="R11" s="57">
        <f t="shared" si="11"/>
        <v>5.5354596575141482E-2</v>
      </c>
      <c r="S11" s="57">
        <f t="shared" si="11"/>
        <v>5.4852957448925078E-2</v>
      </c>
      <c r="T11" s="57">
        <f t="shared" si="11"/>
        <v>5.5944402395348418E-2</v>
      </c>
      <c r="U11" s="57">
        <f t="shared" si="11"/>
        <v>5.5929524513665251E-2</v>
      </c>
      <c r="V11" s="57">
        <f t="shared" si="11"/>
        <v>5.5878619403488351E-2</v>
      </c>
      <c r="W11" s="57">
        <f t="shared" si="11"/>
        <v>5.5645546387888899E-2</v>
      </c>
      <c r="X11" s="57">
        <f t="shared" si="11"/>
        <v>5.6546412255559876E-2</v>
      </c>
      <c r="Y11" s="57">
        <f t="shared" si="11"/>
        <v>5.6862970606457938E-2</v>
      </c>
      <c r="Z11" s="57">
        <f t="shared" si="11"/>
        <v>5.757686640286272E-2</v>
      </c>
      <c r="AA11" s="57">
        <f t="shared" si="11"/>
        <v>5.805842063200628E-2</v>
      </c>
      <c r="AB11" s="57">
        <f t="shared" si="11"/>
        <v>5.7839983912616091E-2</v>
      </c>
      <c r="AC11" s="57">
        <f t="shared" si="11"/>
        <v>5.6842505650200978E-2</v>
      </c>
      <c r="AD11" s="57">
        <f t="shared" si="11"/>
        <v>5.69398954987025E-2</v>
      </c>
      <c r="AE11" s="57">
        <f t="shared" si="11"/>
        <v>5.6376473725502627E-2</v>
      </c>
      <c r="AF11" s="57">
        <f t="shared" si="11"/>
        <v>5.7328764649347407E-2</v>
      </c>
      <c r="AG11" s="57">
        <f t="shared" si="11"/>
        <v>5.4817969167131338E-2</v>
      </c>
      <c r="AH11" s="57">
        <f t="shared" si="11"/>
        <v>5.4164296182799505E-2</v>
      </c>
      <c r="AI11" s="57">
        <f t="shared" si="11"/>
        <v>5.3912956549147545E-2</v>
      </c>
      <c r="AJ11" s="57">
        <f t="shared" si="11"/>
        <v>5.4584366028687416E-2</v>
      </c>
      <c r="AK11" s="57">
        <f t="shared" si="11"/>
        <v>5.4235379952878297E-2</v>
      </c>
      <c r="AL11" s="57">
        <f t="shared" si="11"/>
        <v>5.3561326289869267E-2</v>
      </c>
      <c r="AM11" s="57">
        <f t="shared" si="11"/>
        <v>5.3915375083527811E-2</v>
      </c>
      <c r="AN11" s="57">
        <f t="shared" si="11"/>
        <v>5.4656255282648683E-2</v>
      </c>
      <c r="AO11" s="57">
        <f t="shared" si="11"/>
        <v>5.244069659340278E-2</v>
      </c>
      <c r="AP11" s="57">
        <f t="shared" si="11"/>
        <v>5.0961952635431899E-2</v>
      </c>
      <c r="AQ11" s="57">
        <f t="shared" si="11"/>
        <v>5.056043693745934E-2</v>
      </c>
      <c r="AR11" s="57">
        <f t="shared" si="11"/>
        <v>5.048596301589877E-2</v>
      </c>
      <c r="AS11" s="57" t="e">
        <f t="shared" si="11"/>
        <v>#DIV/0!</v>
      </c>
      <c r="AT11" s="57" t="e">
        <f t="shared" si="11"/>
        <v>#DIV/0!</v>
      </c>
      <c r="AU11" s="57" t="e">
        <f t="shared" si="11"/>
        <v>#DIV/0!</v>
      </c>
      <c r="AV11" s="57" t="e">
        <f t="shared" si="11"/>
        <v>#DIV/0!</v>
      </c>
      <c r="AW11" s="57" t="e">
        <f t="shared" si="11"/>
        <v>#DIV/0!</v>
      </c>
      <c r="AX11" s="57" t="e">
        <f t="shared" si="11"/>
        <v>#DIV/0!</v>
      </c>
      <c r="AY11" s="57" t="e">
        <f t="shared" si="11"/>
        <v>#DIV/0!</v>
      </c>
      <c r="AZ11" s="57" t="e">
        <f t="shared" si="11"/>
        <v>#DIV/0!</v>
      </c>
      <c r="BA11" s="57" t="e">
        <f t="shared" si="11"/>
        <v>#DIV/0!</v>
      </c>
      <c r="BB11" s="57" t="e">
        <f t="shared" si="11"/>
        <v>#DIV/0!</v>
      </c>
      <c r="BC11" s="57" t="e">
        <f t="shared" si="11"/>
        <v>#DIV/0!</v>
      </c>
      <c r="BD11" s="57" t="e">
        <f t="shared" si="11"/>
        <v>#DIV/0!</v>
      </c>
      <c r="BE11" s="57" t="e">
        <f t="shared" si="11"/>
        <v>#DIV/0!</v>
      </c>
      <c r="BF11" s="57" t="e">
        <f t="shared" si="11"/>
        <v>#DIV/0!</v>
      </c>
      <c r="BG11" s="57" t="e">
        <f t="shared" si="11"/>
        <v>#DIV/0!</v>
      </c>
      <c r="BH11" s="57" t="e">
        <f t="shared" si="11"/>
        <v>#DIV/0!</v>
      </c>
      <c r="BI11" s="57" t="e">
        <f t="shared" si="11"/>
        <v>#DIV/0!</v>
      </c>
      <c r="BJ11" s="57" t="e">
        <f t="shared" si="11"/>
        <v>#DIV/0!</v>
      </c>
      <c r="BK11" s="57" t="e">
        <f t="shared" si="11"/>
        <v>#DIV/0!</v>
      </c>
      <c r="BL11" s="57" t="e">
        <f t="shared" si="11"/>
        <v>#DIV/0!</v>
      </c>
      <c r="BM11" s="57" t="e">
        <f t="shared" si="11"/>
        <v>#DIV/0!</v>
      </c>
      <c r="BN11" s="57" t="e">
        <f t="shared" si="11"/>
        <v>#DIV/0!</v>
      </c>
      <c r="BO11" s="57" t="e">
        <f t="shared" si="11"/>
        <v>#DIV/0!</v>
      </c>
      <c r="BP11" s="57" t="e">
        <f t="shared" si="11"/>
        <v>#DIV/0!</v>
      </c>
      <c r="BQ11" s="57" t="e">
        <f t="shared" si="11"/>
        <v>#DIV/0!</v>
      </c>
      <c r="BR11" s="57" t="e">
        <f t="shared" ref="BR11:CJ11" si="12">BR10/BR2</f>
        <v>#DIV/0!</v>
      </c>
      <c r="BS11" s="57" t="e">
        <f t="shared" si="12"/>
        <v>#DIV/0!</v>
      </c>
      <c r="BT11" s="57" t="e">
        <f t="shared" si="12"/>
        <v>#DIV/0!</v>
      </c>
      <c r="BU11" s="57" t="e">
        <f t="shared" si="12"/>
        <v>#DIV/0!</v>
      </c>
      <c r="BV11" s="57" t="e">
        <f t="shared" si="12"/>
        <v>#DIV/0!</v>
      </c>
      <c r="BW11" s="57" t="e">
        <f t="shared" si="12"/>
        <v>#DIV/0!</v>
      </c>
      <c r="BX11" s="57" t="e">
        <f t="shared" si="12"/>
        <v>#DIV/0!</v>
      </c>
      <c r="BY11" s="57" t="e">
        <f t="shared" si="12"/>
        <v>#DIV/0!</v>
      </c>
      <c r="BZ11" s="57" t="e">
        <f t="shared" si="12"/>
        <v>#DIV/0!</v>
      </c>
      <c r="CA11" s="57" t="e">
        <f t="shared" si="12"/>
        <v>#DIV/0!</v>
      </c>
      <c r="CB11" s="57" t="e">
        <f t="shared" si="12"/>
        <v>#DIV/0!</v>
      </c>
      <c r="CC11" s="57" t="e">
        <f t="shared" si="12"/>
        <v>#DIV/0!</v>
      </c>
      <c r="CD11" s="57" t="e">
        <f t="shared" si="12"/>
        <v>#DIV/0!</v>
      </c>
      <c r="CE11" s="57" t="e">
        <f t="shared" si="12"/>
        <v>#DIV/0!</v>
      </c>
      <c r="CF11" s="57" t="e">
        <f t="shared" si="12"/>
        <v>#DIV/0!</v>
      </c>
      <c r="CG11" s="57" t="e">
        <f t="shared" si="12"/>
        <v>#DIV/0!</v>
      </c>
      <c r="CH11" s="57" t="e">
        <f t="shared" si="12"/>
        <v>#DIV/0!</v>
      </c>
      <c r="CI11" s="57" t="e">
        <f t="shared" si="12"/>
        <v>#DIV/0!</v>
      </c>
      <c r="CJ11" s="57" t="e">
        <f t="shared" si="12"/>
        <v>#DIV/0!</v>
      </c>
    </row>
    <row r="12" spans="1:89" s="27" customFormat="1">
      <c r="A12" s="142" t="s">
        <v>364</v>
      </c>
      <c r="E12" s="27">
        <f>股权价值增加表!E9</f>
        <v>0</v>
      </c>
      <c r="F12" s="27">
        <f>股权价值增加表!F9</f>
        <v>0</v>
      </c>
      <c r="G12" s="27">
        <f>股权价值增加表!G9</f>
        <v>0</v>
      </c>
      <c r="H12" s="27">
        <f>股权价值增加表!H9</f>
        <v>0</v>
      </c>
      <c r="I12" s="27">
        <f>股权价值增加表!I9</f>
        <v>0</v>
      </c>
      <c r="J12" s="27">
        <f>股权价值增加表!J9</f>
        <v>0</v>
      </c>
      <c r="K12" s="27">
        <f>股权价值增加表!K9</f>
        <v>0</v>
      </c>
      <c r="L12" s="27">
        <f>股权价值增加表!L9</f>
        <v>0</v>
      </c>
      <c r="M12" s="27">
        <f>股权价值增加表!M9</f>
        <v>0</v>
      </c>
      <c r="N12" s="27">
        <f>股权价值增加表!N9</f>
        <v>0</v>
      </c>
      <c r="O12" s="27">
        <f>股权价值增加表!O9</f>
        <v>0</v>
      </c>
      <c r="P12" s="27">
        <f>股权价值增加表!P9</f>
        <v>0</v>
      </c>
      <c r="Q12" s="27">
        <f>股权价值增加表!Q9</f>
        <v>0</v>
      </c>
      <c r="R12" s="27">
        <f>股权价值增加表!R9</f>
        <v>0</v>
      </c>
      <c r="S12" s="27">
        <f>股权价值增加表!S9</f>
        <v>0</v>
      </c>
      <c r="T12" s="27">
        <f>股权价值增加表!T9</f>
        <v>0</v>
      </c>
      <c r="U12" s="27">
        <f>股权价值增加表!U9</f>
        <v>0</v>
      </c>
      <c r="V12" s="27">
        <f>股权价值增加表!V9</f>
        <v>0</v>
      </c>
      <c r="W12" s="27">
        <f>股权价值增加表!W9</f>
        <v>0</v>
      </c>
      <c r="X12" s="27">
        <f>股权价值增加表!X9</f>
        <v>0</v>
      </c>
      <c r="Y12" s="27">
        <f>股权价值增加表!Y9</f>
        <v>0</v>
      </c>
      <c r="Z12" s="27">
        <f>股权价值增加表!Z9</f>
        <v>0</v>
      </c>
      <c r="AA12" s="27">
        <f>股权价值增加表!AA9</f>
        <v>0</v>
      </c>
      <c r="AB12" s="27">
        <f>股权价值增加表!AB9</f>
        <v>0</v>
      </c>
      <c r="AC12" s="27">
        <f>股权价值增加表!AC9</f>
        <v>0</v>
      </c>
      <c r="AD12" s="27">
        <f>股权价值增加表!AD9</f>
        <v>0</v>
      </c>
      <c r="AE12" s="27">
        <f>股权价值增加表!AE9</f>
        <v>0</v>
      </c>
      <c r="AF12" s="27">
        <f>股权价值增加表!AF9</f>
        <v>0</v>
      </c>
      <c r="AG12" s="27">
        <f>股权价值增加表!AG9</f>
        <v>0</v>
      </c>
      <c r="AH12" s="27">
        <f>股权价值增加表!AH9</f>
        <v>0</v>
      </c>
      <c r="AI12" s="27">
        <f>股权价值增加表!AI9</f>
        <v>0</v>
      </c>
      <c r="AJ12" s="27">
        <f>股权价值增加表!AJ9</f>
        <v>0</v>
      </c>
      <c r="AK12" s="27">
        <f>股权价值增加表!AK9</f>
        <v>0</v>
      </c>
      <c r="AL12" s="27">
        <f>股权价值增加表!AL9</f>
        <v>0</v>
      </c>
      <c r="AM12" s="27">
        <f>股权价值增加表!AM9</f>
        <v>0</v>
      </c>
      <c r="AN12" s="27">
        <f>股权价值增加表!AN9</f>
        <v>0</v>
      </c>
      <c r="AO12" s="27">
        <f>股权价值增加表!AO9</f>
        <v>0</v>
      </c>
      <c r="AP12" s="27">
        <f>股权价值增加表!AP9</f>
        <v>0</v>
      </c>
      <c r="AQ12" s="27">
        <f>股权价值增加表!AQ9</f>
        <v>0</v>
      </c>
      <c r="AR12" s="27">
        <f>股权价值增加表!AR9</f>
        <v>0</v>
      </c>
      <c r="AS12" s="27">
        <f>股权价值增加表!AS9</f>
        <v>0</v>
      </c>
      <c r="AT12" s="27">
        <f>股权价值增加表!AT9</f>
        <v>0</v>
      </c>
      <c r="AU12" s="27">
        <f>股权价值增加表!AU9</f>
        <v>0</v>
      </c>
      <c r="AV12" s="27">
        <f>股权价值增加表!AV9</f>
        <v>0</v>
      </c>
      <c r="AW12" s="27">
        <f>股权价值增加表!AW9</f>
        <v>0</v>
      </c>
      <c r="AX12" s="27">
        <f>股权价值增加表!AX9</f>
        <v>0</v>
      </c>
      <c r="AY12" s="27">
        <f>股权价值增加表!AY9</f>
        <v>0</v>
      </c>
      <c r="AZ12" s="27">
        <f>股权价值增加表!AZ9</f>
        <v>0</v>
      </c>
      <c r="BA12" s="27">
        <f>股权价值增加表!BA9</f>
        <v>0</v>
      </c>
      <c r="BB12" s="27">
        <f>股权价值增加表!BB9</f>
        <v>0</v>
      </c>
      <c r="BC12" s="27">
        <f>股权价值增加表!BC9</f>
        <v>0</v>
      </c>
      <c r="BD12" s="27">
        <f>股权价值增加表!BD9</f>
        <v>0</v>
      </c>
      <c r="BE12" s="27">
        <f>股权价值增加表!BE9</f>
        <v>0</v>
      </c>
      <c r="BF12" s="27">
        <f>股权价值增加表!BF9</f>
        <v>0</v>
      </c>
      <c r="BG12" s="27">
        <f>股权价值增加表!BG9</f>
        <v>0</v>
      </c>
      <c r="BH12" s="27">
        <f>股权价值增加表!BH9</f>
        <v>0</v>
      </c>
      <c r="BI12" s="27">
        <f>股权价值增加表!BI9</f>
        <v>0</v>
      </c>
      <c r="BJ12" s="27">
        <f>股权价值增加表!BJ9</f>
        <v>0</v>
      </c>
      <c r="BK12" s="27">
        <f>股权价值增加表!BK9</f>
        <v>0</v>
      </c>
      <c r="BL12" s="27">
        <f>股权价值增加表!BL9</f>
        <v>0</v>
      </c>
      <c r="BM12" s="27">
        <f>股权价值增加表!BM9</f>
        <v>0</v>
      </c>
      <c r="BN12" s="27">
        <f>股权价值增加表!BN9</f>
        <v>0</v>
      </c>
      <c r="BO12" s="27">
        <f>股权价值增加表!BO9</f>
        <v>0</v>
      </c>
      <c r="BP12" s="27">
        <f>股权价值增加表!BP9</f>
        <v>0</v>
      </c>
      <c r="BQ12" s="27">
        <f>股权价值增加表!BQ9</f>
        <v>0</v>
      </c>
      <c r="BR12" s="27">
        <f>股权价值增加表!BR9</f>
        <v>0</v>
      </c>
      <c r="BS12" s="27">
        <f>股权价值增加表!BS9</f>
        <v>0</v>
      </c>
      <c r="BT12" s="27">
        <f>股权价值增加表!BT9</f>
        <v>0</v>
      </c>
      <c r="BU12" s="27">
        <f>股权价值增加表!BU9</f>
        <v>0</v>
      </c>
      <c r="BV12" s="27">
        <f>股权价值增加表!BV9</f>
        <v>0</v>
      </c>
      <c r="BW12" s="27">
        <f>股权价值增加表!BW9</f>
        <v>0</v>
      </c>
      <c r="BX12" s="27">
        <f>股权价值增加表!BX9</f>
        <v>0</v>
      </c>
      <c r="BY12" s="27">
        <f>股权价值增加表!BY9</f>
        <v>0</v>
      </c>
      <c r="BZ12" s="27">
        <f>股权价值增加表!BZ9</f>
        <v>0</v>
      </c>
      <c r="CA12" s="27">
        <f>股权价值增加表!CA9</f>
        <v>0</v>
      </c>
      <c r="CB12" s="27">
        <f>股权价值增加表!CB9</f>
        <v>0</v>
      </c>
      <c r="CC12" s="27">
        <f>股权价值增加表!CC9</f>
        <v>0</v>
      </c>
      <c r="CD12" s="27">
        <f>股权价值增加表!CD9</f>
        <v>0</v>
      </c>
      <c r="CE12" s="27">
        <f>股权价值增加表!CE9</f>
        <v>0</v>
      </c>
      <c r="CF12" s="27">
        <f>股权价值增加表!CF9</f>
        <v>0</v>
      </c>
      <c r="CG12" s="27">
        <f>股权价值增加表!CG9</f>
        <v>0</v>
      </c>
      <c r="CH12" s="27">
        <f>股权价值增加表!CH9</f>
        <v>0</v>
      </c>
      <c r="CI12" s="27">
        <f>股权价值增加表!CI9</f>
        <v>0</v>
      </c>
      <c r="CJ12" s="27">
        <f>股权价值增加表!CJ9</f>
        <v>0</v>
      </c>
    </row>
    <row r="13" spans="1:89" s="57" customFormat="1">
      <c r="A13" s="20" t="s">
        <v>365</v>
      </c>
      <c r="E13" s="57">
        <f>E12/E2</f>
        <v>0</v>
      </c>
      <c r="F13" s="57">
        <f t="shared" ref="F13:BQ13" si="13">F12/F2</f>
        <v>0</v>
      </c>
      <c r="G13" s="57">
        <f t="shared" si="13"/>
        <v>0</v>
      </c>
      <c r="H13" s="57">
        <f t="shared" si="13"/>
        <v>0</v>
      </c>
      <c r="I13" s="57">
        <f t="shared" si="13"/>
        <v>0</v>
      </c>
      <c r="J13" s="57">
        <f t="shared" si="13"/>
        <v>0</v>
      </c>
      <c r="K13" s="57">
        <f t="shared" si="13"/>
        <v>0</v>
      </c>
      <c r="L13" s="57">
        <f t="shared" si="13"/>
        <v>0</v>
      </c>
      <c r="M13" s="57">
        <f t="shared" si="13"/>
        <v>0</v>
      </c>
      <c r="N13" s="57">
        <f t="shared" si="13"/>
        <v>0</v>
      </c>
      <c r="O13" s="57">
        <f t="shared" si="13"/>
        <v>0</v>
      </c>
      <c r="P13" s="57">
        <f t="shared" si="13"/>
        <v>0</v>
      </c>
      <c r="Q13" s="57">
        <f t="shared" si="13"/>
        <v>0</v>
      </c>
      <c r="R13" s="57">
        <f t="shared" si="13"/>
        <v>0</v>
      </c>
      <c r="S13" s="57">
        <f t="shared" si="13"/>
        <v>0</v>
      </c>
      <c r="T13" s="57">
        <f t="shared" si="13"/>
        <v>0</v>
      </c>
      <c r="U13" s="57">
        <f t="shared" si="13"/>
        <v>0</v>
      </c>
      <c r="V13" s="57">
        <f t="shared" si="13"/>
        <v>0</v>
      </c>
      <c r="W13" s="57">
        <f t="shared" si="13"/>
        <v>0</v>
      </c>
      <c r="X13" s="57">
        <f t="shared" si="13"/>
        <v>0</v>
      </c>
      <c r="Y13" s="57">
        <f t="shared" si="13"/>
        <v>0</v>
      </c>
      <c r="Z13" s="57">
        <f t="shared" si="13"/>
        <v>0</v>
      </c>
      <c r="AA13" s="57">
        <f t="shared" si="13"/>
        <v>0</v>
      </c>
      <c r="AB13" s="57">
        <f t="shared" si="13"/>
        <v>0</v>
      </c>
      <c r="AC13" s="57">
        <f t="shared" si="13"/>
        <v>0</v>
      </c>
      <c r="AD13" s="57">
        <f t="shared" si="13"/>
        <v>0</v>
      </c>
      <c r="AE13" s="57">
        <f t="shared" si="13"/>
        <v>0</v>
      </c>
      <c r="AF13" s="57">
        <f t="shared" si="13"/>
        <v>0</v>
      </c>
      <c r="AG13" s="57">
        <f t="shared" si="13"/>
        <v>0</v>
      </c>
      <c r="AH13" s="57">
        <f t="shared" si="13"/>
        <v>0</v>
      </c>
      <c r="AI13" s="57">
        <f t="shared" si="13"/>
        <v>0</v>
      </c>
      <c r="AJ13" s="57">
        <f t="shared" si="13"/>
        <v>0</v>
      </c>
      <c r="AK13" s="57">
        <f t="shared" si="13"/>
        <v>0</v>
      </c>
      <c r="AL13" s="57">
        <f t="shared" si="13"/>
        <v>0</v>
      </c>
      <c r="AM13" s="57">
        <f t="shared" si="13"/>
        <v>0</v>
      </c>
      <c r="AN13" s="57">
        <f t="shared" si="13"/>
        <v>0</v>
      </c>
      <c r="AO13" s="57">
        <f t="shared" si="13"/>
        <v>0</v>
      </c>
      <c r="AP13" s="57">
        <f t="shared" si="13"/>
        <v>0</v>
      </c>
      <c r="AQ13" s="57">
        <f t="shared" si="13"/>
        <v>0</v>
      </c>
      <c r="AR13" s="57">
        <f t="shared" si="13"/>
        <v>0</v>
      </c>
      <c r="AS13" s="57" t="e">
        <f t="shared" si="13"/>
        <v>#DIV/0!</v>
      </c>
      <c r="AT13" s="57" t="e">
        <f t="shared" si="13"/>
        <v>#DIV/0!</v>
      </c>
      <c r="AU13" s="57" t="e">
        <f t="shared" si="13"/>
        <v>#DIV/0!</v>
      </c>
      <c r="AV13" s="57" t="e">
        <f t="shared" si="13"/>
        <v>#DIV/0!</v>
      </c>
      <c r="AW13" s="57" t="e">
        <f t="shared" si="13"/>
        <v>#DIV/0!</v>
      </c>
      <c r="AX13" s="57" t="e">
        <f t="shared" si="13"/>
        <v>#DIV/0!</v>
      </c>
      <c r="AY13" s="57" t="e">
        <f t="shared" si="13"/>
        <v>#DIV/0!</v>
      </c>
      <c r="AZ13" s="57" t="e">
        <f t="shared" si="13"/>
        <v>#DIV/0!</v>
      </c>
      <c r="BA13" s="57" t="e">
        <f t="shared" si="13"/>
        <v>#DIV/0!</v>
      </c>
      <c r="BB13" s="57" t="e">
        <f t="shared" si="13"/>
        <v>#DIV/0!</v>
      </c>
      <c r="BC13" s="57" t="e">
        <f t="shared" si="13"/>
        <v>#DIV/0!</v>
      </c>
      <c r="BD13" s="57" t="e">
        <f t="shared" si="13"/>
        <v>#DIV/0!</v>
      </c>
      <c r="BE13" s="57" t="e">
        <f t="shared" si="13"/>
        <v>#DIV/0!</v>
      </c>
      <c r="BF13" s="57" t="e">
        <f t="shared" si="13"/>
        <v>#DIV/0!</v>
      </c>
      <c r="BG13" s="57" t="e">
        <f t="shared" si="13"/>
        <v>#DIV/0!</v>
      </c>
      <c r="BH13" s="57" t="e">
        <f t="shared" si="13"/>
        <v>#DIV/0!</v>
      </c>
      <c r="BI13" s="57" t="e">
        <f t="shared" si="13"/>
        <v>#DIV/0!</v>
      </c>
      <c r="BJ13" s="57" t="e">
        <f t="shared" si="13"/>
        <v>#DIV/0!</v>
      </c>
      <c r="BK13" s="57" t="e">
        <f t="shared" si="13"/>
        <v>#DIV/0!</v>
      </c>
      <c r="BL13" s="57" t="e">
        <f t="shared" si="13"/>
        <v>#DIV/0!</v>
      </c>
      <c r="BM13" s="57" t="e">
        <f t="shared" si="13"/>
        <v>#DIV/0!</v>
      </c>
      <c r="BN13" s="57" t="e">
        <f t="shared" si="13"/>
        <v>#DIV/0!</v>
      </c>
      <c r="BO13" s="57" t="e">
        <f t="shared" si="13"/>
        <v>#DIV/0!</v>
      </c>
      <c r="BP13" s="57" t="e">
        <f t="shared" si="13"/>
        <v>#DIV/0!</v>
      </c>
      <c r="BQ13" s="57" t="e">
        <f t="shared" si="13"/>
        <v>#DIV/0!</v>
      </c>
      <c r="BR13" s="57" t="e">
        <f t="shared" ref="BR13:CJ13" si="14">BR12/BR2</f>
        <v>#DIV/0!</v>
      </c>
      <c r="BS13" s="57" t="e">
        <f t="shared" si="14"/>
        <v>#DIV/0!</v>
      </c>
      <c r="BT13" s="57" t="e">
        <f t="shared" si="14"/>
        <v>#DIV/0!</v>
      </c>
      <c r="BU13" s="57" t="e">
        <f t="shared" si="14"/>
        <v>#DIV/0!</v>
      </c>
      <c r="BV13" s="57" t="e">
        <f t="shared" si="14"/>
        <v>#DIV/0!</v>
      </c>
      <c r="BW13" s="57" t="e">
        <f t="shared" si="14"/>
        <v>#DIV/0!</v>
      </c>
      <c r="BX13" s="57" t="e">
        <f t="shared" si="14"/>
        <v>#DIV/0!</v>
      </c>
      <c r="BY13" s="57" t="e">
        <f t="shared" si="14"/>
        <v>#DIV/0!</v>
      </c>
      <c r="BZ13" s="57" t="e">
        <f t="shared" si="14"/>
        <v>#DIV/0!</v>
      </c>
      <c r="CA13" s="57" t="e">
        <f t="shared" si="14"/>
        <v>#DIV/0!</v>
      </c>
      <c r="CB13" s="57" t="e">
        <f t="shared" si="14"/>
        <v>#DIV/0!</v>
      </c>
      <c r="CC13" s="57" t="e">
        <f t="shared" si="14"/>
        <v>#DIV/0!</v>
      </c>
      <c r="CD13" s="57" t="e">
        <f t="shared" si="14"/>
        <v>#DIV/0!</v>
      </c>
      <c r="CE13" s="57" t="e">
        <f t="shared" si="14"/>
        <v>#DIV/0!</v>
      </c>
      <c r="CF13" s="57" t="e">
        <f t="shared" si="14"/>
        <v>#DIV/0!</v>
      </c>
      <c r="CG13" s="57" t="e">
        <f t="shared" si="14"/>
        <v>#DIV/0!</v>
      </c>
      <c r="CH13" s="57" t="e">
        <f t="shared" si="14"/>
        <v>#DIV/0!</v>
      </c>
      <c r="CI13" s="57" t="e">
        <f t="shared" si="14"/>
        <v>#DIV/0!</v>
      </c>
      <c r="CJ13" s="57" t="e">
        <f t="shared" si="14"/>
        <v>#DIV/0!</v>
      </c>
    </row>
    <row r="14" spans="1:89" s="26" customFormat="1">
      <c r="A14" s="142" t="s">
        <v>366</v>
      </c>
      <c r="E14" s="26">
        <f>股权价值增加表!E10</f>
        <v>494236903.35000002</v>
      </c>
      <c r="F14" s="26">
        <f>股权价值增加表!F10</f>
        <v>343442534.23000002</v>
      </c>
      <c r="G14" s="26">
        <f>股权价值增加表!G10</f>
        <v>226959308.56999999</v>
      </c>
      <c r="H14" s="26">
        <f>股权价值增加表!H10</f>
        <v>105272126.8</v>
      </c>
      <c r="I14" s="26">
        <f>股权价值增加表!I10</f>
        <v>491549250.81999999</v>
      </c>
      <c r="J14" s="26">
        <f>股权价值增加表!J10</f>
        <v>280093800.69</v>
      </c>
      <c r="K14" s="26">
        <f>股权价值增加表!K10</f>
        <v>180214386.43000001</v>
      </c>
      <c r="L14" s="26">
        <f>股权价值增加表!L10</f>
        <v>81513234.810000002</v>
      </c>
      <c r="M14" s="26">
        <f>股权价值增加表!M10</f>
        <v>344862892.38999999</v>
      </c>
      <c r="N14" s="26">
        <f>股权价值增加表!N10</f>
        <v>218480263.69</v>
      </c>
      <c r="O14" s="26">
        <f>股权价值增加表!O10</f>
        <v>144515595.81</v>
      </c>
      <c r="P14" s="26">
        <f>股权价值增加表!P10</f>
        <v>71271269.209999993</v>
      </c>
      <c r="Q14" s="26">
        <f>股权价值增加表!Q10</f>
        <v>318247813.04000002</v>
      </c>
      <c r="R14" s="26">
        <f>股权价值增加表!R10</f>
        <v>205993847</v>
      </c>
      <c r="S14" s="26">
        <f>股权价值增加表!S10</f>
        <v>132558674.13</v>
      </c>
      <c r="T14" s="26">
        <f>股权价值增加表!T10</f>
        <v>64090305.329999998</v>
      </c>
      <c r="U14" s="26">
        <f>股权价值增加表!U10</f>
        <v>269316887.45999998</v>
      </c>
      <c r="V14" s="26">
        <f>股权价值增加表!V10</f>
        <v>171724508.66</v>
      </c>
      <c r="W14" s="26">
        <f>股权价值增加表!W10</f>
        <v>112654193.55</v>
      </c>
      <c r="X14" s="26">
        <f>股权价值增加表!X10</f>
        <v>48982161.68</v>
      </c>
      <c r="Y14" s="26">
        <f>股权价值增加表!Y10</f>
        <v>231483560</v>
      </c>
      <c r="Z14" s="26">
        <f>股权价值增加表!Z10</f>
        <v>150261097.83000001</v>
      </c>
      <c r="AA14" s="26">
        <f>股权价值增加表!AA10</f>
        <v>99359580.629999995</v>
      </c>
      <c r="AB14" s="26">
        <f>股权价值增加表!AB10</f>
        <v>49419036.890000001</v>
      </c>
      <c r="AC14" s="26">
        <f>股权价值增加表!AC10</f>
        <v>270809064.06999999</v>
      </c>
      <c r="AD14" s="26">
        <f>股权价值增加表!AD10</f>
        <v>161675992.97999999</v>
      </c>
      <c r="AE14" s="26">
        <f>股权价值增加表!AE10</f>
        <v>105351239.75</v>
      </c>
      <c r="AF14" s="26">
        <f>股权价值增加表!AF10</f>
        <v>46808378.899999999</v>
      </c>
      <c r="AG14" s="26">
        <f>股权价值增加表!AG10</f>
        <v>207679938.19999999</v>
      </c>
      <c r="AH14" s="26">
        <f>股权价值增加表!AH10</f>
        <v>134999301.83000001</v>
      </c>
      <c r="AI14" s="26">
        <f>股权价值增加表!AI10</f>
        <v>85330768.25</v>
      </c>
      <c r="AJ14" s="26">
        <f>股权价值增加表!AJ10</f>
        <v>36552356.240000002</v>
      </c>
      <c r="AK14" s="26">
        <f>股权价值增加表!AK10</f>
        <v>124982153.75</v>
      </c>
      <c r="AL14" s="26">
        <f>股权价值增加表!AL10</f>
        <v>88924062.379999995</v>
      </c>
      <c r="AM14" s="26">
        <f>股权价值增加表!AM10</f>
        <v>32704483.02</v>
      </c>
      <c r="AN14" s="26">
        <f>股权价值增加表!AN10</f>
        <v>14733529.27</v>
      </c>
      <c r="AO14" s="26">
        <f>股权价值增加表!AO10</f>
        <v>61054674.630000003</v>
      </c>
      <c r="AP14" s="26">
        <f>股权价值增加表!AP10</f>
        <v>45965061.850000001</v>
      </c>
      <c r="AQ14" s="26">
        <f>股权价值增加表!AQ10</f>
        <v>83033362.060000002</v>
      </c>
      <c r="AR14" s="26">
        <f>股权价值增加表!AR10</f>
        <v>60047074.75</v>
      </c>
      <c r="AS14" s="26">
        <f>股权价值增加表!AS10</f>
        <v>0</v>
      </c>
      <c r="AT14" s="26">
        <f>股权价值增加表!AT10</f>
        <v>0</v>
      </c>
      <c r="AU14" s="26">
        <f>股权价值增加表!AU10</f>
        <v>0</v>
      </c>
      <c r="AV14" s="26">
        <f>股权价值增加表!AV10</f>
        <v>0</v>
      </c>
      <c r="AW14" s="26">
        <f>股权价值增加表!AW10</f>
        <v>0</v>
      </c>
      <c r="AX14" s="26">
        <f>股权价值增加表!AX10</f>
        <v>0</v>
      </c>
      <c r="AY14" s="26">
        <f>股权价值增加表!AY10</f>
        <v>0</v>
      </c>
      <c r="AZ14" s="26">
        <f>股权价值增加表!AZ10</f>
        <v>0</v>
      </c>
      <c r="BA14" s="26">
        <f>股权价值增加表!BA10</f>
        <v>0</v>
      </c>
      <c r="BB14" s="26">
        <f>股权价值增加表!BB10</f>
        <v>0</v>
      </c>
      <c r="BC14" s="26">
        <f>股权价值增加表!BC10</f>
        <v>0</v>
      </c>
      <c r="BD14" s="26">
        <f>股权价值增加表!BD10</f>
        <v>0</v>
      </c>
      <c r="BE14" s="26">
        <f>股权价值增加表!BE10</f>
        <v>0</v>
      </c>
      <c r="BF14" s="26">
        <f>股权价值增加表!BF10</f>
        <v>0</v>
      </c>
      <c r="BG14" s="26">
        <f>股权价值增加表!BG10</f>
        <v>0</v>
      </c>
      <c r="BH14" s="26">
        <f>股权价值增加表!BH10</f>
        <v>0</v>
      </c>
      <c r="BI14" s="26">
        <f>股权价值增加表!BI10</f>
        <v>0</v>
      </c>
      <c r="BJ14" s="26">
        <f>股权价值增加表!BJ10</f>
        <v>0</v>
      </c>
      <c r="BK14" s="26">
        <f>股权价值增加表!BK10</f>
        <v>0</v>
      </c>
      <c r="BL14" s="26">
        <f>股权价值增加表!BL10</f>
        <v>0</v>
      </c>
      <c r="BM14" s="26">
        <f>股权价值增加表!BM10</f>
        <v>0</v>
      </c>
      <c r="BN14" s="26">
        <f>股权价值增加表!BN10</f>
        <v>0</v>
      </c>
      <c r="BO14" s="26">
        <f>股权价值增加表!BO10</f>
        <v>0</v>
      </c>
      <c r="BP14" s="26">
        <f>股权价值增加表!BP10</f>
        <v>0</v>
      </c>
      <c r="BQ14" s="26">
        <f>股权价值增加表!BQ10</f>
        <v>0</v>
      </c>
      <c r="BR14" s="26">
        <f>股权价值增加表!BR10</f>
        <v>0</v>
      </c>
      <c r="BS14" s="26">
        <f>股权价值增加表!BS10</f>
        <v>0</v>
      </c>
      <c r="BT14" s="26">
        <f>股权价值增加表!BT10</f>
        <v>0</v>
      </c>
      <c r="BU14" s="26">
        <f>股权价值增加表!BU10</f>
        <v>0</v>
      </c>
      <c r="BV14" s="26">
        <f>股权价值增加表!BV10</f>
        <v>0</v>
      </c>
      <c r="BW14" s="26">
        <f>股权价值增加表!BW10</f>
        <v>0</v>
      </c>
      <c r="BX14" s="26">
        <f>股权价值增加表!BX10</f>
        <v>0</v>
      </c>
      <c r="BY14" s="26">
        <f>股权价值增加表!BY10</f>
        <v>0</v>
      </c>
      <c r="BZ14" s="26">
        <f>股权价值增加表!BZ10</f>
        <v>0</v>
      </c>
      <c r="CA14" s="26">
        <f>股权价值增加表!CA10</f>
        <v>0</v>
      </c>
      <c r="CB14" s="26">
        <f>股权价值增加表!CB10</f>
        <v>0</v>
      </c>
      <c r="CC14" s="26">
        <f>股权价值增加表!CC10</f>
        <v>0</v>
      </c>
      <c r="CD14" s="26">
        <f>股权价值增加表!CD10</f>
        <v>0</v>
      </c>
      <c r="CE14" s="26">
        <f>股权价值增加表!CE10</f>
        <v>0</v>
      </c>
      <c r="CF14" s="26">
        <f>股权价值增加表!CF10</f>
        <v>0</v>
      </c>
      <c r="CG14" s="26">
        <f>股权价值增加表!CG10</f>
        <v>0</v>
      </c>
      <c r="CH14" s="26">
        <f>股权价值增加表!CH10</f>
        <v>0</v>
      </c>
      <c r="CI14" s="26">
        <f>股权价值增加表!CI10</f>
        <v>0</v>
      </c>
      <c r="CJ14" s="26">
        <f>股权价值增加表!CJ10</f>
        <v>0</v>
      </c>
      <c r="CK14" s="26">
        <f>股权价值增加表!CK10</f>
        <v>0</v>
      </c>
    </row>
    <row r="15" spans="1:89" s="57" customFormat="1">
      <c r="A15" s="20" t="s">
        <v>367</v>
      </c>
      <c r="E15" s="57">
        <f>E14/E2</f>
        <v>6.0188038359927684E-2</v>
      </c>
      <c r="F15" s="57">
        <f t="shared" ref="F15:BQ15" si="15">F14/F2</f>
        <v>6.6112344878649726E-2</v>
      </c>
      <c r="G15" s="57">
        <f t="shared" si="15"/>
        <v>6.8000203362190703E-2</v>
      </c>
      <c r="H15" s="57">
        <f t="shared" si="15"/>
        <v>7.7950354456933615E-2</v>
      </c>
      <c r="I15" s="57">
        <f t="shared" si="15"/>
        <v>7.8397994054994799E-2</v>
      </c>
      <c r="J15" s="57">
        <f t="shared" si="15"/>
        <v>6.6795253294064119E-2</v>
      </c>
      <c r="K15" s="57">
        <f t="shared" si="15"/>
        <v>6.6863338300384337E-2</v>
      </c>
      <c r="L15" s="57">
        <f t="shared" si="15"/>
        <v>7.098992482679474E-2</v>
      </c>
      <c r="M15" s="57">
        <f t="shared" si="15"/>
        <v>7.3210698806012636E-2</v>
      </c>
      <c r="N15" s="57">
        <f t="shared" si="15"/>
        <v>7.1743461381684553E-2</v>
      </c>
      <c r="O15" s="57">
        <f t="shared" si="15"/>
        <v>7.544448579255357E-2</v>
      </c>
      <c r="P15" s="57">
        <f t="shared" si="15"/>
        <v>8.6607885304183618E-2</v>
      </c>
      <c r="Q15" s="57">
        <f t="shared" si="15"/>
        <v>9.6200543638352204E-2</v>
      </c>
      <c r="R15" s="57">
        <f t="shared" si="15"/>
        <v>9.3685609514942314E-2</v>
      </c>
      <c r="S15" s="57">
        <f t="shared" si="15"/>
        <v>9.3581561479770051E-2</v>
      </c>
      <c r="T15" s="57">
        <f t="shared" si="15"/>
        <v>0.10242974749185356</v>
      </c>
      <c r="U15" s="57">
        <f t="shared" si="15"/>
        <v>0.10507762608200327</v>
      </c>
      <c r="V15" s="57">
        <f t="shared" si="15"/>
        <v>9.9743566872812273E-2</v>
      </c>
      <c r="W15" s="57">
        <f t="shared" si="15"/>
        <v>0.10508239295614286</v>
      </c>
      <c r="X15" s="57">
        <f t="shared" si="15"/>
        <v>0.10658628288908925</v>
      </c>
      <c r="Y15" s="57">
        <f t="shared" si="15"/>
        <v>0.1232586004879104</v>
      </c>
      <c r="Z15" s="57">
        <f t="shared" si="15"/>
        <v>0.13188016989279905</v>
      </c>
      <c r="AA15" s="57">
        <f t="shared" si="15"/>
        <v>0.14431330803403061</v>
      </c>
      <c r="AB15" s="57">
        <f t="shared" si="15"/>
        <v>0.17849192357498098</v>
      </c>
      <c r="AC15" s="57">
        <f t="shared" si="15"/>
        <v>0.16349712065502295</v>
      </c>
      <c r="AD15" s="57">
        <f t="shared" si="15"/>
        <v>0.13858697563513331</v>
      </c>
      <c r="AE15" s="57">
        <f t="shared" si="15"/>
        <v>0.13338992618881085</v>
      </c>
      <c r="AF15" s="57">
        <f t="shared" si="15"/>
        <v>0.13441204623481121</v>
      </c>
      <c r="AG15" s="57">
        <f t="shared" si="15"/>
        <v>0.16327054412438796</v>
      </c>
      <c r="AH15" s="57">
        <f t="shared" si="15"/>
        <v>0.16273076688942256</v>
      </c>
      <c r="AI15" s="57">
        <f t="shared" si="15"/>
        <v>0.15718490788417561</v>
      </c>
      <c r="AJ15" s="57">
        <f t="shared" si="15"/>
        <v>0.13987856134054219</v>
      </c>
      <c r="AK15" s="57">
        <f t="shared" si="15"/>
        <v>0.16928627291104548</v>
      </c>
      <c r="AL15" s="57">
        <f t="shared" si="15"/>
        <v>0.17702661617088666</v>
      </c>
      <c r="AM15" s="57">
        <f t="shared" si="15"/>
        <v>0.11740326109102397</v>
      </c>
      <c r="AN15" s="57">
        <f t="shared" si="15"/>
        <v>0.17037201476822417</v>
      </c>
      <c r="AO15" s="57">
        <f t="shared" si="15"/>
        <v>0.11942437698262717</v>
      </c>
      <c r="AP15" s="57">
        <f t="shared" si="15"/>
        <v>0.12266378182271066</v>
      </c>
      <c r="AQ15" s="57">
        <f t="shared" si="15"/>
        <v>0.15884666104705583</v>
      </c>
      <c r="AR15" s="57">
        <f t="shared" si="15"/>
        <v>0.17438739473489734</v>
      </c>
      <c r="AS15" s="57" t="e">
        <f t="shared" si="15"/>
        <v>#DIV/0!</v>
      </c>
      <c r="AT15" s="57" t="e">
        <f t="shared" si="15"/>
        <v>#DIV/0!</v>
      </c>
      <c r="AU15" s="57" t="e">
        <f t="shared" si="15"/>
        <v>#DIV/0!</v>
      </c>
      <c r="AV15" s="57" t="e">
        <f t="shared" si="15"/>
        <v>#DIV/0!</v>
      </c>
      <c r="AW15" s="57" t="e">
        <f t="shared" si="15"/>
        <v>#DIV/0!</v>
      </c>
      <c r="AX15" s="57" t="e">
        <f t="shared" si="15"/>
        <v>#DIV/0!</v>
      </c>
      <c r="AY15" s="57" t="e">
        <f t="shared" si="15"/>
        <v>#DIV/0!</v>
      </c>
      <c r="AZ15" s="57" t="e">
        <f t="shared" si="15"/>
        <v>#DIV/0!</v>
      </c>
      <c r="BA15" s="57" t="e">
        <f t="shared" si="15"/>
        <v>#DIV/0!</v>
      </c>
      <c r="BB15" s="57" t="e">
        <f t="shared" si="15"/>
        <v>#DIV/0!</v>
      </c>
      <c r="BC15" s="57" t="e">
        <f t="shared" si="15"/>
        <v>#DIV/0!</v>
      </c>
      <c r="BD15" s="57" t="e">
        <f t="shared" si="15"/>
        <v>#DIV/0!</v>
      </c>
      <c r="BE15" s="57" t="e">
        <f t="shared" si="15"/>
        <v>#DIV/0!</v>
      </c>
      <c r="BF15" s="57" t="e">
        <f t="shared" si="15"/>
        <v>#DIV/0!</v>
      </c>
      <c r="BG15" s="57" t="e">
        <f t="shared" si="15"/>
        <v>#DIV/0!</v>
      </c>
      <c r="BH15" s="57" t="e">
        <f t="shared" si="15"/>
        <v>#DIV/0!</v>
      </c>
      <c r="BI15" s="57" t="e">
        <f t="shared" si="15"/>
        <v>#DIV/0!</v>
      </c>
      <c r="BJ15" s="57" t="e">
        <f t="shared" si="15"/>
        <v>#DIV/0!</v>
      </c>
      <c r="BK15" s="57" t="e">
        <f t="shared" si="15"/>
        <v>#DIV/0!</v>
      </c>
      <c r="BL15" s="57" t="e">
        <f t="shared" si="15"/>
        <v>#DIV/0!</v>
      </c>
      <c r="BM15" s="57" t="e">
        <f t="shared" si="15"/>
        <v>#DIV/0!</v>
      </c>
      <c r="BN15" s="57" t="e">
        <f t="shared" si="15"/>
        <v>#DIV/0!</v>
      </c>
      <c r="BO15" s="57" t="e">
        <f t="shared" si="15"/>
        <v>#DIV/0!</v>
      </c>
      <c r="BP15" s="57" t="e">
        <f t="shared" si="15"/>
        <v>#DIV/0!</v>
      </c>
      <c r="BQ15" s="57" t="e">
        <f t="shared" si="15"/>
        <v>#DIV/0!</v>
      </c>
      <c r="BR15" s="57" t="e">
        <f t="shared" ref="BR15:CK15" si="16">BR14/BR2</f>
        <v>#DIV/0!</v>
      </c>
      <c r="BS15" s="57" t="e">
        <f t="shared" si="16"/>
        <v>#DIV/0!</v>
      </c>
      <c r="BT15" s="57" t="e">
        <f t="shared" si="16"/>
        <v>#DIV/0!</v>
      </c>
      <c r="BU15" s="57" t="e">
        <f t="shared" si="16"/>
        <v>#DIV/0!</v>
      </c>
      <c r="BV15" s="57" t="e">
        <f t="shared" si="16"/>
        <v>#DIV/0!</v>
      </c>
      <c r="BW15" s="57" t="e">
        <f t="shared" si="16"/>
        <v>#DIV/0!</v>
      </c>
      <c r="BX15" s="57" t="e">
        <f t="shared" si="16"/>
        <v>#DIV/0!</v>
      </c>
      <c r="BY15" s="57" t="e">
        <f t="shared" si="16"/>
        <v>#DIV/0!</v>
      </c>
      <c r="BZ15" s="57" t="e">
        <f t="shared" si="16"/>
        <v>#DIV/0!</v>
      </c>
      <c r="CA15" s="57" t="e">
        <f t="shared" si="16"/>
        <v>#DIV/0!</v>
      </c>
      <c r="CB15" s="57" t="e">
        <f t="shared" si="16"/>
        <v>#DIV/0!</v>
      </c>
      <c r="CC15" s="57" t="e">
        <f t="shared" si="16"/>
        <v>#DIV/0!</v>
      </c>
      <c r="CD15" s="57" t="e">
        <f t="shared" si="16"/>
        <v>#DIV/0!</v>
      </c>
      <c r="CE15" s="57" t="e">
        <f t="shared" si="16"/>
        <v>#DIV/0!</v>
      </c>
      <c r="CF15" s="57" t="e">
        <f t="shared" si="16"/>
        <v>#DIV/0!</v>
      </c>
      <c r="CG15" s="57" t="e">
        <f t="shared" si="16"/>
        <v>#DIV/0!</v>
      </c>
      <c r="CH15" s="57" t="e">
        <f t="shared" si="16"/>
        <v>#DIV/0!</v>
      </c>
      <c r="CI15" s="57" t="e">
        <f t="shared" si="16"/>
        <v>#DIV/0!</v>
      </c>
      <c r="CJ15" s="57" t="e">
        <f t="shared" si="16"/>
        <v>#DIV/0!</v>
      </c>
      <c r="CK15" s="57" t="e">
        <f t="shared" si="16"/>
        <v>#DIV/0!</v>
      </c>
    </row>
    <row r="16" spans="1:89" s="26" customFormat="1">
      <c r="A16" s="142" t="s">
        <v>368</v>
      </c>
      <c r="E16" s="26">
        <f>股权价值增加表!E11</f>
        <v>139388053.58000001</v>
      </c>
      <c r="F16" s="26">
        <f>股权价值增加表!F11</f>
        <v>88311172.689999998</v>
      </c>
      <c r="G16" s="26">
        <f>股权价值增加表!G11</f>
        <v>63222025.289999999</v>
      </c>
      <c r="H16" s="26">
        <f>股权价值增加表!H11</f>
        <v>13214407.49</v>
      </c>
      <c r="I16" s="26">
        <f>股权价值增加表!I11</f>
        <v>45416688.990000002</v>
      </c>
      <c r="J16" s="26">
        <f>股权价值增加表!J11</f>
        <v>30531120.32</v>
      </c>
      <c r="K16" s="26">
        <f>股权价值增加表!K11</f>
        <v>36121457.590000004</v>
      </c>
      <c r="L16" s="26">
        <f>股权价值增加表!L11</f>
        <v>13327049.73</v>
      </c>
      <c r="M16" s="26">
        <f>股权价值增加表!M11</f>
        <v>121557443</v>
      </c>
      <c r="N16" s="26">
        <f>股权价值增加表!N11</f>
        <v>50400202.159999996</v>
      </c>
      <c r="O16" s="26">
        <f>股权价值增加表!O11</f>
        <v>39470460.57</v>
      </c>
      <c r="P16" s="26">
        <f>股权价值增加表!P11</f>
        <v>5736255.9699999997</v>
      </c>
      <c r="Q16" s="26">
        <f>股权价值增加表!Q11</f>
        <v>59279162.829999998</v>
      </c>
      <c r="R16" s="26">
        <f>股权价值增加表!R11</f>
        <v>24613205.629999999</v>
      </c>
      <c r="S16" s="26">
        <f>股权价值增加表!S11</f>
        <v>17654503.149999999</v>
      </c>
      <c r="T16" s="26">
        <f>股权价值增加表!T11</f>
        <v>1692197.65</v>
      </c>
      <c r="U16" s="26">
        <f>股权价值增加表!U11</f>
        <v>49808427.109999999</v>
      </c>
      <c r="V16" s="26">
        <f>股权价值增加表!V11</f>
        <v>20206732.300000001</v>
      </c>
      <c r="W16" s="26">
        <f>股权价值增加表!W11</f>
        <v>13363417.199999999</v>
      </c>
      <c r="X16" s="26">
        <f>股权价值增加表!X11</f>
        <v>2697159.27</v>
      </c>
      <c r="Y16" s="26">
        <f>股权价值增加表!Y11</f>
        <v>35046186.439999998</v>
      </c>
      <c r="Z16" s="26">
        <f>股权价值增加表!Z11</f>
        <v>8054521.9400000004</v>
      </c>
      <c r="AA16" s="26">
        <f>股权价值增加表!AA11</f>
        <v>5202659.66</v>
      </c>
      <c r="AB16" s="26">
        <f>股权价值增加表!AB11</f>
        <v>1227725.79</v>
      </c>
      <c r="AC16" s="26">
        <f>股权价值增加表!AC11</f>
        <v>37151702.560000002</v>
      </c>
      <c r="AD16" s="26">
        <f>股权价值增加表!AD11</f>
        <v>1587147.95</v>
      </c>
      <c r="AE16" s="26">
        <f>股权价值增加表!AE11</f>
        <v>1549586.24</v>
      </c>
      <c r="AF16" s="26">
        <f>股权价值增加表!AF11</f>
        <v>582234.66</v>
      </c>
      <c r="AG16" s="26">
        <f>股权价值增加表!AG11</f>
        <v>6517051.0199999996</v>
      </c>
      <c r="AH16" s="26">
        <f>股权价值增加表!AH11</f>
        <v>4440578.3</v>
      </c>
      <c r="AI16" s="26">
        <f>股权价值增加表!AI11</f>
        <v>3304628.41</v>
      </c>
      <c r="AJ16" s="26">
        <f>股权价值增加表!AJ11</f>
        <v>117111.01</v>
      </c>
      <c r="AK16" s="26">
        <f>股权价值增加表!AK11</f>
        <v>3056967.12</v>
      </c>
      <c r="AL16" s="26">
        <f>股权价值增加表!AL11</f>
        <v>3156503.15</v>
      </c>
      <c r="AM16" s="26">
        <f>股权价值增加表!AM11</f>
        <v>2662621.15</v>
      </c>
      <c r="AN16" s="26">
        <f>股权价值增加表!AN11</f>
        <v>1245594.98</v>
      </c>
      <c r="AO16" s="26">
        <f>股权价值增加表!AO11</f>
        <v>1257528.71</v>
      </c>
      <c r="AP16" s="26">
        <f>股权价值增加表!AP11</f>
        <v>2509625.35</v>
      </c>
      <c r="AQ16" s="26">
        <f>股权价值增加表!AQ11</f>
        <v>127821.75999999999</v>
      </c>
      <c r="AR16" s="26">
        <f>股权价值增加表!AR11</f>
        <v>48336.44</v>
      </c>
      <c r="AS16" s="26">
        <f>股权价值增加表!AS11</f>
        <v>0</v>
      </c>
      <c r="AT16" s="26">
        <f>股权价值增加表!AT11</f>
        <v>0</v>
      </c>
      <c r="AU16" s="26">
        <f>股权价值增加表!AU11</f>
        <v>0</v>
      </c>
      <c r="AV16" s="26">
        <f>股权价值增加表!AV11</f>
        <v>0</v>
      </c>
      <c r="AW16" s="26">
        <f>股权价值增加表!AW11</f>
        <v>0</v>
      </c>
      <c r="AX16" s="26">
        <f>股权价值增加表!AX11</f>
        <v>0</v>
      </c>
      <c r="AY16" s="26">
        <f>股权价值增加表!AY11</f>
        <v>0</v>
      </c>
      <c r="AZ16" s="26">
        <f>股权价值增加表!AZ11</f>
        <v>0</v>
      </c>
      <c r="BA16" s="26">
        <f>股权价值增加表!BA11</f>
        <v>0</v>
      </c>
      <c r="BB16" s="26">
        <f>股权价值增加表!BB11</f>
        <v>0</v>
      </c>
      <c r="BC16" s="26">
        <f>股权价值增加表!BC11</f>
        <v>0</v>
      </c>
      <c r="BD16" s="26">
        <f>股权价值增加表!BD11</f>
        <v>0</v>
      </c>
      <c r="BE16" s="26">
        <f>股权价值增加表!BE11</f>
        <v>0</v>
      </c>
      <c r="BF16" s="26">
        <f>股权价值增加表!BF11</f>
        <v>0</v>
      </c>
      <c r="BG16" s="26">
        <f>股权价值增加表!BG11</f>
        <v>0</v>
      </c>
      <c r="BH16" s="26">
        <f>股权价值增加表!BH11</f>
        <v>0</v>
      </c>
      <c r="BI16" s="26">
        <f>股权价值增加表!BI11</f>
        <v>0</v>
      </c>
      <c r="BJ16" s="26">
        <f>股权价值增加表!BJ11</f>
        <v>0</v>
      </c>
      <c r="BK16" s="26">
        <f>股权价值增加表!BK11</f>
        <v>0</v>
      </c>
      <c r="BL16" s="26">
        <f>股权价值增加表!BL11</f>
        <v>0</v>
      </c>
      <c r="BM16" s="26">
        <f>股权价值增加表!BM11</f>
        <v>0</v>
      </c>
      <c r="BN16" s="26">
        <f>股权价值增加表!BN11</f>
        <v>0</v>
      </c>
      <c r="BO16" s="26">
        <f>股权价值增加表!BO11</f>
        <v>0</v>
      </c>
      <c r="BP16" s="26">
        <f>股权价值增加表!BP11</f>
        <v>0</v>
      </c>
      <c r="BQ16" s="26">
        <f>股权价值增加表!BQ11</f>
        <v>0</v>
      </c>
      <c r="BR16" s="26">
        <f>股权价值增加表!BR11</f>
        <v>0</v>
      </c>
      <c r="BS16" s="26">
        <f>股权价值增加表!BS11</f>
        <v>0</v>
      </c>
      <c r="BT16" s="26">
        <f>股权价值增加表!BT11</f>
        <v>0</v>
      </c>
      <c r="BU16" s="26">
        <f>股权价值增加表!BU11</f>
        <v>0</v>
      </c>
      <c r="BV16" s="26">
        <f>股权价值增加表!BV11</f>
        <v>0</v>
      </c>
      <c r="BW16" s="26">
        <f>股权价值增加表!BW11</f>
        <v>0</v>
      </c>
      <c r="BX16" s="26">
        <f>股权价值增加表!BX11</f>
        <v>0</v>
      </c>
      <c r="BY16" s="26">
        <f>股权价值增加表!BY11</f>
        <v>0</v>
      </c>
      <c r="BZ16" s="26">
        <f>股权价值增加表!BZ11</f>
        <v>0</v>
      </c>
      <c r="CA16" s="26">
        <f>股权价值增加表!CA11</f>
        <v>0</v>
      </c>
      <c r="CB16" s="26">
        <f>股权价值增加表!CB11</f>
        <v>0</v>
      </c>
      <c r="CC16" s="26">
        <f>股权价值增加表!CC11</f>
        <v>0</v>
      </c>
      <c r="CD16" s="26">
        <f>股权价值增加表!CD11</f>
        <v>0</v>
      </c>
      <c r="CE16" s="26">
        <f>股权价值增加表!CE11</f>
        <v>0</v>
      </c>
      <c r="CF16" s="26">
        <f>股权价值增加表!CF11</f>
        <v>0</v>
      </c>
      <c r="CG16" s="26">
        <f>股权价值增加表!CG11</f>
        <v>0</v>
      </c>
      <c r="CH16" s="26">
        <f>股权价值增加表!CH11</f>
        <v>0</v>
      </c>
      <c r="CI16" s="26">
        <f>股权价值增加表!CI11</f>
        <v>0</v>
      </c>
      <c r="CJ16" s="26">
        <f>股权价值增加表!CJ11</f>
        <v>0</v>
      </c>
    </row>
    <row r="17" spans="1:89" s="57" customFormat="1">
      <c r="A17" s="20" t="s">
        <v>369</v>
      </c>
      <c r="E17" s="57">
        <f>E16/E2</f>
        <v>1.6974640013571733E-2</v>
      </c>
      <c r="F17" s="57">
        <f t="shared" ref="F17:BQ17" si="17">F16/F2</f>
        <v>1.6999812555568077E-2</v>
      </c>
      <c r="G17" s="57">
        <f t="shared" si="17"/>
        <v>1.8942208644258402E-2</v>
      </c>
      <c r="H17" s="57">
        <f t="shared" si="17"/>
        <v>9.784809893133635E-3</v>
      </c>
      <c r="I17" s="57">
        <f t="shared" si="17"/>
        <v>7.2435820164425653E-3</v>
      </c>
      <c r="J17" s="57">
        <f t="shared" si="17"/>
        <v>7.2808962929637481E-3</v>
      </c>
      <c r="K17" s="57">
        <f t="shared" si="17"/>
        <v>1.340182261021255E-2</v>
      </c>
      <c r="L17" s="57">
        <f t="shared" si="17"/>
        <v>1.160653556076994E-2</v>
      </c>
      <c r="M17" s="57">
        <f t="shared" si="17"/>
        <v>2.5805343350881502E-2</v>
      </c>
      <c r="N17" s="57">
        <f t="shared" si="17"/>
        <v>1.6550167489845242E-2</v>
      </c>
      <c r="O17" s="57">
        <f t="shared" si="17"/>
        <v>2.0605586442130248E-2</v>
      </c>
      <c r="P17" s="57">
        <f t="shared" si="17"/>
        <v>6.9706209056186186E-3</v>
      </c>
      <c r="Q17" s="57">
        <f t="shared" si="17"/>
        <v>1.7919016115770261E-2</v>
      </c>
      <c r="R17" s="57">
        <f t="shared" si="17"/>
        <v>1.1194039070318249E-2</v>
      </c>
      <c r="S17" s="57">
        <f t="shared" si="17"/>
        <v>1.2463431629576143E-2</v>
      </c>
      <c r="T17" s="57">
        <f t="shared" si="17"/>
        <v>2.7044866942562899E-3</v>
      </c>
      <c r="U17" s="57">
        <f t="shared" si="17"/>
        <v>1.9433431482734749E-2</v>
      </c>
      <c r="V17" s="57">
        <f t="shared" si="17"/>
        <v>1.1736772870531653E-2</v>
      </c>
      <c r="W17" s="57">
        <f t="shared" si="17"/>
        <v>1.2465224890398927E-2</v>
      </c>
      <c r="X17" s="57">
        <f t="shared" si="17"/>
        <v>5.8690790910220494E-3</v>
      </c>
      <c r="Y17" s="57">
        <f t="shared" si="17"/>
        <v>1.8661126055918541E-2</v>
      </c>
      <c r="Z17" s="57">
        <f t="shared" si="17"/>
        <v>7.0692397246707736E-3</v>
      </c>
      <c r="AA17" s="57">
        <f t="shared" si="17"/>
        <v>7.5565237025880649E-3</v>
      </c>
      <c r="AB17" s="57">
        <f t="shared" si="17"/>
        <v>4.4343061231137872E-3</v>
      </c>
      <c r="AC17" s="57">
        <f t="shared" si="17"/>
        <v>2.2429812003714023E-2</v>
      </c>
      <c r="AD17" s="57">
        <f t="shared" si="17"/>
        <v>1.3604866759854169E-3</v>
      </c>
      <c r="AE17" s="57">
        <f t="shared" si="17"/>
        <v>1.9620005864885602E-3</v>
      </c>
      <c r="AF17" s="57">
        <f t="shared" si="17"/>
        <v>1.6719090444601915E-3</v>
      </c>
      <c r="AG17" s="57">
        <f t="shared" si="17"/>
        <v>5.123472567182214E-3</v>
      </c>
      <c r="AH17" s="57">
        <f t="shared" si="17"/>
        <v>5.3527588839051721E-3</v>
      </c>
      <c r="AI17" s="57">
        <f t="shared" si="17"/>
        <v>6.0873436729814009E-3</v>
      </c>
      <c r="AJ17" s="57">
        <f t="shared" si="17"/>
        <v>4.4816042742578196E-4</v>
      </c>
      <c r="AK17" s="57">
        <f t="shared" si="17"/>
        <v>4.1406117163860501E-3</v>
      </c>
      <c r="AL17" s="57">
        <f t="shared" si="17"/>
        <v>6.2838455264153745E-3</v>
      </c>
      <c r="AM17" s="57">
        <f t="shared" si="17"/>
        <v>9.5583350413692755E-3</v>
      </c>
      <c r="AN17" s="57">
        <f t="shared" si="17"/>
        <v>1.4403509331595871E-2</v>
      </c>
      <c r="AO17" s="57">
        <f t="shared" si="17"/>
        <v>2.4597556802919093E-3</v>
      </c>
      <c r="AP17" s="57">
        <f t="shared" si="17"/>
        <v>6.6972636171737012E-3</v>
      </c>
      <c r="AQ17" s="57">
        <f t="shared" si="17"/>
        <v>2.4452893730216995E-4</v>
      </c>
      <c r="AR17" s="57">
        <f t="shared" si="17"/>
        <v>1.4037762667797038E-4</v>
      </c>
      <c r="AS17" s="57" t="e">
        <f t="shared" si="17"/>
        <v>#DIV/0!</v>
      </c>
      <c r="AT17" s="57" t="e">
        <f t="shared" si="17"/>
        <v>#DIV/0!</v>
      </c>
      <c r="AU17" s="57" t="e">
        <f t="shared" si="17"/>
        <v>#DIV/0!</v>
      </c>
      <c r="AV17" s="57" t="e">
        <f t="shared" si="17"/>
        <v>#DIV/0!</v>
      </c>
      <c r="AW17" s="57" t="e">
        <f t="shared" si="17"/>
        <v>#DIV/0!</v>
      </c>
      <c r="AX17" s="57" t="e">
        <f t="shared" si="17"/>
        <v>#DIV/0!</v>
      </c>
      <c r="AY17" s="57" t="e">
        <f t="shared" si="17"/>
        <v>#DIV/0!</v>
      </c>
      <c r="AZ17" s="57" t="e">
        <f t="shared" si="17"/>
        <v>#DIV/0!</v>
      </c>
      <c r="BA17" s="57" t="e">
        <f t="shared" si="17"/>
        <v>#DIV/0!</v>
      </c>
      <c r="BB17" s="57" t="e">
        <f t="shared" si="17"/>
        <v>#DIV/0!</v>
      </c>
      <c r="BC17" s="57" t="e">
        <f t="shared" si="17"/>
        <v>#DIV/0!</v>
      </c>
      <c r="BD17" s="57" t="e">
        <f t="shared" si="17"/>
        <v>#DIV/0!</v>
      </c>
      <c r="BE17" s="57" t="e">
        <f t="shared" si="17"/>
        <v>#DIV/0!</v>
      </c>
      <c r="BF17" s="57" t="e">
        <f t="shared" si="17"/>
        <v>#DIV/0!</v>
      </c>
      <c r="BG17" s="57" t="e">
        <f t="shared" si="17"/>
        <v>#DIV/0!</v>
      </c>
      <c r="BH17" s="57" t="e">
        <f t="shared" si="17"/>
        <v>#DIV/0!</v>
      </c>
      <c r="BI17" s="57" t="e">
        <f t="shared" si="17"/>
        <v>#DIV/0!</v>
      </c>
      <c r="BJ17" s="57" t="e">
        <f t="shared" si="17"/>
        <v>#DIV/0!</v>
      </c>
      <c r="BK17" s="57" t="e">
        <f t="shared" si="17"/>
        <v>#DIV/0!</v>
      </c>
      <c r="BL17" s="57" t="e">
        <f t="shared" si="17"/>
        <v>#DIV/0!</v>
      </c>
      <c r="BM17" s="57" t="e">
        <f t="shared" si="17"/>
        <v>#DIV/0!</v>
      </c>
      <c r="BN17" s="57" t="e">
        <f t="shared" si="17"/>
        <v>#DIV/0!</v>
      </c>
      <c r="BO17" s="57" t="e">
        <f t="shared" si="17"/>
        <v>#DIV/0!</v>
      </c>
      <c r="BP17" s="57" t="e">
        <f t="shared" si="17"/>
        <v>#DIV/0!</v>
      </c>
      <c r="BQ17" s="57" t="e">
        <f t="shared" si="17"/>
        <v>#DIV/0!</v>
      </c>
      <c r="BR17" s="57" t="e">
        <f t="shared" ref="BR17:CK17" si="18">BR16/BR2</f>
        <v>#DIV/0!</v>
      </c>
      <c r="BS17" s="57" t="e">
        <f t="shared" si="18"/>
        <v>#DIV/0!</v>
      </c>
      <c r="BT17" s="57" t="e">
        <f t="shared" si="18"/>
        <v>#DIV/0!</v>
      </c>
      <c r="BU17" s="57" t="e">
        <f t="shared" si="18"/>
        <v>#DIV/0!</v>
      </c>
      <c r="BV17" s="57" t="e">
        <f t="shared" si="18"/>
        <v>#DIV/0!</v>
      </c>
      <c r="BW17" s="57" t="e">
        <f t="shared" si="18"/>
        <v>#DIV/0!</v>
      </c>
      <c r="BX17" s="57" t="e">
        <f t="shared" si="18"/>
        <v>#DIV/0!</v>
      </c>
      <c r="BY17" s="57" t="e">
        <f t="shared" si="18"/>
        <v>#DIV/0!</v>
      </c>
      <c r="BZ17" s="57" t="e">
        <f t="shared" si="18"/>
        <v>#DIV/0!</v>
      </c>
      <c r="CA17" s="57" t="e">
        <f t="shared" si="18"/>
        <v>#DIV/0!</v>
      </c>
      <c r="CB17" s="57" t="e">
        <f t="shared" si="18"/>
        <v>#DIV/0!</v>
      </c>
      <c r="CC17" s="57" t="e">
        <f t="shared" si="18"/>
        <v>#DIV/0!</v>
      </c>
      <c r="CD17" s="57" t="e">
        <f t="shared" si="18"/>
        <v>#DIV/0!</v>
      </c>
      <c r="CE17" s="57" t="e">
        <f t="shared" si="18"/>
        <v>#DIV/0!</v>
      </c>
      <c r="CF17" s="57" t="e">
        <f t="shared" si="18"/>
        <v>#DIV/0!</v>
      </c>
      <c r="CG17" s="57" t="e">
        <f t="shared" si="18"/>
        <v>#DIV/0!</v>
      </c>
      <c r="CH17" s="57" t="e">
        <f t="shared" si="18"/>
        <v>#DIV/0!</v>
      </c>
      <c r="CI17" s="57" t="e">
        <f t="shared" si="18"/>
        <v>#DIV/0!</v>
      </c>
      <c r="CJ17" s="57" t="e">
        <f t="shared" si="18"/>
        <v>#DIV/0!</v>
      </c>
      <c r="CK17" s="57" t="e">
        <f t="shared" si="18"/>
        <v>#DIV/0!</v>
      </c>
    </row>
    <row r="18" spans="1:89" s="26" customFormat="1">
      <c r="A18" s="142" t="s">
        <v>370</v>
      </c>
      <c r="E18" s="26">
        <f>股权价值增加表!E12</f>
        <v>11043790.029999999</v>
      </c>
      <c r="F18" s="26">
        <f>股权价值增加表!F12</f>
        <v>1204</v>
      </c>
      <c r="G18" s="26">
        <f>股权价值增加表!G12</f>
        <v>868</v>
      </c>
      <c r="H18" s="26">
        <f>股权价值增加表!H12</f>
        <v>644</v>
      </c>
      <c r="I18" s="26">
        <f>股权价值增加表!I12</f>
        <v>7854338.9400000004</v>
      </c>
      <c r="J18" s="26">
        <f>股权价值增加表!J12</f>
        <v>0</v>
      </c>
      <c r="K18" s="26">
        <f>股权价值增加表!K12</f>
        <v>0</v>
      </c>
      <c r="L18" s="26">
        <f>股权价值增加表!L12</f>
        <v>0</v>
      </c>
      <c r="M18" s="26">
        <f>股权价值增加表!M12</f>
        <v>4495930.2300000004</v>
      </c>
      <c r="N18" s="26">
        <f>股权价值增加表!N12</f>
        <v>0</v>
      </c>
      <c r="O18" s="26">
        <f>股权价值增加表!O12</f>
        <v>0</v>
      </c>
      <c r="P18" s="26">
        <f>股权价值增加表!P12</f>
        <v>0</v>
      </c>
      <c r="Q18" s="26">
        <f>股权价值增加表!Q12</f>
        <v>1808281.89</v>
      </c>
      <c r="R18" s="26">
        <f>股权价值增加表!R12</f>
        <v>0</v>
      </c>
      <c r="S18" s="26">
        <f>股权价值增加表!S12</f>
        <v>0</v>
      </c>
      <c r="T18" s="26">
        <f>股权价值增加表!T12</f>
        <v>0</v>
      </c>
      <c r="U18" s="26">
        <f>股权价值增加表!U12</f>
        <v>932599.08</v>
      </c>
      <c r="V18" s="26">
        <f>股权价值增加表!V12</f>
        <v>0</v>
      </c>
      <c r="W18" s="26">
        <f>股权价值增加表!W12</f>
        <v>0</v>
      </c>
      <c r="X18" s="26">
        <f>股权价值增加表!X12</f>
        <v>0</v>
      </c>
      <c r="Y18" s="26">
        <f>股权价值增加表!Y12</f>
        <v>688264.96</v>
      </c>
      <c r="Z18" s="26">
        <f>股权价值增加表!Z12</f>
        <v>0</v>
      </c>
      <c r="AA18" s="26">
        <f>股权价值增加表!AA12</f>
        <v>0</v>
      </c>
      <c r="AB18" s="26">
        <f>股权价值增加表!AB12</f>
        <v>0</v>
      </c>
      <c r="AC18" s="26">
        <f>股权价值增加表!AC12</f>
        <v>648779.47</v>
      </c>
      <c r="AD18" s="26">
        <f>股权价值增加表!AD12</f>
        <v>0</v>
      </c>
      <c r="AE18" s="26">
        <f>股权价值增加表!AE12</f>
        <v>0</v>
      </c>
      <c r="AF18" s="26">
        <f>股权价值增加表!AF12</f>
        <v>0</v>
      </c>
      <c r="AG18" s="26">
        <f>股权价值增加表!AG12</f>
        <v>469307.26</v>
      </c>
      <c r="AH18" s="26">
        <f>股权价值增加表!AH12</f>
        <v>0</v>
      </c>
      <c r="AI18" s="26">
        <f>股权价值增加表!AI12</f>
        <v>0</v>
      </c>
      <c r="AJ18" s="26">
        <f>股权价值增加表!AJ12</f>
        <v>0</v>
      </c>
      <c r="AK18" s="26">
        <f>股权价值增加表!AK12</f>
        <v>350489.64</v>
      </c>
      <c r="AL18" s="26">
        <f>股权价值增加表!AL12</f>
        <v>0</v>
      </c>
      <c r="AM18" s="26">
        <f>股权价值增加表!AM12</f>
        <v>0</v>
      </c>
      <c r="AN18" s="26">
        <f>股权价值增加表!AN12</f>
        <v>0</v>
      </c>
      <c r="AO18" s="26">
        <f>股权价值增加表!AO12</f>
        <v>286174.01</v>
      </c>
      <c r="AP18" s="26">
        <f>股权价值增加表!AP12</f>
        <v>0</v>
      </c>
      <c r="AQ18" s="26">
        <f>股权价值增加表!AQ12</f>
        <v>0</v>
      </c>
      <c r="AR18" s="26">
        <f>股权价值增加表!AR12</f>
        <v>0</v>
      </c>
      <c r="AS18" s="26">
        <f>股权价值增加表!AS12</f>
        <v>0</v>
      </c>
      <c r="AT18" s="26">
        <f>股权价值增加表!AT12</f>
        <v>0</v>
      </c>
      <c r="AU18" s="26">
        <f>股权价值增加表!AU12</f>
        <v>0</v>
      </c>
      <c r="AV18" s="26">
        <f>股权价值增加表!AV12</f>
        <v>0</v>
      </c>
      <c r="AW18" s="26">
        <f>股权价值增加表!AW12</f>
        <v>0</v>
      </c>
      <c r="AX18" s="26">
        <f>股权价值增加表!AX12</f>
        <v>0</v>
      </c>
      <c r="AY18" s="26">
        <f>股权价值增加表!AY12</f>
        <v>0</v>
      </c>
      <c r="AZ18" s="26">
        <f>股权价值增加表!AZ12</f>
        <v>0</v>
      </c>
      <c r="BA18" s="26">
        <f>股权价值增加表!BA12</f>
        <v>0</v>
      </c>
      <c r="BB18" s="26">
        <f>股权价值增加表!BB12</f>
        <v>0</v>
      </c>
      <c r="BC18" s="26">
        <f>股权价值增加表!BC12</f>
        <v>0</v>
      </c>
      <c r="BD18" s="26">
        <f>股权价值增加表!BD12</f>
        <v>0</v>
      </c>
      <c r="BE18" s="26">
        <f>股权价值增加表!BE12</f>
        <v>0</v>
      </c>
      <c r="BF18" s="26">
        <f>股权价值增加表!BF12</f>
        <v>0</v>
      </c>
      <c r="BG18" s="26">
        <f>股权价值增加表!BG12</f>
        <v>0</v>
      </c>
      <c r="BH18" s="26">
        <f>股权价值增加表!BH12</f>
        <v>0</v>
      </c>
      <c r="BI18" s="26">
        <f>股权价值增加表!BI12</f>
        <v>0</v>
      </c>
      <c r="BJ18" s="26">
        <f>股权价值增加表!BJ12</f>
        <v>0</v>
      </c>
      <c r="BK18" s="26">
        <f>股权价值增加表!BK12</f>
        <v>0</v>
      </c>
      <c r="BL18" s="26">
        <f>股权价值增加表!BL12</f>
        <v>0</v>
      </c>
      <c r="BM18" s="26">
        <f>股权价值增加表!BM12</f>
        <v>0</v>
      </c>
      <c r="BN18" s="26">
        <f>股权价值增加表!BN12</f>
        <v>0</v>
      </c>
      <c r="BO18" s="26">
        <f>股权价值增加表!BO12</f>
        <v>0</v>
      </c>
      <c r="BP18" s="26">
        <f>股权价值增加表!BP12</f>
        <v>0</v>
      </c>
      <c r="BQ18" s="26">
        <f>股权价值增加表!BQ12</f>
        <v>0</v>
      </c>
      <c r="BR18" s="26">
        <f>股权价值增加表!BR12</f>
        <v>0</v>
      </c>
      <c r="BS18" s="26">
        <f>股权价值增加表!BS12</f>
        <v>0</v>
      </c>
      <c r="BT18" s="26">
        <f>股权价值增加表!BT12</f>
        <v>0</v>
      </c>
      <c r="BU18" s="26">
        <f>股权价值增加表!BU12</f>
        <v>0</v>
      </c>
      <c r="BV18" s="26">
        <f>股权价值增加表!BV12</f>
        <v>0</v>
      </c>
      <c r="BW18" s="26">
        <f>股权价值增加表!BW12</f>
        <v>0</v>
      </c>
      <c r="BX18" s="26">
        <f>股权价值增加表!BX12</f>
        <v>0</v>
      </c>
      <c r="BY18" s="26">
        <f>股权价值增加表!BY12</f>
        <v>0</v>
      </c>
      <c r="BZ18" s="26">
        <f>股权价值增加表!BZ12</f>
        <v>0</v>
      </c>
      <c r="CA18" s="26">
        <f>股权价值增加表!CA12</f>
        <v>0</v>
      </c>
      <c r="CB18" s="26">
        <f>股权价值增加表!CB12</f>
        <v>0</v>
      </c>
      <c r="CC18" s="26">
        <f>股权价值增加表!CC12</f>
        <v>0</v>
      </c>
      <c r="CD18" s="26">
        <f>股权价值增加表!CD12</f>
        <v>0</v>
      </c>
      <c r="CE18" s="26">
        <f>股权价值增加表!CE12</f>
        <v>0</v>
      </c>
      <c r="CF18" s="26">
        <f>股权价值增加表!CF12</f>
        <v>0</v>
      </c>
      <c r="CG18" s="26">
        <f>股权价值增加表!CG12</f>
        <v>0</v>
      </c>
      <c r="CH18" s="26">
        <f>股权价值增加表!CH12</f>
        <v>0</v>
      </c>
      <c r="CI18" s="26">
        <f>股权价值增加表!CI12</f>
        <v>0</v>
      </c>
      <c r="CJ18" s="26">
        <f>股权价值增加表!CJ12</f>
        <v>0</v>
      </c>
      <c r="CK18" s="26">
        <f>股权价值增加表!CK12</f>
        <v>0</v>
      </c>
    </row>
    <row r="19" spans="1:89" s="57" customFormat="1">
      <c r="A19" s="20" t="s">
        <v>371</v>
      </c>
      <c r="E19" s="57">
        <f>E18/E2</f>
        <v>1.3449098063280564E-3</v>
      </c>
      <c r="F19" s="57">
        <f t="shared" ref="F19:BQ19" si="19">F18/F2</f>
        <v>2.3176879768941911E-7</v>
      </c>
      <c r="G19" s="57">
        <f t="shared" si="19"/>
        <v>2.6006501733845822E-7</v>
      </c>
      <c r="H19" s="57">
        <f t="shared" si="19"/>
        <v>4.7685963793281362E-7</v>
      </c>
      <c r="I19" s="57">
        <f t="shared" si="19"/>
        <v>1.2527013651161486E-3</v>
      </c>
      <c r="J19" s="57">
        <f t="shared" si="19"/>
        <v>0</v>
      </c>
      <c r="K19" s="57">
        <f t="shared" si="19"/>
        <v>0</v>
      </c>
      <c r="L19" s="57">
        <f t="shared" si="19"/>
        <v>0</v>
      </c>
      <c r="M19" s="57">
        <f t="shared" si="19"/>
        <v>9.5443783945634378E-4</v>
      </c>
      <c r="N19" s="57">
        <f t="shared" si="19"/>
        <v>0</v>
      </c>
      <c r="O19" s="57">
        <f t="shared" si="19"/>
        <v>0</v>
      </c>
      <c r="P19" s="57">
        <f t="shared" si="19"/>
        <v>0</v>
      </c>
      <c r="Q19" s="57">
        <f t="shared" si="19"/>
        <v>5.4661082886223178E-4</v>
      </c>
      <c r="R19" s="57">
        <f t="shared" si="19"/>
        <v>0</v>
      </c>
      <c r="S19" s="57">
        <f t="shared" si="19"/>
        <v>0</v>
      </c>
      <c r="T19" s="57">
        <f t="shared" si="19"/>
        <v>0</v>
      </c>
      <c r="U19" s="57">
        <f t="shared" si="19"/>
        <v>3.6386614421724634E-4</v>
      </c>
      <c r="V19" s="57">
        <f t="shared" si="19"/>
        <v>0</v>
      </c>
      <c r="W19" s="57">
        <f t="shared" si="19"/>
        <v>0</v>
      </c>
      <c r="X19" s="57">
        <f t="shared" si="19"/>
        <v>0</v>
      </c>
      <c r="Y19" s="57">
        <f t="shared" si="19"/>
        <v>3.6648207645703922E-4</v>
      </c>
      <c r="Z19" s="57">
        <f t="shared" si="19"/>
        <v>0</v>
      </c>
      <c r="AA19" s="57">
        <f t="shared" si="19"/>
        <v>0</v>
      </c>
      <c r="AB19" s="57">
        <f t="shared" si="19"/>
        <v>0</v>
      </c>
      <c r="AC19" s="57">
        <f t="shared" si="19"/>
        <v>3.9169137727854429E-4</v>
      </c>
      <c r="AD19" s="57">
        <f t="shared" si="19"/>
        <v>0</v>
      </c>
      <c r="AE19" s="57">
        <f t="shared" si="19"/>
        <v>0</v>
      </c>
      <c r="AF19" s="57">
        <f t="shared" si="19"/>
        <v>0</v>
      </c>
      <c r="AG19" s="57">
        <f t="shared" si="19"/>
        <v>3.6895259294585835E-4</v>
      </c>
      <c r="AH19" s="57">
        <f t="shared" si="19"/>
        <v>0</v>
      </c>
      <c r="AI19" s="57">
        <f t="shared" si="19"/>
        <v>0</v>
      </c>
      <c r="AJ19" s="57">
        <f t="shared" si="19"/>
        <v>0</v>
      </c>
      <c r="AK19" s="57">
        <f t="shared" si="19"/>
        <v>4.7473245634906564E-4</v>
      </c>
      <c r="AL19" s="57">
        <f t="shared" si="19"/>
        <v>0</v>
      </c>
      <c r="AM19" s="57">
        <f t="shared" si="19"/>
        <v>0</v>
      </c>
      <c r="AN19" s="57">
        <f t="shared" si="19"/>
        <v>0</v>
      </c>
      <c r="AO19" s="57">
        <f t="shared" si="19"/>
        <v>5.5976308218793171E-4</v>
      </c>
      <c r="AP19" s="57">
        <f t="shared" si="19"/>
        <v>0</v>
      </c>
      <c r="AQ19" s="57">
        <f t="shared" si="19"/>
        <v>0</v>
      </c>
      <c r="AR19" s="57">
        <f t="shared" si="19"/>
        <v>0</v>
      </c>
      <c r="AS19" s="57" t="e">
        <f t="shared" si="19"/>
        <v>#DIV/0!</v>
      </c>
      <c r="AT19" s="57" t="e">
        <f t="shared" si="19"/>
        <v>#DIV/0!</v>
      </c>
      <c r="AU19" s="57" t="e">
        <f t="shared" si="19"/>
        <v>#DIV/0!</v>
      </c>
      <c r="AV19" s="57" t="e">
        <f t="shared" si="19"/>
        <v>#DIV/0!</v>
      </c>
      <c r="AW19" s="57" t="e">
        <f t="shared" si="19"/>
        <v>#DIV/0!</v>
      </c>
      <c r="AX19" s="57" t="e">
        <f t="shared" si="19"/>
        <v>#DIV/0!</v>
      </c>
      <c r="AY19" s="57" t="e">
        <f t="shared" si="19"/>
        <v>#DIV/0!</v>
      </c>
      <c r="AZ19" s="57" t="e">
        <f t="shared" si="19"/>
        <v>#DIV/0!</v>
      </c>
      <c r="BA19" s="57" t="e">
        <f t="shared" si="19"/>
        <v>#DIV/0!</v>
      </c>
      <c r="BB19" s="57" t="e">
        <f t="shared" si="19"/>
        <v>#DIV/0!</v>
      </c>
      <c r="BC19" s="57" t="e">
        <f t="shared" si="19"/>
        <v>#DIV/0!</v>
      </c>
      <c r="BD19" s="57" t="e">
        <f t="shared" si="19"/>
        <v>#DIV/0!</v>
      </c>
      <c r="BE19" s="57" t="e">
        <f t="shared" si="19"/>
        <v>#DIV/0!</v>
      </c>
      <c r="BF19" s="57" t="e">
        <f t="shared" si="19"/>
        <v>#DIV/0!</v>
      </c>
      <c r="BG19" s="57" t="e">
        <f t="shared" si="19"/>
        <v>#DIV/0!</v>
      </c>
      <c r="BH19" s="57" t="e">
        <f t="shared" si="19"/>
        <v>#DIV/0!</v>
      </c>
      <c r="BI19" s="57" t="e">
        <f t="shared" si="19"/>
        <v>#DIV/0!</v>
      </c>
      <c r="BJ19" s="57" t="e">
        <f t="shared" si="19"/>
        <v>#DIV/0!</v>
      </c>
      <c r="BK19" s="57" t="e">
        <f t="shared" si="19"/>
        <v>#DIV/0!</v>
      </c>
      <c r="BL19" s="57" t="e">
        <f t="shared" si="19"/>
        <v>#DIV/0!</v>
      </c>
      <c r="BM19" s="57" t="e">
        <f t="shared" si="19"/>
        <v>#DIV/0!</v>
      </c>
      <c r="BN19" s="57" t="e">
        <f t="shared" si="19"/>
        <v>#DIV/0!</v>
      </c>
      <c r="BO19" s="57" t="e">
        <f t="shared" si="19"/>
        <v>#DIV/0!</v>
      </c>
      <c r="BP19" s="57" t="e">
        <f t="shared" si="19"/>
        <v>#DIV/0!</v>
      </c>
      <c r="BQ19" s="57" t="e">
        <f t="shared" si="19"/>
        <v>#DIV/0!</v>
      </c>
      <c r="BR19" s="57" t="e">
        <f t="shared" ref="BR19:CK19" si="20">BR18/BR2</f>
        <v>#DIV/0!</v>
      </c>
      <c r="BS19" s="57" t="e">
        <f t="shared" si="20"/>
        <v>#DIV/0!</v>
      </c>
      <c r="BT19" s="57" t="e">
        <f t="shared" si="20"/>
        <v>#DIV/0!</v>
      </c>
      <c r="BU19" s="57" t="e">
        <f t="shared" si="20"/>
        <v>#DIV/0!</v>
      </c>
      <c r="BV19" s="57" t="e">
        <f t="shared" si="20"/>
        <v>#DIV/0!</v>
      </c>
      <c r="BW19" s="57" t="e">
        <f t="shared" si="20"/>
        <v>#DIV/0!</v>
      </c>
      <c r="BX19" s="57" t="e">
        <f t="shared" si="20"/>
        <v>#DIV/0!</v>
      </c>
      <c r="BY19" s="57" t="e">
        <f t="shared" si="20"/>
        <v>#DIV/0!</v>
      </c>
      <c r="BZ19" s="57" t="e">
        <f t="shared" si="20"/>
        <v>#DIV/0!</v>
      </c>
      <c r="CA19" s="57" t="e">
        <f t="shared" si="20"/>
        <v>#DIV/0!</v>
      </c>
      <c r="CB19" s="57" t="e">
        <f t="shared" si="20"/>
        <v>#DIV/0!</v>
      </c>
      <c r="CC19" s="57" t="e">
        <f t="shared" si="20"/>
        <v>#DIV/0!</v>
      </c>
      <c r="CD19" s="57" t="e">
        <f t="shared" si="20"/>
        <v>#DIV/0!</v>
      </c>
      <c r="CE19" s="57" t="e">
        <f t="shared" si="20"/>
        <v>#DIV/0!</v>
      </c>
      <c r="CF19" s="57" t="e">
        <f t="shared" si="20"/>
        <v>#DIV/0!</v>
      </c>
      <c r="CG19" s="57" t="e">
        <f t="shared" si="20"/>
        <v>#DIV/0!</v>
      </c>
      <c r="CH19" s="57" t="e">
        <f t="shared" si="20"/>
        <v>#DIV/0!</v>
      </c>
      <c r="CI19" s="57" t="e">
        <f t="shared" si="20"/>
        <v>#DIV/0!</v>
      </c>
      <c r="CJ19" s="57" t="e">
        <f t="shared" si="20"/>
        <v>#DIV/0!</v>
      </c>
      <c r="CK19" s="57" t="e">
        <f t="shared" si="20"/>
        <v>#DIV/0!</v>
      </c>
    </row>
    <row r="20" spans="1:89" s="26" customFormat="1">
      <c r="A20" s="142" t="s">
        <v>372</v>
      </c>
      <c r="E20" s="26">
        <f>股权价值增加表!E13-股权价值增加表!E14</f>
        <v>20015403.91</v>
      </c>
      <c r="F20" s="26">
        <f>股权价值增加表!F13-股权价值增加表!F14</f>
        <v>21679370.109999999</v>
      </c>
      <c r="G20" s="26">
        <f>股权价值增加表!G13-股权价值增加表!G14</f>
        <v>8605520.709999999</v>
      </c>
      <c r="H20" s="26">
        <f>股权价值增加表!H13-股权价值增加表!H14</f>
        <v>5823450.9800000004</v>
      </c>
      <c r="I20" s="26">
        <f>股权价值增加表!I13-股权价值增加表!I14</f>
        <v>14007248.42</v>
      </c>
      <c r="J20" s="26">
        <f>股权价值增加表!J13-股权价值增加表!J14</f>
        <v>11603140.399999999</v>
      </c>
      <c r="K20" s="26">
        <f>股权价值增加表!K13-股权价值增加表!K14</f>
        <v>4694855.57</v>
      </c>
      <c r="L20" s="26">
        <f>股权价值增加表!L13-股权价值增加表!L14</f>
        <v>394781.12</v>
      </c>
      <c r="M20" s="26">
        <f>股权价值增加表!M13-股权价值增加表!M14</f>
        <v>6994725.9700000007</v>
      </c>
      <c r="N20" s="26">
        <f>股权价值增加表!N13-股权价值增加表!N14</f>
        <v>4623979.92</v>
      </c>
      <c r="O20" s="26">
        <f>股权价值增加表!O13-股权价值增加表!O14</f>
        <v>-744912.38000000012</v>
      </c>
      <c r="P20" s="26">
        <f>股权价值增加表!P13-股权价值增加表!P14</f>
        <v>-1694570.59</v>
      </c>
      <c r="Q20" s="26">
        <f>股权价值增加表!Q13-股权价值增加表!Q14</f>
        <v>3888783.43</v>
      </c>
      <c r="R20" s="26">
        <f>股权价值增加表!R13-股权价值增加表!R14</f>
        <v>2948958.57</v>
      </c>
      <c r="S20" s="26">
        <f>股权价值增加表!S13-股权价值增加表!S14</f>
        <v>385117.89999999991</v>
      </c>
      <c r="T20" s="26">
        <f>股权价值增加表!T13-股权价值增加表!T14</f>
        <v>531342.79</v>
      </c>
      <c r="U20" s="26">
        <f>股权价值增加表!U13-股权价值增加表!U14</f>
        <v>7256027.629999999</v>
      </c>
      <c r="V20" s="26">
        <f>股权价值增加表!V13-股权价值增加表!V14</f>
        <v>4435719.0599999996</v>
      </c>
      <c r="W20" s="26">
        <f>股权价值增加表!W13-股权价值增加表!W14</f>
        <v>659785.90999999992</v>
      </c>
      <c r="X20" s="26">
        <f>股权价值增加表!X13-股权价值增加表!X14</f>
        <v>129534.93999999997</v>
      </c>
      <c r="Y20" s="26">
        <f>股权价值增加表!Y13-股权价值增加表!Y14</f>
        <v>4563158.34</v>
      </c>
      <c r="Z20" s="26">
        <f>股权价值增加表!Z13-股权价值增加表!Z14</f>
        <v>4172093.8999999994</v>
      </c>
      <c r="AA20" s="26">
        <f>股权价值增加表!AA13-股权价值增加表!AA14</f>
        <v>3823532.83</v>
      </c>
      <c r="AB20" s="26">
        <f>股权价值增加表!AB13-股权价值增加表!AB14</f>
        <v>-248704.94</v>
      </c>
      <c r="AC20" s="26">
        <f>股权价值增加表!AC13-股权价值增加表!AC14</f>
        <v>2285335.7699999996</v>
      </c>
      <c r="AD20" s="26">
        <f>股权价值增加表!AD13-股权价值增加表!AD14</f>
        <v>3438718.4899999998</v>
      </c>
      <c r="AE20" s="26">
        <f>股权价值增加表!AE13-股权价值增加表!AE14</f>
        <v>703874.4800000001</v>
      </c>
      <c r="AF20" s="26">
        <f>股权价值增加表!AF13-股权价值增加表!AF14</f>
        <v>319961.67000000004</v>
      </c>
      <c r="AG20" s="26">
        <f>股权价值增加表!AG13-股权价值增加表!AG14</f>
        <v>16659192.909999998</v>
      </c>
      <c r="AH20" s="26">
        <f>股权价值增加表!AH13-股权价值增加表!AH14</f>
        <v>3829542.1900000004</v>
      </c>
      <c r="AI20" s="26">
        <f>股权价值增加表!AI13-股权价值增加表!AI14</f>
        <v>2478248.41</v>
      </c>
      <c r="AJ20" s="26">
        <f>股权价值增加表!AJ13-股权价值增加表!AJ14</f>
        <v>1959085.52</v>
      </c>
      <c r="AK20" s="26">
        <f>股权价值增加表!AK13-股权价值增加表!AK14</f>
        <v>126049.44999999995</v>
      </c>
      <c r="AL20" s="26">
        <f>股权价值增加表!AL13-股权价值增加表!AL14</f>
        <v>-93648.44</v>
      </c>
      <c r="AM20" s="26">
        <f>股权价值增加表!AM13-股权价值增加表!AM14</f>
        <v>-37417.99000000002</v>
      </c>
      <c r="AN20" s="26">
        <f>股权价值增加表!AN13-股权价值增加表!AN14</f>
        <v>-48696.48000000001</v>
      </c>
      <c r="AO20" s="26">
        <f>股权价值增加表!AO13-股权价值增加表!AO14</f>
        <v>-2351821.7599999998</v>
      </c>
      <c r="AP20" s="26">
        <f>股权价值增加表!AP13-股权价值增加表!AP14</f>
        <v>-4014133.8099999996</v>
      </c>
      <c r="AQ20" s="26">
        <f>股权价值增加表!AQ13-股权价值增加表!AQ14</f>
        <v>844395.06999999983</v>
      </c>
      <c r="AR20" s="26">
        <f>股权价值增加表!AR13-股权价值增加表!AR14</f>
        <v>2533773.2999999998</v>
      </c>
      <c r="AS20" s="26">
        <f>股权价值增加表!AS13-股权价值增加表!AS14</f>
        <v>0</v>
      </c>
      <c r="AT20" s="26">
        <f>股权价值增加表!AT13-股权价值增加表!AT14</f>
        <v>0</v>
      </c>
      <c r="AU20" s="26">
        <f>股权价值增加表!AU13-股权价值增加表!AU14</f>
        <v>0</v>
      </c>
      <c r="AV20" s="26">
        <f>股权价值增加表!AV13-股权价值增加表!AV14</f>
        <v>0</v>
      </c>
      <c r="AW20" s="26">
        <f>股权价值增加表!AW13-股权价值增加表!AW14</f>
        <v>0</v>
      </c>
      <c r="AX20" s="26">
        <f>股权价值增加表!AX13-股权价值增加表!AX14</f>
        <v>0</v>
      </c>
      <c r="AY20" s="26">
        <f>股权价值增加表!AY13-股权价值增加表!AY14</f>
        <v>0</v>
      </c>
      <c r="AZ20" s="26">
        <f>股权价值增加表!AZ13-股权价值增加表!AZ14</f>
        <v>0</v>
      </c>
      <c r="BA20" s="26">
        <f>股权价值增加表!BA13-股权价值增加表!BA14</f>
        <v>0</v>
      </c>
      <c r="BB20" s="26">
        <f>股权价值增加表!BB13-股权价值增加表!BB14</f>
        <v>0</v>
      </c>
      <c r="BC20" s="26">
        <f>股权价值增加表!BC13-股权价值增加表!BC14</f>
        <v>0</v>
      </c>
      <c r="BD20" s="26">
        <f>股权价值增加表!BD13-股权价值增加表!BD14</f>
        <v>0</v>
      </c>
      <c r="BE20" s="26">
        <f>股权价值增加表!BE13-股权价值增加表!BE14</f>
        <v>0</v>
      </c>
      <c r="BF20" s="26">
        <f>股权价值增加表!BF13-股权价值增加表!BF14</f>
        <v>0</v>
      </c>
      <c r="BG20" s="26">
        <f>股权价值增加表!BG13-股权价值增加表!BG14</f>
        <v>0</v>
      </c>
      <c r="BH20" s="26">
        <f>股权价值增加表!BH13-股权价值增加表!BH14</f>
        <v>0</v>
      </c>
      <c r="BI20" s="26">
        <f>股权价值增加表!BI13-股权价值增加表!BI14</f>
        <v>0</v>
      </c>
      <c r="BJ20" s="26">
        <f>股权价值增加表!BJ13-股权价值增加表!BJ14</f>
        <v>0</v>
      </c>
      <c r="BK20" s="26">
        <f>股权价值增加表!BK13-股权价值增加表!BK14</f>
        <v>0</v>
      </c>
      <c r="BL20" s="26">
        <f>股权价值增加表!BL13-股权价值增加表!BL14</f>
        <v>0</v>
      </c>
      <c r="BM20" s="26">
        <f>股权价值增加表!BM13-股权价值增加表!BM14</f>
        <v>0</v>
      </c>
      <c r="BN20" s="26">
        <f>股权价值增加表!BN13-股权价值增加表!BN14</f>
        <v>0</v>
      </c>
      <c r="BO20" s="26">
        <f>股权价值增加表!BO13-股权价值增加表!BO14</f>
        <v>0</v>
      </c>
      <c r="BP20" s="26">
        <f>股权价值增加表!BP13-股权价值增加表!BP14</f>
        <v>0</v>
      </c>
      <c r="BQ20" s="26">
        <f>股权价值增加表!BQ13-股权价值增加表!BQ14</f>
        <v>0</v>
      </c>
      <c r="BR20" s="26">
        <f>股权价值增加表!BR13-股权价值增加表!BR14</f>
        <v>0</v>
      </c>
      <c r="BS20" s="26">
        <f>股权价值增加表!BS13-股权价值增加表!BS14</f>
        <v>0</v>
      </c>
      <c r="BT20" s="26">
        <f>股权价值增加表!BT13-股权价值增加表!BT14</f>
        <v>0</v>
      </c>
      <c r="BU20" s="26">
        <f>股权价值增加表!BU13-股权价值增加表!BU14</f>
        <v>0</v>
      </c>
      <c r="BV20" s="26">
        <f>股权价值增加表!BV13-股权价值增加表!BV14</f>
        <v>0</v>
      </c>
      <c r="BW20" s="26">
        <f>股权价值增加表!BW13-股权价值增加表!BW14</f>
        <v>0</v>
      </c>
      <c r="BX20" s="26">
        <f>股权价值增加表!BX13-股权价值增加表!BX14</f>
        <v>0</v>
      </c>
      <c r="BY20" s="26">
        <f>股权价值增加表!BY13-股权价值增加表!BY14</f>
        <v>0</v>
      </c>
      <c r="BZ20" s="26">
        <f>股权价值增加表!BZ13-股权价值增加表!BZ14</f>
        <v>0</v>
      </c>
      <c r="CA20" s="26">
        <f>股权价值增加表!CA13-股权价值增加表!CA14</f>
        <v>0</v>
      </c>
      <c r="CB20" s="26">
        <f>股权价值增加表!CB13-股权价值增加表!CB14</f>
        <v>0</v>
      </c>
      <c r="CC20" s="26">
        <f>股权价值增加表!CC13-股权价值增加表!CC14</f>
        <v>0</v>
      </c>
      <c r="CD20" s="26">
        <f>股权价值增加表!CD13-股权价值增加表!CD14</f>
        <v>0</v>
      </c>
      <c r="CE20" s="26">
        <f>股权价值增加表!CE13-股权价值增加表!CE14</f>
        <v>0</v>
      </c>
      <c r="CF20" s="26">
        <f>股权价值增加表!CF13-股权价值增加表!CF14</f>
        <v>0</v>
      </c>
      <c r="CG20" s="26">
        <f>股权价值增加表!CG13-股权价值增加表!CG14</f>
        <v>0</v>
      </c>
      <c r="CH20" s="26">
        <f>股权价值增加表!CH13-股权价值增加表!CH14</f>
        <v>0</v>
      </c>
      <c r="CI20" s="26">
        <f>股权价值增加表!CI13-股权价值增加表!CI14</f>
        <v>0</v>
      </c>
      <c r="CJ20" s="26">
        <f>股权价值增加表!CJ13-股权价值增加表!CJ14</f>
        <v>0</v>
      </c>
    </row>
    <row r="21" spans="1:89" s="57" customFormat="1">
      <c r="A21" s="20" t="s">
        <v>373</v>
      </c>
      <c r="E21" s="57">
        <f>E20/E2</f>
        <v>2.4374705534107228E-3</v>
      </c>
      <c r="F21" s="57">
        <f t="shared" ref="F21:BQ21" si="21">F20/F2</f>
        <v>4.1732570972247756E-3</v>
      </c>
      <c r="G21" s="57">
        <f t="shared" si="21"/>
        <v>2.5783351297841138E-3</v>
      </c>
      <c r="H21" s="57">
        <f t="shared" si="21"/>
        <v>4.3120632388855421E-3</v>
      </c>
      <c r="I21" s="57">
        <f t="shared" si="21"/>
        <v>2.2340389625781819E-3</v>
      </c>
      <c r="J21" s="57">
        <f t="shared" si="21"/>
        <v>2.7670541087140127E-3</v>
      </c>
      <c r="K21" s="57">
        <f t="shared" si="21"/>
        <v>1.7418904365345221E-3</v>
      </c>
      <c r="L21" s="57">
        <f t="shared" si="21"/>
        <v>3.4381511293427014E-4</v>
      </c>
      <c r="M21" s="57">
        <f t="shared" si="21"/>
        <v>1.4849054146456313E-3</v>
      </c>
      <c r="N21" s="57">
        <f t="shared" si="21"/>
        <v>1.5183995076594591E-3</v>
      </c>
      <c r="O21" s="57">
        <f t="shared" si="21"/>
        <v>-3.8888212136975773E-4</v>
      </c>
      <c r="P21" s="57">
        <f t="shared" si="21"/>
        <v>-2.0592193309498493E-3</v>
      </c>
      <c r="Q21" s="57">
        <f t="shared" si="21"/>
        <v>1.1755087222258323E-3</v>
      </c>
      <c r="R21" s="57">
        <f t="shared" si="21"/>
        <v>1.3411807444169081E-3</v>
      </c>
      <c r="S21" s="57">
        <f t="shared" si="21"/>
        <v>2.7187911068321069E-4</v>
      </c>
      <c r="T21" s="57">
        <f t="shared" si="21"/>
        <v>8.4919719965573421E-4</v>
      </c>
      <c r="U21" s="57">
        <f t="shared" si="21"/>
        <v>2.8310373156940107E-3</v>
      </c>
      <c r="V21" s="57">
        <f t="shared" si="21"/>
        <v>2.5764198956952657E-3</v>
      </c>
      <c r="W21" s="57">
        <f t="shared" si="21"/>
        <v>6.1543987025014122E-4</v>
      </c>
      <c r="X21" s="57">
        <f t="shared" si="21"/>
        <v>2.8187093597583344E-4</v>
      </c>
      <c r="Y21" s="57">
        <f t="shared" si="21"/>
        <v>2.4297557493635244E-3</v>
      </c>
      <c r="Z21" s="57">
        <f t="shared" si="21"/>
        <v>3.6617358736670855E-3</v>
      </c>
      <c r="AA21" s="57">
        <f t="shared" si="21"/>
        <v>5.5534319647421683E-3</v>
      </c>
      <c r="AB21" s="57">
        <f t="shared" si="21"/>
        <v>-8.9827374098791805E-4</v>
      </c>
      <c r="AC21" s="57">
        <f t="shared" si="21"/>
        <v>1.3797389663011723E-3</v>
      </c>
      <c r="AD21" s="57">
        <f t="shared" si="21"/>
        <v>2.9476336393905126E-3</v>
      </c>
      <c r="AE21" s="57">
        <f t="shared" si="21"/>
        <v>8.9120702476961245E-4</v>
      </c>
      <c r="AF21" s="57">
        <f t="shared" si="21"/>
        <v>9.1878214524979867E-4</v>
      </c>
      <c r="AG21" s="57">
        <f t="shared" si="21"/>
        <v>1.3096862001516359E-2</v>
      </c>
      <c r="AH21" s="57">
        <f t="shared" si="21"/>
        <v>4.6162041504396335E-3</v>
      </c>
      <c r="AI21" s="57">
        <f t="shared" si="21"/>
        <v>4.5650971628273685E-3</v>
      </c>
      <c r="AJ21" s="57">
        <f t="shared" si="21"/>
        <v>7.4970287081194183E-3</v>
      </c>
      <c r="AK21" s="57">
        <f t="shared" si="21"/>
        <v>1.7073190813842232E-4</v>
      </c>
      <c r="AL21" s="57">
        <f t="shared" si="21"/>
        <v>-1.8643172611748499E-4</v>
      </c>
      <c r="AM21" s="57">
        <f t="shared" si="21"/>
        <v>-1.3432391047994393E-4</v>
      </c>
      <c r="AN21" s="57">
        <f t="shared" si="21"/>
        <v>-5.6310455273019151E-4</v>
      </c>
      <c r="AO21" s="57">
        <f t="shared" si="21"/>
        <v>-4.6002185772713814E-3</v>
      </c>
      <c r="AP21" s="57">
        <f t="shared" si="21"/>
        <v>-1.0712241299355637E-2</v>
      </c>
      <c r="AQ21" s="57">
        <f t="shared" si="21"/>
        <v>1.6153668133680164E-3</v>
      </c>
      <c r="AR21" s="57">
        <f t="shared" si="21"/>
        <v>7.3585287289260242E-3</v>
      </c>
      <c r="AS21" s="57" t="e">
        <f t="shared" si="21"/>
        <v>#DIV/0!</v>
      </c>
      <c r="AT21" s="57" t="e">
        <f t="shared" si="21"/>
        <v>#DIV/0!</v>
      </c>
      <c r="AU21" s="57" t="e">
        <f t="shared" si="21"/>
        <v>#DIV/0!</v>
      </c>
      <c r="AV21" s="57" t="e">
        <f t="shared" si="21"/>
        <v>#DIV/0!</v>
      </c>
      <c r="AW21" s="57" t="e">
        <f t="shared" si="21"/>
        <v>#DIV/0!</v>
      </c>
      <c r="AX21" s="57" t="e">
        <f t="shared" si="21"/>
        <v>#DIV/0!</v>
      </c>
      <c r="AY21" s="57" t="e">
        <f t="shared" si="21"/>
        <v>#DIV/0!</v>
      </c>
      <c r="AZ21" s="57" t="e">
        <f t="shared" si="21"/>
        <v>#DIV/0!</v>
      </c>
      <c r="BA21" s="57" t="e">
        <f t="shared" si="21"/>
        <v>#DIV/0!</v>
      </c>
      <c r="BB21" s="57" t="e">
        <f t="shared" si="21"/>
        <v>#DIV/0!</v>
      </c>
      <c r="BC21" s="57" t="e">
        <f t="shared" si="21"/>
        <v>#DIV/0!</v>
      </c>
      <c r="BD21" s="57" t="e">
        <f t="shared" si="21"/>
        <v>#DIV/0!</v>
      </c>
      <c r="BE21" s="57" t="e">
        <f t="shared" si="21"/>
        <v>#DIV/0!</v>
      </c>
      <c r="BF21" s="57" t="e">
        <f t="shared" si="21"/>
        <v>#DIV/0!</v>
      </c>
      <c r="BG21" s="57" t="e">
        <f t="shared" si="21"/>
        <v>#DIV/0!</v>
      </c>
      <c r="BH21" s="57" t="e">
        <f t="shared" si="21"/>
        <v>#DIV/0!</v>
      </c>
      <c r="BI21" s="57" t="e">
        <f t="shared" si="21"/>
        <v>#DIV/0!</v>
      </c>
      <c r="BJ21" s="57" t="e">
        <f t="shared" si="21"/>
        <v>#DIV/0!</v>
      </c>
      <c r="BK21" s="57" t="e">
        <f t="shared" si="21"/>
        <v>#DIV/0!</v>
      </c>
      <c r="BL21" s="57" t="e">
        <f t="shared" si="21"/>
        <v>#DIV/0!</v>
      </c>
      <c r="BM21" s="57" t="e">
        <f t="shared" si="21"/>
        <v>#DIV/0!</v>
      </c>
      <c r="BN21" s="57" t="e">
        <f t="shared" si="21"/>
        <v>#DIV/0!</v>
      </c>
      <c r="BO21" s="57" t="e">
        <f t="shared" si="21"/>
        <v>#DIV/0!</v>
      </c>
      <c r="BP21" s="57" t="e">
        <f t="shared" si="21"/>
        <v>#DIV/0!</v>
      </c>
      <c r="BQ21" s="57" t="e">
        <f t="shared" si="21"/>
        <v>#DIV/0!</v>
      </c>
      <c r="BR21" s="57" t="e">
        <f t="shared" ref="BR21:CK21" si="22">BR20/BR2</f>
        <v>#DIV/0!</v>
      </c>
      <c r="BS21" s="57" t="e">
        <f t="shared" si="22"/>
        <v>#DIV/0!</v>
      </c>
      <c r="BT21" s="57" t="e">
        <f t="shared" si="22"/>
        <v>#DIV/0!</v>
      </c>
      <c r="BU21" s="57" t="e">
        <f t="shared" si="22"/>
        <v>#DIV/0!</v>
      </c>
      <c r="BV21" s="57" t="e">
        <f t="shared" si="22"/>
        <v>#DIV/0!</v>
      </c>
      <c r="BW21" s="57" t="e">
        <f t="shared" si="22"/>
        <v>#DIV/0!</v>
      </c>
      <c r="BX21" s="57" t="e">
        <f t="shared" si="22"/>
        <v>#DIV/0!</v>
      </c>
      <c r="BY21" s="57" t="e">
        <f t="shared" si="22"/>
        <v>#DIV/0!</v>
      </c>
      <c r="BZ21" s="57" t="e">
        <f t="shared" si="22"/>
        <v>#DIV/0!</v>
      </c>
      <c r="CA21" s="57" t="e">
        <f t="shared" si="22"/>
        <v>#DIV/0!</v>
      </c>
      <c r="CB21" s="57" t="e">
        <f t="shared" si="22"/>
        <v>#DIV/0!</v>
      </c>
      <c r="CC21" s="57" t="e">
        <f t="shared" si="22"/>
        <v>#DIV/0!</v>
      </c>
      <c r="CD21" s="57" t="e">
        <f t="shared" si="22"/>
        <v>#DIV/0!</v>
      </c>
      <c r="CE21" s="57" t="e">
        <f t="shared" si="22"/>
        <v>#DIV/0!</v>
      </c>
      <c r="CF21" s="57" t="e">
        <f t="shared" si="22"/>
        <v>#DIV/0!</v>
      </c>
      <c r="CG21" s="57" t="e">
        <f t="shared" si="22"/>
        <v>#DIV/0!</v>
      </c>
      <c r="CH21" s="57" t="e">
        <f t="shared" si="22"/>
        <v>#DIV/0!</v>
      </c>
      <c r="CI21" s="57" t="e">
        <f t="shared" si="22"/>
        <v>#DIV/0!</v>
      </c>
      <c r="CJ21" s="57" t="e">
        <f t="shared" si="22"/>
        <v>#DIV/0!</v>
      </c>
      <c r="CK21" s="57" t="e">
        <f t="shared" si="22"/>
        <v>#DIV/0!</v>
      </c>
    </row>
    <row r="22" spans="1:89" s="57" customFormat="1">
      <c r="A22" s="20" t="s">
        <v>374</v>
      </c>
      <c r="E22" s="57">
        <f>E11+E13+E15+E17+E19+E21</f>
        <v>8.8302825279933161E-2</v>
      </c>
      <c r="F22" s="57">
        <f t="shared" ref="F22:BQ22" si="23">F11+F13+F15+F17+F19+F21</f>
        <v>9.4372558141856064E-2</v>
      </c>
      <c r="G22" s="57">
        <f t="shared" si="23"/>
        <v>9.5523691124673932E-2</v>
      </c>
      <c r="H22" s="57">
        <f t="shared" si="23"/>
        <v>9.7612676326973291E-2</v>
      </c>
      <c r="I22" s="57">
        <f t="shared" si="23"/>
        <v>0.1073203712005336</v>
      </c>
      <c r="J22" s="57">
        <f t="shared" si="23"/>
        <v>0.10076504856450862</v>
      </c>
      <c r="K22" s="57">
        <f t="shared" si="23"/>
        <v>0.11587034294731732</v>
      </c>
      <c r="L22" s="57">
        <f t="shared" si="23"/>
        <v>0.13875873732534549</v>
      </c>
      <c r="M22" s="57">
        <f t="shared" si="23"/>
        <v>0.1583046393725055</v>
      </c>
      <c r="N22" s="57">
        <f t="shared" si="23"/>
        <v>0.14518032628446387</v>
      </c>
      <c r="O22" s="57">
        <f t="shared" si="23"/>
        <v>0.14992761803207791</v>
      </c>
      <c r="P22" s="57">
        <f t="shared" si="23"/>
        <v>0.14609229592260634</v>
      </c>
      <c r="Q22" s="57">
        <f t="shared" si="23"/>
        <v>0.17168484898729444</v>
      </c>
      <c r="R22" s="57">
        <f t="shared" si="23"/>
        <v>0.16157542590481894</v>
      </c>
      <c r="S22" s="57">
        <f t="shared" si="23"/>
        <v>0.16116982966895449</v>
      </c>
      <c r="T22" s="57">
        <f t="shared" si="23"/>
        <v>0.161927833781114</v>
      </c>
      <c r="U22" s="57">
        <f t="shared" si="23"/>
        <v>0.18363548553831452</v>
      </c>
      <c r="V22" s="57">
        <f t="shared" si="23"/>
        <v>0.16993537904252753</v>
      </c>
      <c r="W22" s="57">
        <f t="shared" si="23"/>
        <v>0.17380860410468082</v>
      </c>
      <c r="X22" s="57">
        <f t="shared" si="23"/>
        <v>0.16928364517164701</v>
      </c>
      <c r="Y22" s="57">
        <f t="shared" si="23"/>
        <v>0.20157893497610743</v>
      </c>
      <c r="Z22" s="57">
        <f t="shared" si="23"/>
        <v>0.20018801189399962</v>
      </c>
      <c r="AA22" s="57">
        <f t="shared" si="23"/>
        <v>0.21548168433336712</v>
      </c>
      <c r="AB22" s="57">
        <f t="shared" si="23"/>
        <v>0.23986793986972296</v>
      </c>
      <c r="AC22" s="57">
        <f t="shared" si="23"/>
        <v>0.24454086865251765</v>
      </c>
      <c r="AD22" s="57">
        <f t="shared" si="23"/>
        <v>0.19983499144921177</v>
      </c>
      <c r="AE22" s="57">
        <f t="shared" si="23"/>
        <v>0.19261960752557167</v>
      </c>
      <c r="AF22" s="57">
        <f t="shared" si="23"/>
        <v>0.19433150207386859</v>
      </c>
      <c r="AG22" s="57">
        <f t="shared" si="23"/>
        <v>0.23667780045316372</v>
      </c>
      <c r="AH22" s="57">
        <f t="shared" si="23"/>
        <v>0.22686402610656689</v>
      </c>
      <c r="AI22" s="57">
        <f t="shared" si="23"/>
        <v>0.22175030526913192</v>
      </c>
      <c r="AJ22" s="57">
        <f t="shared" si="23"/>
        <v>0.2024081165047748</v>
      </c>
      <c r="AK22" s="57">
        <f t="shared" si="23"/>
        <v>0.22830772894479734</v>
      </c>
      <c r="AL22" s="57">
        <f t="shared" si="23"/>
        <v>0.2366853562610538</v>
      </c>
      <c r="AM22" s="57">
        <f t="shared" si="23"/>
        <v>0.18074264730544112</v>
      </c>
      <c r="AN22" s="57">
        <f t="shared" si="23"/>
        <v>0.2388686748297385</v>
      </c>
      <c r="AO22" s="57">
        <f t="shared" si="23"/>
        <v>0.17028437376123842</v>
      </c>
      <c r="AP22" s="57">
        <f t="shared" si="23"/>
        <v>0.16961075677596063</v>
      </c>
      <c r="AQ22" s="57">
        <f t="shared" si="23"/>
        <v>0.21126699373518537</v>
      </c>
      <c r="AR22" s="57">
        <f t="shared" si="23"/>
        <v>0.23237226410640011</v>
      </c>
      <c r="AS22" s="57" t="e">
        <f t="shared" si="23"/>
        <v>#DIV/0!</v>
      </c>
      <c r="AT22" s="57" t="e">
        <f t="shared" si="23"/>
        <v>#DIV/0!</v>
      </c>
      <c r="AU22" s="57" t="e">
        <f t="shared" si="23"/>
        <v>#DIV/0!</v>
      </c>
      <c r="AV22" s="57" t="e">
        <f t="shared" si="23"/>
        <v>#DIV/0!</v>
      </c>
      <c r="AW22" s="57" t="e">
        <f t="shared" si="23"/>
        <v>#DIV/0!</v>
      </c>
      <c r="AX22" s="57" t="e">
        <f t="shared" si="23"/>
        <v>#DIV/0!</v>
      </c>
      <c r="AY22" s="57" t="e">
        <f t="shared" si="23"/>
        <v>#DIV/0!</v>
      </c>
      <c r="AZ22" s="57" t="e">
        <f t="shared" si="23"/>
        <v>#DIV/0!</v>
      </c>
      <c r="BA22" s="57" t="e">
        <f t="shared" si="23"/>
        <v>#DIV/0!</v>
      </c>
      <c r="BB22" s="57" t="e">
        <f t="shared" si="23"/>
        <v>#DIV/0!</v>
      </c>
      <c r="BC22" s="57" t="e">
        <f t="shared" si="23"/>
        <v>#DIV/0!</v>
      </c>
      <c r="BD22" s="57" t="e">
        <f t="shared" si="23"/>
        <v>#DIV/0!</v>
      </c>
      <c r="BE22" s="57" t="e">
        <f t="shared" si="23"/>
        <v>#DIV/0!</v>
      </c>
      <c r="BF22" s="57" t="e">
        <f t="shared" si="23"/>
        <v>#DIV/0!</v>
      </c>
      <c r="BG22" s="57" t="e">
        <f t="shared" si="23"/>
        <v>#DIV/0!</v>
      </c>
      <c r="BH22" s="57" t="e">
        <f t="shared" si="23"/>
        <v>#DIV/0!</v>
      </c>
      <c r="BI22" s="57" t="e">
        <f t="shared" si="23"/>
        <v>#DIV/0!</v>
      </c>
      <c r="BJ22" s="57" t="e">
        <f t="shared" si="23"/>
        <v>#DIV/0!</v>
      </c>
      <c r="BK22" s="57" t="e">
        <f t="shared" si="23"/>
        <v>#DIV/0!</v>
      </c>
      <c r="BL22" s="57" t="e">
        <f t="shared" si="23"/>
        <v>#DIV/0!</v>
      </c>
      <c r="BM22" s="57" t="e">
        <f t="shared" si="23"/>
        <v>#DIV/0!</v>
      </c>
      <c r="BN22" s="57" t="e">
        <f t="shared" si="23"/>
        <v>#DIV/0!</v>
      </c>
      <c r="BO22" s="57" t="e">
        <f t="shared" si="23"/>
        <v>#DIV/0!</v>
      </c>
      <c r="BP22" s="57" t="e">
        <f t="shared" si="23"/>
        <v>#DIV/0!</v>
      </c>
      <c r="BQ22" s="57" t="e">
        <f t="shared" si="23"/>
        <v>#DIV/0!</v>
      </c>
      <c r="BR22" s="57" t="e">
        <f t="shared" ref="BR22:CJ22" si="24">BR11+BR13+BR15+BR17+BR19+BR21</f>
        <v>#DIV/0!</v>
      </c>
      <c r="BS22" s="57" t="e">
        <f t="shared" si="24"/>
        <v>#DIV/0!</v>
      </c>
      <c r="BT22" s="57" t="e">
        <f t="shared" si="24"/>
        <v>#DIV/0!</v>
      </c>
      <c r="BU22" s="57" t="e">
        <f t="shared" si="24"/>
        <v>#DIV/0!</v>
      </c>
      <c r="BV22" s="57" t="e">
        <f t="shared" si="24"/>
        <v>#DIV/0!</v>
      </c>
      <c r="BW22" s="57" t="e">
        <f t="shared" si="24"/>
        <v>#DIV/0!</v>
      </c>
      <c r="BX22" s="57" t="e">
        <f t="shared" si="24"/>
        <v>#DIV/0!</v>
      </c>
      <c r="BY22" s="57" t="e">
        <f t="shared" si="24"/>
        <v>#DIV/0!</v>
      </c>
      <c r="BZ22" s="57" t="e">
        <f t="shared" si="24"/>
        <v>#DIV/0!</v>
      </c>
      <c r="CA22" s="57" t="e">
        <f t="shared" si="24"/>
        <v>#DIV/0!</v>
      </c>
      <c r="CB22" s="57" t="e">
        <f t="shared" si="24"/>
        <v>#DIV/0!</v>
      </c>
      <c r="CC22" s="57" t="e">
        <f t="shared" si="24"/>
        <v>#DIV/0!</v>
      </c>
      <c r="CD22" s="57" t="e">
        <f t="shared" si="24"/>
        <v>#DIV/0!</v>
      </c>
      <c r="CE22" s="57" t="e">
        <f t="shared" si="24"/>
        <v>#DIV/0!</v>
      </c>
      <c r="CF22" s="57" t="e">
        <f t="shared" si="24"/>
        <v>#DIV/0!</v>
      </c>
      <c r="CG22" s="57" t="e">
        <f t="shared" si="24"/>
        <v>#DIV/0!</v>
      </c>
      <c r="CH22" s="57" t="e">
        <f t="shared" si="24"/>
        <v>#DIV/0!</v>
      </c>
      <c r="CI22" s="57" t="e">
        <f t="shared" si="24"/>
        <v>#DIV/0!</v>
      </c>
      <c r="CJ22" s="57" t="e">
        <f t="shared" si="24"/>
        <v>#DIV/0!</v>
      </c>
    </row>
    <row r="23" spans="1:89" s="27" customFormat="1">
      <c r="A23" s="142" t="s">
        <v>375</v>
      </c>
      <c r="E23" s="27">
        <f>股权价值增加表!E17</f>
        <v>1048888724.3936763</v>
      </c>
      <c r="F23" s="27">
        <f>股权价值增加表!F17</f>
        <v>566872476.40879178</v>
      </c>
      <c r="G23" s="27">
        <f>股权价值增加表!G17</f>
        <v>310307520.21793395</v>
      </c>
      <c r="H23" s="27">
        <f>股权价值增加表!H17</f>
        <v>94563446.135886341</v>
      </c>
      <c r="I23" s="27">
        <f>股权价值增加表!I17</f>
        <v>770873092.16083491</v>
      </c>
      <c r="J23" s="27">
        <f>股权价值增加表!J17</f>
        <v>399535030.83178651</v>
      </c>
      <c r="K23" s="27">
        <f>股权价值增加表!K17</f>
        <v>218668005.96271089</v>
      </c>
      <c r="L23" s="27">
        <f>股权价值增加表!L17</f>
        <v>61780153.296675332</v>
      </c>
      <c r="M23" s="27">
        <f>股权价值增加表!M17</f>
        <v>576117050.6751653</v>
      </c>
      <c r="N23" s="27">
        <f>股权价值增加表!N17</f>
        <v>291101243.78526413</v>
      </c>
      <c r="O23" s="27">
        <f>股权价值增加表!O17</f>
        <v>176773929.73300722</v>
      </c>
      <c r="P23" s="27">
        <f>股权价值增加表!P17</f>
        <v>56939377.580278009</v>
      </c>
      <c r="Q23" s="27">
        <f>股权价值增加表!Q17</f>
        <v>415253439.17629462</v>
      </c>
      <c r="R23" s="27">
        <f>股权价值增加表!R17</f>
        <v>228177559.8307862</v>
      </c>
      <c r="S23" s="27">
        <f>股权价值增加表!S17</f>
        <v>148444933.88797238</v>
      </c>
      <c r="T23" s="27">
        <f>股权价值增加表!T17</f>
        <v>50908980.096083678</v>
      </c>
      <c r="U23" s="27">
        <f>股权价值增加表!U17</f>
        <v>335928731.79979753</v>
      </c>
      <c r="V23" s="27">
        <f>股权价值增加表!V17</f>
        <v>215465364.83624467</v>
      </c>
      <c r="W23" s="27">
        <f>股权价值增加表!W17</f>
        <v>112913656.99461612</v>
      </c>
      <c r="X23" s="27">
        <f>股权价值增加表!X17</f>
        <v>29263046.568292189</v>
      </c>
      <c r="Y23" s="27">
        <f>股权价值增加表!Y17</f>
        <v>211033404.63445583</v>
      </c>
      <c r="Z23" s="27">
        <f>股权价值增加表!Z17</f>
        <v>79337346.490697354</v>
      </c>
      <c r="AA23" s="27">
        <f>股权价值增加表!AA17</f>
        <v>34188054.75588645</v>
      </c>
      <c r="AB23" s="27">
        <f>股权价值增加表!AB17</f>
        <v>-23437588.076955386</v>
      </c>
      <c r="AC23" s="27">
        <f>股权价值增加表!AC17</f>
        <v>154528176.59544963</v>
      </c>
      <c r="AD23" s="27">
        <f>股权价值增加表!AD17</f>
        <v>169922184.0802058</v>
      </c>
      <c r="AE23" s="27">
        <f>股权价值增加表!AE17</f>
        <v>145077189.09447107</v>
      </c>
      <c r="AF23" s="27">
        <f>股权价值增加表!AF17</f>
        <v>59354338.688604563</v>
      </c>
      <c r="AG23" s="27">
        <f>股权价值增加表!AG17</f>
        <v>234242226.15596956</v>
      </c>
      <c r="AH23" s="27">
        <f>股权价值增加表!AH17</f>
        <v>165779578.11226106</v>
      </c>
      <c r="AI23" s="27">
        <f>股权价值增加表!AI17</f>
        <v>132291597.05229953</v>
      </c>
      <c r="AJ23" s="27">
        <f>股权价值增加表!AJ17</f>
        <v>78665308.421999648</v>
      </c>
      <c r="AK23" s="27">
        <f>股权价值增加表!AK17</f>
        <v>148568872.31484017</v>
      </c>
      <c r="AL23" s="27">
        <f>股权价值增加表!AL17</f>
        <v>104081862.44367038</v>
      </c>
      <c r="AM23" s="27">
        <f>股权价值增加表!AM17</f>
        <v>63772380.365525424</v>
      </c>
      <c r="AN23" s="27">
        <f>股权价值增加表!AN17</f>
        <v>952386.94894169271</v>
      </c>
      <c r="AO23" s="27">
        <f>股权价值增加表!AO17</f>
        <v>80258818.772828475</v>
      </c>
      <c r="AP23" s="27">
        <f>股权价值增加表!AP17</f>
        <v>66245054.151048765</v>
      </c>
      <c r="AQ23" s="27">
        <f>股权价值增加表!AQ17</f>
        <v>94306791.319660872</v>
      </c>
      <c r="AR23" s="27">
        <f>股权价值增加表!AR17</f>
        <v>73932948.094550639</v>
      </c>
      <c r="AS23" s="27" t="e">
        <f>股权价值增加表!AS17</f>
        <v>#DIV/0!</v>
      </c>
      <c r="AT23" s="27">
        <f>股权价值增加表!AT17</f>
        <v>0</v>
      </c>
      <c r="AU23" s="27">
        <f>股权价值增加表!AU17</f>
        <v>0</v>
      </c>
      <c r="AV23" s="27">
        <f>股权价值增加表!AV17</f>
        <v>0</v>
      </c>
      <c r="AW23" s="27">
        <f>股权价值增加表!AW17</f>
        <v>0</v>
      </c>
      <c r="AX23" s="27">
        <f>股权价值增加表!AX17</f>
        <v>0</v>
      </c>
      <c r="AY23" s="27">
        <f>股权价值增加表!AY17</f>
        <v>0</v>
      </c>
      <c r="AZ23" s="27">
        <f>股权价值增加表!AZ17</f>
        <v>0</v>
      </c>
      <c r="BA23" s="27">
        <f>股权价值增加表!BA17</f>
        <v>0</v>
      </c>
      <c r="BB23" s="27">
        <f>股权价值增加表!BB17</f>
        <v>0</v>
      </c>
      <c r="BC23" s="27">
        <f>股权价值增加表!BC17</f>
        <v>0</v>
      </c>
      <c r="BD23" s="27">
        <f>股权价值增加表!BD17</f>
        <v>0</v>
      </c>
      <c r="BE23" s="27">
        <f>股权价值增加表!BE17</f>
        <v>0</v>
      </c>
      <c r="BF23" s="27">
        <f>股权价值增加表!BF17</f>
        <v>0</v>
      </c>
      <c r="BG23" s="27">
        <f>股权价值增加表!BG17</f>
        <v>0</v>
      </c>
      <c r="BH23" s="27">
        <f>股权价值增加表!BH17</f>
        <v>0</v>
      </c>
      <c r="BI23" s="27">
        <f>股权价值增加表!BI17</f>
        <v>0</v>
      </c>
      <c r="BJ23" s="27">
        <f>股权价值增加表!BJ17</f>
        <v>0</v>
      </c>
      <c r="BK23" s="27">
        <f>股权价值增加表!BK17</f>
        <v>0</v>
      </c>
      <c r="BL23" s="27">
        <f>股权价值增加表!BL17</f>
        <v>0</v>
      </c>
      <c r="BM23" s="27">
        <f>股权价值增加表!BM17</f>
        <v>0</v>
      </c>
      <c r="BN23" s="27">
        <f>股权价值增加表!BN17</f>
        <v>0</v>
      </c>
      <c r="BO23" s="27">
        <f>股权价值增加表!BO17</f>
        <v>0</v>
      </c>
      <c r="BP23" s="27">
        <f>股权价值增加表!BP17</f>
        <v>0</v>
      </c>
      <c r="BQ23" s="27">
        <f>股权价值增加表!BQ17</f>
        <v>0</v>
      </c>
      <c r="BR23" s="27">
        <f>股权价值增加表!BR17</f>
        <v>0</v>
      </c>
      <c r="BS23" s="27">
        <f>股权价值增加表!BS17</f>
        <v>0</v>
      </c>
      <c r="BT23" s="27">
        <f>股权价值增加表!BT17</f>
        <v>0</v>
      </c>
      <c r="BU23" s="27">
        <f>股权价值增加表!BU17</f>
        <v>0</v>
      </c>
      <c r="BV23" s="27">
        <f>股权价值增加表!BV17</f>
        <v>0</v>
      </c>
      <c r="BW23" s="27">
        <f>股权价值增加表!BW17</f>
        <v>0</v>
      </c>
      <c r="BX23" s="27">
        <f>股权价值增加表!BX17</f>
        <v>0</v>
      </c>
      <c r="BY23" s="27">
        <f>股权价值增加表!BY17</f>
        <v>0</v>
      </c>
      <c r="BZ23" s="27">
        <f>股权价值增加表!BZ17</f>
        <v>0</v>
      </c>
      <c r="CA23" s="27">
        <f>股权价值增加表!CA17</f>
        <v>0</v>
      </c>
      <c r="CB23" s="27">
        <f>股权价值增加表!CB17</f>
        <v>0</v>
      </c>
      <c r="CC23" s="27">
        <f>股权价值增加表!CC17</f>
        <v>0</v>
      </c>
      <c r="CD23" s="27">
        <f>股权价值增加表!CD17</f>
        <v>0</v>
      </c>
      <c r="CE23" s="27">
        <f>股权价值增加表!CE17</f>
        <v>0</v>
      </c>
      <c r="CF23" s="27">
        <f>股权价值增加表!CF17</f>
        <v>0</v>
      </c>
      <c r="CG23" s="27" t="e">
        <f>股权价值增加表!CG17</f>
        <v>#DIV/0!</v>
      </c>
      <c r="CH23" s="27" t="e">
        <f>股权价值增加表!CH17</f>
        <v>#DIV/0!</v>
      </c>
      <c r="CI23" s="27" t="e">
        <f>股权价值增加表!CI17</f>
        <v>#DIV/0!</v>
      </c>
      <c r="CJ23" s="27" t="e">
        <f>股权价值增加表!CJ17</f>
        <v>#DIV/0!</v>
      </c>
    </row>
    <row r="24" spans="1:89" s="57" customFormat="1">
      <c r="A24" s="20" t="s">
        <v>376</v>
      </c>
      <c r="E24" s="57">
        <f>E23/E2</f>
        <v>0.12773338929407202</v>
      </c>
      <c r="F24" s="57">
        <f t="shared" ref="F24:BQ24" si="25">F23/F2</f>
        <v>0.10912238563163561</v>
      </c>
      <c r="G24" s="57">
        <f t="shared" si="25"/>
        <v>9.297250072088821E-2</v>
      </c>
      <c r="H24" s="57">
        <f t="shared" si="25"/>
        <v>7.0020948270245159E-2</v>
      </c>
      <c r="I24" s="57">
        <f t="shared" si="25"/>
        <v>0.12294781040875027</v>
      </c>
      <c r="J24" s="57">
        <f t="shared" si="25"/>
        <v>9.5278951260322139E-2</v>
      </c>
      <c r="K24" s="57">
        <f t="shared" si="25"/>
        <v>8.1130442179400186E-2</v>
      </c>
      <c r="L24" s="57">
        <f t="shared" si="25"/>
        <v>5.3804372364091149E-2</v>
      </c>
      <c r="M24" s="57">
        <f t="shared" si="25"/>
        <v>0.12230348003428995</v>
      </c>
      <c r="N24" s="57">
        <f t="shared" si="25"/>
        <v>9.5590377313446731E-2</v>
      </c>
      <c r="O24" s="57">
        <f t="shared" si="25"/>
        <v>9.2284975579866618E-2</v>
      </c>
      <c r="P24" s="57">
        <f t="shared" si="25"/>
        <v>6.9191963850594687E-2</v>
      </c>
      <c r="Q24" s="57">
        <f t="shared" si="25"/>
        <v>0.12552358558213883</v>
      </c>
      <c r="R24" s="57">
        <f t="shared" si="25"/>
        <v>0.10377471988461588</v>
      </c>
      <c r="S24" s="57">
        <f t="shared" si="25"/>
        <v>0.10479667813646144</v>
      </c>
      <c r="T24" s="57">
        <f t="shared" si="25"/>
        <v>8.1363225677577686E-2</v>
      </c>
      <c r="U24" s="57">
        <f t="shared" si="25"/>
        <v>0.13106713805870557</v>
      </c>
      <c r="V24" s="57">
        <f t="shared" si="25"/>
        <v>0.12514977736154009</v>
      </c>
      <c r="W24" s="57">
        <f t="shared" si="25"/>
        <v>0.1053244171434875</v>
      </c>
      <c r="X24" s="57">
        <f t="shared" si="25"/>
        <v>6.3677045943811919E-2</v>
      </c>
      <c r="Y24" s="57">
        <f t="shared" si="25"/>
        <v>0.11236945773359426</v>
      </c>
      <c r="Z24" s="57">
        <f t="shared" si="25"/>
        <v>6.9632279313402309E-2</v>
      </c>
      <c r="AA24" s="57">
        <f t="shared" si="25"/>
        <v>4.9655918893651903E-2</v>
      </c>
      <c r="AB24" s="57">
        <f t="shared" si="25"/>
        <v>-8.465199734923054E-2</v>
      </c>
      <c r="AC24" s="57">
        <f t="shared" si="25"/>
        <v>9.3294188731054911E-2</v>
      </c>
      <c r="AD24" s="57">
        <f t="shared" si="25"/>
        <v>0.1456555246758573</v>
      </c>
      <c r="AE24" s="57">
        <f t="shared" si="25"/>
        <v>0.18368873105730726</v>
      </c>
      <c r="AF24" s="57">
        <f t="shared" si="25"/>
        <v>0.17043824852582878</v>
      </c>
      <c r="AG24" s="57">
        <f t="shared" si="25"/>
        <v>0.18415286547592535</v>
      </c>
      <c r="AH24" s="57">
        <f t="shared" si="25"/>
        <v>0.19983390665816136</v>
      </c>
      <c r="AI24" s="57">
        <f t="shared" si="25"/>
        <v>0.2436898544683638</v>
      </c>
      <c r="AJ24" s="57">
        <f t="shared" si="25"/>
        <v>0.30103641191365638</v>
      </c>
      <c r="AK24" s="57">
        <f t="shared" si="25"/>
        <v>0.20123409551002638</v>
      </c>
      <c r="AL24" s="57">
        <f t="shared" si="25"/>
        <v>0.20720218375123067</v>
      </c>
      <c r="AM24" s="57">
        <f t="shared" si="25"/>
        <v>0.22893147150105514</v>
      </c>
      <c r="AN24" s="57">
        <f t="shared" si="25"/>
        <v>1.1012981367644715E-2</v>
      </c>
      <c r="AO24" s="57">
        <f t="shared" si="25"/>
        <v>0.1569881337897914</v>
      </c>
      <c r="AP24" s="57">
        <f t="shared" si="25"/>
        <v>0.17678359480371064</v>
      </c>
      <c r="AQ24" s="57">
        <f t="shared" si="25"/>
        <v>0.18041325249921594</v>
      </c>
      <c r="AR24" s="57">
        <f t="shared" si="25"/>
        <v>0.21471444290929559</v>
      </c>
      <c r="AS24" s="57" t="e">
        <f t="shared" si="25"/>
        <v>#DIV/0!</v>
      </c>
      <c r="AT24" s="57" t="e">
        <f t="shared" si="25"/>
        <v>#DIV/0!</v>
      </c>
      <c r="AU24" s="57" t="e">
        <f t="shared" si="25"/>
        <v>#DIV/0!</v>
      </c>
      <c r="AV24" s="57" t="e">
        <f t="shared" si="25"/>
        <v>#DIV/0!</v>
      </c>
      <c r="AW24" s="57" t="e">
        <f t="shared" si="25"/>
        <v>#DIV/0!</v>
      </c>
      <c r="AX24" s="57" t="e">
        <f t="shared" si="25"/>
        <v>#DIV/0!</v>
      </c>
      <c r="AY24" s="57" t="e">
        <f t="shared" si="25"/>
        <v>#DIV/0!</v>
      </c>
      <c r="AZ24" s="57" t="e">
        <f t="shared" si="25"/>
        <v>#DIV/0!</v>
      </c>
      <c r="BA24" s="57" t="e">
        <f t="shared" si="25"/>
        <v>#DIV/0!</v>
      </c>
      <c r="BB24" s="57" t="e">
        <f t="shared" si="25"/>
        <v>#DIV/0!</v>
      </c>
      <c r="BC24" s="57" t="e">
        <f t="shared" si="25"/>
        <v>#DIV/0!</v>
      </c>
      <c r="BD24" s="57" t="e">
        <f t="shared" si="25"/>
        <v>#DIV/0!</v>
      </c>
      <c r="BE24" s="57" t="e">
        <f t="shared" si="25"/>
        <v>#DIV/0!</v>
      </c>
      <c r="BF24" s="57" t="e">
        <f t="shared" si="25"/>
        <v>#DIV/0!</v>
      </c>
      <c r="BG24" s="57" t="e">
        <f t="shared" si="25"/>
        <v>#DIV/0!</v>
      </c>
      <c r="BH24" s="57" t="e">
        <f t="shared" si="25"/>
        <v>#DIV/0!</v>
      </c>
      <c r="BI24" s="57" t="e">
        <f t="shared" si="25"/>
        <v>#DIV/0!</v>
      </c>
      <c r="BJ24" s="57" t="e">
        <f t="shared" si="25"/>
        <v>#DIV/0!</v>
      </c>
      <c r="BK24" s="57" t="e">
        <f t="shared" si="25"/>
        <v>#DIV/0!</v>
      </c>
      <c r="BL24" s="57" t="e">
        <f t="shared" si="25"/>
        <v>#DIV/0!</v>
      </c>
      <c r="BM24" s="57" t="e">
        <f t="shared" si="25"/>
        <v>#DIV/0!</v>
      </c>
      <c r="BN24" s="57" t="e">
        <f t="shared" si="25"/>
        <v>#DIV/0!</v>
      </c>
      <c r="BO24" s="57" t="e">
        <f t="shared" si="25"/>
        <v>#DIV/0!</v>
      </c>
      <c r="BP24" s="57" t="e">
        <f t="shared" si="25"/>
        <v>#DIV/0!</v>
      </c>
      <c r="BQ24" s="57" t="e">
        <f t="shared" si="25"/>
        <v>#DIV/0!</v>
      </c>
      <c r="BR24" s="57" t="e">
        <f t="shared" ref="BR24:CJ24" si="26">BR23/BR2</f>
        <v>#DIV/0!</v>
      </c>
      <c r="BS24" s="57" t="e">
        <f t="shared" si="26"/>
        <v>#DIV/0!</v>
      </c>
      <c r="BT24" s="57" t="e">
        <f t="shared" si="26"/>
        <v>#DIV/0!</v>
      </c>
      <c r="BU24" s="57" t="e">
        <f t="shared" si="26"/>
        <v>#DIV/0!</v>
      </c>
      <c r="BV24" s="57" t="e">
        <f t="shared" si="26"/>
        <v>#DIV/0!</v>
      </c>
      <c r="BW24" s="57" t="e">
        <f t="shared" si="26"/>
        <v>#DIV/0!</v>
      </c>
      <c r="BX24" s="57" t="e">
        <f t="shared" si="26"/>
        <v>#DIV/0!</v>
      </c>
      <c r="BY24" s="57" t="e">
        <f t="shared" si="26"/>
        <v>#DIV/0!</v>
      </c>
      <c r="BZ24" s="57" t="e">
        <f t="shared" si="26"/>
        <v>#DIV/0!</v>
      </c>
      <c r="CA24" s="57" t="e">
        <f t="shared" si="26"/>
        <v>#DIV/0!</v>
      </c>
      <c r="CB24" s="57" t="e">
        <f t="shared" si="26"/>
        <v>#DIV/0!</v>
      </c>
      <c r="CC24" s="57" t="e">
        <f t="shared" si="26"/>
        <v>#DIV/0!</v>
      </c>
      <c r="CD24" s="57" t="e">
        <f t="shared" si="26"/>
        <v>#DIV/0!</v>
      </c>
      <c r="CE24" s="57" t="e">
        <f t="shared" si="26"/>
        <v>#DIV/0!</v>
      </c>
      <c r="CF24" s="57" t="e">
        <f t="shared" si="26"/>
        <v>#DIV/0!</v>
      </c>
      <c r="CG24" s="57" t="e">
        <f t="shared" si="26"/>
        <v>#DIV/0!</v>
      </c>
      <c r="CH24" s="57" t="e">
        <f t="shared" si="26"/>
        <v>#DIV/0!</v>
      </c>
      <c r="CI24" s="57" t="e">
        <f t="shared" si="26"/>
        <v>#DIV/0!</v>
      </c>
      <c r="CJ24" s="57" t="e">
        <f t="shared" si="26"/>
        <v>#DIV/0!</v>
      </c>
    </row>
    <row r="25" spans="1:89" s="16" customFormat="1" ht="93" customHeight="1" thickBot="1">
      <c r="A25" s="206" t="s">
        <v>653</v>
      </c>
      <c r="B25" s="207"/>
      <c r="C25" s="207"/>
      <c r="D25" s="207"/>
      <c r="E25" s="207"/>
      <c r="F25" s="207"/>
      <c r="G25" s="207"/>
      <c r="H25" s="207"/>
      <c r="I25" s="207"/>
      <c r="J25" s="207"/>
      <c r="K25" s="207"/>
      <c r="L25" s="207"/>
      <c r="M25" s="207"/>
      <c r="N25" s="207"/>
      <c r="O25" s="207"/>
      <c r="P25" s="207"/>
      <c r="Q25" s="207"/>
      <c r="R25" s="207"/>
      <c r="S25" s="207"/>
      <c r="T25" s="207"/>
      <c r="U25" s="207"/>
      <c r="V25" s="207"/>
      <c r="W25" s="207"/>
      <c r="X25" s="207"/>
      <c r="Y25" s="207"/>
      <c r="Z25" s="207"/>
      <c r="AA25" s="207"/>
      <c r="AB25" s="207"/>
      <c r="AC25" s="207"/>
      <c r="AD25" s="207"/>
      <c r="AE25" s="207"/>
      <c r="AF25" s="207"/>
      <c r="AG25" s="207"/>
    </row>
    <row r="26" spans="1:89" s="63" customFormat="1" ht="14.25" thickBot="1">
      <c r="A26" s="168" t="s">
        <v>610</v>
      </c>
      <c r="B26" s="169"/>
      <c r="C26" s="169"/>
      <c r="D26" s="169"/>
      <c r="E26" s="170">
        <f>POWER(E2/Y2,1/6)-1</f>
        <v>0.27875401425317792</v>
      </c>
    </row>
    <row r="27" spans="1:89" s="26" customFormat="1">
      <c r="A27" s="20" t="s">
        <v>382</v>
      </c>
      <c r="B27" s="1">
        <v>43373</v>
      </c>
      <c r="C27" s="1">
        <v>43281</v>
      </c>
      <c r="D27" s="1">
        <v>43190</v>
      </c>
      <c r="E27" s="1">
        <v>43100</v>
      </c>
      <c r="F27" s="1">
        <v>43008</v>
      </c>
      <c r="G27" s="1">
        <v>42916</v>
      </c>
      <c r="H27" s="1">
        <v>42825</v>
      </c>
      <c r="I27" s="1">
        <v>42735</v>
      </c>
      <c r="J27" s="1">
        <v>42643</v>
      </c>
      <c r="K27" s="1">
        <v>42551</v>
      </c>
      <c r="L27" s="1">
        <v>42460</v>
      </c>
      <c r="M27" s="1">
        <v>42369</v>
      </c>
      <c r="N27" s="1">
        <v>42277</v>
      </c>
      <c r="O27" s="1">
        <v>42185</v>
      </c>
      <c r="P27" s="1">
        <v>42094</v>
      </c>
      <c r="Q27" s="1">
        <v>42004</v>
      </c>
      <c r="R27" s="1">
        <v>41912</v>
      </c>
      <c r="S27" s="1">
        <v>41820</v>
      </c>
      <c r="T27" s="1">
        <v>41729</v>
      </c>
      <c r="U27" s="1">
        <v>41639</v>
      </c>
      <c r="V27" s="1">
        <v>41547</v>
      </c>
      <c r="W27" s="1">
        <v>41455</v>
      </c>
      <c r="X27" s="1">
        <v>41364</v>
      </c>
      <c r="Y27" s="1">
        <v>41274</v>
      </c>
      <c r="Z27" s="1">
        <v>41182</v>
      </c>
      <c r="AA27" s="1">
        <v>41090</v>
      </c>
      <c r="AB27" s="1">
        <v>40999</v>
      </c>
      <c r="AC27" s="1">
        <v>40908</v>
      </c>
      <c r="AD27" s="1">
        <v>40816</v>
      </c>
      <c r="AE27" s="1">
        <v>40724</v>
      </c>
      <c r="AF27" s="1">
        <v>40633</v>
      </c>
      <c r="AG27" s="1">
        <v>40543</v>
      </c>
      <c r="AH27" s="1">
        <v>40451</v>
      </c>
      <c r="AI27" s="1">
        <v>40359</v>
      </c>
      <c r="AJ27" s="1">
        <v>40268</v>
      </c>
      <c r="AK27" s="1">
        <v>40178</v>
      </c>
      <c r="AL27" s="1">
        <v>40086</v>
      </c>
      <c r="AM27" s="1">
        <v>39994</v>
      </c>
      <c r="AN27" s="1">
        <v>39903</v>
      </c>
      <c r="AO27" s="1">
        <v>39813</v>
      </c>
      <c r="AP27" s="1">
        <v>39721</v>
      </c>
      <c r="AQ27" s="1">
        <v>39447</v>
      </c>
      <c r="AR27" s="1">
        <v>39082</v>
      </c>
      <c r="AS27" s="1">
        <v>25569</v>
      </c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</row>
    <row r="28" spans="1:89" s="26" customFormat="1">
      <c r="A28" s="17" t="s">
        <v>378</v>
      </c>
      <c r="E28" s="26">
        <f>股权价值增加表!E15</f>
        <v>1493709999.27</v>
      </c>
      <c r="F28" s="26">
        <f>股权价值增加表!F15</f>
        <v>827974310.26999974</v>
      </c>
      <c r="G28" s="26">
        <f>股权价值增加表!G15</f>
        <v>471360567.90999985</v>
      </c>
      <c r="H28" s="26">
        <f>股权价值增加表!H15</f>
        <v>160264808.19999999</v>
      </c>
      <c r="I28" s="26">
        <f>股权价值增加表!I15</f>
        <v>1100138748.7299998</v>
      </c>
      <c r="J28" s="26">
        <f>股权价值增加表!J15</f>
        <v>571523378.38999999</v>
      </c>
      <c r="K28" s="26">
        <f>股权价值增加表!K15</f>
        <v>330124405.29000002</v>
      </c>
      <c r="L28" s="26">
        <f>股权价值增加表!L15</f>
        <v>118922588.02000013</v>
      </c>
      <c r="M28" s="26">
        <f>股权价值增加表!M15</f>
        <v>801012612.00000048</v>
      </c>
      <c r="N28" s="26">
        <f>股权价值增加表!N15</f>
        <v>398848919.0999999</v>
      </c>
      <c r="O28" s="26">
        <f>股权价值增加表!O15</f>
        <v>240062760.30000001</v>
      </c>
      <c r="P28" s="26">
        <f>股权价值增加表!P15</f>
        <v>86423076.250000075</v>
      </c>
      <c r="Q28" s="26">
        <f>股权价值增加表!Q15</f>
        <v>558669244.63999987</v>
      </c>
      <c r="R28" s="26">
        <f>股权价值增加表!R15</f>
        <v>311891192.73000002</v>
      </c>
      <c r="S28" s="26">
        <f>股权价值增加表!S15</f>
        <v>209446735.29000002</v>
      </c>
      <c r="T28" s="26">
        <f>股权价值增加表!T15</f>
        <v>75565278.350000024</v>
      </c>
      <c r="U28" s="26">
        <f>股权价值增加表!U15</f>
        <v>458773069.98999995</v>
      </c>
      <c r="V28" s="26">
        <f>股权价值增加表!V15</f>
        <v>293563611.38</v>
      </c>
      <c r="W28" s="26">
        <f>股权价值增加表!W15</f>
        <v>155030529.91000003</v>
      </c>
      <c r="X28" s="26">
        <f>股权价值增加表!X15</f>
        <v>44106751.930000022</v>
      </c>
      <c r="Y28" s="26">
        <f>股权价值增加表!Y15</f>
        <v>285388027.49999994</v>
      </c>
      <c r="Z28" s="26">
        <f>股权价值增加表!Z15</f>
        <v>112862439.62999991</v>
      </c>
      <c r="AA28" s="26">
        <f>股权价值增加表!AA15</f>
        <v>51003964.339999989</v>
      </c>
      <c r="AB28" s="26">
        <f>股权价值增加表!AB15</f>
        <v>-16164893.219999993</v>
      </c>
      <c r="AC28" s="26">
        <f>股权价值增加表!AC15</f>
        <v>251900190.14000008</v>
      </c>
      <c r="AD28" s="26">
        <f>股权价值增加表!AD15</f>
        <v>243299802.10999998</v>
      </c>
      <c r="AE28" s="26">
        <f>股权价值增加表!AE15</f>
        <v>203357510.22999999</v>
      </c>
      <c r="AF28" s="26">
        <f>股权价值增加表!AF15</f>
        <v>83484991.279999986</v>
      </c>
      <c r="AG28" s="26">
        <f>股权价值增加表!AG15</f>
        <v>314952838.07000011</v>
      </c>
      <c r="AH28" s="26">
        <f>股权价值增加表!AH15</f>
        <v>225852256.06999993</v>
      </c>
      <c r="AI28" s="26">
        <f>股权价值增加表!AI15</f>
        <v>178834666.87000003</v>
      </c>
      <c r="AJ28" s="26">
        <f>股权价值增加表!AJ15</f>
        <v>105314634.38000001</v>
      </c>
      <c r="AK28" s="26">
        <f>股权价值增加表!AK15</f>
        <v>189178624.50999993</v>
      </c>
      <c r="AL28" s="26">
        <f>股权价值增加表!AL15</f>
        <v>132466316.86000001</v>
      </c>
      <c r="AM28" s="26">
        <f>股权价值增加表!AM15</f>
        <v>79684278.289999992</v>
      </c>
      <c r="AN28" s="26">
        <f>股权价值增加表!AN15</f>
        <v>3367987.27</v>
      </c>
      <c r="AO28" s="26">
        <f>股权价值增加表!AO15</f>
        <v>112893532.28000002</v>
      </c>
      <c r="AP28" s="26">
        <f>股权价值增加表!AP15</f>
        <v>93156912.170000017</v>
      </c>
      <c r="AQ28" s="26">
        <f>股权价值增加表!AQ15</f>
        <v>125168940.47000004</v>
      </c>
      <c r="AR28" s="26">
        <f>股权价值增加表!AR15</f>
        <v>90905206.509999976</v>
      </c>
      <c r="AS28" s="26">
        <f>股权价值增加表!AS15</f>
        <v>0</v>
      </c>
      <c r="AT28" s="26">
        <f>股权价值增加表!AT15</f>
        <v>0</v>
      </c>
      <c r="AU28" s="26">
        <f>股权价值增加表!AU15</f>
        <v>0</v>
      </c>
      <c r="AV28" s="26">
        <f>股权价值增加表!AV15</f>
        <v>0</v>
      </c>
      <c r="AW28" s="26">
        <f>股权价值增加表!AW15</f>
        <v>0</v>
      </c>
      <c r="AX28" s="26">
        <f>股权价值增加表!AX15</f>
        <v>0</v>
      </c>
      <c r="AY28" s="26">
        <f>股权价值增加表!AY15</f>
        <v>0</v>
      </c>
      <c r="AZ28" s="26">
        <f>股权价值增加表!AZ15</f>
        <v>0</v>
      </c>
      <c r="BA28" s="26">
        <f>股权价值增加表!BA15</f>
        <v>0</v>
      </c>
      <c r="BB28" s="26">
        <f>股权价值增加表!BB15</f>
        <v>0</v>
      </c>
      <c r="BC28" s="26">
        <f>股权价值增加表!BC15</f>
        <v>0</v>
      </c>
      <c r="BD28" s="26">
        <f>股权价值增加表!BD15</f>
        <v>0</v>
      </c>
      <c r="BE28" s="26">
        <f>股权价值增加表!BE15</f>
        <v>0</v>
      </c>
      <c r="BF28" s="26">
        <f>股权价值增加表!BF15</f>
        <v>0</v>
      </c>
      <c r="BG28" s="26">
        <f>股权价值增加表!BG15</f>
        <v>0</v>
      </c>
      <c r="BH28" s="26">
        <f>股权价值增加表!BH15</f>
        <v>0</v>
      </c>
      <c r="BI28" s="26">
        <f>股权价值增加表!BI15</f>
        <v>0</v>
      </c>
      <c r="BJ28" s="26">
        <f>股权价值增加表!BJ15</f>
        <v>0</v>
      </c>
      <c r="BK28" s="26">
        <f>股权价值增加表!BK15</f>
        <v>0</v>
      </c>
      <c r="BL28" s="26">
        <f>股权价值增加表!BL15</f>
        <v>0</v>
      </c>
      <c r="BM28" s="26">
        <f>股权价值增加表!BM15</f>
        <v>0</v>
      </c>
      <c r="BN28" s="26">
        <f>股权价值增加表!BN15</f>
        <v>0</v>
      </c>
      <c r="BO28" s="26">
        <f>股权价值增加表!BO15</f>
        <v>0</v>
      </c>
      <c r="BP28" s="26">
        <f>股权价值增加表!BP15</f>
        <v>0</v>
      </c>
      <c r="BQ28" s="26">
        <f>股权价值增加表!BQ15</f>
        <v>0</v>
      </c>
      <c r="BR28" s="26">
        <f>股权价值增加表!BR15</f>
        <v>0</v>
      </c>
      <c r="BS28" s="26">
        <f>股权价值增加表!BS15</f>
        <v>0</v>
      </c>
      <c r="BT28" s="26">
        <f>股权价值增加表!BT15</f>
        <v>0</v>
      </c>
      <c r="BU28" s="26">
        <f>股权价值增加表!BU15</f>
        <v>0</v>
      </c>
      <c r="BV28" s="26">
        <f>股权价值增加表!BV15</f>
        <v>0</v>
      </c>
      <c r="BW28" s="26">
        <f>股权价值增加表!BW15</f>
        <v>0</v>
      </c>
      <c r="BX28" s="26">
        <f>股权价值增加表!BX15</f>
        <v>0</v>
      </c>
      <c r="BY28" s="26">
        <f>股权价值增加表!BY15</f>
        <v>0</v>
      </c>
      <c r="BZ28" s="26">
        <f>股权价值增加表!BZ15</f>
        <v>0</v>
      </c>
      <c r="CA28" s="26">
        <f>股权价值增加表!CA15</f>
        <v>0</v>
      </c>
      <c r="CB28" s="26">
        <f>股权价值增加表!CB15</f>
        <v>0</v>
      </c>
      <c r="CC28" s="26">
        <f>股权价值增加表!CC15</f>
        <v>0</v>
      </c>
      <c r="CD28" s="26">
        <f>股权价值增加表!CD15</f>
        <v>0</v>
      </c>
      <c r="CE28" s="26">
        <f>股权价值增加表!CE15</f>
        <v>0</v>
      </c>
      <c r="CF28" s="26">
        <f>股权价值增加表!CF15</f>
        <v>0</v>
      </c>
      <c r="CG28" s="26">
        <f>股权价值增加表!CG15</f>
        <v>0</v>
      </c>
      <c r="CH28" s="26">
        <f>股权价值增加表!CH15</f>
        <v>0</v>
      </c>
      <c r="CI28" s="26">
        <f>股权价值增加表!CI15</f>
        <v>0</v>
      </c>
      <c r="CJ28" s="26">
        <f>股权价值增加表!CJ15</f>
        <v>0</v>
      </c>
      <c r="CK28" s="26">
        <f>股权价值增加表!CK15</f>
        <v>0</v>
      </c>
    </row>
    <row r="29" spans="1:89" s="59" customFormat="1">
      <c r="A29" s="160" t="s">
        <v>383</v>
      </c>
      <c r="E29" s="59">
        <f t="shared" ref="E29:AJ29" si="27">E28/E34</f>
        <v>0.96334994319456557</v>
      </c>
      <c r="F29" s="59">
        <f t="shared" si="27"/>
        <v>0.96685887049538921</v>
      </c>
      <c r="G29" s="59">
        <f t="shared" si="27"/>
        <v>0.95888532061808818</v>
      </c>
      <c r="H29" s="59">
        <f t="shared" si="27"/>
        <v>0.93723889946401695</v>
      </c>
      <c r="I29" s="59">
        <f t="shared" si="27"/>
        <v>0.94073019775305622</v>
      </c>
      <c r="J29" s="59">
        <f t="shared" si="27"/>
        <v>0.9866552085182978</v>
      </c>
      <c r="K29" s="59">
        <f t="shared" si="27"/>
        <v>0.98560154154866086</v>
      </c>
      <c r="L29" s="59">
        <f t="shared" si="27"/>
        <v>0.99917073163000769</v>
      </c>
      <c r="M29" s="59">
        <f t="shared" si="27"/>
        <v>0.97398208633992833</v>
      </c>
      <c r="N29" s="59">
        <f t="shared" si="27"/>
        <v>0.98848541461947914</v>
      </c>
      <c r="O29" s="59">
        <f t="shared" si="27"/>
        <v>0.98053161433867253</v>
      </c>
      <c r="P29" s="59">
        <f t="shared" si="27"/>
        <v>0.98402706234969894</v>
      </c>
      <c r="Q29" s="59">
        <f t="shared" si="27"/>
        <v>0.97330786853876639</v>
      </c>
      <c r="R29" s="59">
        <f t="shared" si="27"/>
        <v>0.99375753358284136</v>
      </c>
      <c r="S29" s="59">
        <f t="shared" si="27"/>
        <v>0.99071867150919168</v>
      </c>
      <c r="T29" s="59">
        <f t="shared" si="27"/>
        <v>0.99994160807142363</v>
      </c>
      <c r="U29" s="59">
        <f t="shared" si="27"/>
        <v>0.96793414200268491</v>
      </c>
      <c r="V29" s="59">
        <f t="shared" si="27"/>
        <v>0.99502196334064053</v>
      </c>
      <c r="W29" s="59">
        <f t="shared" si="27"/>
        <v>0.99061540594287478</v>
      </c>
      <c r="X29" s="59">
        <f t="shared" si="27"/>
        <v>1</v>
      </c>
      <c r="Y29" s="59">
        <f t="shared" si="27"/>
        <v>0.93055786137330843</v>
      </c>
      <c r="Z29" s="59">
        <f t="shared" si="27"/>
        <v>0.97788402342651193</v>
      </c>
      <c r="AA29" s="59">
        <f t="shared" si="27"/>
        <v>0.97030960548257394</v>
      </c>
      <c r="AB29" s="59">
        <f t="shared" si="27"/>
        <v>0.98841381801446215</v>
      </c>
      <c r="AC29" s="59">
        <f t="shared" si="27"/>
        <v>0.91674110677383114</v>
      </c>
      <c r="AD29" s="59">
        <f t="shared" si="27"/>
        <v>0.99294277405043241</v>
      </c>
      <c r="AE29" s="59">
        <f t="shared" si="27"/>
        <v>0.99650100218062643</v>
      </c>
      <c r="AF29" s="59">
        <f t="shared" si="27"/>
        <v>1.0023771208109673</v>
      </c>
      <c r="AG29" s="59">
        <f t="shared" si="27"/>
        <v>0.95063008211853117</v>
      </c>
      <c r="AH29" s="59">
        <f t="shared" si="27"/>
        <v>0.99836084035527628</v>
      </c>
      <c r="AI29" s="59">
        <f t="shared" si="27"/>
        <v>1.0008383870920909</v>
      </c>
      <c r="AJ29" s="59">
        <f t="shared" si="27"/>
        <v>1</v>
      </c>
      <c r="AK29" s="59">
        <f t="shared" ref="AK29:BP29" si="28">AK28/AK34</f>
        <v>0.98252064654868865</v>
      </c>
      <c r="AL29" s="59">
        <f t="shared" si="28"/>
        <v>1</v>
      </c>
      <c r="AM29" s="59">
        <f t="shared" si="28"/>
        <v>1</v>
      </c>
      <c r="AN29" s="59">
        <f t="shared" si="28"/>
        <v>1</v>
      </c>
      <c r="AO29" s="59">
        <f t="shared" si="28"/>
        <v>0.98901221571093412</v>
      </c>
      <c r="AP29" s="59">
        <f t="shared" si="28"/>
        <v>1</v>
      </c>
      <c r="AQ29" s="59">
        <f t="shared" si="28"/>
        <v>1</v>
      </c>
      <c r="AR29" s="59">
        <f t="shared" si="28"/>
        <v>1</v>
      </c>
      <c r="AS29" s="59" t="e">
        <f t="shared" si="28"/>
        <v>#DIV/0!</v>
      </c>
      <c r="AT29" s="59">
        <f t="shared" si="28"/>
        <v>0</v>
      </c>
      <c r="AU29" s="59">
        <f t="shared" si="28"/>
        <v>0</v>
      </c>
      <c r="AV29" s="59" t="e">
        <f t="shared" si="28"/>
        <v>#DIV/0!</v>
      </c>
      <c r="AW29" s="59">
        <f t="shared" si="28"/>
        <v>0</v>
      </c>
      <c r="AX29" s="59">
        <f t="shared" si="28"/>
        <v>0</v>
      </c>
      <c r="AY29" s="59">
        <f t="shared" si="28"/>
        <v>0</v>
      </c>
      <c r="AZ29" s="59">
        <f t="shared" si="28"/>
        <v>0</v>
      </c>
      <c r="BA29" s="59">
        <f t="shared" si="28"/>
        <v>0</v>
      </c>
      <c r="BB29" s="59">
        <f t="shared" si="28"/>
        <v>0</v>
      </c>
      <c r="BC29" s="59">
        <f t="shared" si="28"/>
        <v>0</v>
      </c>
      <c r="BD29" s="59">
        <f t="shared" si="28"/>
        <v>0</v>
      </c>
      <c r="BE29" s="59">
        <f t="shared" si="28"/>
        <v>0</v>
      </c>
      <c r="BF29" s="59">
        <f t="shared" si="28"/>
        <v>0</v>
      </c>
      <c r="BG29" s="59">
        <f t="shared" si="28"/>
        <v>0</v>
      </c>
      <c r="BH29" s="59">
        <f t="shared" si="28"/>
        <v>0</v>
      </c>
      <c r="BI29" s="59">
        <f t="shared" si="28"/>
        <v>0</v>
      </c>
      <c r="BJ29" s="59">
        <f t="shared" si="28"/>
        <v>0</v>
      </c>
      <c r="BK29" s="59">
        <f t="shared" si="28"/>
        <v>0</v>
      </c>
      <c r="BL29" s="59">
        <f t="shared" si="28"/>
        <v>0</v>
      </c>
      <c r="BM29" s="59">
        <f t="shared" si="28"/>
        <v>0</v>
      </c>
      <c r="BN29" s="59">
        <f t="shared" si="28"/>
        <v>0</v>
      </c>
      <c r="BO29" s="59">
        <f t="shared" si="28"/>
        <v>0</v>
      </c>
      <c r="BP29" s="59">
        <f t="shared" si="28"/>
        <v>0</v>
      </c>
      <c r="BQ29" s="59">
        <f t="shared" ref="BQ29:CK29" si="29">BQ28/BQ34</f>
        <v>0</v>
      </c>
      <c r="BR29" s="59">
        <f t="shared" si="29"/>
        <v>0</v>
      </c>
      <c r="BS29" s="59">
        <f t="shared" si="29"/>
        <v>0</v>
      </c>
      <c r="BT29" s="59">
        <f t="shared" si="29"/>
        <v>0</v>
      </c>
      <c r="BU29" s="59">
        <f t="shared" si="29"/>
        <v>0</v>
      </c>
      <c r="BV29" s="59">
        <f t="shared" si="29"/>
        <v>0</v>
      </c>
      <c r="BW29" s="59">
        <f t="shared" si="29"/>
        <v>0</v>
      </c>
      <c r="BX29" s="59">
        <f t="shared" si="29"/>
        <v>0</v>
      </c>
      <c r="BY29" s="59">
        <f t="shared" si="29"/>
        <v>0</v>
      </c>
      <c r="BZ29" s="59">
        <f t="shared" si="29"/>
        <v>0</v>
      </c>
      <c r="CA29" s="59">
        <f t="shared" si="29"/>
        <v>0</v>
      </c>
      <c r="CB29" s="59">
        <f t="shared" si="29"/>
        <v>0</v>
      </c>
      <c r="CC29" s="59">
        <f t="shared" si="29"/>
        <v>0</v>
      </c>
      <c r="CD29" s="59">
        <f t="shared" si="29"/>
        <v>0</v>
      </c>
      <c r="CE29" s="59">
        <f t="shared" si="29"/>
        <v>0</v>
      </c>
      <c r="CF29" s="59">
        <f t="shared" si="29"/>
        <v>0</v>
      </c>
      <c r="CG29" s="59" t="e">
        <f t="shared" si="29"/>
        <v>#DIV/0!</v>
      </c>
      <c r="CH29" s="59" t="e">
        <f t="shared" si="29"/>
        <v>#DIV/0!</v>
      </c>
      <c r="CI29" s="59" t="e">
        <f t="shared" si="29"/>
        <v>#DIV/0!</v>
      </c>
      <c r="CJ29" s="59" t="e">
        <f t="shared" si="29"/>
        <v>#DIV/0!</v>
      </c>
      <c r="CK29" s="59" t="e">
        <f t="shared" si="29"/>
        <v>#DIV/0!</v>
      </c>
    </row>
    <row r="30" spans="1:89" s="26" customFormat="1">
      <c r="A30" s="17" t="s">
        <v>379</v>
      </c>
      <c r="E30" s="26">
        <f>股权价值增加表!E20</f>
        <v>-401773.08</v>
      </c>
      <c r="F30" s="26">
        <f>股权价值增加表!F20</f>
        <v>1182983.53</v>
      </c>
      <c r="G30" s="26">
        <f>股权价值增加表!G20</f>
        <v>415734.32</v>
      </c>
      <c r="H30" s="26">
        <f>股权价值增加表!H20</f>
        <v>0</v>
      </c>
      <c r="I30" s="26">
        <f>股权价值增加表!I20</f>
        <v>6454556.7199999997</v>
      </c>
      <c r="J30" s="26">
        <f>股权价值增加表!J20</f>
        <v>0</v>
      </c>
      <c r="K30" s="26">
        <f>股权价值增加表!K20</f>
        <v>0</v>
      </c>
      <c r="L30" s="26">
        <f>股权价值增加表!L20</f>
        <v>0</v>
      </c>
      <c r="M30" s="26">
        <f>股权价值增加表!M20</f>
        <v>0</v>
      </c>
      <c r="N30" s="26">
        <f>股权价值增加表!N20</f>
        <v>0</v>
      </c>
      <c r="O30" s="26">
        <f>股权价值增加表!O20</f>
        <v>0</v>
      </c>
      <c r="P30" s="26">
        <f>股权价值增加表!P20</f>
        <v>0</v>
      </c>
      <c r="Q30" s="26">
        <f>股权价值增加表!Q20</f>
        <v>0</v>
      </c>
      <c r="R30" s="26">
        <f>股权价值增加表!R20</f>
        <v>0</v>
      </c>
      <c r="S30" s="26">
        <f>股权价值增加表!S20</f>
        <v>0</v>
      </c>
      <c r="T30" s="26">
        <f>股权价值增加表!T20</f>
        <v>0</v>
      </c>
      <c r="U30" s="26">
        <f>股权价值增加表!U20</f>
        <v>0</v>
      </c>
      <c r="V30" s="26">
        <f>股权价值增加表!V20</f>
        <v>0</v>
      </c>
      <c r="W30" s="26">
        <f>股权价值增加表!W20</f>
        <v>0</v>
      </c>
      <c r="X30" s="26">
        <f>股权价值增加表!X20</f>
        <v>0</v>
      </c>
      <c r="Y30" s="26">
        <f>股权价值增加表!Y20</f>
        <v>2124420.59</v>
      </c>
      <c r="Z30" s="26">
        <f>股权价值增加表!Z20</f>
        <v>1140768.22</v>
      </c>
      <c r="AA30" s="26">
        <f>股权价值增加表!AA20</f>
        <v>0</v>
      </c>
      <c r="AB30" s="26">
        <f>股权价值增加表!AB20</f>
        <v>-189484.79999999999</v>
      </c>
      <c r="AC30" s="26">
        <f>股权价值增加表!AC20</f>
        <v>2721723.37</v>
      </c>
      <c r="AD30" s="26">
        <f>股权价值增加表!AD20</f>
        <v>1112519.74</v>
      </c>
      <c r="AE30" s="26">
        <f>股权价值增加表!AE20</f>
        <v>97340.46</v>
      </c>
      <c r="AF30" s="26">
        <f>股权价值增加表!AF20</f>
        <v>-197983.28</v>
      </c>
      <c r="AG30" s="26">
        <f>股权价值增加表!AG20</f>
        <v>1983637.3</v>
      </c>
      <c r="AH30" s="26">
        <f>股权价值增加表!AH20</f>
        <v>0</v>
      </c>
      <c r="AI30" s="26">
        <f>股权价值增加表!AI20</f>
        <v>0</v>
      </c>
      <c r="AJ30" s="26">
        <f>股权价值增加表!AJ20</f>
        <v>0</v>
      </c>
      <c r="AK30" s="26">
        <f>股权价值增加表!AK20</f>
        <v>0</v>
      </c>
      <c r="AL30" s="26">
        <f>股权价值增加表!AL20</f>
        <v>0</v>
      </c>
      <c r="AM30" s="26">
        <f>股权价值增加表!AM20</f>
        <v>0</v>
      </c>
      <c r="AN30" s="26">
        <f>股权价值增加表!AN20</f>
        <v>0</v>
      </c>
      <c r="AO30" s="26">
        <f>股权价值增加表!AO20</f>
        <v>0</v>
      </c>
      <c r="AP30" s="26">
        <f>股权价值增加表!AP20</f>
        <v>0</v>
      </c>
      <c r="AQ30" s="26">
        <f>股权价值增加表!AQ20</f>
        <v>0</v>
      </c>
      <c r="AR30" s="26">
        <f>股权价值增加表!AR20</f>
        <v>0</v>
      </c>
      <c r="AS30" s="26">
        <f>股权价值增加表!AS20</f>
        <v>0</v>
      </c>
      <c r="AT30" s="26">
        <f>股权价值增加表!AT20</f>
        <v>0</v>
      </c>
      <c r="AU30" s="26">
        <f>股权价值增加表!AU20</f>
        <v>0</v>
      </c>
      <c r="AV30" s="26">
        <f>股权价值增加表!AV20</f>
        <v>0</v>
      </c>
      <c r="AW30" s="26">
        <f>股权价值增加表!AW20</f>
        <v>0</v>
      </c>
      <c r="AX30" s="26">
        <f>股权价值增加表!AX20</f>
        <v>0</v>
      </c>
      <c r="AY30" s="26">
        <f>股权价值增加表!AY20</f>
        <v>0</v>
      </c>
      <c r="AZ30" s="26">
        <f>股权价值增加表!AZ20</f>
        <v>0</v>
      </c>
      <c r="BA30" s="26">
        <f>股权价值增加表!BA20</f>
        <v>0</v>
      </c>
      <c r="BB30" s="26">
        <f>股权价值增加表!BB20</f>
        <v>0</v>
      </c>
      <c r="BC30" s="26">
        <f>股权价值增加表!BC20</f>
        <v>0</v>
      </c>
      <c r="BD30" s="26">
        <f>股权价值增加表!BD20</f>
        <v>0</v>
      </c>
      <c r="BE30" s="26">
        <f>股权价值增加表!BE20</f>
        <v>0</v>
      </c>
      <c r="BF30" s="26">
        <f>股权价值增加表!BF20</f>
        <v>0</v>
      </c>
      <c r="BG30" s="26">
        <f>股权价值增加表!BG20</f>
        <v>0</v>
      </c>
      <c r="BH30" s="26">
        <f>股权价值增加表!BH20</f>
        <v>0</v>
      </c>
      <c r="BI30" s="26">
        <f>股权价值增加表!BI20</f>
        <v>0</v>
      </c>
      <c r="BJ30" s="26">
        <f>股权价值增加表!BJ20</f>
        <v>0</v>
      </c>
      <c r="BK30" s="26">
        <f>股权价值增加表!BK20</f>
        <v>0</v>
      </c>
      <c r="BL30" s="26">
        <f>股权价值增加表!BL20</f>
        <v>0</v>
      </c>
      <c r="BM30" s="26">
        <f>股权价值增加表!BM20</f>
        <v>0</v>
      </c>
      <c r="BN30" s="26">
        <f>股权价值增加表!BN20</f>
        <v>0</v>
      </c>
      <c r="BO30" s="26">
        <f>股权价值增加表!BO20</f>
        <v>0</v>
      </c>
      <c r="BP30" s="26">
        <f>股权价值增加表!BP20</f>
        <v>0</v>
      </c>
      <c r="BQ30" s="26">
        <f>股权价值增加表!BQ20</f>
        <v>0</v>
      </c>
      <c r="BR30" s="26">
        <f>股权价值增加表!BR20</f>
        <v>0</v>
      </c>
      <c r="BS30" s="26">
        <f>股权价值增加表!BS20</f>
        <v>0</v>
      </c>
      <c r="BT30" s="26">
        <f>股权价值增加表!BT20</f>
        <v>0</v>
      </c>
      <c r="BU30" s="26">
        <f>股权价值增加表!BU20</f>
        <v>0</v>
      </c>
      <c r="BV30" s="26">
        <f>股权价值增加表!BV20</f>
        <v>0</v>
      </c>
      <c r="BW30" s="26">
        <f>股权价值增加表!BW20</f>
        <v>0</v>
      </c>
      <c r="BX30" s="26">
        <f>股权价值增加表!BX20</f>
        <v>0</v>
      </c>
      <c r="BY30" s="26">
        <f>股权价值增加表!BY20</f>
        <v>0</v>
      </c>
      <c r="BZ30" s="26">
        <f>股权价值增加表!BZ20</f>
        <v>0</v>
      </c>
      <c r="CA30" s="26">
        <f>股权价值增加表!CA20</f>
        <v>0</v>
      </c>
      <c r="CB30" s="26">
        <f>股权价值增加表!CB20</f>
        <v>0</v>
      </c>
      <c r="CC30" s="26">
        <f>股权价值增加表!CC20</f>
        <v>0</v>
      </c>
      <c r="CD30" s="26">
        <f>股权价值增加表!CD20</f>
        <v>0</v>
      </c>
      <c r="CE30" s="26">
        <f>股权价值增加表!CE20</f>
        <v>0</v>
      </c>
      <c r="CF30" s="26">
        <f>股权价值增加表!CF20</f>
        <v>0</v>
      </c>
      <c r="CG30" s="26">
        <f>股权价值增加表!CG20</f>
        <v>0</v>
      </c>
      <c r="CH30" s="26">
        <f>股权价值增加表!CH20</f>
        <v>0</v>
      </c>
      <c r="CI30" s="26">
        <f>股权价值增加表!CI20</f>
        <v>0</v>
      </c>
      <c r="CJ30" s="26">
        <f>股权价值增加表!CJ20</f>
        <v>0</v>
      </c>
    </row>
    <row r="31" spans="1:89" s="59" customFormat="1">
      <c r="A31" s="160" t="s">
        <v>384</v>
      </c>
      <c r="E31" s="59">
        <f>E30/E34</f>
        <v>-2.5911862006966697E-4</v>
      </c>
      <c r="F31" s="59">
        <f t="shared" ref="F31:BQ31" si="30">F30/F34</f>
        <v>1.3814174008097741E-3</v>
      </c>
      <c r="G31" s="59">
        <f t="shared" si="30"/>
        <v>8.4572525549328145E-4</v>
      </c>
      <c r="H31" s="59">
        <f t="shared" si="30"/>
        <v>0</v>
      </c>
      <c r="I31" s="59">
        <f t="shared" si="30"/>
        <v>5.5193005669725119E-3</v>
      </c>
      <c r="J31" s="59">
        <f t="shared" si="30"/>
        <v>0</v>
      </c>
      <c r="K31" s="59">
        <f t="shared" si="30"/>
        <v>0</v>
      </c>
      <c r="L31" s="59">
        <f t="shared" si="30"/>
        <v>0</v>
      </c>
      <c r="M31" s="59">
        <f t="shared" si="30"/>
        <v>0</v>
      </c>
      <c r="N31" s="59">
        <f t="shared" si="30"/>
        <v>0</v>
      </c>
      <c r="O31" s="59">
        <f t="shared" si="30"/>
        <v>0</v>
      </c>
      <c r="P31" s="59">
        <f t="shared" si="30"/>
        <v>0</v>
      </c>
      <c r="Q31" s="59">
        <f t="shared" si="30"/>
        <v>0</v>
      </c>
      <c r="R31" s="59">
        <f t="shared" si="30"/>
        <v>0</v>
      </c>
      <c r="S31" s="59">
        <f t="shared" si="30"/>
        <v>0</v>
      </c>
      <c r="T31" s="59">
        <f t="shared" si="30"/>
        <v>0</v>
      </c>
      <c r="U31" s="59">
        <f t="shared" si="30"/>
        <v>0</v>
      </c>
      <c r="V31" s="59">
        <f t="shared" si="30"/>
        <v>0</v>
      </c>
      <c r="W31" s="59">
        <f t="shared" si="30"/>
        <v>0</v>
      </c>
      <c r="X31" s="59">
        <f t="shared" si="30"/>
        <v>0</v>
      </c>
      <c r="Y31" s="59">
        <f t="shared" si="30"/>
        <v>6.9270470040577381E-3</v>
      </c>
      <c r="Z31" s="59">
        <f t="shared" si="30"/>
        <v>9.8840590406144239E-3</v>
      </c>
      <c r="AA31" s="59">
        <f t="shared" si="30"/>
        <v>0</v>
      </c>
      <c r="AB31" s="59">
        <f t="shared" si="30"/>
        <v>1.1586181985537843E-2</v>
      </c>
      <c r="AC31" s="59">
        <f t="shared" si="30"/>
        <v>9.9051759078041032E-3</v>
      </c>
      <c r="AD31" s="59">
        <f t="shared" si="30"/>
        <v>4.5403589614184166E-3</v>
      </c>
      <c r="AE31" s="59">
        <f t="shared" si="30"/>
        <v>4.7699180538262432E-4</v>
      </c>
      <c r="AF31" s="59">
        <f t="shared" si="30"/>
        <v>-2.3771208109673002E-3</v>
      </c>
      <c r="AG31" s="59">
        <f t="shared" si="30"/>
        <v>5.9872624134705288E-3</v>
      </c>
      <c r="AH31" s="59">
        <f t="shared" si="30"/>
        <v>0</v>
      </c>
      <c r="AI31" s="59">
        <f t="shared" si="30"/>
        <v>0</v>
      </c>
      <c r="AJ31" s="59">
        <f t="shared" si="30"/>
        <v>0</v>
      </c>
      <c r="AK31" s="59">
        <f t="shared" si="30"/>
        <v>0</v>
      </c>
      <c r="AL31" s="59">
        <f t="shared" si="30"/>
        <v>0</v>
      </c>
      <c r="AM31" s="59">
        <f t="shared" si="30"/>
        <v>0</v>
      </c>
      <c r="AN31" s="59">
        <f t="shared" si="30"/>
        <v>0</v>
      </c>
      <c r="AO31" s="59">
        <f t="shared" si="30"/>
        <v>0</v>
      </c>
      <c r="AP31" s="59">
        <f t="shared" si="30"/>
        <v>0</v>
      </c>
      <c r="AQ31" s="59">
        <f t="shared" si="30"/>
        <v>0</v>
      </c>
      <c r="AR31" s="59">
        <f t="shared" si="30"/>
        <v>0</v>
      </c>
      <c r="AS31" s="59" t="e">
        <f t="shared" si="30"/>
        <v>#DIV/0!</v>
      </c>
      <c r="AT31" s="59">
        <f t="shared" si="30"/>
        <v>0</v>
      </c>
      <c r="AU31" s="59">
        <f t="shared" si="30"/>
        <v>0</v>
      </c>
      <c r="AV31" s="59" t="e">
        <f t="shared" si="30"/>
        <v>#DIV/0!</v>
      </c>
      <c r="AW31" s="59">
        <f t="shared" si="30"/>
        <v>0</v>
      </c>
      <c r="AX31" s="59">
        <f t="shared" si="30"/>
        <v>0</v>
      </c>
      <c r="AY31" s="59">
        <f t="shared" si="30"/>
        <v>0</v>
      </c>
      <c r="AZ31" s="59">
        <f t="shared" si="30"/>
        <v>0</v>
      </c>
      <c r="BA31" s="59">
        <f t="shared" si="30"/>
        <v>0</v>
      </c>
      <c r="BB31" s="59">
        <f t="shared" si="30"/>
        <v>0</v>
      </c>
      <c r="BC31" s="59">
        <f t="shared" si="30"/>
        <v>0</v>
      </c>
      <c r="BD31" s="59">
        <f t="shared" si="30"/>
        <v>0</v>
      </c>
      <c r="BE31" s="59">
        <f t="shared" si="30"/>
        <v>0</v>
      </c>
      <c r="BF31" s="59">
        <f t="shared" si="30"/>
        <v>0</v>
      </c>
      <c r="BG31" s="59">
        <f t="shared" si="30"/>
        <v>0</v>
      </c>
      <c r="BH31" s="59">
        <f t="shared" si="30"/>
        <v>0</v>
      </c>
      <c r="BI31" s="59">
        <f t="shared" si="30"/>
        <v>0</v>
      </c>
      <c r="BJ31" s="59">
        <f t="shared" si="30"/>
        <v>0</v>
      </c>
      <c r="BK31" s="59">
        <f t="shared" si="30"/>
        <v>0</v>
      </c>
      <c r="BL31" s="59">
        <f t="shared" si="30"/>
        <v>0</v>
      </c>
      <c r="BM31" s="59">
        <f t="shared" si="30"/>
        <v>0</v>
      </c>
      <c r="BN31" s="59">
        <f t="shared" si="30"/>
        <v>0</v>
      </c>
      <c r="BO31" s="59">
        <f t="shared" si="30"/>
        <v>0</v>
      </c>
      <c r="BP31" s="59">
        <f t="shared" si="30"/>
        <v>0</v>
      </c>
      <c r="BQ31" s="59">
        <f t="shared" si="30"/>
        <v>0</v>
      </c>
      <c r="BR31" s="59">
        <f t="shared" ref="BR31:CK31" si="31">BR30/BR34</f>
        <v>0</v>
      </c>
      <c r="BS31" s="59">
        <f t="shared" si="31"/>
        <v>0</v>
      </c>
      <c r="BT31" s="59">
        <f t="shared" si="31"/>
        <v>0</v>
      </c>
      <c r="BU31" s="59">
        <f t="shared" si="31"/>
        <v>0</v>
      </c>
      <c r="BV31" s="59">
        <f t="shared" si="31"/>
        <v>0</v>
      </c>
      <c r="BW31" s="59">
        <f t="shared" si="31"/>
        <v>0</v>
      </c>
      <c r="BX31" s="59">
        <f t="shared" si="31"/>
        <v>0</v>
      </c>
      <c r="BY31" s="59">
        <f t="shared" si="31"/>
        <v>0</v>
      </c>
      <c r="BZ31" s="59">
        <f t="shared" si="31"/>
        <v>0</v>
      </c>
      <c r="CA31" s="59">
        <f t="shared" si="31"/>
        <v>0</v>
      </c>
      <c r="CB31" s="59">
        <f t="shared" si="31"/>
        <v>0</v>
      </c>
      <c r="CC31" s="59">
        <f t="shared" si="31"/>
        <v>0</v>
      </c>
      <c r="CD31" s="59">
        <f t="shared" si="31"/>
        <v>0</v>
      </c>
      <c r="CE31" s="59">
        <f t="shared" si="31"/>
        <v>0</v>
      </c>
      <c r="CF31" s="59">
        <f t="shared" si="31"/>
        <v>0</v>
      </c>
      <c r="CG31" s="59" t="e">
        <f t="shared" si="31"/>
        <v>#DIV/0!</v>
      </c>
      <c r="CH31" s="59" t="e">
        <f t="shared" si="31"/>
        <v>#DIV/0!</v>
      </c>
      <c r="CI31" s="59" t="e">
        <f t="shared" si="31"/>
        <v>#DIV/0!</v>
      </c>
      <c r="CJ31" s="59" t="e">
        <f t="shared" si="31"/>
        <v>#DIV/0!</v>
      </c>
      <c r="CK31" s="59" t="e">
        <f t="shared" si="31"/>
        <v>#DIV/0!</v>
      </c>
    </row>
    <row r="32" spans="1:89" s="26" customFormat="1">
      <c r="A32" s="17" t="s">
        <v>380</v>
      </c>
      <c r="E32" s="26">
        <f>股权价值增加表!E27</f>
        <v>57229052.420000002</v>
      </c>
      <c r="F32" s="26">
        <f>股权价值增加表!F27</f>
        <v>27197584.390000001</v>
      </c>
      <c r="G32" s="26">
        <f>股权价值增加表!G27</f>
        <v>19795064.830000002</v>
      </c>
      <c r="H32" s="26">
        <f>股权价值增加表!H27</f>
        <v>10731944.380000001</v>
      </c>
      <c r="I32" s="26">
        <f>股权价值增加表!I27</f>
        <v>62858628.119999997</v>
      </c>
      <c r="J32" s="26">
        <f>股权价值增加表!J27</f>
        <v>7730015.7600000007</v>
      </c>
      <c r="K32" s="26">
        <f>股权价值增加表!K27</f>
        <v>4822722.3</v>
      </c>
      <c r="L32" s="26">
        <f>股权价值增加表!L27</f>
        <v>98700.59</v>
      </c>
      <c r="M32" s="26">
        <f>股权价值增加表!M27</f>
        <v>21397392.490000002</v>
      </c>
      <c r="N32" s="26">
        <f>股权价值增加表!N27</f>
        <v>4646077.59</v>
      </c>
      <c r="O32" s="26">
        <f>股权价值增加表!O27</f>
        <v>4766429.08</v>
      </c>
      <c r="P32" s="26">
        <f>股权价值增加表!P27</f>
        <v>1402837.8499999999</v>
      </c>
      <c r="Q32" s="26">
        <f>股权价值增加表!Q27</f>
        <v>15321023.699999999</v>
      </c>
      <c r="R32" s="26">
        <f>股权价值增加表!R27</f>
        <v>1959200.54</v>
      </c>
      <c r="S32" s="26">
        <f>股权价值增加表!S27</f>
        <v>1962155.36</v>
      </c>
      <c r="T32" s="26">
        <f>股权价值增加表!T27</f>
        <v>4412.66</v>
      </c>
      <c r="U32" s="26">
        <f>股权价值增加表!U27</f>
        <v>15198298.600000001</v>
      </c>
      <c r="V32" s="26">
        <f>股权价值增加表!V27</f>
        <v>1468681.57</v>
      </c>
      <c r="W32" s="26">
        <f>股权价值增加表!W27</f>
        <v>1468681.57</v>
      </c>
      <c r="X32" s="26">
        <f>股权价值增加表!X27</f>
        <v>0</v>
      </c>
      <c r="Y32" s="26">
        <f>股权价值增加表!Y27</f>
        <v>19172433.469999999</v>
      </c>
      <c r="Z32" s="26">
        <f>股权价值增加表!Z27</f>
        <v>1411746.2</v>
      </c>
      <c r="AA32" s="26">
        <f>股权价值增加表!AA27</f>
        <v>1560664.57</v>
      </c>
      <c r="AB32" s="26">
        <f>股权价值增加表!AB27</f>
        <v>0</v>
      </c>
      <c r="AC32" s="26">
        <f>股权价值增加表!AC27</f>
        <v>20155979.919999998</v>
      </c>
      <c r="AD32" s="26">
        <f>股权价值增加表!AD27</f>
        <v>616705.47</v>
      </c>
      <c r="AE32" s="26">
        <f>股权价值增加表!AE27</f>
        <v>616705.47000000009</v>
      </c>
      <c r="AF32" s="26">
        <f>股权价值增加表!AF27</f>
        <v>0</v>
      </c>
      <c r="AG32" s="26">
        <f>股权价值增加表!AG27</f>
        <v>14373088.67</v>
      </c>
      <c r="AH32" s="26">
        <f>股权价值增加表!AH27</f>
        <v>370815.73</v>
      </c>
      <c r="AI32" s="26">
        <f>股权价值增加表!AI27</f>
        <v>-149807.07999999999</v>
      </c>
      <c r="AJ32" s="26">
        <f>股权价值增加表!AJ27</f>
        <v>0</v>
      </c>
      <c r="AK32" s="26">
        <f>股权价值增加表!AK27</f>
        <v>3365547.64</v>
      </c>
      <c r="AL32" s="26">
        <f>股权价值增加表!AL27</f>
        <v>0</v>
      </c>
      <c r="AM32" s="26">
        <f>股权价值增加表!AM27</f>
        <v>0</v>
      </c>
      <c r="AN32" s="26">
        <f>股权价值增加表!AN27</f>
        <v>0</v>
      </c>
      <c r="AO32" s="26">
        <f>股权价值增加表!AO27</f>
        <v>1254231</v>
      </c>
      <c r="AP32" s="26">
        <f>股权价值增加表!AP27</f>
        <v>0</v>
      </c>
      <c r="AQ32" s="26">
        <f>股权价值增加表!AQ27</f>
        <v>0</v>
      </c>
      <c r="AR32" s="26">
        <f>股权价值增加表!AR27</f>
        <v>0</v>
      </c>
      <c r="AS32" s="26">
        <f>股权价值增加表!AS27</f>
        <v>0</v>
      </c>
      <c r="AT32" s="26">
        <f>股权价值增加表!AT27</f>
        <v>3145948.9100000262</v>
      </c>
      <c r="AU32" s="26">
        <f>股权价值增加表!AU27</f>
        <v>3221938.3999999762</v>
      </c>
      <c r="AV32" s="26">
        <f>股权价值增加表!AV27</f>
        <v>0</v>
      </c>
      <c r="AW32" s="26">
        <f>股权价值增加表!AW27</f>
        <v>106002085.7</v>
      </c>
      <c r="AX32" s="26">
        <f>股权价值增加表!AX27</f>
        <v>78146813.989999995</v>
      </c>
      <c r="AY32" s="26">
        <f>股权价值增加表!AY27</f>
        <v>31508275.550000001</v>
      </c>
      <c r="AZ32" s="26">
        <f>股权价值增加表!AZ27</f>
        <v>6818330.1399999997</v>
      </c>
      <c r="BA32" s="26">
        <f>股权价值增加表!BA27</f>
        <v>-52414533.450000003</v>
      </c>
      <c r="BB32" s="26">
        <f>股权价值增加表!BB27</f>
        <v>-47415743.689999998</v>
      </c>
      <c r="BC32" s="26">
        <f>股权价值增加表!BC27</f>
        <v>-4476487.08</v>
      </c>
      <c r="BD32" s="26">
        <f>股权价值增加表!BD27</f>
        <v>13731417.210000001</v>
      </c>
      <c r="BE32" s="26">
        <f>股权价值增加表!BE27</f>
        <v>74080792.579999998</v>
      </c>
      <c r="BF32" s="26">
        <f>股权价值增加表!BF27</f>
        <v>53634658.140000001</v>
      </c>
      <c r="BG32" s="26">
        <f>股权价值增加表!BG27</f>
        <v>44718368.039999999</v>
      </c>
      <c r="BH32" s="26">
        <f>股权价值增加表!BH27</f>
        <v>13012623.23</v>
      </c>
      <c r="BI32" s="26">
        <f>股权价值增加表!BI27</f>
        <v>129351232.81999999</v>
      </c>
      <c r="BJ32" s="26">
        <f>股权价值增加表!BJ27</f>
        <v>126231548.87</v>
      </c>
      <c r="BK32" s="26">
        <f>股权价值增加表!BK27</f>
        <v>99137772.019999996</v>
      </c>
      <c r="BL32" s="26">
        <f>股权价值增加表!BL27</f>
        <v>21058739.870000001</v>
      </c>
      <c r="BM32" s="26">
        <f>股权价值增加表!BM27</f>
        <v>80579243.650000006</v>
      </c>
      <c r="BN32" s="26">
        <f>股权价值增加表!BN27</f>
        <v>68017088.620000005</v>
      </c>
      <c r="BO32" s="26">
        <f>股权价值增加表!BO27</f>
        <v>47536007.049999997</v>
      </c>
      <c r="BP32" s="26">
        <f>股权价值增加表!BP27</f>
        <v>23536334.48</v>
      </c>
      <c r="BQ32" s="26">
        <f>股权价值增加表!BQ27</f>
        <v>47111894.539999999</v>
      </c>
      <c r="BR32" s="26">
        <f>股权价值增加表!BR27</f>
        <v>43130624.329999998</v>
      </c>
      <c r="BS32" s="26">
        <f>股权价值增加表!BS27</f>
        <v>110636895.03</v>
      </c>
      <c r="BT32" s="26">
        <f>股权价值增加表!BT27</f>
        <v>55492097.759999998</v>
      </c>
      <c r="BU32" s="26">
        <f>股权价值增加表!BU27</f>
        <v>42252799.109999999</v>
      </c>
      <c r="BV32" s="26">
        <f>股权价值增加表!BV27</f>
        <v>-8467811.9100000001</v>
      </c>
      <c r="BW32" s="26">
        <f>股权价值增加表!BW27</f>
        <v>44423828.259999998</v>
      </c>
      <c r="BX32" s="26">
        <f>股权价值增加表!BX27</f>
        <v>-2405395.41</v>
      </c>
      <c r="BY32" s="26">
        <f>股权价值增加表!BY27</f>
        <v>43588942.600000001</v>
      </c>
      <c r="BZ32" s="26">
        <f>股权价值增加表!BZ27</f>
        <v>2100000</v>
      </c>
      <c r="CA32" s="26">
        <f>股权价值增加表!CA27</f>
        <v>5299206.3</v>
      </c>
      <c r="CB32" s="26">
        <f>股权价值增加表!CB27</f>
        <v>3033836.53</v>
      </c>
      <c r="CC32" s="26">
        <f>股权价值增加表!CC27</f>
        <v>10641347.550000001</v>
      </c>
      <c r="CD32" s="26">
        <f>股权价值增加表!CD27</f>
        <v>5790000</v>
      </c>
      <c r="CE32" s="26">
        <f>股权价值增加表!CE27</f>
        <v>7729000</v>
      </c>
      <c r="CF32" s="26">
        <f>股权价值增加表!CF27</f>
        <v>2092581.44</v>
      </c>
      <c r="CG32" s="26">
        <f>股权价值增加表!CG27</f>
        <v>0</v>
      </c>
      <c r="CH32" s="26">
        <f>股权价值增加表!CH27</f>
        <v>0</v>
      </c>
      <c r="CI32" s="26">
        <f>股权价值增加表!CI27</f>
        <v>0</v>
      </c>
      <c r="CJ32" s="26">
        <f>股权价值增加表!CJ27</f>
        <v>0</v>
      </c>
      <c r="CK32" s="26">
        <f>股权价值增加表!CK27</f>
        <v>0</v>
      </c>
    </row>
    <row r="33" spans="1:89" s="59" customFormat="1">
      <c r="A33" s="160" t="s">
        <v>385</v>
      </c>
      <c r="E33" s="59">
        <f>E32/E34</f>
        <v>3.6909175425503961E-2</v>
      </c>
      <c r="F33" s="59">
        <f t="shared" ref="F33:BQ33" si="32">F32/F34</f>
        <v>3.175971210380104E-2</v>
      </c>
      <c r="G33" s="59">
        <f t="shared" si="32"/>
        <v>4.026895412641858E-2</v>
      </c>
      <c r="H33" s="59">
        <f t="shared" si="32"/>
        <v>6.2761100535983064E-2</v>
      </c>
      <c r="I33" s="59">
        <f t="shared" si="32"/>
        <v>5.3750501679971335E-2</v>
      </c>
      <c r="J33" s="59">
        <f t="shared" si="32"/>
        <v>1.334479148170219E-2</v>
      </c>
      <c r="K33" s="59">
        <f t="shared" si="32"/>
        <v>1.4398458451339123E-2</v>
      </c>
      <c r="L33" s="59">
        <f t="shared" si="32"/>
        <v>8.2926836999231747E-4</v>
      </c>
      <c r="M33" s="59">
        <f t="shared" si="32"/>
        <v>2.6017913660071688E-2</v>
      </c>
      <c r="N33" s="59">
        <f t="shared" si="32"/>
        <v>1.1514585380520895E-2</v>
      </c>
      <c r="O33" s="59">
        <f t="shared" si="32"/>
        <v>1.9468385661327386E-2</v>
      </c>
      <c r="P33" s="59">
        <f t="shared" si="32"/>
        <v>1.5972937650301083E-2</v>
      </c>
      <c r="Q33" s="59">
        <f t="shared" si="32"/>
        <v>2.6692131461233549E-2</v>
      </c>
      <c r="R33" s="59">
        <f t="shared" si="32"/>
        <v>6.242466417158617E-3</v>
      </c>
      <c r="S33" s="59">
        <f t="shared" si="32"/>
        <v>9.2813284908081981E-3</v>
      </c>
      <c r="T33" s="59">
        <f t="shared" si="32"/>
        <v>5.8391928576445808E-5</v>
      </c>
      <c r="U33" s="59">
        <f t="shared" si="32"/>
        <v>3.2065857997315032E-2</v>
      </c>
      <c r="V33" s="59">
        <f t="shared" si="32"/>
        <v>4.9780366593595296E-3</v>
      </c>
      <c r="W33" s="59">
        <f t="shared" si="32"/>
        <v>9.3845940571252763E-3</v>
      </c>
      <c r="X33" s="59">
        <f t="shared" si="32"/>
        <v>0</v>
      </c>
      <c r="Y33" s="59">
        <f t="shared" si="32"/>
        <v>6.2515091622633828E-2</v>
      </c>
      <c r="Z33" s="59">
        <f t="shared" si="32"/>
        <v>1.2231917532873645E-2</v>
      </c>
      <c r="AA33" s="59">
        <f t="shared" si="32"/>
        <v>2.969039451742608E-2</v>
      </c>
      <c r="AB33" s="59">
        <f t="shared" si="32"/>
        <v>0</v>
      </c>
      <c r="AC33" s="59">
        <f t="shared" si="32"/>
        <v>7.3353717318364819E-2</v>
      </c>
      <c r="AD33" s="59">
        <f t="shared" si="32"/>
        <v>2.5168669881491328E-3</v>
      </c>
      <c r="AE33" s="59">
        <f t="shared" si="32"/>
        <v>3.022006013990892E-3</v>
      </c>
      <c r="AF33" s="59">
        <f t="shared" si="32"/>
        <v>0</v>
      </c>
      <c r="AG33" s="59">
        <f t="shared" si="32"/>
        <v>4.3382655467998167E-2</v>
      </c>
      <c r="AH33" s="59">
        <f t="shared" si="32"/>
        <v>1.6391596447237356E-3</v>
      </c>
      <c r="AI33" s="59">
        <f t="shared" si="32"/>
        <v>-8.3838709209085351E-4</v>
      </c>
      <c r="AJ33" s="59">
        <f t="shared" si="32"/>
        <v>0</v>
      </c>
      <c r="AK33" s="59">
        <f t="shared" si="32"/>
        <v>1.7479353451311415E-2</v>
      </c>
      <c r="AL33" s="59">
        <f t="shared" si="32"/>
        <v>0</v>
      </c>
      <c r="AM33" s="59">
        <f t="shared" si="32"/>
        <v>0</v>
      </c>
      <c r="AN33" s="59">
        <f t="shared" si="32"/>
        <v>0</v>
      </c>
      <c r="AO33" s="59">
        <f t="shared" si="32"/>
        <v>1.0987784289065921E-2</v>
      </c>
      <c r="AP33" s="59">
        <f t="shared" si="32"/>
        <v>0</v>
      </c>
      <c r="AQ33" s="59">
        <f t="shared" si="32"/>
        <v>0</v>
      </c>
      <c r="AR33" s="59">
        <f t="shared" si="32"/>
        <v>0</v>
      </c>
      <c r="AS33" s="59" t="e">
        <f t="shared" si="32"/>
        <v>#DIV/0!</v>
      </c>
      <c r="AT33" s="59">
        <f t="shared" si="32"/>
        <v>1</v>
      </c>
      <c r="AU33" s="59">
        <f t="shared" si="32"/>
        <v>1</v>
      </c>
      <c r="AV33" s="59" t="e">
        <f t="shared" si="32"/>
        <v>#DIV/0!</v>
      </c>
      <c r="AW33" s="59">
        <f t="shared" si="32"/>
        <v>1</v>
      </c>
      <c r="AX33" s="59">
        <f t="shared" si="32"/>
        <v>1</v>
      </c>
      <c r="AY33" s="59">
        <f t="shared" si="32"/>
        <v>1</v>
      </c>
      <c r="AZ33" s="59">
        <f t="shared" si="32"/>
        <v>1</v>
      </c>
      <c r="BA33" s="59">
        <f t="shared" si="32"/>
        <v>1</v>
      </c>
      <c r="BB33" s="59">
        <f t="shared" si="32"/>
        <v>1</v>
      </c>
      <c r="BC33" s="59">
        <f t="shared" si="32"/>
        <v>1</v>
      </c>
      <c r="BD33" s="59">
        <f t="shared" si="32"/>
        <v>1</v>
      </c>
      <c r="BE33" s="59">
        <f t="shared" si="32"/>
        <v>1</v>
      </c>
      <c r="BF33" s="59">
        <f t="shared" si="32"/>
        <v>1</v>
      </c>
      <c r="BG33" s="59">
        <f t="shared" si="32"/>
        <v>1</v>
      </c>
      <c r="BH33" s="59">
        <f t="shared" si="32"/>
        <v>1</v>
      </c>
      <c r="BI33" s="59">
        <f t="shared" si="32"/>
        <v>1</v>
      </c>
      <c r="BJ33" s="59">
        <f t="shared" si="32"/>
        <v>1</v>
      </c>
      <c r="BK33" s="59">
        <f t="shared" si="32"/>
        <v>1</v>
      </c>
      <c r="BL33" s="59">
        <f t="shared" si="32"/>
        <v>1</v>
      </c>
      <c r="BM33" s="59">
        <f t="shared" si="32"/>
        <v>1</v>
      </c>
      <c r="BN33" s="59">
        <f t="shared" si="32"/>
        <v>1</v>
      </c>
      <c r="BO33" s="59">
        <f t="shared" si="32"/>
        <v>1</v>
      </c>
      <c r="BP33" s="59">
        <f t="shared" si="32"/>
        <v>1</v>
      </c>
      <c r="BQ33" s="59">
        <f t="shared" si="32"/>
        <v>1</v>
      </c>
      <c r="BR33" s="59">
        <f t="shared" ref="BR33:CJ33" si="33">BR32/BR34</f>
        <v>1</v>
      </c>
      <c r="BS33" s="59">
        <f t="shared" si="33"/>
        <v>1</v>
      </c>
      <c r="BT33" s="59">
        <f t="shared" si="33"/>
        <v>1</v>
      </c>
      <c r="BU33" s="59">
        <f t="shared" si="33"/>
        <v>1</v>
      </c>
      <c r="BV33" s="59">
        <f t="shared" si="33"/>
        <v>1</v>
      </c>
      <c r="BW33" s="59">
        <f t="shared" si="33"/>
        <v>1</v>
      </c>
      <c r="BX33" s="59">
        <f t="shared" si="33"/>
        <v>1</v>
      </c>
      <c r="BY33" s="59">
        <f t="shared" si="33"/>
        <v>1</v>
      </c>
      <c r="BZ33" s="59">
        <f t="shared" si="33"/>
        <v>1</v>
      </c>
      <c r="CA33" s="59">
        <f t="shared" si="33"/>
        <v>1</v>
      </c>
      <c r="CB33" s="59">
        <f t="shared" si="33"/>
        <v>1</v>
      </c>
      <c r="CC33" s="59">
        <f t="shared" si="33"/>
        <v>1</v>
      </c>
      <c r="CD33" s="59">
        <f t="shared" si="33"/>
        <v>1</v>
      </c>
      <c r="CE33" s="59">
        <f t="shared" si="33"/>
        <v>1</v>
      </c>
      <c r="CF33" s="59">
        <f t="shared" si="33"/>
        <v>1</v>
      </c>
      <c r="CG33" s="59" t="e">
        <f t="shared" si="33"/>
        <v>#DIV/0!</v>
      </c>
      <c r="CH33" s="59" t="e">
        <f t="shared" si="33"/>
        <v>#DIV/0!</v>
      </c>
      <c r="CI33" s="59" t="e">
        <f t="shared" si="33"/>
        <v>#DIV/0!</v>
      </c>
      <c r="CJ33" s="59" t="e">
        <f t="shared" si="33"/>
        <v>#DIV/0!</v>
      </c>
    </row>
    <row r="34" spans="1:89" s="58" customFormat="1">
      <c r="A34" s="160" t="s">
        <v>381</v>
      </c>
      <c r="E34" s="58">
        <f>股权价值增加表!E31</f>
        <v>1550537278.6100001</v>
      </c>
      <c r="F34" s="58">
        <f>股权价值增加表!F31</f>
        <v>856354878.1899997</v>
      </c>
      <c r="G34" s="58">
        <f>股权价值增加表!G31</f>
        <v>491571367.05999982</v>
      </c>
      <c r="H34" s="58">
        <f>股权价值增加表!H31</f>
        <v>170996752.57999998</v>
      </c>
      <c r="I34" s="58">
        <f>股权价值增加表!I31</f>
        <v>1169451933.5699997</v>
      </c>
      <c r="J34" s="58">
        <f>股权价值增加表!J31</f>
        <v>579253394.14999998</v>
      </c>
      <c r="K34" s="58">
        <f>股权价值增加表!K31</f>
        <v>334947127.59000003</v>
      </c>
      <c r="L34" s="58">
        <f>股权价值增加表!L31</f>
        <v>119021288.61000013</v>
      </c>
      <c r="M34" s="58">
        <f>股权价值增加表!M31</f>
        <v>822410004.49000049</v>
      </c>
      <c r="N34" s="58">
        <f>股权价值增加表!N31</f>
        <v>403494996.68999988</v>
      </c>
      <c r="O34" s="58">
        <f>股权价值增加表!O31</f>
        <v>244829189.38000003</v>
      </c>
      <c r="P34" s="58">
        <f>股权价值增加表!P31</f>
        <v>87825914.100000069</v>
      </c>
      <c r="Q34" s="58">
        <f>股权价值增加表!Q31</f>
        <v>573990268.33999991</v>
      </c>
      <c r="R34" s="58">
        <f>股权价值增加表!R31</f>
        <v>313850393.27000004</v>
      </c>
      <c r="S34" s="58">
        <f>股权价值增加表!S31</f>
        <v>211408890.65000004</v>
      </c>
      <c r="T34" s="58">
        <f>股权价值增加表!T31</f>
        <v>75569691.01000002</v>
      </c>
      <c r="U34" s="58">
        <f>股权价值增加表!U31</f>
        <v>473971368.58999997</v>
      </c>
      <c r="V34" s="58">
        <f>股权价值增加表!V31</f>
        <v>295032292.94999999</v>
      </c>
      <c r="W34" s="58">
        <f>股权价值增加表!W31</f>
        <v>156499211.48000002</v>
      </c>
      <c r="X34" s="58">
        <f>股权价值增加表!X31</f>
        <v>44106751.930000022</v>
      </c>
      <c r="Y34" s="58">
        <f>股权价值增加表!Y31</f>
        <v>306684881.55999994</v>
      </c>
      <c r="Z34" s="58">
        <f>股权价值增加表!Z31</f>
        <v>115414954.04999991</v>
      </c>
      <c r="AA34" s="58">
        <f>股权价值增加表!AA31</f>
        <v>52564628.909999989</v>
      </c>
      <c r="AB34" s="58">
        <f>股权价值增加表!AB31</f>
        <v>-16354378.019999994</v>
      </c>
      <c r="AC34" s="58">
        <f>股权价值增加表!AC31</f>
        <v>274777893.43000007</v>
      </c>
      <c r="AD34" s="58">
        <f>股权价值增加表!AD31</f>
        <v>245029027.31999999</v>
      </c>
      <c r="AE34" s="58">
        <f>股权价值增加表!AE31</f>
        <v>204071556.16</v>
      </c>
      <c r="AF34" s="58">
        <f>股权价值增加表!AF31</f>
        <v>83287007.999999985</v>
      </c>
      <c r="AG34" s="58">
        <f>股权价值增加表!AG31</f>
        <v>331309564.04000014</v>
      </c>
      <c r="AH34" s="58">
        <f>股权价值增加表!AH31</f>
        <v>226223071.79999992</v>
      </c>
      <c r="AI34" s="58">
        <f>股权价值增加表!AI31</f>
        <v>178684859.79000002</v>
      </c>
      <c r="AJ34" s="58">
        <f>股权价值增加表!AJ31</f>
        <v>105314634.38000001</v>
      </c>
      <c r="AK34" s="58">
        <f>股权价值增加表!AK31</f>
        <v>192544172.14999992</v>
      </c>
      <c r="AL34" s="58">
        <f>股权价值增加表!AL31</f>
        <v>132466316.86000001</v>
      </c>
      <c r="AM34" s="58">
        <f>股权价值增加表!AM31</f>
        <v>79684278.289999992</v>
      </c>
      <c r="AN34" s="58">
        <f>股权价值增加表!AN31</f>
        <v>3367987.27</v>
      </c>
      <c r="AO34" s="58">
        <f>股权价值增加表!AO31</f>
        <v>114147763.28000002</v>
      </c>
      <c r="AP34" s="58">
        <f>股权价值增加表!AP31</f>
        <v>93156912.170000017</v>
      </c>
      <c r="AQ34" s="58">
        <f>股权价值增加表!AQ31</f>
        <v>125168940.47000004</v>
      </c>
      <c r="AR34" s="58">
        <f>股权价值增加表!AR31</f>
        <v>90905206.509999976</v>
      </c>
      <c r="AS34" s="58">
        <f>股权价值增加表!AS31</f>
        <v>0</v>
      </c>
      <c r="AT34" s="58">
        <f>股权价值增加表!AT31</f>
        <v>3145948.9100000262</v>
      </c>
      <c r="AU34" s="58">
        <f>股权价值增加表!AU31</f>
        <v>3221938.3999999762</v>
      </c>
      <c r="AV34" s="58">
        <f>股权价值增加表!AV31</f>
        <v>0</v>
      </c>
      <c r="AW34" s="58">
        <f>股权价值增加表!AW31</f>
        <v>106002085.7</v>
      </c>
      <c r="AX34" s="58">
        <f>股权价值增加表!AX31</f>
        <v>78146813.989999995</v>
      </c>
      <c r="AY34" s="58">
        <f>股权价值增加表!AY31</f>
        <v>31508275.550000001</v>
      </c>
      <c r="AZ34" s="58">
        <f>股权价值增加表!AZ31</f>
        <v>6818330.1399999997</v>
      </c>
      <c r="BA34" s="58">
        <f>股权价值增加表!BA31</f>
        <v>-52414533.450000003</v>
      </c>
      <c r="BB34" s="58">
        <f>股权价值增加表!BB31</f>
        <v>-47415743.689999998</v>
      </c>
      <c r="BC34" s="58">
        <f>股权价值增加表!BC31</f>
        <v>-4476487.08</v>
      </c>
      <c r="BD34" s="58">
        <f>股权价值增加表!BD31</f>
        <v>13731417.210000001</v>
      </c>
      <c r="BE34" s="58">
        <f>股权价值增加表!BE31</f>
        <v>74080792.579999998</v>
      </c>
      <c r="BF34" s="58">
        <f>股权价值增加表!BF31</f>
        <v>53634658.140000001</v>
      </c>
      <c r="BG34" s="58">
        <f>股权价值增加表!BG31</f>
        <v>44718368.039999999</v>
      </c>
      <c r="BH34" s="58">
        <f>股权价值增加表!BH31</f>
        <v>13012623.23</v>
      </c>
      <c r="BI34" s="58">
        <f>股权价值增加表!BI31</f>
        <v>129351232.81999999</v>
      </c>
      <c r="BJ34" s="58">
        <f>股权价值增加表!BJ31</f>
        <v>126231548.87</v>
      </c>
      <c r="BK34" s="58">
        <f>股权价值增加表!BK31</f>
        <v>99137772.019999996</v>
      </c>
      <c r="BL34" s="58">
        <f>股权价值增加表!BL31</f>
        <v>21058739.870000001</v>
      </c>
      <c r="BM34" s="58">
        <f>股权价值增加表!BM31</f>
        <v>80579243.650000006</v>
      </c>
      <c r="BN34" s="58">
        <f>股权价值增加表!BN31</f>
        <v>68017088.620000005</v>
      </c>
      <c r="BO34" s="58">
        <f>股权价值增加表!BO31</f>
        <v>47536007.049999997</v>
      </c>
      <c r="BP34" s="58">
        <f>股权价值增加表!BP31</f>
        <v>23536334.48</v>
      </c>
      <c r="BQ34" s="58">
        <f>股权价值增加表!BQ31</f>
        <v>47111894.539999999</v>
      </c>
      <c r="BR34" s="58">
        <f>股权价值增加表!BR31</f>
        <v>43130624.329999998</v>
      </c>
      <c r="BS34" s="58">
        <f>股权价值增加表!BS31</f>
        <v>110636895.03</v>
      </c>
      <c r="BT34" s="58">
        <f>股权价值增加表!BT31</f>
        <v>55492097.759999998</v>
      </c>
      <c r="BU34" s="58">
        <f>股权价值增加表!BU31</f>
        <v>42252799.109999999</v>
      </c>
      <c r="BV34" s="58">
        <f>股权价值增加表!BV31</f>
        <v>-8467811.9100000001</v>
      </c>
      <c r="BW34" s="58">
        <f>股权价值增加表!BW31</f>
        <v>44423828.259999998</v>
      </c>
      <c r="BX34" s="58">
        <f>股权价值增加表!BX31</f>
        <v>-2405395.41</v>
      </c>
      <c r="BY34" s="58">
        <f>股权价值增加表!BY31</f>
        <v>43588942.600000001</v>
      </c>
      <c r="BZ34" s="58">
        <f>股权价值增加表!BZ31</f>
        <v>2100000</v>
      </c>
      <c r="CA34" s="58">
        <f>股权价值增加表!CA31</f>
        <v>5299206.3</v>
      </c>
      <c r="CB34" s="58">
        <f>股权价值增加表!CB31</f>
        <v>3033836.53</v>
      </c>
      <c r="CC34" s="58">
        <f>股权价值增加表!CC31</f>
        <v>10641347.550000001</v>
      </c>
      <c r="CD34" s="58">
        <f>股权价值增加表!CD31</f>
        <v>5790000</v>
      </c>
      <c r="CE34" s="58">
        <f>股权价值增加表!CE31</f>
        <v>7729000</v>
      </c>
      <c r="CF34" s="58">
        <f>股权价值增加表!CF31</f>
        <v>2092581.44</v>
      </c>
      <c r="CG34" s="58">
        <f>股权价值增加表!CG31</f>
        <v>0</v>
      </c>
      <c r="CH34" s="58">
        <f>股权价值增加表!CH31</f>
        <v>0</v>
      </c>
      <c r="CI34" s="58">
        <f>股权价值增加表!CI31</f>
        <v>0</v>
      </c>
      <c r="CJ34" s="58">
        <f>股权价值增加表!CJ31</f>
        <v>0</v>
      </c>
      <c r="CK34" s="58">
        <f>股权价值增加表!CK31</f>
        <v>0</v>
      </c>
    </row>
    <row r="35" spans="1:89" s="16" customFormat="1" ht="37.5" customHeight="1">
      <c r="A35" s="206" t="s">
        <v>654</v>
      </c>
      <c r="B35" s="207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</row>
    <row r="38" spans="1:89">
      <c r="A38" s="20" t="s">
        <v>386</v>
      </c>
      <c r="B38" s="1">
        <v>43373</v>
      </c>
      <c r="C38" s="1">
        <v>43281</v>
      </c>
      <c r="D38" s="1">
        <v>43190</v>
      </c>
      <c r="E38" s="1">
        <v>43100</v>
      </c>
      <c r="F38" s="1">
        <v>43008</v>
      </c>
      <c r="G38" s="1">
        <v>42916</v>
      </c>
      <c r="H38" s="1">
        <v>42825</v>
      </c>
      <c r="I38" s="1">
        <v>42735</v>
      </c>
      <c r="J38" s="1">
        <v>42643</v>
      </c>
      <c r="K38" s="1">
        <v>42551</v>
      </c>
      <c r="L38" s="1">
        <v>42460</v>
      </c>
      <c r="M38" s="1">
        <v>42369</v>
      </c>
      <c r="N38" s="1">
        <v>42277</v>
      </c>
      <c r="O38" s="1">
        <v>42185</v>
      </c>
      <c r="P38" s="1">
        <v>42094</v>
      </c>
      <c r="Q38" s="1">
        <v>42004</v>
      </c>
      <c r="R38" s="1">
        <v>41912</v>
      </c>
      <c r="S38" s="1">
        <v>41820</v>
      </c>
      <c r="T38" s="1">
        <v>41729</v>
      </c>
      <c r="U38" s="1">
        <v>41639</v>
      </c>
      <c r="V38" s="1">
        <v>41547</v>
      </c>
      <c r="W38" s="1">
        <v>41455</v>
      </c>
      <c r="X38" s="1">
        <v>41364</v>
      </c>
      <c r="Y38" s="1">
        <v>41274</v>
      </c>
      <c r="Z38" s="1">
        <v>41182</v>
      </c>
      <c r="AA38" s="1">
        <v>41090</v>
      </c>
      <c r="AB38" s="1">
        <v>40999</v>
      </c>
      <c r="AC38" s="1">
        <v>40908</v>
      </c>
      <c r="AD38" s="1">
        <v>40816</v>
      </c>
      <c r="AE38" s="1">
        <v>40724</v>
      </c>
      <c r="AF38" s="1">
        <v>40633</v>
      </c>
      <c r="AG38" s="1">
        <v>40543</v>
      </c>
      <c r="AH38" s="1">
        <v>40451</v>
      </c>
      <c r="AI38" s="1">
        <v>40359</v>
      </c>
      <c r="AJ38" s="1">
        <v>40268</v>
      </c>
      <c r="AK38" s="1">
        <v>40178</v>
      </c>
      <c r="AL38" s="1">
        <v>40086</v>
      </c>
      <c r="AM38" s="1">
        <v>39994</v>
      </c>
      <c r="AN38" s="1">
        <v>39903</v>
      </c>
      <c r="AO38" s="1">
        <v>39813</v>
      </c>
      <c r="AP38" s="1">
        <v>39721</v>
      </c>
      <c r="AQ38" s="1">
        <v>39447</v>
      </c>
      <c r="AR38" s="1">
        <v>39082</v>
      </c>
      <c r="AS38" s="1">
        <v>25569</v>
      </c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</row>
    <row r="39" spans="1:89">
      <c r="A39" s="17" t="s">
        <v>381</v>
      </c>
      <c r="E39" s="26">
        <f>股权价值增加表!E31</f>
        <v>1550537278.6100001</v>
      </c>
      <c r="F39" s="26">
        <f>股权价值增加表!F31</f>
        <v>856354878.1899997</v>
      </c>
      <c r="G39" s="26">
        <f>股权价值增加表!G31</f>
        <v>491571367.05999982</v>
      </c>
      <c r="H39" s="26">
        <f>股权价值增加表!H31</f>
        <v>170996752.57999998</v>
      </c>
      <c r="I39" s="26">
        <f>股权价值增加表!I31</f>
        <v>1169451933.5699997</v>
      </c>
      <c r="J39" s="26">
        <f>股权价值增加表!J31</f>
        <v>579253394.14999998</v>
      </c>
      <c r="K39" s="26">
        <f>股权价值增加表!K31</f>
        <v>334947127.59000003</v>
      </c>
      <c r="L39" s="26">
        <f>股权价值增加表!L31</f>
        <v>119021288.61000013</v>
      </c>
      <c r="M39" s="26">
        <f>股权价值增加表!M31</f>
        <v>822410004.49000049</v>
      </c>
      <c r="N39" s="26">
        <f>股权价值增加表!N31</f>
        <v>403494996.68999988</v>
      </c>
      <c r="O39" s="26">
        <f>股权价值增加表!O31</f>
        <v>244829189.38000003</v>
      </c>
      <c r="P39" s="26">
        <f>股权价值增加表!P31</f>
        <v>87825914.100000069</v>
      </c>
      <c r="Q39" s="26">
        <f>股权价值增加表!Q31</f>
        <v>573990268.33999991</v>
      </c>
      <c r="R39" s="26">
        <f>股权价值增加表!R31</f>
        <v>313850393.27000004</v>
      </c>
      <c r="S39" s="26">
        <f>股权价值增加表!S31</f>
        <v>211408890.65000004</v>
      </c>
      <c r="T39" s="26">
        <f>股权价值增加表!T31</f>
        <v>75569691.01000002</v>
      </c>
      <c r="U39" s="26">
        <f>股权价值增加表!U31</f>
        <v>473971368.58999997</v>
      </c>
      <c r="V39" s="26">
        <f>股权价值增加表!V31</f>
        <v>295032292.94999999</v>
      </c>
      <c r="W39" s="26">
        <f>股权价值增加表!W31</f>
        <v>156499211.48000002</v>
      </c>
      <c r="X39" s="26">
        <f>股权价值增加表!X31</f>
        <v>44106751.930000022</v>
      </c>
      <c r="Y39" s="26">
        <f>股权价值增加表!Y31</f>
        <v>306684881.55999994</v>
      </c>
      <c r="Z39" s="26">
        <f>股权价值增加表!Z31</f>
        <v>115414954.04999991</v>
      </c>
      <c r="AA39" s="26">
        <f>股权价值增加表!AA31</f>
        <v>52564628.909999989</v>
      </c>
      <c r="AB39" s="26">
        <f>股权价值增加表!AB31</f>
        <v>-16354378.019999994</v>
      </c>
      <c r="AC39" s="26">
        <f>股权价值增加表!AC31</f>
        <v>274777893.43000007</v>
      </c>
      <c r="AD39" s="26">
        <f>股权价值增加表!AD31</f>
        <v>245029027.31999999</v>
      </c>
      <c r="AE39" s="26">
        <f>股权价值增加表!AE31</f>
        <v>204071556.16</v>
      </c>
      <c r="AF39" s="26">
        <f>股权价值增加表!AF31</f>
        <v>83287007.999999985</v>
      </c>
      <c r="AG39" s="26">
        <f>股权价值增加表!AG31</f>
        <v>331309564.04000014</v>
      </c>
      <c r="AH39" s="26">
        <f>股权价值增加表!AH31</f>
        <v>226223071.79999992</v>
      </c>
      <c r="AI39" s="26">
        <f>股权价值增加表!AI31</f>
        <v>178684859.79000002</v>
      </c>
      <c r="AJ39" s="26">
        <f>股权价值增加表!AJ31</f>
        <v>105314634.38000001</v>
      </c>
      <c r="AK39" s="26">
        <f>股权价值增加表!AK31</f>
        <v>192544172.14999992</v>
      </c>
      <c r="AL39" s="26">
        <f>股权价值增加表!AL31</f>
        <v>132466316.86000001</v>
      </c>
      <c r="AM39" s="26">
        <f>股权价值增加表!AM31</f>
        <v>79684278.289999992</v>
      </c>
      <c r="AN39" s="26">
        <f>股权价值增加表!AN31</f>
        <v>3367987.27</v>
      </c>
      <c r="AO39" s="26">
        <f>股权价值增加表!AO31</f>
        <v>114147763.28000002</v>
      </c>
      <c r="AP39" s="26">
        <f>股权价值增加表!AP31</f>
        <v>93156912.170000017</v>
      </c>
      <c r="AQ39" s="26">
        <f>股权价值增加表!AQ31</f>
        <v>125168940.47000004</v>
      </c>
      <c r="AR39" s="26">
        <f>股权价值增加表!AR31</f>
        <v>90905206.509999976</v>
      </c>
      <c r="AS39" s="26">
        <f>股权价值增加表!AS31</f>
        <v>0</v>
      </c>
      <c r="AT39" s="26">
        <f>股权价值增加表!AT31</f>
        <v>3145948.9100000262</v>
      </c>
      <c r="AU39" s="26">
        <f>股权价值增加表!AU31</f>
        <v>3221938.3999999762</v>
      </c>
      <c r="AV39" s="26">
        <f>股权价值增加表!AV31</f>
        <v>0</v>
      </c>
      <c r="AW39" s="26">
        <f>股权价值增加表!AW31</f>
        <v>106002085.7</v>
      </c>
      <c r="AX39" s="26">
        <f>股权价值增加表!AX31</f>
        <v>78146813.989999995</v>
      </c>
      <c r="AY39" s="26">
        <f>股权价值增加表!AY31</f>
        <v>31508275.550000001</v>
      </c>
      <c r="AZ39" s="26">
        <f>股权价值增加表!AZ31</f>
        <v>6818330.1399999997</v>
      </c>
      <c r="BA39" s="26">
        <f>股权价值增加表!BA31</f>
        <v>-52414533.450000003</v>
      </c>
      <c r="BB39" s="26">
        <f>股权价值增加表!BB31</f>
        <v>-47415743.689999998</v>
      </c>
      <c r="BC39" s="26">
        <f>股权价值增加表!BC31</f>
        <v>-4476487.08</v>
      </c>
      <c r="BD39" s="26">
        <f>股权价值增加表!BD31</f>
        <v>13731417.210000001</v>
      </c>
      <c r="BE39" s="26">
        <f>股权价值增加表!BE31</f>
        <v>74080792.579999998</v>
      </c>
      <c r="BF39" s="26">
        <f>股权价值增加表!BF31</f>
        <v>53634658.140000001</v>
      </c>
      <c r="BG39" s="26">
        <f>股权价值增加表!BG31</f>
        <v>44718368.039999999</v>
      </c>
      <c r="BH39" s="26">
        <f>股权价值增加表!BH31</f>
        <v>13012623.23</v>
      </c>
      <c r="BI39" s="26">
        <f>股权价值增加表!BI31</f>
        <v>129351232.81999999</v>
      </c>
      <c r="BJ39" s="26">
        <f>股权价值增加表!BJ31</f>
        <v>126231548.87</v>
      </c>
      <c r="BK39" s="26">
        <f>股权价值增加表!BK31</f>
        <v>99137772.019999996</v>
      </c>
      <c r="BL39" s="26">
        <f>股权价值增加表!BL31</f>
        <v>21058739.870000001</v>
      </c>
      <c r="BM39" s="26">
        <f>股权价值增加表!BM31</f>
        <v>80579243.650000006</v>
      </c>
      <c r="BN39" s="26">
        <f>股权价值增加表!BN31</f>
        <v>68017088.620000005</v>
      </c>
      <c r="BO39" s="26">
        <f>股权价值增加表!BO31</f>
        <v>47536007.049999997</v>
      </c>
      <c r="BP39" s="26">
        <f>股权价值增加表!BP31</f>
        <v>23536334.48</v>
      </c>
      <c r="BQ39" s="26">
        <f>股权价值增加表!BQ31</f>
        <v>47111894.539999999</v>
      </c>
      <c r="BR39" s="26">
        <f>股权价值增加表!BR31</f>
        <v>43130624.329999998</v>
      </c>
      <c r="BS39" s="26">
        <f>股权价值增加表!BS31</f>
        <v>110636895.03</v>
      </c>
      <c r="BT39" s="26">
        <f>股权价值增加表!BT31</f>
        <v>55492097.759999998</v>
      </c>
      <c r="BU39" s="26">
        <f>股权价值增加表!BU31</f>
        <v>42252799.109999999</v>
      </c>
      <c r="BV39" s="26">
        <f>股权价值增加表!BV31</f>
        <v>-8467811.9100000001</v>
      </c>
      <c r="BW39" s="26">
        <f>股权价值增加表!BW31</f>
        <v>44423828.259999998</v>
      </c>
      <c r="BX39" s="26">
        <f>股权价值增加表!BX31</f>
        <v>-2405395.41</v>
      </c>
      <c r="BY39" s="26">
        <f>股权价值增加表!BY31</f>
        <v>43588942.600000001</v>
      </c>
      <c r="BZ39" s="26">
        <f>股权价值增加表!BZ31</f>
        <v>2100000</v>
      </c>
      <c r="CA39" s="26">
        <f>股权价值增加表!CA31</f>
        <v>5299206.3</v>
      </c>
      <c r="CB39" s="26">
        <f>股权价值增加表!CB31</f>
        <v>3033836.53</v>
      </c>
      <c r="CC39" s="26">
        <f>股权价值增加表!CC31</f>
        <v>10641347.550000001</v>
      </c>
      <c r="CD39" s="26">
        <f>股权价值增加表!CD31</f>
        <v>5790000</v>
      </c>
      <c r="CE39" s="26">
        <f>股权价值增加表!CE31</f>
        <v>7729000</v>
      </c>
      <c r="CF39" s="26">
        <f>股权价值增加表!CF31</f>
        <v>2092581.44</v>
      </c>
      <c r="CG39" s="26">
        <f>股权价值增加表!CG31</f>
        <v>0</v>
      </c>
      <c r="CH39" s="26">
        <f>股权价值增加表!CH31</f>
        <v>0</v>
      </c>
      <c r="CI39" s="26">
        <f>股权价值增加表!CI31</f>
        <v>0</v>
      </c>
      <c r="CJ39" s="26">
        <f>股权价值增加表!CJ31</f>
        <v>0</v>
      </c>
      <c r="CK39" s="26"/>
    </row>
    <row r="40" spans="1:89">
      <c r="A40" s="17" t="s">
        <v>387</v>
      </c>
      <c r="E40" s="26">
        <f>股权价值增加表!E38</f>
        <v>1461563084.97</v>
      </c>
      <c r="F40" s="26">
        <f>股权价值增加表!F38</f>
        <v>819661015.24999976</v>
      </c>
      <c r="G40" s="26">
        <f>股权价值增加表!G38</f>
        <v>458775092.15999985</v>
      </c>
      <c r="H40" s="26">
        <f>股权价值增加表!H38</f>
        <v>166565129.33999997</v>
      </c>
      <c r="I40" s="26">
        <f>股权价值增加表!I38</f>
        <v>1106461499.5899997</v>
      </c>
      <c r="J40" s="26">
        <f>股权价值增加表!J38</f>
        <v>566276123.95999992</v>
      </c>
      <c r="K40" s="26">
        <f>股权价值增加表!K38</f>
        <v>319205184.89000005</v>
      </c>
      <c r="L40" s="26">
        <f>股权价值增加表!L38</f>
        <v>111819590.75000013</v>
      </c>
      <c r="M40" s="26">
        <f>股权价值增加表!M38</f>
        <v>749878544.78000045</v>
      </c>
      <c r="N40" s="26">
        <f>股权价值增加表!N38</f>
        <v>360420209.20999986</v>
      </c>
      <c r="O40" s="26">
        <f>股权价值增加表!O38</f>
        <v>231032826.90000004</v>
      </c>
      <c r="P40" s="26">
        <f>股权价值增加表!P38</f>
        <v>81744256.640000075</v>
      </c>
      <c r="Q40" s="26">
        <f>股权价值增加表!Q38</f>
        <v>561052975.80999994</v>
      </c>
      <c r="R40" s="26">
        <f>股权价值增加表!R38</f>
        <v>316926934.33000004</v>
      </c>
      <c r="S40" s="26">
        <f>股权价值增加表!S38</f>
        <v>216594626.21000004</v>
      </c>
      <c r="T40" s="26">
        <f>股权价值增加表!T38</f>
        <v>79188512.680000022</v>
      </c>
      <c r="U40" s="26">
        <f>股权价值增加表!U38</f>
        <v>473014520.50999999</v>
      </c>
      <c r="V40" s="26">
        <f>股权价值增加表!V38</f>
        <v>304074240.21999997</v>
      </c>
      <c r="W40" s="26">
        <f>股权价值增加表!W38</f>
        <v>161731843.25000003</v>
      </c>
      <c r="X40" s="26">
        <f>股权价值增加表!X38</f>
        <v>47221047.770000026</v>
      </c>
      <c r="Y40" s="26">
        <f>股权价值增加表!Y38</f>
        <v>305205573.29999995</v>
      </c>
      <c r="Z40" s="26">
        <f>股权价值增加表!Z38</f>
        <v>126676785.77999991</v>
      </c>
      <c r="AA40" s="26">
        <f>股权价值增加表!AA38</f>
        <v>62544131.239999987</v>
      </c>
      <c r="AB40" s="26">
        <f>股权价值增加表!AB38</f>
        <v>-10884577.989999995</v>
      </c>
      <c r="AC40" s="26">
        <f>股权价值增加表!AC38</f>
        <v>274129113.96000004</v>
      </c>
      <c r="AD40" s="26">
        <f>股权价值增加表!AD38</f>
        <v>256393459.23999998</v>
      </c>
      <c r="AE40" s="26">
        <f>股权价值增加表!AE38</f>
        <v>208941134.25999999</v>
      </c>
      <c r="AF40" s="26">
        <f>股权价值增加表!AF38</f>
        <v>86681326.279999986</v>
      </c>
      <c r="AG40" s="26">
        <f>股权价值增加表!AG38</f>
        <v>330836628.75000012</v>
      </c>
      <c r="AH40" s="26">
        <f>股权价值增加表!AH38</f>
        <v>238151810.28999993</v>
      </c>
      <c r="AI40" s="26">
        <f>股权价值增加表!AI38</f>
        <v>184066878.86000001</v>
      </c>
      <c r="AJ40" s="26">
        <f>股权价值增加表!AJ38</f>
        <v>108728287.37</v>
      </c>
      <c r="AK40" s="26">
        <f>股权价值增加表!AK38</f>
        <v>191665273.32999992</v>
      </c>
      <c r="AL40" s="26">
        <f>股权价值增加表!AL38</f>
        <v>133714649.26000002</v>
      </c>
      <c r="AM40" s="26">
        <f>股权价值增加表!AM38</f>
        <v>79840821.269999996</v>
      </c>
      <c r="AN40" s="26">
        <f>股权价值增加表!AN38</f>
        <v>3292249.63</v>
      </c>
      <c r="AO40" s="26">
        <f>股权价值增加表!AO38</f>
        <v>111746545.83000001</v>
      </c>
      <c r="AP40" s="26">
        <f>股权价值增加表!AP38</f>
        <v>92167880.110000014</v>
      </c>
      <c r="AQ40" s="26">
        <f>股权价值增加表!AQ38</f>
        <v>124826477.68000004</v>
      </c>
      <c r="AR40" s="26">
        <f>股权价值增加表!AR38</f>
        <v>91134931.719999969</v>
      </c>
      <c r="AS40" s="26">
        <f>股权价值增加表!AS38</f>
        <v>0</v>
      </c>
      <c r="AT40" s="26">
        <f>股权价值增加表!AT38</f>
        <v>25795350.260000028</v>
      </c>
      <c r="AU40" s="26">
        <f>股权价值增加表!AU38</f>
        <v>11567145.859999977</v>
      </c>
      <c r="AV40" s="26">
        <f>股权价值增加表!AV38</f>
        <v>6288958.1900000004</v>
      </c>
      <c r="AW40" s="26">
        <f>股权价值增加表!AW38</f>
        <v>128652930.08</v>
      </c>
      <c r="AX40" s="26">
        <f>股权价值增加表!AX38</f>
        <v>91516728.729999989</v>
      </c>
      <c r="AY40" s="26">
        <f>股权价值增加表!AY38</f>
        <v>39569571.590000004</v>
      </c>
      <c r="AZ40" s="26">
        <f>股权价值增加表!AZ38</f>
        <v>10345318.74</v>
      </c>
      <c r="BA40" s="26">
        <f>股权价值增加表!BA38</f>
        <v>-44081420.550000004</v>
      </c>
      <c r="BB40" s="26">
        <f>股权价值增加表!BB38</f>
        <v>-46593904.899999999</v>
      </c>
      <c r="BC40" s="26">
        <f>股权价值增加表!BC38</f>
        <v>-2404836.39</v>
      </c>
      <c r="BD40" s="26">
        <f>股权价值增加表!BD38</f>
        <v>17364907.609999999</v>
      </c>
      <c r="BE40" s="26">
        <f>股权价值增加表!BE38</f>
        <v>86656961.140000001</v>
      </c>
      <c r="BF40" s="26">
        <f>股权价值增加表!BF38</f>
        <v>60767912.130000003</v>
      </c>
      <c r="BG40" s="26">
        <f>股权价值增加表!BG38</f>
        <v>47659187.700000003</v>
      </c>
      <c r="BH40" s="26">
        <f>股权价值增加表!BH38</f>
        <v>15529502.800000001</v>
      </c>
      <c r="BI40" s="26">
        <f>股权价值增加表!BI38</f>
        <v>120606282.16999999</v>
      </c>
      <c r="BJ40" s="26">
        <f>股权价值增加表!BJ38</f>
        <v>111581155.38000001</v>
      </c>
      <c r="BK40" s="26">
        <f>股权价值增加表!BK38</f>
        <v>83210734.969999999</v>
      </c>
      <c r="BL40" s="26">
        <f>股权价值增加表!BL38</f>
        <v>14665538.030000001</v>
      </c>
      <c r="BM40" s="26">
        <f>股权价值增加表!BM38</f>
        <v>73218411.960000008</v>
      </c>
      <c r="BN40" s="26">
        <f>股权价值增加表!BN38</f>
        <v>59722776.710000008</v>
      </c>
      <c r="BO40" s="26">
        <f>股权价值增加表!BO38</f>
        <v>42681175.309999995</v>
      </c>
      <c r="BP40" s="26">
        <f>股权价值增加表!BP38</f>
        <v>15198146.09</v>
      </c>
      <c r="BQ40" s="26">
        <f>股权价值增加表!BQ38</f>
        <v>41603777.589999996</v>
      </c>
      <c r="BR40" s="26">
        <f>股权价值增加表!BR38</f>
        <v>39361911.009999998</v>
      </c>
      <c r="BS40" s="26">
        <f>股权价值增加表!BS38</f>
        <v>107226093</v>
      </c>
      <c r="BT40" s="26">
        <f>股权价值增加表!BT38</f>
        <v>55579527.460000001</v>
      </c>
      <c r="BU40" s="26">
        <f>股权价值增加表!BU38</f>
        <v>48821463.519999996</v>
      </c>
      <c r="BV40" s="26">
        <f>股权价值增加表!BV38</f>
        <v>-14400267.780000001</v>
      </c>
      <c r="BW40" s="26">
        <f>股权价值增加表!BW38</f>
        <v>43555220.869999997</v>
      </c>
      <c r="BX40" s="26">
        <f>股权价值增加表!BX38</f>
        <v>-19842125.949999999</v>
      </c>
      <c r="BY40" s="26">
        <f>股权价值增加表!BY38</f>
        <v>20704606.790000003</v>
      </c>
      <c r="BZ40" s="26">
        <f>股权价值增加表!BZ38</f>
        <v>2100000</v>
      </c>
      <c r="CA40" s="26">
        <f>股权价值增加表!CA38</f>
        <v>-44631413.470000006</v>
      </c>
      <c r="CB40" s="26">
        <f>股权价值增加表!CB38</f>
        <v>3033836.53</v>
      </c>
      <c r="CC40" s="26">
        <f>股权价值增加表!CC38</f>
        <v>-13436283.18</v>
      </c>
      <c r="CD40" s="26">
        <f>股权价值增加表!CD38</f>
        <v>5790000</v>
      </c>
      <c r="CE40" s="26">
        <f>股权价值增加表!CE38</f>
        <v>7729000</v>
      </c>
      <c r="CF40" s="26">
        <f>股权价值增加表!CF38</f>
        <v>2092581.44</v>
      </c>
      <c r="CG40" s="26">
        <f>股权价值增加表!CG38</f>
        <v>0</v>
      </c>
      <c r="CH40" s="26">
        <f>股权价值增加表!CH38</f>
        <v>0</v>
      </c>
      <c r="CI40" s="26">
        <f>股权价值增加表!CI38</f>
        <v>0</v>
      </c>
      <c r="CJ40" s="26">
        <f>股权价值增加表!CJ38</f>
        <v>0</v>
      </c>
      <c r="CK40" s="26"/>
    </row>
    <row r="41" spans="1:89" s="59" customFormat="1">
      <c r="A41" s="59" t="s">
        <v>388</v>
      </c>
      <c r="E41" s="59">
        <f>1-E40/E39</f>
        <v>5.7382814890953315E-2</v>
      </c>
      <c r="F41" s="59">
        <f t="shared" ref="F41:BQ41" si="34">1-F40/F39</f>
        <v>4.284889813152748E-2</v>
      </c>
      <c r="G41" s="59">
        <f t="shared" si="34"/>
        <v>6.6717219711450282E-2</v>
      </c>
      <c r="H41" s="59">
        <f t="shared" si="34"/>
        <v>2.5916417552588888E-2</v>
      </c>
      <c r="I41" s="59">
        <f t="shared" si="34"/>
        <v>5.3863209057005368E-2</v>
      </c>
      <c r="J41" s="59">
        <f t="shared" si="34"/>
        <v>2.2403442640233417E-2</v>
      </c>
      <c r="K41" s="59">
        <f t="shared" si="34"/>
        <v>4.6998291381884272E-2</v>
      </c>
      <c r="L41" s="59">
        <f t="shared" si="34"/>
        <v>6.0507644843251329E-2</v>
      </c>
      <c r="M41" s="59">
        <f t="shared" si="34"/>
        <v>8.8193795447538137E-2</v>
      </c>
      <c r="N41" s="59">
        <f t="shared" si="34"/>
        <v>0.10675420471965313</v>
      </c>
      <c r="O41" s="59">
        <f t="shared" si="34"/>
        <v>5.6350970711203097E-2</v>
      </c>
      <c r="P41" s="59">
        <f t="shared" si="34"/>
        <v>6.9246731130806261E-2</v>
      </c>
      <c r="Q41" s="59">
        <f t="shared" si="34"/>
        <v>2.2539219292715629E-2</v>
      </c>
      <c r="R41" s="59">
        <f t="shared" si="34"/>
        <v>-9.8025719450136606E-3</v>
      </c>
      <c r="S41" s="59">
        <f t="shared" si="34"/>
        <v>-2.4529410963067377E-2</v>
      </c>
      <c r="T41" s="59">
        <f t="shared" si="34"/>
        <v>-4.7887210092219856E-2</v>
      </c>
      <c r="U41" s="59">
        <f t="shared" si="34"/>
        <v>2.0187887779941072E-3</v>
      </c>
      <c r="V41" s="59">
        <f t="shared" si="34"/>
        <v>-3.0647313823142674E-2</v>
      </c>
      <c r="W41" s="59">
        <f t="shared" si="34"/>
        <v>-3.3435515236884816E-2</v>
      </c>
      <c r="X41" s="59">
        <f t="shared" si="34"/>
        <v>-7.0608142829074572E-2</v>
      </c>
      <c r="Y41" s="59">
        <f t="shared" si="34"/>
        <v>4.8235447814553023E-3</v>
      </c>
      <c r="Z41" s="59">
        <f t="shared" si="34"/>
        <v>-9.7576885271913438E-2</v>
      </c>
      <c r="AA41" s="59">
        <f t="shared" si="34"/>
        <v>-0.18985204569952696</v>
      </c>
      <c r="AB41" s="59">
        <f t="shared" si="34"/>
        <v>0.33445478778287419</v>
      </c>
      <c r="AC41" s="59">
        <f t="shared" si="34"/>
        <v>2.3611050434277914E-3</v>
      </c>
      <c r="AD41" s="59">
        <f t="shared" si="34"/>
        <v>-4.6379941365715771E-2</v>
      </c>
      <c r="AE41" s="59">
        <f t="shared" si="34"/>
        <v>-2.3862110877333809E-2</v>
      </c>
      <c r="AF41" s="59">
        <f t="shared" si="34"/>
        <v>-4.0754474935634555E-2</v>
      </c>
      <c r="AG41" s="59">
        <f t="shared" si="34"/>
        <v>1.4274724950075202E-3</v>
      </c>
      <c r="AH41" s="59">
        <f t="shared" si="34"/>
        <v>-5.2729981938119952E-2</v>
      </c>
      <c r="AI41" s="59">
        <f t="shared" si="34"/>
        <v>-3.0120174010966672E-2</v>
      </c>
      <c r="AJ41" s="59">
        <f t="shared" si="34"/>
        <v>-3.2413852168756918E-2</v>
      </c>
      <c r="AK41" s="59">
        <f t="shared" si="34"/>
        <v>4.5646607227108893E-3</v>
      </c>
      <c r="AL41" s="59">
        <f t="shared" si="34"/>
        <v>-9.4237722433192506E-3</v>
      </c>
      <c r="AM41" s="59">
        <f t="shared" si="34"/>
        <v>-1.9645403504853221E-3</v>
      </c>
      <c r="AN41" s="59">
        <f t="shared" si="34"/>
        <v>2.2487507798686024E-2</v>
      </c>
      <c r="AO41" s="59">
        <f t="shared" si="34"/>
        <v>2.1036044693314881E-2</v>
      </c>
      <c r="AP41" s="59">
        <f t="shared" si="34"/>
        <v>1.0616840306977293E-2</v>
      </c>
      <c r="AQ41" s="59">
        <f t="shared" si="34"/>
        <v>2.7360045448502346E-3</v>
      </c>
      <c r="AR41" s="59">
        <f t="shared" si="34"/>
        <v>-2.5270852882857131E-3</v>
      </c>
      <c r="AS41" s="59" t="e">
        <f t="shared" si="34"/>
        <v>#DIV/0!</v>
      </c>
      <c r="AT41" s="59">
        <f t="shared" si="34"/>
        <v>-7.1995451922325753</v>
      </c>
      <c r="AU41" s="59">
        <f t="shared" si="34"/>
        <v>-2.5901201152697588</v>
      </c>
      <c r="AV41" s="59" t="e">
        <f t="shared" si="34"/>
        <v>#DIV/0!</v>
      </c>
      <c r="AW41" s="59">
        <f t="shared" si="34"/>
        <v>-0.21368300661653872</v>
      </c>
      <c r="AX41" s="59">
        <f t="shared" si="34"/>
        <v>-0.17108713788012997</v>
      </c>
      <c r="AY41" s="59">
        <f t="shared" si="34"/>
        <v>-0.25584694494649995</v>
      </c>
      <c r="AZ41" s="59">
        <f t="shared" si="34"/>
        <v>-0.5172804084842979</v>
      </c>
      <c r="BA41" s="59">
        <f t="shared" si="34"/>
        <v>0.15898477676900891</v>
      </c>
      <c r="BB41" s="59">
        <f t="shared" si="34"/>
        <v>1.7332614149703329E-2</v>
      </c>
      <c r="BC41" s="59">
        <f t="shared" si="34"/>
        <v>0.46278491437084635</v>
      </c>
      <c r="BD41" s="59">
        <f t="shared" si="34"/>
        <v>-0.26461146321836937</v>
      </c>
      <c r="BE41" s="59">
        <f t="shared" si="34"/>
        <v>-0.16976287809581647</v>
      </c>
      <c r="BF41" s="59">
        <f t="shared" si="34"/>
        <v>-0.1329970999606338</v>
      </c>
      <c r="BG41" s="59">
        <f t="shared" si="34"/>
        <v>-6.5763125733244054E-2</v>
      </c>
      <c r="BH41" s="59">
        <f t="shared" si="34"/>
        <v>-0.1934183081699814</v>
      </c>
      <c r="BI41" s="59">
        <f t="shared" si="34"/>
        <v>6.7606241234431264E-2</v>
      </c>
      <c r="BJ41" s="59">
        <f t="shared" si="34"/>
        <v>0.11605968255279631</v>
      </c>
      <c r="BK41" s="59">
        <f t="shared" si="34"/>
        <v>0.16065558793057089</v>
      </c>
      <c r="BL41" s="59">
        <f t="shared" si="34"/>
        <v>0.3035890029254632</v>
      </c>
      <c r="BM41" s="59">
        <f t="shared" si="34"/>
        <v>9.1348979669902852E-2</v>
      </c>
      <c r="BN41" s="59">
        <f t="shared" si="34"/>
        <v>0.12194453009212014</v>
      </c>
      <c r="BO41" s="59">
        <f t="shared" si="34"/>
        <v>0.10212956538174367</v>
      </c>
      <c r="BP41" s="59">
        <f t="shared" si="34"/>
        <v>0.35426877524558364</v>
      </c>
      <c r="BQ41" s="59">
        <f t="shared" si="34"/>
        <v>0.1169156325335925</v>
      </c>
      <c r="BR41" s="59">
        <f t="shared" ref="BR41:CK41" si="35">1-BR40/BR39</f>
        <v>8.73790578862228E-2</v>
      </c>
      <c r="BS41" s="59">
        <f t="shared" si="35"/>
        <v>3.0828793858279746E-2</v>
      </c>
      <c r="BT41" s="59">
        <f t="shared" si="35"/>
        <v>-1.5755342387331339E-3</v>
      </c>
      <c r="BU41" s="59">
        <f t="shared" si="35"/>
        <v>-0.15546104751307199</v>
      </c>
      <c r="BV41" s="59">
        <f t="shared" si="35"/>
        <v>-0.70058899902985683</v>
      </c>
      <c r="BW41" s="59">
        <f t="shared" si="35"/>
        <v>1.9552736088305767E-2</v>
      </c>
      <c r="BX41" s="59">
        <f t="shared" si="35"/>
        <v>-7.2490079874227398</v>
      </c>
      <c r="BY41" s="59">
        <f t="shared" si="35"/>
        <v>0.52500323350353528</v>
      </c>
      <c r="BZ41" s="59">
        <f t="shared" si="35"/>
        <v>0</v>
      </c>
      <c r="CA41" s="59">
        <f t="shared" si="35"/>
        <v>9.4222826859939399</v>
      </c>
      <c r="CB41" s="59">
        <f t="shared" si="35"/>
        <v>0</v>
      </c>
      <c r="CC41" s="59">
        <f t="shared" si="35"/>
        <v>2.2626486558086336</v>
      </c>
      <c r="CD41" s="59">
        <f t="shared" si="35"/>
        <v>0</v>
      </c>
      <c r="CE41" s="59">
        <f t="shared" si="35"/>
        <v>0</v>
      </c>
      <c r="CF41" s="59">
        <f t="shared" si="35"/>
        <v>0</v>
      </c>
      <c r="CG41" s="59" t="e">
        <f t="shared" si="35"/>
        <v>#DIV/0!</v>
      </c>
      <c r="CH41" s="59" t="e">
        <f t="shared" si="35"/>
        <v>#DIV/0!</v>
      </c>
      <c r="CI41" s="59" t="e">
        <f t="shared" si="35"/>
        <v>#DIV/0!</v>
      </c>
      <c r="CJ41" s="59" t="e">
        <f t="shared" si="35"/>
        <v>#DIV/0!</v>
      </c>
      <c r="CK41" s="59" t="e">
        <f t="shared" si="35"/>
        <v>#DIV/0!</v>
      </c>
    </row>
    <row r="42" spans="1:89" s="60" customFormat="1">
      <c r="A42" s="21" t="s">
        <v>433</v>
      </c>
      <c r="E42" s="167">
        <f>E39/(E39-E40)</f>
        <v>17.426820240525625</v>
      </c>
      <c r="F42" s="29">
        <f t="shared" ref="F42:BQ42" si="36">F39/(F39-F40)</f>
        <v>23.337822992097358</v>
      </c>
      <c r="G42" s="29">
        <f t="shared" si="36"/>
        <v>14.988634183573092</v>
      </c>
      <c r="H42" s="29">
        <f t="shared" si="36"/>
        <v>38.585579892391671</v>
      </c>
      <c r="I42" s="29">
        <f t="shared" si="36"/>
        <v>18.565548126582367</v>
      </c>
      <c r="J42" s="29">
        <f t="shared" si="36"/>
        <v>44.635997067885462</v>
      </c>
      <c r="K42" s="29">
        <f t="shared" si="36"/>
        <v>21.277369253160874</v>
      </c>
      <c r="L42" s="29">
        <f t="shared" si="36"/>
        <v>16.526837271398684</v>
      </c>
      <c r="M42" s="29">
        <f t="shared" si="36"/>
        <v>11.338666115065287</v>
      </c>
      <c r="N42" s="29">
        <f t="shared" si="36"/>
        <v>9.3673125346781099</v>
      </c>
      <c r="O42" s="29">
        <f t="shared" si="36"/>
        <v>17.745923226859158</v>
      </c>
      <c r="P42" s="29">
        <f t="shared" si="36"/>
        <v>14.441114889755754</v>
      </c>
      <c r="Q42" s="29">
        <f t="shared" si="36"/>
        <v>44.367109038385578</v>
      </c>
      <c r="R42" s="29">
        <f t="shared" si="36"/>
        <v>-102.01404341731744</v>
      </c>
      <c r="S42" s="29">
        <f t="shared" si="36"/>
        <v>-40.767387423434286</v>
      </c>
      <c r="T42" s="29">
        <f t="shared" si="36"/>
        <v>-20.882402588796253</v>
      </c>
      <c r="U42" s="29">
        <f t="shared" si="36"/>
        <v>495.34652208322166</v>
      </c>
      <c r="V42" s="29">
        <f t="shared" si="36"/>
        <v>-32.629287048474531</v>
      </c>
      <c r="W42" s="29">
        <f t="shared" si="36"/>
        <v>-29.908317336077271</v>
      </c>
      <c r="X42" s="29">
        <f t="shared" si="36"/>
        <v>-14.162672461457602</v>
      </c>
      <c r="Y42" s="29">
        <f t="shared" si="36"/>
        <v>207.31641257786387</v>
      </c>
      <c r="Z42" s="29">
        <f t="shared" si="36"/>
        <v>-10.24832876365485</v>
      </c>
      <c r="AA42" s="29">
        <f t="shared" si="36"/>
        <v>-5.2672595457974101</v>
      </c>
      <c r="AB42" s="29">
        <f t="shared" si="36"/>
        <v>2.9899407529163358</v>
      </c>
      <c r="AC42" s="29">
        <f t="shared" si="36"/>
        <v>423.53050017132625</v>
      </c>
      <c r="AD42" s="29">
        <f t="shared" si="36"/>
        <v>-21.561044937827415</v>
      </c>
      <c r="AE42" s="29">
        <f t="shared" si="36"/>
        <v>-41.907440843797175</v>
      </c>
      <c r="AF42" s="29">
        <f t="shared" si="36"/>
        <v>-24.537182765312142</v>
      </c>
      <c r="AG42" s="29">
        <f t="shared" si="36"/>
        <v>700.53889199087916</v>
      </c>
      <c r="AH42" s="29">
        <f t="shared" si="36"/>
        <v>-18.964542813110135</v>
      </c>
      <c r="AI42" s="29">
        <f t="shared" si="36"/>
        <v>-33.200339401621676</v>
      </c>
      <c r="AJ42" s="29">
        <f t="shared" si="36"/>
        <v>-30.851007612229555</v>
      </c>
      <c r="AK42" s="29">
        <f t="shared" si="36"/>
        <v>219.07433229913937</v>
      </c>
      <c r="AL42" s="29">
        <f t="shared" si="36"/>
        <v>-106.11461887875328</v>
      </c>
      <c r="AM42" s="29">
        <f t="shared" si="36"/>
        <v>-509.02492267617407</v>
      </c>
      <c r="AN42" s="29">
        <f t="shared" si="36"/>
        <v>44.469134105578078</v>
      </c>
      <c r="AO42" s="29">
        <f t="shared" si="36"/>
        <v>47.537453669595763</v>
      </c>
      <c r="AP42" s="29">
        <f t="shared" si="36"/>
        <v>94.189982243851418</v>
      </c>
      <c r="AQ42" s="29">
        <f t="shared" si="36"/>
        <v>365.4964688864377</v>
      </c>
      <c r="AR42" s="29">
        <f t="shared" si="36"/>
        <v>-395.71280187317086</v>
      </c>
      <c r="AS42" s="29" t="e">
        <f t="shared" si="36"/>
        <v>#DIV/0!</v>
      </c>
      <c r="AT42" s="29">
        <f t="shared" si="36"/>
        <v>-0.13889766274109608</v>
      </c>
      <c r="AU42" s="29">
        <f t="shared" si="36"/>
        <v>-0.38608248092612135</v>
      </c>
      <c r="AV42" s="29">
        <f t="shared" si="36"/>
        <v>0</v>
      </c>
      <c r="AW42" s="29">
        <f t="shared" si="36"/>
        <v>-4.6798293221067118</v>
      </c>
      <c r="AX42" s="29">
        <f t="shared" si="36"/>
        <v>-5.8449747443939213</v>
      </c>
      <c r="AY42" s="29">
        <f t="shared" si="36"/>
        <v>-3.9085868319010388</v>
      </c>
      <c r="AZ42" s="29">
        <f t="shared" si="36"/>
        <v>-1.9331874619611753</v>
      </c>
      <c r="BA42" s="29">
        <f t="shared" si="36"/>
        <v>6.2899103947097625</v>
      </c>
      <c r="BB42" s="29">
        <f t="shared" si="36"/>
        <v>57.694701524127439</v>
      </c>
      <c r="BC42" s="29">
        <f t="shared" si="36"/>
        <v>2.1608310231103682</v>
      </c>
      <c r="BD42" s="29">
        <f t="shared" si="36"/>
        <v>-3.7791257711868473</v>
      </c>
      <c r="BE42" s="29">
        <f t="shared" si="36"/>
        <v>-5.8905693118349856</v>
      </c>
      <c r="BF42" s="29">
        <f t="shared" si="36"/>
        <v>-7.5189609419753722</v>
      </c>
      <c r="BG42" s="29">
        <f t="shared" si="36"/>
        <v>-15.206089869516154</v>
      </c>
      <c r="BH42" s="29">
        <f t="shared" si="36"/>
        <v>-5.1701413866218475</v>
      </c>
      <c r="BI42" s="29">
        <f t="shared" si="36"/>
        <v>14.791533765830904</v>
      </c>
      <c r="BJ42" s="29">
        <f t="shared" si="36"/>
        <v>8.6162565501167343</v>
      </c>
      <c r="BK42" s="29">
        <f t="shared" si="36"/>
        <v>6.2244955988220054</v>
      </c>
      <c r="BL42" s="29">
        <f t="shared" si="36"/>
        <v>3.2939269550732662</v>
      </c>
      <c r="BM42" s="29">
        <f t="shared" si="36"/>
        <v>10.947029771033934</v>
      </c>
      <c r="BN42" s="29">
        <f t="shared" si="36"/>
        <v>8.2004498212799959</v>
      </c>
      <c r="BO42" s="29">
        <f t="shared" si="36"/>
        <v>9.7914839474951556</v>
      </c>
      <c r="BP42" s="29">
        <f t="shared" si="36"/>
        <v>2.8227156042944719</v>
      </c>
      <c r="BQ42" s="29">
        <f t="shared" si="36"/>
        <v>8.5531761521512308</v>
      </c>
      <c r="BR42" s="29">
        <f t="shared" ref="BR42:CK42" si="37">BR39/(BR39-BR40)</f>
        <v>11.444389813656613</v>
      </c>
      <c r="BS42" s="29">
        <f t="shared" si="37"/>
        <v>32.437208039893179</v>
      </c>
      <c r="BT42" s="29">
        <f t="shared" si="37"/>
        <v>-634.70534337871572</v>
      </c>
      <c r="BU42" s="29">
        <f t="shared" si="37"/>
        <v>-6.4324794924330781</v>
      </c>
      <c r="BV42" s="29">
        <f t="shared" si="37"/>
        <v>-1.4273704003128131</v>
      </c>
      <c r="BW42" s="29">
        <f t="shared" si="37"/>
        <v>51.143737402464382</v>
      </c>
      <c r="BX42" s="29">
        <f t="shared" si="37"/>
        <v>-0.13794991007528642</v>
      </c>
      <c r="BY42" s="29">
        <f t="shared" si="37"/>
        <v>1.9047501733020584</v>
      </c>
      <c r="BZ42" s="29" t="e">
        <f t="shared" si="37"/>
        <v>#DIV/0!</v>
      </c>
      <c r="CA42" s="29">
        <f t="shared" si="37"/>
        <v>0.10613139441108924</v>
      </c>
      <c r="CB42" s="29" t="e">
        <f t="shared" si="37"/>
        <v>#DIV/0!</v>
      </c>
      <c r="CC42" s="29">
        <f t="shared" si="37"/>
        <v>0.44195991164285126</v>
      </c>
      <c r="CD42" s="29" t="e">
        <f t="shared" si="37"/>
        <v>#DIV/0!</v>
      </c>
      <c r="CE42" s="29" t="e">
        <f t="shared" si="37"/>
        <v>#DIV/0!</v>
      </c>
      <c r="CF42" s="29" t="e">
        <f t="shared" si="37"/>
        <v>#DIV/0!</v>
      </c>
      <c r="CG42" s="29" t="e">
        <f t="shared" si="37"/>
        <v>#DIV/0!</v>
      </c>
      <c r="CH42" s="29" t="e">
        <f t="shared" si="37"/>
        <v>#DIV/0!</v>
      </c>
      <c r="CI42" s="29" t="e">
        <f t="shared" si="37"/>
        <v>#DIV/0!</v>
      </c>
      <c r="CJ42" s="29" t="e">
        <f t="shared" si="37"/>
        <v>#DIV/0!</v>
      </c>
      <c r="CK42" s="29" t="e">
        <f t="shared" si="37"/>
        <v>#DIV/0!</v>
      </c>
    </row>
    <row r="43" spans="1:89" s="16" customFormat="1" ht="28.5" customHeight="1">
      <c r="A43" s="206" t="s">
        <v>655</v>
      </c>
      <c r="B43" s="207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</row>
    <row r="45" spans="1:89"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</row>
    <row r="46" spans="1:89" s="26" customFormat="1">
      <c r="A46" s="20" t="s">
        <v>428</v>
      </c>
      <c r="B46" s="1">
        <v>43373</v>
      </c>
      <c r="C46" s="1">
        <v>43281</v>
      </c>
      <c r="D46" s="1">
        <v>43190</v>
      </c>
      <c r="E46" s="1">
        <v>43100</v>
      </c>
      <c r="F46" s="1">
        <v>43008</v>
      </c>
      <c r="G46" s="1">
        <v>42916</v>
      </c>
      <c r="H46" s="1">
        <v>42825</v>
      </c>
      <c r="I46" s="1">
        <v>42735</v>
      </c>
      <c r="J46" s="1">
        <v>42643</v>
      </c>
      <c r="K46" s="1">
        <v>42551</v>
      </c>
      <c r="L46" s="1">
        <v>42460</v>
      </c>
      <c r="M46" s="1">
        <v>42369</v>
      </c>
      <c r="N46" s="1">
        <v>42277</v>
      </c>
      <c r="O46" s="1">
        <v>42185</v>
      </c>
      <c r="P46" s="1">
        <v>42094</v>
      </c>
      <c r="Q46" s="1">
        <v>42004</v>
      </c>
      <c r="R46" s="1">
        <v>41912</v>
      </c>
      <c r="S46" s="1">
        <v>41820</v>
      </c>
      <c r="T46" s="1">
        <v>41729</v>
      </c>
      <c r="U46" s="1">
        <v>41639</v>
      </c>
      <c r="V46" s="1">
        <v>41547</v>
      </c>
      <c r="W46" s="1">
        <v>41455</v>
      </c>
      <c r="X46" s="1">
        <v>41364</v>
      </c>
      <c r="Y46" s="1">
        <v>41274</v>
      </c>
      <c r="Z46" s="1">
        <v>41182</v>
      </c>
      <c r="AA46" s="1">
        <v>41090</v>
      </c>
      <c r="AB46" s="1">
        <v>40999</v>
      </c>
      <c r="AC46" s="1">
        <v>40908</v>
      </c>
      <c r="AD46" s="1">
        <v>40816</v>
      </c>
      <c r="AE46" s="1">
        <v>40724</v>
      </c>
      <c r="AF46" s="1">
        <v>40633</v>
      </c>
      <c r="AG46" s="1">
        <v>40543</v>
      </c>
      <c r="AH46" s="1">
        <v>40451</v>
      </c>
      <c r="AI46" s="1">
        <v>40359</v>
      </c>
      <c r="AJ46" s="1">
        <v>40268</v>
      </c>
      <c r="AK46" s="1">
        <v>40178</v>
      </c>
      <c r="AL46" s="1">
        <v>40086</v>
      </c>
      <c r="AM46" s="1">
        <v>39994</v>
      </c>
      <c r="AN46" s="1">
        <v>39903</v>
      </c>
      <c r="AO46" s="1">
        <v>39813</v>
      </c>
      <c r="AP46" s="1">
        <v>39721</v>
      </c>
      <c r="AQ46" s="1">
        <v>39447</v>
      </c>
      <c r="AR46" s="1">
        <v>39082</v>
      </c>
      <c r="AS46" s="1">
        <v>25569</v>
      </c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</row>
    <row r="47" spans="1:89" s="26" customFormat="1">
      <c r="A47" s="17" t="s">
        <v>429</v>
      </c>
      <c r="E47" s="26">
        <f>股权价值增加表!E42</f>
        <v>1026315041.45</v>
      </c>
      <c r="F47" s="26">
        <f>股权价值增加表!F42</f>
        <v>561180780.3299998</v>
      </c>
      <c r="G47" s="26">
        <f>股权价值增加表!G42</f>
        <v>302022211.60999984</v>
      </c>
      <c r="H47" s="26">
        <f>股权价值增加表!H42</f>
        <v>98280919.019999981</v>
      </c>
      <c r="I47" s="26">
        <f>股权价值增加表!I42</f>
        <v>775303477.42999959</v>
      </c>
      <c r="J47" s="26">
        <f>股权价值增加表!J42</f>
        <v>395866830.99999988</v>
      </c>
      <c r="K47" s="26">
        <f>股权价值增加表!K42</f>
        <v>211435326.06000006</v>
      </c>
      <c r="L47" s="26">
        <f>股权价值增加表!L42</f>
        <v>58090154.050000131</v>
      </c>
      <c r="M47" s="26">
        <f>股权价值增加表!M42</f>
        <v>539339592.30000043</v>
      </c>
      <c r="N47" s="26">
        <f>股权价值增加表!N42</f>
        <v>263053918.81999987</v>
      </c>
      <c r="O47" s="26">
        <f>股权价值增加表!O42</f>
        <v>170124598.49000004</v>
      </c>
      <c r="P47" s="26">
        <f>股权价值增加表!P42</f>
        <v>53856762.52000007</v>
      </c>
      <c r="Q47" s="26">
        <f>股权价值增加表!Q42</f>
        <v>417025243.46999991</v>
      </c>
      <c r="R47" s="26">
        <f>股权价值增加表!R42</f>
        <v>231861675.50000006</v>
      </c>
      <c r="S47" s="26">
        <f>股权价值增加表!S42</f>
        <v>153510986.57000005</v>
      </c>
      <c r="T47" s="26">
        <f>股权价值增加表!T42</f>
        <v>53349984.330000021</v>
      </c>
      <c r="U47" s="26">
        <f>股权价值增加表!U42</f>
        <v>346356790.30000001</v>
      </c>
      <c r="V47" s="26">
        <f>股权价值增加表!V42</f>
        <v>223179796.69999999</v>
      </c>
      <c r="W47" s="26">
        <f>股权价值增加表!W42</f>
        <v>117794436.26000002</v>
      </c>
      <c r="X47" s="26">
        <f>股权价值增加表!X42</f>
        <v>31329255.940000027</v>
      </c>
      <c r="Y47" s="26">
        <f>股权价值增加表!Y42</f>
        <v>225687713.00999993</v>
      </c>
      <c r="Z47" s="26">
        <f>股权价值增加表!Z42</f>
        <v>89048226.129999906</v>
      </c>
      <c r="AA47" s="26">
        <f>股权价值增加表!AA42</f>
        <v>41923450.679999992</v>
      </c>
      <c r="AB47" s="26">
        <f>股权价值增加表!AB42</f>
        <v>-15781623.289999995</v>
      </c>
      <c r="AC47" s="26">
        <f>股权价值增加表!AC42</f>
        <v>168164510.35000002</v>
      </c>
      <c r="AD47" s="26">
        <f>股权价值增加表!AD42</f>
        <v>179066880.44999999</v>
      </c>
      <c r="AE47" s="26">
        <f>股权价值增加表!AE42</f>
        <v>149060599.78</v>
      </c>
      <c r="AF47" s="26">
        <f>股权价值增加表!AF42</f>
        <v>61626799.249999985</v>
      </c>
      <c r="AG47" s="26">
        <f>股权价值增加表!AG42</f>
        <v>246055596.41000012</v>
      </c>
      <c r="AH47" s="26">
        <f>股权价值增加表!AH42</f>
        <v>174807669.94999993</v>
      </c>
      <c r="AI47" s="26">
        <f>股权价值增加表!AI42</f>
        <v>136162086.44</v>
      </c>
      <c r="AJ47" s="26">
        <f>股权价值增加表!AJ42</f>
        <v>81215154.100000009</v>
      </c>
      <c r="AK47" s="26">
        <f>股权价值增加表!AK42</f>
        <v>150521728.30999991</v>
      </c>
      <c r="AL47" s="26">
        <f>股权价值增加表!AL42</f>
        <v>105062706.21000002</v>
      </c>
      <c r="AM47" s="26">
        <f>股权价值增加表!AM42</f>
        <v>63897663.779999994</v>
      </c>
      <c r="AN47" s="26">
        <f>股权价值增加表!AN42</f>
        <v>930970.13999999966</v>
      </c>
      <c r="AO47" s="26">
        <f>股权价值增加表!AO42</f>
        <v>79443397.590000018</v>
      </c>
      <c r="AP47" s="26">
        <f>股权价值增加表!AP42</f>
        <v>65541740.99000001</v>
      </c>
      <c r="AQ47" s="26">
        <f>股权价值增加表!AQ42</f>
        <v>94048767.510000035</v>
      </c>
      <c r="AR47" s="26">
        <f>股权价值增加表!AR42</f>
        <v>74119782.959999964</v>
      </c>
      <c r="AS47" s="26">
        <f>股权价值增加表!AS42</f>
        <v>0</v>
      </c>
      <c r="AT47" s="26">
        <f>股权价值增加表!AT42</f>
        <v>-106619839.65999997</v>
      </c>
      <c r="AU47" s="26">
        <f>股权价值增加表!AU42</f>
        <v>-72785587.700000018</v>
      </c>
      <c r="AV47" s="26">
        <f>股权价值增加表!AV42</f>
        <v>-23361350.959999997</v>
      </c>
      <c r="AW47" s="26">
        <f>股权价值增加表!AW42</f>
        <v>16493193.060000002</v>
      </c>
      <c r="AX47" s="26">
        <f>股权价值增加表!AX42</f>
        <v>23385217.719999984</v>
      </c>
      <c r="AY47" s="26">
        <f>股权价值增加表!AY42</f>
        <v>-1787194.7899999991</v>
      </c>
      <c r="AZ47" s="26">
        <f>股权价值增加表!AZ42</f>
        <v>-10916220.51</v>
      </c>
      <c r="BA47" s="26">
        <f>股权价值增加表!BA42</f>
        <v>-152691416.41</v>
      </c>
      <c r="BB47" s="26">
        <f>股权价值增加表!BB42</f>
        <v>-140598232.16999999</v>
      </c>
      <c r="BC47" s="26">
        <f>股权价值增加表!BC42</f>
        <v>-70267390.840000004</v>
      </c>
      <c r="BD47" s="26">
        <f>股权价值增加表!BD42</f>
        <v>-11610048.350000001</v>
      </c>
      <c r="BE47" s="26">
        <f>股权价值增加表!BE42</f>
        <v>-45811920.870000005</v>
      </c>
      <c r="BF47" s="26">
        <f>股权价值增加表!BF42</f>
        <v>-32869288.240000002</v>
      </c>
      <c r="BG47" s="26">
        <f>股权价值增加表!BG42</f>
        <v>-18208413.089999996</v>
      </c>
      <c r="BH47" s="26">
        <f>股权价值增加表!BH42</f>
        <v>-17425628.109999999</v>
      </c>
      <c r="BI47" s="26">
        <f>股权价值增加表!BI42</f>
        <v>-35340046.76000002</v>
      </c>
      <c r="BJ47" s="26">
        <f>股权价值增加表!BJ42</f>
        <v>3215018.0400000066</v>
      </c>
      <c r="BK47" s="26">
        <f>股权价值增加表!BK42</f>
        <v>14343451.069999993</v>
      </c>
      <c r="BL47" s="26">
        <f>股权价值增加表!BL42</f>
        <v>-13341328.849999998</v>
      </c>
      <c r="BM47" s="26">
        <f>股权价值增加表!BM42</f>
        <v>-70449845.280000001</v>
      </c>
      <c r="BN47" s="26">
        <f>股权价值增加表!BN42</f>
        <v>-39043200.889999986</v>
      </c>
      <c r="BO47" s="26">
        <f>股权价值增加表!BO42</f>
        <v>-21483611.610000007</v>
      </c>
      <c r="BP47" s="26">
        <f>股权价值增加表!BP42</f>
        <v>-10123473.469999999</v>
      </c>
      <c r="BQ47" s="26">
        <f>股权价值增加表!BQ42</f>
        <v>-71856244.340000004</v>
      </c>
      <c r="BR47" s="26">
        <f>股权价值增加表!BR42</f>
        <v>-13069490.830000006</v>
      </c>
      <c r="BS47" s="26">
        <f>股权价值增加表!BS42</f>
        <v>6434359.1299999952</v>
      </c>
      <c r="BT47" s="26">
        <f>股权价值增加表!BT42</f>
        <v>8349549.6600000039</v>
      </c>
      <c r="BU47" s="26">
        <f>股权价值增加表!BU42</f>
        <v>-48634244.549999997</v>
      </c>
      <c r="BV47" s="26">
        <f>股权价值增加表!BV42</f>
        <v>-53633082.609999999</v>
      </c>
      <c r="BW47" s="26">
        <f>股权价值增加表!BW42</f>
        <v>40758225.219999999</v>
      </c>
      <c r="BX47" s="26">
        <f>股权价值增加表!BX42</f>
        <v>-19842125.949999999</v>
      </c>
      <c r="BY47" s="26">
        <f>股权价值增加表!BY42</f>
        <v>12527909.500000004</v>
      </c>
      <c r="BZ47" s="26">
        <f>股权价值增加表!BZ42</f>
        <v>475384.5</v>
      </c>
      <c r="CA47" s="26">
        <f>股权价值增加表!CA42</f>
        <v>-46431299.080000006</v>
      </c>
      <c r="CB47" s="26">
        <f>股权价值增加表!CB42</f>
        <v>-6664176.4400000013</v>
      </c>
      <c r="CC47" s="26">
        <f>股权价值增加表!CC42</f>
        <v>-41772410.030000001</v>
      </c>
      <c r="CD47" s="26">
        <f>股权价值增加表!CD42</f>
        <v>-13940000</v>
      </c>
      <c r="CE47" s="26">
        <f>股权价值增加表!CE42</f>
        <v>-20081000</v>
      </c>
      <c r="CF47" s="26">
        <f>股权价值增加表!CF42</f>
        <v>-14354563.84</v>
      </c>
      <c r="CG47" s="26">
        <f>股权价值增加表!CG42</f>
        <v>-4330000</v>
      </c>
      <c r="CH47" s="26">
        <f>股权价值增加表!CH42</f>
        <v>-4220000</v>
      </c>
      <c r="CI47" s="26">
        <f>股权价值增加表!CI42</f>
        <v>-12510000</v>
      </c>
      <c r="CJ47" s="26">
        <f>股权价值增加表!CJ42</f>
        <v>-3630000</v>
      </c>
    </row>
    <row r="48" spans="1:89" s="63" customFormat="1">
      <c r="A48" s="63" t="s">
        <v>432</v>
      </c>
      <c r="E48" s="63">
        <f>股权价值增加表!E43</f>
        <v>0.12498437220180388</v>
      </c>
      <c r="F48" s="63">
        <f>股权价值增加表!F43</f>
        <v>0.1080267398201778</v>
      </c>
      <c r="G48" s="63">
        <f>股权价值增加表!G43</f>
        <v>9.0490105643956334E-2</v>
      </c>
      <c r="H48" s="63">
        <f>股权价值增加表!H43</f>
        <v>7.2773607856492811E-2</v>
      </c>
      <c r="I48" s="63">
        <f>股权价值增加表!I43</f>
        <v>0.12365441980224215</v>
      </c>
      <c r="J48" s="63">
        <f>股权价值增加表!J43</f>
        <v>9.4404178822325172E-2</v>
      </c>
      <c r="K48" s="63">
        <f>股权价值增加表!K43</f>
        <v>7.8446965389708995E-2</v>
      </c>
      <c r="L48" s="63">
        <f>股权价值增加表!L43</f>
        <v>5.0590749818709535E-2</v>
      </c>
      <c r="M48" s="63">
        <f>股权价值增加表!M43</f>
        <v>0.11449601948295306</v>
      </c>
      <c r="N48" s="63">
        <f>股权价值增加表!N43</f>
        <v>8.6380336362745086E-2</v>
      </c>
      <c r="O48" s="63">
        <f>股权价值增加表!O43</f>
        <v>8.8813686729128441E-2</v>
      </c>
      <c r="P48" s="63">
        <f>股权价值增加表!P43</f>
        <v>6.5446011596105566E-2</v>
      </c>
      <c r="Q48" s="63">
        <f>股权价值增加表!Q43</f>
        <v>0.12605916989502708</v>
      </c>
      <c r="R48" s="63">
        <f>股权价值增加表!R43</f>
        <v>0.10545024867841452</v>
      </c>
      <c r="S48" s="63">
        <f>股权价值增加表!S43</f>
        <v>0.10837312549937025</v>
      </c>
      <c r="T48" s="63">
        <f>股权价值增加表!T43</f>
        <v>8.5264462315774184E-2</v>
      </c>
      <c r="U48" s="63">
        <f>股权价值增加表!U43</f>
        <v>0.13513578611928542</v>
      </c>
      <c r="V48" s="63">
        <f>股权价值增加表!V43</f>
        <v>0.12963058768088542</v>
      </c>
      <c r="W48" s="63">
        <f>股权价值增加表!W43</f>
        <v>0.10987714570631396</v>
      </c>
      <c r="X48" s="63">
        <f>股权价值增加表!X43</f>
        <v>6.8173163898746142E-2</v>
      </c>
      <c r="Y48" s="63">
        <f>股权价值增加表!Y43</f>
        <v>0.12017247208799518</v>
      </c>
      <c r="Z48" s="63">
        <f>股权价值增加表!Z43</f>
        <v>7.8155260145664374E-2</v>
      </c>
      <c r="AA48" s="63">
        <f>股权价值增加表!AA43</f>
        <v>6.0891076768550656E-2</v>
      </c>
      <c r="AB48" s="63">
        <f>股权价值增加表!AB43</f>
        <v>-5.7000145600527082E-2</v>
      </c>
      <c r="AC48" s="63">
        <f>股权价值增加表!AC43</f>
        <v>0.10152693128277245</v>
      </c>
      <c r="AD48" s="63">
        <f>股权价值增加表!AD43</f>
        <v>0.15349426306633765</v>
      </c>
      <c r="AE48" s="63">
        <f>股权价值增加表!AE43</f>
        <v>0.18873230585133266</v>
      </c>
      <c r="AF48" s="63">
        <f>股权价值增加表!AF43</f>
        <v>0.17696370574573406</v>
      </c>
      <c r="AG48" s="63">
        <f>股权价值增加表!AG43</f>
        <v>0.19344011491386084</v>
      </c>
      <c r="AH48" s="63">
        <f>股权价值增加表!AH43</f>
        <v>0.21071654300063244</v>
      </c>
      <c r="AI48" s="63">
        <f>股权价值增加表!AI43</f>
        <v>0.25081955141530743</v>
      </c>
      <c r="AJ48" s="63">
        <f>股权价值增加表!AJ43</f>
        <v>0.3107941616668386</v>
      </c>
      <c r="AK48" s="63">
        <f>股权价值增加表!AK43</f>
        <v>0.20387920685619393</v>
      </c>
      <c r="AL48" s="63">
        <f>股权价值增加表!AL43</f>
        <v>0.2091548099392207</v>
      </c>
      <c r="AM48" s="63">
        <f>股权价值增加表!AM43</f>
        <v>0.22938121661431493</v>
      </c>
      <c r="AN48" s="63">
        <f>股权价值增加表!AN43</f>
        <v>1.076532686325302E-2</v>
      </c>
      <c r="AO48" s="63">
        <f>股权价值增加表!AO43</f>
        <v>0.1553931508121919</v>
      </c>
      <c r="AP48" s="63">
        <f>股权价值增加表!AP43</f>
        <v>0.17490671160878626</v>
      </c>
      <c r="AQ48" s="63">
        <f>股权价值增加表!AQ43</f>
        <v>0.17991964102042687</v>
      </c>
      <c r="AR48" s="63">
        <f>股权价值增加表!AR43</f>
        <v>0.2152570446191541</v>
      </c>
      <c r="AS48" s="63" t="e">
        <f>股权价值增加表!AS43</f>
        <v>#DIV/0!</v>
      </c>
      <c r="AT48" s="63" t="e">
        <f>股权价值增加表!AT43</f>
        <v>#DIV/0!</v>
      </c>
      <c r="AU48" s="63" t="e">
        <f>股权价值增加表!AU43</f>
        <v>#DIV/0!</v>
      </c>
      <c r="AV48" s="63" t="e">
        <f>股权价值增加表!AV43</f>
        <v>#DIV/0!</v>
      </c>
      <c r="AW48" s="63" t="e">
        <f>股权价值增加表!AW43</f>
        <v>#DIV/0!</v>
      </c>
      <c r="AX48" s="63" t="e">
        <f>股权价值增加表!AX43</f>
        <v>#DIV/0!</v>
      </c>
      <c r="AY48" s="63" t="e">
        <f>股权价值增加表!AY43</f>
        <v>#DIV/0!</v>
      </c>
      <c r="AZ48" s="63" t="e">
        <f>股权价值增加表!AZ43</f>
        <v>#DIV/0!</v>
      </c>
      <c r="BA48" s="63" t="e">
        <f>股权价值增加表!BA43</f>
        <v>#DIV/0!</v>
      </c>
      <c r="BB48" s="63" t="e">
        <f>股权价值增加表!BB43</f>
        <v>#DIV/0!</v>
      </c>
      <c r="BC48" s="63" t="e">
        <f>股权价值增加表!BC43</f>
        <v>#DIV/0!</v>
      </c>
      <c r="BD48" s="63" t="e">
        <f>股权价值增加表!BD43</f>
        <v>#DIV/0!</v>
      </c>
      <c r="BE48" s="63" t="e">
        <f>股权价值增加表!BE43</f>
        <v>#DIV/0!</v>
      </c>
      <c r="BF48" s="63" t="e">
        <f>股权价值增加表!BF43</f>
        <v>#DIV/0!</v>
      </c>
      <c r="BG48" s="63" t="e">
        <f>股权价值增加表!BG43</f>
        <v>#DIV/0!</v>
      </c>
      <c r="BH48" s="63" t="e">
        <f>股权价值增加表!BH43</f>
        <v>#DIV/0!</v>
      </c>
      <c r="BI48" s="63" t="e">
        <f>股权价值增加表!BI43</f>
        <v>#DIV/0!</v>
      </c>
      <c r="BJ48" s="63" t="e">
        <f>股权价值增加表!BJ43</f>
        <v>#DIV/0!</v>
      </c>
      <c r="BK48" s="63" t="e">
        <f>股权价值增加表!BK43</f>
        <v>#DIV/0!</v>
      </c>
      <c r="BL48" s="63" t="e">
        <f>股权价值增加表!BL43</f>
        <v>#DIV/0!</v>
      </c>
      <c r="BM48" s="63" t="e">
        <f>股权价值增加表!BM43</f>
        <v>#DIV/0!</v>
      </c>
      <c r="BN48" s="63" t="e">
        <f>股权价值增加表!BN43</f>
        <v>#DIV/0!</v>
      </c>
      <c r="BO48" s="63" t="e">
        <f>股权价值增加表!BO43</f>
        <v>#DIV/0!</v>
      </c>
      <c r="BP48" s="63" t="e">
        <f>股权价值增加表!BP43</f>
        <v>#DIV/0!</v>
      </c>
      <c r="BQ48" s="63" t="e">
        <f>股权价值增加表!BQ43</f>
        <v>#DIV/0!</v>
      </c>
      <c r="BR48" s="63" t="e">
        <f>股权价值增加表!BR43</f>
        <v>#DIV/0!</v>
      </c>
      <c r="BS48" s="63" t="e">
        <f>股权价值增加表!BS43</f>
        <v>#DIV/0!</v>
      </c>
      <c r="BT48" s="63" t="e">
        <f>股权价值增加表!BT43</f>
        <v>#DIV/0!</v>
      </c>
      <c r="BU48" s="63" t="e">
        <f>股权价值增加表!BU43</f>
        <v>#DIV/0!</v>
      </c>
      <c r="BV48" s="63" t="e">
        <f>股权价值增加表!BV43</f>
        <v>#DIV/0!</v>
      </c>
      <c r="BW48" s="63" t="e">
        <f>股权价值增加表!BW43</f>
        <v>#DIV/0!</v>
      </c>
      <c r="BX48" s="63" t="e">
        <f>股权价值增加表!BX43</f>
        <v>#DIV/0!</v>
      </c>
      <c r="BY48" s="63" t="e">
        <f>股权价值增加表!BY43</f>
        <v>#DIV/0!</v>
      </c>
      <c r="BZ48" s="63" t="e">
        <f>股权价值增加表!BZ43</f>
        <v>#DIV/0!</v>
      </c>
      <c r="CA48" s="63" t="e">
        <f>股权价值增加表!CA43</f>
        <v>#DIV/0!</v>
      </c>
      <c r="CB48" s="63" t="e">
        <f>股权价值增加表!CB43</f>
        <v>#DIV/0!</v>
      </c>
      <c r="CC48" s="63" t="e">
        <f>股权价值增加表!CC43</f>
        <v>#DIV/0!</v>
      </c>
      <c r="CD48" s="63" t="e">
        <f>股权价值增加表!CD43</f>
        <v>#DIV/0!</v>
      </c>
      <c r="CE48" s="63" t="e">
        <f>股权价值增加表!CE43</f>
        <v>#DIV/0!</v>
      </c>
      <c r="CF48" s="63" t="e">
        <f>股权价值增加表!CF43</f>
        <v>#DIV/0!</v>
      </c>
      <c r="CG48" s="63" t="e">
        <f>股权价值增加表!CG43</f>
        <v>#DIV/0!</v>
      </c>
      <c r="CH48" s="63" t="e">
        <f>股权价值增加表!CH43</f>
        <v>#DIV/0!</v>
      </c>
      <c r="CI48" s="63" t="e">
        <f>股权价值增加表!CI43</f>
        <v>#DIV/0!</v>
      </c>
      <c r="CJ48" s="63" t="e">
        <f>股权价值增加表!CJ43</f>
        <v>#DIV/0!</v>
      </c>
    </row>
    <row r="49" spans="1:88" s="59" customFormat="1">
      <c r="A49" s="59" t="s">
        <v>430</v>
      </c>
      <c r="E49" s="59">
        <f>(E47-I47)/I47</f>
        <v>0.32375911024165854</v>
      </c>
      <c r="F49" s="59">
        <f t="shared" ref="F49:BQ49" si="38">(F47-J47)/J47</f>
        <v>0.41759990073530556</v>
      </c>
      <c r="G49" s="59">
        <f t="shared" si="38"/>
        <v>0.42843779815816341</v>
      </c>
      <c r="H49" s="59">
        <f t="shared" si="38"/>
        <v>0.69186879648152277</v>
      </c>
      <c r="I49" s="59">
        <f t="shared" si="38"/>
        <v>0.43750521656260571</v>
      </c>
      <c r="J49" s="59">
        <f t="shared" si="38"/>
        <v>0.50488855203438354</v>
      </c>
      <c r="K49" s="59">
        <f t="shared" si="38"/>
        <v>0.24282630458303933</v>
      </c>
      <c r="L49" s="59">
        <f t="shared" si="38"/>
        <v>7.8604641866988609E-2</v>
      </c>
      <c r="M49" s="59">
        <f t="shared" si="38"/>
        <v>0.29330202606499911</v>
      </c>
      <c r="N49" s="59">
        <f t="shared" si="38"/>
        <v>0.13452953470095927</v>
      </c>
      <c r="O49" s="59">
        <f t="shared" si="38"/>
        <v>0.10822425346360655</v>
      </c>
      <c r="P49" s="59">
        <f t="shared" si="38"/>
        <v>9.49912537678246E-3</v>
      </c>
      <c r="Q49" s="59">
        <f t="shared" si="38"/>
        <v>0.20403368765714044</v>
      </c>
      <c r="R49" s="59">
        <f t="shared" si="38"/>
        <v>3.8900827621374347E-2</v>
      </c>
      <c r="S49" s="59">
        <f t="shared" si="38"/>
        <v>0.30321084292270994</v>
      </c>
      <c r="T49" s="59">
        <f t="shared" si="38"/>
        <v>0.70288066949859307</v>
      </c>
      <c r="U49" s="59">
        <f t="shared" si="38"/>
        <v>0.53467278160886578</v>
      </c>
      <c r="V49" s="59">
        <f t="shared" si="38"/>
        <v>1.5062800956212627</v>
      </c>
      <c r="W49" s="59">
        <f t="shared" si="38"/>
        <v>1.8097504940402021</v>
      </c>
      <c r="X49" s="59">
        <f t="shared" si="38"/>
        <v>-2.9851732210495587</v>
      </c>
      <c r="Y49" s="59">
        <f t="shared" si="38"/>
        <v>0.34206505605895754</v>
      </c>
      <c r="Z49" s="59">
        <f t="shared" si="38"/>
        <v>-0.50270968083981094</v>
      </c>
      <c r="AA49" s="59">
        <f t="shared" si="38"/>
        <v>-0.71874894679160539</v>
      </c>
      <c r="AB49" s="59">
        <f t="shared" si="38"/>
        <v>-1.2560837733269101</v>
      </c>
      <c r="AC49" s="59">
        <f t="shared" si="38"/>
        <v>-0.31655888830185724</v>
      </c>
      <c r="AD49" s="59">
        <f t="shared" si="38"/>
        <v>2.4365123688327391E-2</v>
      </c>
      <c r="AE49" s="59">
        <f t="shared" si="38"/>
        <v>9.4729110556658155E-2</v>
      </c>
      <c r="AF49" s="59">
        <f t="shared" si="38"/>
        <v>-0.24119088447312348</v>
      </c>
      <c r="AG49" s="59">
        <f t="shared" si="38"/>
        <v>0.63468490013114875</v>
      </c>
      <c r="AH49" s="59">
        <f t="shared" si="38"/>
        <v>0.66384130255119467</v>
      </c>
      <c r="AI49" s="59">
        <f t="shared" si="38"/>
        <v>1.1309399809796927</v>
      </c>
      <c r="AJ49" s="59">
        <f t="shared" si="38"/>
        <v>86.237120301194665</v>
      </c>
      <c r="AK49" s="59">
        <f t="shared" si="38"/>
        <v>0.89470406448158912</v>
      </c>
      <c r="AL49" s="59">
        <f t="shared" si="38"/>
        <v>0.60298924964519784</v>
      </c>
      <c r="AM49" s="59">
        <f t="shared" si="38"/>
        <v>-0.32059009945871036</v>
      </c>
      <c r="AN49" s="59">
        <f t="shared" si="38"/>
        <v>-0.98743965372237508</v>
      </c>
      <c r="AO49" s="59" t="e">
        <f t="shared" si="38"/>
        <v>#DIV/0!</v>
      </c>
      <c r="AP49" s="59">
        <f t="shared" si="38"/>
        <v>-1.6147236874394679</v>
      </c>
      <c r="AQ49" s="59">
        <f t="shared" si="38"/>
        <v>-2.2921344799418306</v>
      </c>
      <c r="AR49" s="59">
        <f t="shared" si="38"/>
        <v>-4.1727524271567198</v>
      </c>
      <c r="AS49" s="59">
        <f t="shared" si="38"/>
        <v>-1</v>
      </c>
      <c r="AT49" s="59">
        <f t="shared" si="38"/>
        <v>-5.5592836011449389</v>
      </c>
      <c r="AU49" s="59">
        <f t="shared" si="38"/>
        <v>39.72616376640179</v>
      </c>
      <c r="AV49" s="59">
        <f t="shared" si="38"/>
        <v>1.1400585430277277</v>
      </c>
      <c r="AW49" s="59">
        <f t="shared" si="38"/>
        <v>-1.1080165044491646</v>
      </c>
      <c r="AX49" s="59">
        <f t="shared" si="38"/>
        <v>-1.1663265416575401</v>
      </c>
      <c r="AY49" s="59">
        <f t="shared" si="38"/>
        <v>-0.97456580116843294</v>
      </c>
      <c r="AZ49" s="59">
        <f t="shared" si="38"/>
        <v>-5.9760977653465296E-2</v>
      </c>
      <c r="BA49" s="59">
        <f t="shared" si="38"/>
        <v>2.3330062025403997</v>
      </c>
      <c r="BB49" s="59">
        <f t="shared" si="38"/>
        <v>3.2774954889014039</v>
      </c>
      <c r="BC49" s="59">
        <f t="shared" si="38"/>
        <v>2.8590617695613814</v>
      </c>
      <c r="BD49" s="59">
        <f t="shared" si="38"/>
        <v>-0.33373716707879392</v>
      </c>
      <c r="BE49" s="59">
        <f t="shared" si="38"/>
        <v>0.29631749445936439</v>
      </c>
      <c r="BF49" s="59">
        <f t="shared" si="38"/>
        <v>-11.223671478994232</v>
      </c>
      <c r="BG49" s="59">
        <f t="shared" si="38"/>
        <v>-2.2694583054759923</v>
      </c>
      <c r="BH49" s="59">
        <f t="shared" si="38"/>
        <v>0.30613886412072078</v>
      </c>
      <c r="BI49" s="59">
        <f t="shared" si="38"/>
        <v>-0.49836587121600534</v>
      </c>
      <c r="BJ49" s="59">
        <f t="shared" si="38"/>
        <v>-1.0823451450371084</v>
      </c>
      <c r="BK49" s="59">
        <f t="shared" si="38"/>
        <v>-1.6676461728308067</v>
      </c>
      <c r="BL49" s="59">
        <f t="shared" si="38"/>
        <v>0.31786080039976627</v>
      </c>
      <c r="BM49" s="59">
        <f t="shared" si="38"/>
        <v>-1.9572398653976218E-2</v>
      </c>
      <c r="BN49" s="59">
        <f t="shared" si="38"/>
        <v>1.9873543964221878</v>
      </c>
      <c r="BO49" s="59">
        <f t="shared" si="38"/>
        <v>-4.3388891070492708</v>
      </c>
      <c r="BP49" s="59">
        <f t="shared" si="38"/>
        <v>-2.2124574237216996</v>
      </c>
      <c r="BQ49" s="59">
        <f t="shared" si="38"/>
        <v>0.47748248183696745</v>
      </c>
      <c r="BR49" s="59">
        <f t="shared" ref="BR49:CJ49" si="39">(BR47-BV47)/BV47</f>
        <v>-0.75631662037708103</v>
      </c>
      <c r="BS49" s="59">
        <f t="shared" si="39"/>
        <v>-0.8421334811496487</v>
      </c>
      <c r="BT49" s="59">
        <f t="shared" si="39"/>
        <v>-1.4207991462729328</v>
      </c>
      <c r="BU49" s="59">
        <f t="shared" si="39"/>
        <v>-4.8820718293024052</v>
      </c>
      <c r="BV49" s="59">
        <f t="shared" si="39"/>
        <v>-113.82042769589668</v>
      </c>
      <c r="BW49" s="59">
        <f t="shared" si="39"/>
        <v>-1.8778178949887783</v>
      </c>
      <c r="BX49" s="59">
        <f t="shared" si="39"/>
        <v>1.9774310642351474</v>
      </c>
      <c r="BY49" s="59">
        <f t="shared" si="39"/>
        <v>-1.2999087074699003</v>
      </c>
      <c r="BZ49" s="59">
        <f t="shared" si="39"/>
        <v>-1.0341021879483501</v>
      </c>
      <c r="CA49" s="59">
        <f t="shared" si="39"/>
        <v>1.3122005418056872</v>
      </c>
      <c r="CB49" s="59">
        <f t="shared" si="39"/>
        <v>-0.53574511115205004</v>
      </c>
      <c r="CC49" s="59">
        <f t="shared" si="39"/>
        <v>8.6472078591224015</v>
      </c>
      <c r="CD49" s="59">
        <f t="shared" si="39"/>
        <v>2.3033175355450237</v>
      </c>
      <c r="CE49" s="59">
        <f t="shared" si="39"/>
        <v>0.60519584332533971</v>
      </c>
      <c r="CF49" s="59">
        <f t="shared" si="39"/>
        <v>2.9544253002754819</v>
      </c>
      <c r="CG49" s="59" t="e">
        <f t="shared" si="39"/>
        <v>#DIV/0!</v>
      </c>
      <c r="CH49" s="59" t="e">
        <f t="shared" si="39"/>
        <v>#DIV/0!</v>
      </c>
      <c r="CI49" s="59" t="e">
        <f t="shared" si="39"/>
        <v>#DIV/0!</v>
      </c>
      <c r="CJ49" s="59" t="e">
        <f t="shared" si="39"/>
        <v>#DIV/0!</v>
      </c>
    </row>
    <row r="50" spans="1:88" s="26" customFormat="1">
      <c r="A50" s="17" t="s">
        <v>431</v>
      </c>
      <c r="E50" s="26">
        <f>股权价值增加表!E47</f>
        <v>611221874.25160003</v>
      </c>
      <c r="F50" s="26">
        <f>股权价值增加表!F47</f>
        <v>187320359.60679978</v>
      </c>
      <c r="G50" s="26">
        <f>股权价值增加表!G47</f>
        <v>-51153176.478000224</v>
      </c>
      <c r="H50" s="26">
        <f>股权价值增加表!H47</f>
        <v>-251154200.4824</v>
      </c>
      <c r="I50" s="26">
        <f>股权价值增加表!I47</f>
        <v>433871193.68919957</v>
      </c>
      <c r="J50" s="26">
        <f>股权价值增加表!J47</f>
        <v>85968359.598399878</v>
      </c>
      <c r="K50" s="26">
        <f>股权价值增加表!K47</f>
        <v>-85685351.563999951</v>
      </c>
      <c r="L50" s="26">
        <f>股权价值增加表!L47</f>
        <v>-227405732.32679987</v>
      </c>
      <c r="M50" s="26">
        <f>股权价值增加表!M47</f>
        <v>247808215.81200045</v>
      </c>
      <c r="N50" s="26">
        <f>股权价值增加表!N47</f>
        <v>-6309756.2608001232</v>
      </c>
      <c r="O50" s="26">
        <f>股权价值增加表!O47</f>
        <v>-95457449.940399975</v>
      </c>
      <c r="P50" s="26">
        <f>股权价值增加表!P47</f>
        <v>-118573083.40239996</v>
      </c>
      <c r="Q50" s="26">
        <f>股权价值增加表!Q47</f>
        <v>250022420.20039991</v>
      </c>
      <c r="R50" s="26">
        <f>股权价值增加表!R47</f>
        <v>80248540.028000057</v>
      </c>
      <c r="S50" s="26">
        <f>股权价值增加表!S47</f>
        <v>5423185.812400043</v>
      </c>
      <c r="T50" s="26">
        <f>股权价值增加表!T47</f>
        <v>-92777205.752399981</v>
      </c>
      <c r="U50" s="26">
        <f>股权价值增加表!U47</f>
        <v>204508721.74160001</v>
      </c>
      <c r="V50" s="26">
        <f>股权价值增加表!V47</f>
        <v>92224105.067199975</v>
      </c>
      <c r="W50" s="26">
        <f>股权价值增加表!W47</f>
        <v>-4565993.9215999842</v>
      </c>
      <c r="X50" s="26">
        <f>股权价值增加表!X47</f>
        <v>-92037770.259999976</v>
      </c>
      <c r="Y50" s="26">
        <f>股权价值增加表!Y47</f>
        <v>104822675.21799992</v>
      </c>
      <c r="Z50" s="26">
        <f>股权价值增加表!Z47</f>
        <v>-21132140.097200096</v>
      </c>
      <c r="AA50" s="26">
        <f>股权价值增加表!AA47</f>
        <v>-64713471.404800013</v>
      </c>
      <c r="AB50" s="26">
        <f>股权价值增加表!AB47</f>
        <v>-125563571.41799998</v>
      </c>
      <c r="AC50" s="26">
        <f>股权价值增加表!AC47</f>
        <v>56937613.00440003</v>
      </c>
      <c r="AD50" s="26">
        <f>股权价值增加表!AD47</f>
        <v>69885519.911599979</v>
      </c>
      <c r="AE50" s="26">
        <f>股权价值增加表!AE47</f>
        <v>43041059.295200005</v>
      </c>
      <c r="AF50" s="26">
        <f>股权价值增加表!AF47</f>
        <v>-39092780.877200007</v>
      </c>
      <c r="AG50" s="26">
        <f>股权价值增加表!AG47</f>
        <v>148730991.95160013</v>
      </c>
      <c r="AH50" s="26">
        <f>股权价值增加表!AH47</f>
        <v>83836974.654799923</v>
      </c>
      <c r="AI50" s="26">
        <f>股权价值增加表!AI47</f>
        <v>48283037.825599983</v>
      </c>
      <c r="AJ50" s="26">
        <f>股权价值增加表!AJ47</f>
        <v>-4423906.6095999926</v>
      </c>
      <c r="AK50" s="26">
        <f>股权价值增加表!AK47</f>
        <v>71379879.928399906</v>
      </c>
      <c r="AL50" s="26">
        <f>股权价值增加表!AL47</f>
        <v>29584016.366000026</v>
      </c>
      <c r="AM50" s="26">
        <f>股权价值增加表!AM47</f>
        <v>39745020.001599997</v>
      </c>
      <c r="AN50" s="26">
        <f>股权价值增加表!AN47</f>
        <v>-18167967.134399999</v>
      </c>
      <c r="AO50" s="26">
        <f>股权价值增加表!AO47</f>
        <v>65512257.927600019</v>
      </c>
      <c r="AP50" s="26">
        <f>股权价值增加表!AP47</f>
        <v>57020782.883600011</v>
      </c>
      <c r="AQ50" s="26">
        <f>股权价值增加表!AQ47</f>
        <v>94048767.510000035</v>
      </c>
      <c r="AR50" s="26">
        <f>股权价值增加表!AR47</f>
        <v>74119782.959999964</v>
      </c>
      <c r="AS50" s="26">
        <f>股权价值增加表!AS47</f>
        <v>0</v>
      </c>
      <c r="AT50" s="26">
        <f>股权价值增加表!AT47</f>
        <v>-551211614.52399993</v>
      </c>
      <c r="AU50" s="26">
        <f>股权价值增加表!AU47</f>
        <v>-496320397.45679998</v>
      </c>
      <c r="AV50" s="26">
        <f>股权价值增加表!AV47</f>
        <v>-445505388.23360002</v>
      </c>
      <c r="AW50" s="26">
        <f>股权价值增加表!AW47</f>
        <v>-398055066.47280002</v>
      </c>
      <c r="AX50" s="26">
        <f>股权价值增加表!AX47</f>
        <v>-377567714.57360005</v>
      </c>
      <c r="AY50" s="26">
        <f>股权价值增加表!AY47</f>
        <v>-387409290.14840001</v>
      </c>
      <c r="AZ50" s="26">
        <f>股权价值增加表!AZ47</f>
        <v>-411743268.77480006</v>
      </c>
      <c r="BA50" s="26">
        <f>股权价值增加表!BA47</f>
        <v>-544316182.85319996</v>
      </c>
      <c r="BB50" s="26">
        <f>股权价值增加表!BB47</f>
        <v>-531683858.44279993</v>
      </c>
      <c r="BC50" s="26">
        <f>股权价值增加表!BC47</f>
        <v>-454875507.8448</v>
      </c>
      <c r="BD50" s="26">
        <f>股权价值增加表!BD47</f>
        <v>-417115730.546</v>
      </c>
      <c r="BE50" s="26">
        <f>股权价值增加表!BE47</f>
        <v>-439952204.87879997</v>
      </c>
      <c r="BF50" s="26">
        <f>股权价值增加表!BF47</f>
        <v>-417533251.67519999</v>
      </c>
      <c r="BG50" s="26">
        <f>股权价值增加表!BG47</f>
        <v>-398320315.3308</v>
      </c>
      <c r="BH50" s="26">
        <f>股权价值增加表!BH47</f>
        <v>-401893920.58120006</v>
      </c>
      <c r="BI50" s="26">
        <f>股权价值增加表!BI47</f>
        <v>-407190740.5424</v>
      </c>
      <c r="BJ50" s="26">
        <f>股权价值增加表!BJ47</f>
        <v>-355900380.39039999</v>
      </c>
      <c r="BK50" s="26">
        <f>股权价值增加表!BK47</f>
        <v>-329089631.60519999</v>
      </c>
      <c r="BL50" s="26">
        <f>股权价值增加表!BL47</f>
        <v>-356588493.17480004</v>
      </c>
      <c r="BM50" s="26">
        <f>股权价值增加表!BM47</f>
        <v>-406912335.89759994</v>
      </c>
      <c r="BN50" s="26">
        <f>股权价值增加表!BN47</f>
        <v>-369068809.83399999</v>
      </c>
      <c r="BO50" s="26">
        <f>股权价值增加表!BO47</f>
        <v>-337805848.72119999</v>
      </c>
      <c r="BP50" s="26">
        <f>股权价值增加表!BP47</f>
        <v>-329201658.89320004</v>
      </c>
      <c r="BQ50" s="26">
        <f>股权价值增加表!BQ47</f>
        <v>-381930577.79279995</v>
      </c>
      <c r="BR50" s="26">
        <f>股权价值增加表!BR47</f>
        <v>-316699207.17080003</v>
      </c>
      <c r="BS50" s="26">
        <f>股权价值增加表!BS47</f>
        <v>-281528970.51560003</v>
      </c>
      <c r="BT50" s="26">
        <f>股权价值增加表!BT47</f>
        <v>-290105071.28399998</v>
      </c>
      <c r="BU50" s="26">
        <f>股权价值增加表!BU47</f>
        <v>-336479452.12200004</v>
      </c>
      <c r="BV50" s="26">
        <f>股权价值增加表!BV47</f>
        <v>-228928071.36839998</v>
      </c>
      <c r="BW50" s="26">
        <f>股权价值增加表!BW47</f>
        <v>-127930477.604</v>
      </c>
      <c r="BX50" s="26">
        <f>股权价值增加表!BX47</f>
        <v>-118210057.0932</v>
      </c>
      <c r="BY50" s="26">
        <f>股权价值增加表!BY47</f>
        <v>-86922966.762400001</v>
      </c>
      <c r="BZ50" s="26">
        <f>股权价值增加表!BZ47</f>
        <v>-93493923.737599999</v>
      </c>
      <c r="CA50" s="26">
        <f>股权价值增加表!CA47</f>
        <v>-139322016.55840001</v>
      </c>
      <c r="CB50" s="26">
        <f>股权价值增加表!CB47</f>
        <v>-101361125.44559999</v>
      </c>
      <c r="CC50" s="26">
        <f>股权价值增加表!CC47</f>
        <v>-127997818.6724</v>
      </c>
      <c r="CD50" s="26">
        <f>股权价值增加表!CD47</f>
        <v>-100067779.6664</v>
      </c>
      <c r="CE50" s="26">
        <f>股权价值增加表!CE47</f>
        <v>-106460040</v>
      </c>
      <c r="CF50" s="26">
        <f>股权价值增加表!CF47</f>
        <v>-94692832.060800001</v>
      </c>
      <c r="CG50" s="26">
        <f>股权价值增加表!CG47</f>
        <v>-43745192.029600002</v>
      </c>
      <c r="CH50" s="26">
        <f>股权价值增加表!CH47</f>
        <v>-4220000</v>
      </c>
      <c r="CI50" s="26">
        <f>股权价值增加表!CI47</f>
        <v>-12510000</v>
      </c>
      <c r="CJ50" s="26">
        <f>股权价值增加表!CJ47</f>
        <v>-3630000</v>
      </c>
    </row>
    <row r="51" spans="1:88" s="16" customFormat="1" ht="52.5" customHeight="1">
      <c r="A51" s="206" t="s">
        <v>656</v>
      </c>
      <c r="B51" s="207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</row>
  </sheetData>
  <mergeCells count="4">
    <mergeCell ref="A25:AG25"/>
    <mergeCell ref="A35:AG35"/>
    <mergeCell ref="A43:AG43"/>
    <mergeCell ref="A51:AG51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:CK100"/>
  <sheetViews>
    <sheetView topLeftCell="A76" workbookViewId="0">
      <selection activeCell="M104" sqref="M104"/>
    </sheetView>
  </sheetViews>
  <sheetFormatPr defaultRowHeight="13.5"/>
  <cols>
    <col min="1" max="1" width="48.875" style="17" bestFit="1" customWidth="1"/>
    <col min="2" max="4" width="11.625" hidden="1" customWidth="1"/>
    <col min="5" max="5" width="20.5" bestFit="1" customWidth="1"/>
    <col min="6" max="8" width="20.5" hidden="1" customWidth="1"/>
    <col min="9" max="9" width="20.5" bestFit="1" customWidth="1"/>
    <col min="10" max="11" width="20.5" hidden="1" customWidth="1"/>
    <col min="12" max="12" width="19.375" hidden="1" customWidth="1"/>
    <col min="13" max="13" width="20.5" bestFit="1" customWidth="1"/>
    <col min="14" max="16" width="19.375" hidden="1" customWidth="1"/>
    <col min="17" max="17" width="19.375" bestFit="1" customWidth="1"/>
    <col min="18" max="20" width="19.375" hidden="1" customWidth="1"/>
    <col min="21" max="21" width="19.375" bestFit="1" customWidth="1"/>
    <col min="22" max="24" width="19.375" hidden="1" customWidth="1"/>
    <col min="25" max="25" width="19.37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38" width="18.375" hidden="1" customWidth="1"/>
    <col min="39" max="40" width="17.25" hidden="1" customWidth="1"/>
    <col min="41" max="41" width="17.25" bestFit="1" customWidth="1"/>
    <col min="42" max="42" width="17.25" hidden="1" customWidth="1"/>
    <col min="43" max="43" width="17.25" bestFit="1" customWidth="1"/>
    <col min="44" max="44" width="19.375" bestFit="1" customWidth="1"/>
    <col min="45" max="45" width="19.375" hidden="1" customWidth="1"/>
    <col min="46" max="84" width="19.375" bestFit="1" customWidth="1"/>
    <col min="85" max="87" width="17.25" bestFit="1" customWidth="1"/>
    <col min="88" max="89" width="16.125" bestFit="1" customWidth="1"/>
  </cols>
  <sheetData>
    <row r="1" spans="1:89" s="26" customFormat="1">
      <c r="A1" s="17">
        <v>2285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39447</v>
      </c>
      <c r="AR1" s="1">
        <v>39082</v>
      </c>
      <c r="AS1" s="1">
        <v>25569</v>
      </c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</row>
    <row r="2" spans="1:89" s="26" customFormat="1">
      <c r="A2" s="17" t="s">
        <v>429</v>
      </c>
      <c r="E2" s="26">
        <f>股权价值增加表!E42</f>
        <v>1026315041.45</v>
      </c>
      <c r="F2" s="26">
        <f>股权价值增加表!F42</f>
        <v>561180780.3299998</v>
      </c>
      <c r="G2" s="26">
        <f>股权价值增加表!G42</f>
        <v>302022211.60999984</v>
      </c>
      <c r="H2" s="26">
        <f>股权价值增加表!H42</f>
        <v>98280919.019999981</v>
      </c>
      <c r="I2" s="26">
        <f>股权价值增加表!I42</f>
        <v>775303477.42999959</v>
      </c>
      <c r="J2" s="26">
        <f>股权价值增加表!J42</f>
        <v>395866830.99999988</v>
      </c>
      <c r="K2" s="26">
        <f>股权价值增加表!K42</f>
        <v>211435326.06000006</v>
      </c>
      <c r="L2" s="26">
        <f>股权价值增加表!L42</f>
        <v>58090154.050000131</v>
      </c>
      <c r="M2" s="26">
        <f>股权价值增加表!M42</f>
        <v>539339592.30000043</v>
      </c>
      <c r="N2" s="26">
        <f>股权价值增加表!N42</f>
        <v>263053918.81999987</v>
      </c>
      <c r="O2" s="26">
        <f>股权价值增加表!O42</f>
        <v>170124598.49000004</v>
      </c>
      <c r="P2" s="26">
        <f>股权价值增加表!P42</f>
        <v>53856762.52000007</v>
      </c>
      <c r="Q2" s="26">
        <f>股权价值增加表!Q42</f>
        <v>417025243.46999991</v>
      </c>
      <c r="R2" s="26">
        <f>股权价值增加表!R42</f>
        <v>231861675.50000006</v>
      </c>
      <c r="S2" s="26">
        <f>股权价值增加表!S42</f>
        <v>153510986.57000005</v>
      </c>
      <c r="T2" s="26">
        <f>股权价值增加表!T42</f>
        <v>53349984.330000021</v>
      </c>
      <c r="U2" s="26">
        <f>股权价值增加表!U42</f>
        <v>346356790.30000001</v>
      </c>
      <c r="V2" s="26">
        <f>股权价值增加表!V42</f>
        <v>223179796.69999999</v>
      </c>
      <c r="W2" s="26">
        <f>股权价值增加表!W42</f>
        <v>117794436.26000002</v>
      </c>
      <c r="X2" s="26">
        <f>股权价值增加表!X42</f>
        <v>31329255.940000027</v>
      </c>
      <c r="Y2" s="26">
        <f>股权价值增加表!Y42</f>
        <v>225687713.00999993</v>
      </c>
      <c r="Z2" s="26">
        <f>股权价值增加表!Z42</f>
        <v>89048226.129999906</v>
      </c>
      <c r="AA2" s="26">
        <f>股权价值增加表!AA42</f>
        <v>41923450.679999992</v>
      </c>
      <c r="AB2" s="26">
        <f>股权价值增加表!AB42</f>
        <v>-15781623.289999995</v>
      </c>
      <c r="AC2" s="26">
        <f>股权价值增加表!AC42</f>
        <v>168164510.35000002</v>
      </c>
      <c r="AD2" s="26">
        <f>股权价值增加表!AD42</f>
        <v>179066880.44999999</v>
      </c>
      <c r="AE2" s="26">
        <f>股权价值增加表!AE42</f>
        <v>149060599.78</v>
      </c>
      <c r="AF2" s="26">
        <f>股权价值增加表!AF42</f>
        <v>61626799.249999985</v>
      </c>
      <c r="AG2" s="26">
        <f>股权价值增加表!AG42</f>
        <v>246055596.41000012</v>
      </c>
      <c r="AH2" s="26">
        <f>股权价值增加表!AH42</f>
        <v>174807669.94999993</v>
      </c>
      <c r="AI2" s="26">
        <f>股权价值增加表!AI42</f>
        <v>136162086.44</v>
      </c>
      <c r="AJ2" s="26">
        <f>股权价值增加表!AJ42</f>
        <v>81215154.100000009</v>
      </c>
      <c r="AK2" s="26">
        <f>股权价值增加表!AK42</f>
        <v>150521728.30999991</v>
      </c>
      <c r="AL2" s="26">
        <f>股权价值增加表!AL42</f>
        <v>105062706.21000002</v>
      </c>
      <c r="AM2" s="26">
        <f>股权价值增加表!AM42</f>
        <v>63897663.779999994</v>
      </c>
      <c r="AN2" s="26">
        <f>股权价值增加表!AN42</f>
        <v>930970.13999999966</v>
      </c>
      <c r="AO2" s="26">
        <f>股权价值增加表!AO42</f>
        <v>79443397.590000018</v>
      </c>
      <c r="AP2" s="26">
        <f>股权价值增加表!AP42</f>
        <v>65541740.99000001</v>
      </c>
      <c r="AQ2" s="26">
        <f>股权价值增加表!AQ42</f>
        <v>94048767.510000035</v>
      </c>
      <c r="AR2" s="26">
        <f>股权价值增加表!AR42</f>
        <v>74119782.959999964</v>
      </c>
      <c r="AS2" s="26">
        <f>股权价值增加表!AS42</f>
        <v>0</v>
      </c>
      <c r="AT2" s="26">
        <f>股权价值增加表!AT42</f>
        <v>-106619839.65999997</v>
      </c>
      <c r="AU2" s="26">
        <f>股权价值增加表!AU42</f>
        <v>-72785587.700000018</v>
      </c>
      <c r="AV2" s="26">
        <f>股权价值增加表!AV42</f>
        <v>-23361350.959999997</v>
      </c>
      <c r="AW2" s="26">
        <f>股权价值增加表!AW42</f>
        <v>16493193.060000002</v>
      </c>
      <c r="AX2" s="26">
        <f>股权价值增加表!AX42</f>
        <v>23385217.719999984</v>
      </c>
      <c r="AY2" s="26">
        <f>股权价值增加表!AY42</f>
        <v>-1787194.7899999991</v>
      </c>
      <c r="AZ2" s="26">
        <f>股权价值增加表!AZ42</f>
        <v>-10916220.51</v>
      </c>
      <c r="BA2" s="26">
        <f>股权价值增加表!BA42</f>
        <v>-152691416.41</v>
      </c>
      <c r="BB2" s="26">
        <f>股权价值增加表!BB42</f>
        <v>-140598232.16999999</v>
      </c>
      <c r="BC2" s="26">
        <f>股权价值增加表!BC42</f>
        <v>-70267390.840000004</v>
      </c>
      <c r="BD2" s="26">
        <f>股权价值增加表!BD42</f>
        <v>-11610048.350000001</v>
      </c>
      <c r="BE2" s="26">
        <f>股权价值增加表!BE42</f>
        <v>-45811920.870000005</v>
      </c>
      <c r="BF2" s="26">
        <f>股权价值增加表!BF42</f>
        <v>-32869288.240000002</v>
      </c>
      <c r="BG2" s="26">
        <f>股权价值增加表!BG42</f>
        <v>-18208413.089999996</v>
      </c>
      <c r="BH2" s="26">
        <f>股权价值增加表!BH42</f>
        <v>-17425628.109999999</v>
      </c>
      <c r="BI2" s="26">
        <f>股权价值增加表!BI42</f>
        <v>-35340046.76000002</v>
      </c>
      <c r="BJ2" s="26">
        <f>股权价值增加表!BJ42</f>
        <v>3215018.0400000066</v>
      </c>
      <c r="BK2" s="26">
        <f>股权价值增加表!BK42</f>
        <v>14343451.069999993</v>
      </c>
      <c r="BL2" s="26">
        <f>股权价值增加表!BL42</f>
        <v>-13341328.849999998</v>
      </c>
      <c r="BM2" s="26">
        <f>股权价值增加表!BM42</f>
        <v>-70449845.280000001</v>
      </c>
      <c r="BN2" s="26">
        <f>股权价值增加表!BN42</f>
        <v>-39043200.889999986</v>
      </c>
      <c r="BO2" s="26">
        <f>股权价值增加表!BO42</f>
        <v>-21483611.610000007</v>
      </c>
      <c r="BP2" s="26">
        <f>股权价值增加表!BP42</f>
        <v>-10123473.469999999</v>
      </c>
      <c r="BQ2" s="26">
        <f>股权价值增加表!BQ42</f>
        <v>-71856244.340000004</v>
      </c>
      <c r="BR2" s="26">
        <f>股权价值增加表!BR42</f>
        <v>-13069490.830000006</v>
      </c>
      <c r="BS2" s="26">
        <f>股权价值增加表!BS42</f>
        <v>6434359.1299999952</v>
      </c>
      <c r="BT2" s="26">
        <f>股权价值增加表!BT42</f>
        <v>8349549.6600000039</v>
      </c>
      <c r="BU2" s="26">
        <f>股权价值增加表!BU42</f>
        <v>-48634244.549999997</v>
      </c>
      <c r="BV2" s="26">
        <f>股权价值增加表!BV42</f>
        <v>-53633082.609999999</v>
      </c>
      <c r="BW2" s="26">
        <f>股权价值增加表!BW42</f>
        <v>40758225.219999999</v>
      </c>
      <c r="BX2" s="26">
        <f>股权价值增加表!BX42</f>
        <v>-19842125.949999999</v>
      </c>
      <c r="BY2" s="26">
        <f>股权价值增加表!BY42</f>
        <v>12527909.500000004</v>
      </c>
      <c r="BZ2" s="26">
        <f>股权价值增加表!BZ42</f>
        <v>475384.5</v>
      </c>
      <c r="CA2" s="26">
        <f>股权价值增加表!CA42</f>
        <v>-46431299.080000006</v>
      </c>
      <c r="CB2" s="26">
        <f>股权价值增加表!CB42</f>
        <v>-6664176.4400000013</v>
      </c>
      <c r="CC2" s="26">
        <f>股权价值增加表!CC42</f>
        <v>-41772410.030000001</v>
      </c>
      <c r="CD2" s="26">
        <f>股权价值增加表!CD42</f>
        <v>-13940000</v>
      </c>
      <c r="CE2" s="26">
        <f>股权价值增加表!CE42</f>
        <v>-20081000</v>
      </c>
      <c r="CF2" s="26">
        <f>股权价值增加表!CF42</f>
        <v>-14354563.84</v>
      </c>
      <c r="CG2" s="26">
        <f>股权价值增加表!CG42</f>
        <v>-4330000</v>
      </c>
      <c r="CH2" s="26">
        <f>股权价值增加表!CH42</f>
        <v>-4220000</v>
      </c>
      <c r="CI2" s="26">
        <f>股权价值增加表!CI42</f>
        <v>-12510000</v>
      </c>
      <c r="CJ2" s="26">
        <f>股权价值增加表!CJ42</f>
        <v>-3630000</v>
      </c>
      <c r="CK2" s="26">
        <f>股权价值增加表!CK42</f>
        <v>0</v>
      </c>
    </row>
    <row r="3" spans="1:89" s="26" customFormat="1">
      <c r="A3" s="17" t="s">
        <v>434</v>
      </c>
      <c r="E3" s="26">
        <f>资产资本表!E107</f>
        <v>5188664589.9799995</v>
      </c>
      <c r="F3" s="26">
        <f>资产资本表!F107</f>
        <v>4673255259.04</v>
      </c>
      <c r="G3" s="26">
        <f>资产资本表!G107</f>
        <v>4414692351.1000004</v>
      </c>
      <c r="H3" s="26">
        <f>资产资本表!H107</f>
        <v>4367938993.7799997</v>
      </c>
      <c r="I3" s="26">
        <f>资产资本表!I107</f>
        <v>4267903546.7599998</v>
      </c>
      <c r="J3" s="26">
        <f>资产资本表!J107</f>
        <v>3873730892.52</v>
      </c>
      <c r="K3" s="26">
        <f>资产资本表!K107</f>
        <v>3714008470.3000002</v>
      </c>
      <c r="L3" s="26">
        <f>资产资本表!L107</f>
        <v>3568698579.71</v>
      </c>
      <c r="M3" s="26">
        <f>资产资本表!M107</f>
        <v>3644142206.0999999</v>
      </c>
      <c r="N3" s="26">
        <f>资产资本表!N107</f>
        <v>3367045938.5099998</v>
      </c>
      <c r="O3" s="26">
        <f>资产资本表!O107</f>
        <v>3319775605.3800001</v>
      </c>
      <c r="P3" s="26">
        <f>资产资本表!P107</f>
        <v>2155373074.0300002</v>
      </c>
      <c r="Q3" s="26">
        <f>资产资本表!Q107</f>
        <v>2087535290.8700001</v>
      </c>
      <c r="R3" s="26">
        <f>资产资本表!R107</f>
        <v>1895164193.3999999</v>
      </c>
      <c r="S3" s="26">
        <f>资产资本表!S107</f>
        <v>1851097509.47</v>
      </c>
      <c r="T3" s="26">
        <f>资产资本表!T107</f>
        <v>1826589876.03</v>
      </c>
      <c r="U3" s="26">
        <f>资产资本表!U107</f>
        <v>1773100856.98</v>
      </c>
      <c r="V3" s="26">
        <f>资产资本表!V107</f>
        <v>1636946145.4100001</v>
      </c>
      <c r="W3" s="26">
        <f>资产资本表!W107</f>
        <v>1529505377.27</v>
      </c>
      <c r="X3" s="26">
        <f>资产资本表!X107</f>
        <v>1542087827.5</v>
      </c>
      <c r="Y3" s="26">
        <f>资产资本表!Y107</f>
        <v>1510812972.3999999</v>
      </c>
      <c r="Z3" s="26">
        <f>资产资本表!Z107</f>
        <v>1377254577.8399999</v>
      </c>
      <c r="AA3" s="26">
        <f>资产资本表!AA107</f>
        <v>1332961526.0599999</v>
      </c>
      <c r="AB3" s="26">
        <f>资产资本表!AB107</f>
        <v>1372274351.6000001</v>
      </c>
      <c r="AC3" s="26">
        <f>资产资本表!AC107</f>
        <v>1390336216.8199999</v>
      </c>
      <c r="AD3" s="26">
        <f>资产资本表!AD107</f>
        <v>1364767006.73</v>
      </c>
      <c r="AE3" s="26">
        <f>资产资本表!AE107</f>
        <v>1325244256.0599999</v>
      </c>
      <c r="AF3" s="26">
        <f>资产资本表!AF107</f>
        <v>1258994751.5899999</v>
      </c>
      <c r="AG3" s="26">
        <f>资产资本表!AG107</f>
        <v>1216557555.73</v>
      </c>
      <c r="AH3" s="26">
        <f>资产资本表!AH107</f>
        <v>1137133691.1900001</v>
      </c>
      <c r="AI3" s="26">
        <f>资产资本表!AI107</f>
        <v>1098488107.6800001</v>
      </c>
      <c r="AJ3" s="26">
        <f>资产资本表!AJ107</f>
        <v>1070488258.87</v>
      </c>
      <c r="AK3" s="26">
        <f>资产资本表!AK107</f>
        <v>989273104.76999998</v>
      </c>
      <c r="AL3" s="26">
        <f>资产资本表!AL107</f>
        <v>943483623.04999995</v>
      </c>
      <c r="AM3" s="26">
        <f>资产资本表!AM107</f>
        <v>301908047.23000002</v>
      </c>
      <c r="AN3" s="26">
        <f>资产资本表!AN107</f>
        <v>238736715.93000001</v>
      </c>
      <c r="AO3" s="26">
        <f>资产资本表!AO107</f>
        <v>174139245.78</v>
      </c>
      <c r="AP3" s="26">
        <f>资产资本表!AP107</f>
        <v>106511976.33</v>
      </c>
      <c r="AQ3" s="26">
        <f>资产资本表!AQ107</f>
        <v>0</v>
      </c>
      <c r="AR3" s="26">
        <f>资产资本表!AR107</f>
        <v>5856405893.5</v>
      </c>
      <c r="AS3" s="26">
        <f>资产资本表!AS107</f>
        <v>5658752935.3099995</v>
      </c>
      <c r="AT3" s="26">
        <f>资产资本表!AT107</f>
        <v>5557397185.8000002</v>
      </c>
      <c r="AU3" s="26">
        <f>资产资本表!AU107</f>
        <v>5294185121.96</v>
      </c>
      <c r="AV3" s="26">
        <f>资产资本表!AV107</f>
        <v>5276800465.9200001</v>
      </c>
      <c r="AW3" s="26">
        <f>资产资本表!AW107</f>
        <v>5181853244.1599998</v>
      </c>
      <c r="AX3" s="26">
        <f>资产资本表!AX107</f>
        <v>5011911653.6700001</v>
      </c>
      <c r="AY3" s="26">
        <f>资产资本表!AY107</f>
        <v>4820276191.9800005</v>
      </c>
      <c r="AZ3" s="26">
        <f>资产资本表!AZ107</f>
        <v>5010338103.3099995</v>
      </c>
      <c r="BA3" s="26">
        <f>资产资本表!BA107</f>
        <v>4895309580.54</v>
      </c>
      <c r="BB3" s="26">
        <f>资产资本表!BB107</f>
        <v>4888570328.4099998</v>
      </c>
      <c r="BC3" s="26">
        <f>资产资本表!BC107</f>
        <v>4807601462.5599995</v>
      </c>
      <c r="BD3" s="26">
        <f>资产资本表!BD107</f>
        <v>5068821027.4499998</v>
      </c>
      <c r="BE3" s="26">
        <f>资产资本表!BE107</f>
        <v>4926753550.1099997</v>
      </c>
      <c r="BF3" s="26">
        <f>资产资本表!BF107</f>
        <v>4808299542.9399996</v>
      </c>
      <c r="BG3" s="26">
        <f>资产资本表!BG107</f>
        <v>4751398778.0100002</v>
      </c>
      <c r="BH3" s="26">
        <f>资产资本表!BH107</f>
        <v>4805853655.8899994</v>
      </c>
      <c r="BI3" s="26">
        <f>资产资本表!BI107</f>
        <v>4648133672.2799997</v>
      </c>
      <c r="BJ3" s="26">
        <f>资产资本表!BJ107</f>
        <v>4488942480.3800001</v>
      </c>
      <c r="BK3" s="26">
        <f>资产资本表!BK107</f>
        <v>4292913533.4400001</v>
      </c>
      <c r="BL3" s="26">
        <f>资产资本表!BL107</f>
        <v>4290589554.0599995</v>
      </c>
      <c r="BM3" s="26">
        <f>资产资本表!BM107</f>
        <v>4205781132.7200003</v>
      </c>
      <c r="BN3" s="26">
        <f>资产资本表!BN107</f>
        <v>4125320111.8000002</v>
      </c>
      <c r="BO3" s="26">
        <f>资产资本表!BO107</f>
        <v>3954027963.8899999</v>
      </c>
      <c r="BP3" s="26">
        <f>资产资本表!BP107</f>
        <v>3988477317.79</v>
      </c>
      <c r="BQ3" s="26">
        <f>资产资本表!BQ107</f>
        <v>3875929168.1599998</v>
      </c>
      <c r="BR3" s="26">
        <f>资产资本表!BR107</f>
        <v>3795371454.2599998</v>
      </c>
      <c r="BS3" s="26">
        <f>资产资本表!BS107</f>
        <v>3599541620.5700002</v>
      </c>
      <c r="BT3" s="26">
        <f>资产资本表!BT107</f>
        <v>3730682761.7999997</v>
      </c>
      <c r="BU3" s="26">
        <f>资产资本表!BU107</f>
        <v>3598065094.6499996</v>
      </c>
      <c r="BV3" s="26">
        <f>资产资本表!BV107</f>
        <v>2191187359.48</v>
      </c>
      <c r="BW3" s="26">
        <f>资产资本表!BW107</f>
        <v>2108608785.3</v>
      </c>
      <c r="BX3" s="26">
        <f>资产资本表!BX107</f>
        <v>1229599139.29</v>
      </c>
      <c r="BY3" s="26">
        <f>资产资本表!BY107</f>
        <v>1243135953.28</v>
      </c>
      <c r="BZ3" s="26">
        <f>资产资本表!BZ107</f>
        <v>1174616352.97</v>
      </c>
      <c r="CA3" s="26">
        <f>资产资本表!CA107</f>
        <v>1161133968.48</v>
      </c>
      <c r="CB3" s="26">
        <f>资产资本表!CB107</f>
        <v>1183711862.5699999</v>
      </c>
      <c r="CC3" s="26">
        <f>资产资本表!CC107</f>
        <v>1077817608.03</v>
      </c>
      <c r="CD3" s="26">
        <f>资产资本表!CD107</f>
        <v>1076597245.8300002</v>
      </c>
      <c r="CE3" s="26">
        <f>资产资本表!CE107</f>
        <v>1079738000</v>
      </c>
      <c r="CF3" s="26">
        <f>资产资本表!CF107</f>
        <v>1004228352.76</v>
      </c>
      <c r="CG3" s="26">
        <f>资产资本表!CG107</f>
        <v>492689900.37</v>
      </c>
      <c r="CH3" s="26">
        <f>资产资本表!CH107</f>
        <v>203800000</v>
      </c>
      <c r="CI3" s="26">
        <f>资产资本表!CI107</f>
        <v>162870000</v>
      </c>
      <c r="CJ3" s="26">
        <f>资产资本表!CJ107</f>
        <v>92660000</v>
      </c>
      <c r="CK3" s="26">
        <f>资产资本表!CK107</f>
        <v>75420000</v>
      </c>
    </row>
    <row r="4" spans="1:89" s="59" customFormat="1">
      <c r="A4" s="160" t="s">
        <v>435</v>
      </c>
      <c r="E4" s="59">
        <f>E2/E3</f>
        <v>0.19779945757757222</v>
      </c>
      <c r="F4" s="59">
        <f t="shared" ref="F4:BQ4" si="0">F2/F3</f>
        <v>0.12008348554135688</v>
      </c>
      <c r="G4" s="59">
        <f t="shared" si="0"/>
        <v>6.8412969147158248E-2</v>
      </c>
      <c r="H4" s="59">
        <f t="shared" si="0"/>
        <v>2.2500524654752104E-2</v>
      </c>
      <c r="I4" s="59">
        <f t="shared" si="0"/>
        <v>0.18165909068366248</v>
      </c>
      <c r="J4" s="59">
        <f t="shared" si="0"/>
        <v>0.10219265147313174</v>
      </c>
      <c r="K4" s="59">
        <f t="shared" si="0"/>
        <v>5.6929144817734166E-2</v>
      </c>
      <c r="L4" s="59">
        <f t="shared" si="0"/>
        <v>1.6277685759249708E-2</v>
      </c>
      <c r="M4" s="59">
        <f t="shared" si="0"/>
        <v>0.14800179625185578</v>
      </c>
      <c r="N4" s="59">
        <f t="shared" si="0"/>
        <v>7.8126026084576583E-2</v>
      </c>
      <c r="O4" s="59">
        <f t="shared" si="0"/>
        <v>5.1245812582723232E-2</v>
      </c>
      <c r="P4" s="59">
        <f t="shared" si="0"/>
        <v>2.4987211341237367E-2</v>
      </c>
      <c r="Q4" s="59">
        <f t="shared" si="0"/>
        <v>0.19976919446291166</v>
      </c>
      <c r="R4" s="59">
        <f t="shared" si="0"/>
        <v>0.1223438456190073</v>
      </c>
      <c r="S4" s="59">
        <f t="shared" si="0"/>
        <v>8.2929713742607103E-2</v>
      </c>
      <c r="T4" s="59">
        <f t="shared" si="0"/>
        <v>2.9207423642330425E-2</v>
      </c>
      <c r="U4" s="59">
        <f t="shared" si="0"/>
        <v>0.19533958767011458</v>
      </c>
      <c r="V4" s="59">
        <f t="shared" si="0"/>
        <v>0.13633911984569347</v>
      </c>
      <c r="W4" s="59">
        <f t="shared" si="0"/>
        <v>7.7014725159221226E-2</v>
      </c>
      <c r="X4" s="59">
        <f t="shared" si="0"/>
        <v>2.0316129458586255E-2</v>
      </c>
      <c r="Y4" s="59">
        <f t="shared" si="0"/>
        <v>0.14938163567094875</v>
      </c>
      <c r="Z4" s="59">
        <f t="shared" si="0"/>
        <v>6.4656329746717978E-2</v>
      </c>
      <c r="AA4" s="59">
        <f t="shared" si="0"/>
        <v>3.1451358392855004E-2</v>
      </c>
      <c r="AB4" s="59">
        <f t="shared" si="0"/>
        <v>-1.1500341219377487E-2</v>
      </c>
      <c r="AC4" s="59">
        <f t="shared" si="0"/>
        <v>0.1209524058393794</v>
      </c>
      <c r="AD4" s="59">
        <f t="shared" si="0"/>
        <v>0.13120692364848902</v>
      </c>
      <c r="AE4" s="59">
        <f t="shared" si="0"/>
        <v>0.11247783123630557</v>
      </c>
      <c r="AF4" s="59">
        <f t="shared" si="0"/>
        <v>4.8949210608043241E-2</v>
      </c>
      <c r="AG4" s="59">
        <f t="shared" si="0"/>
        <v>0.20225561482979201</v>
      </c>
      <c r="AH4" s="59">
        <f t="shared" si="0"/>
        <v>0.15372657701054068</v>
      </c>
      <c r="AI4" s="59">
        <f t="shared" si="0"/>
        <v>0.12395408333329476</v>
      </c>
      <c r="AJ4" s="59">
        <f t="shared" si="0"/>
        <v>7.5867393618805457E-2</v>
      </c>
      <c r="AK4" s="59">
        <f t="shared" si="0"/>
        <v>0.15215386689906557</v>
      </c>
      <c r="AL4" s="59">
        <f t="shared" si="0"/>
        <v>0.11135615250041518</v>
      </c>
      <c r="AM4" s="59">
        <f t="shared" si="0"/>
        <v>0.21164611002011943</v>
      </c>
      <c r="AN4" s="59">
        <f t="shared" si="0"/>
        <v>3.8995683440370748E-3</v>
      </c>
      <c r="AO4" s="59">
        <f t="shared" si="0"/>
        <v>0.4562061655553819</v>
      </c>
      <c r="AP4" s="59">
        <f t="shared" si="0"/>
        <v>0.61534621033540637</v>
      </c>
      <c r="AQ4" s="59" t="e">
        <f t="shared" si="0"/>
        <v>#DIV/0!</v>
      </c>
      <c r="AR4" s="59">
        <f t="shared" si="0"/>
        <v>1.265618953123881E-2</v>
      </c>
      <c r="AS4" s="59">
        <f t="shared" si="0"/>
        <v>0</v>
      </c>
      <c r="AT4" s="59">
        <f t="shared" si="0"/>
        <v>-1.9185211367010076E-2</v>
      </c>
      <c r="AU4" s="59">
        <f t="shared" si="0"/>
        <v>-1.3748213563233603E-2</v>
      </c>
      <c r="AV4" s="59">
        <f t="shared" si="0"/>
        <v>-4.4271810372361678E-3</v>
      </c>
      <c r="AW4" s="59">
        <f t="shared" si="0"/>
        <v>3.1828753696542824E-3</v>
      </c>
      <c r="AX4" s="59">
        <f t="shared" si="0"/>
        <v>4.6659277608925983E-3</v>
      </c>
      <c r="AY4" s="59">
        <f t="shared" si="0"/>
        <v>-3.7076605547490052E-4</v>
      </c>
      <c r="AZ4" s="59">
        <f t="shared" si="0"/>
        <v>-2.1787392956152747E-3</v>
      </c>
      <c r="BA4" s="59">
        <f t="shared" si="0"/>
        <v>-3.119137082095565E-2</v>
      </c>
      <c r="BB4" s="59">
        <f t="shared" si="0"/>
        <v>-2.8760603351231595E-2</v>
      </c>
      <c r="BC4" s="59">
        <f t="shared" si="0"/>
        <v>-1.4615893473537494E-2</v>
      </c>
      <c r="BD4" s="59">
        <f t="shared" si="0"/>
        <v>-2.2904829914345455E-3</v>
      </c>
      <c r="BE4" s="59">
        <f t="shared" si="0"/>
        <v>-9.2986020924422253E-3</v>
      </c>
      <c r="BF4" s="59">
        <f t="shared" si="0"/>
        <v>-6.8359485399077935E-3</v>
      </c>
      <c r="BG4" s="59">
        <f t="shared" si="0"/>
        <v>-3.8322216131953706E-3</v>
      </c>
      <c r="BH4" s="59">
        <f t="shared" si="0"/>
        <v>-3.6259173411665063E-3</v>
      </c>
      <c r="BI4" s="59">
        <f t="shared" si="0"/>
        <v>-7.6030616268109698E-3</v>
      </c>
      <c r="BJ4" s="59">
        <f t="shared" si="0"/>
        <v>7.1620833950357214E-4</v>
      </c>
      <c r="BK4" s="59">
        <f t="shared" si="0"/>
        <v>3.3411926325257919E-3</v>
      </c>
      <c r="BL4" s="59">
        <f t="shared" si="0"/>
        <v>-3.1094395494846798E-3</v>
      </c>
      <c r="BM4" s="59">
        <f t="shared" si="0"/>
        <v>-1.6750715992307961E-2</v>
      </c>
      <c r="BN4" s="59">
        <f t="shared" si="0"/>
        <v>-9.4642839420682606E-3</v>
      </c>
      <c r="BO4" s="59">
        <f t="shared" si="0"/>
        <v>-5.4333484249980578E-3</v>
      </c>
      <c r="BP4" s="59">
        <f t="shared" si="0"/>
        <v>-2.538180027963498E-3</v>
      </c>
      <c r="BQ4" s="59">
        <f t="shared" si="0"/>
        <v>-1.8539101521845392E-2</v>
      </c>
      <c r="BR4" s="59">
        <f t="shared" ref="BR4:CJ4" si="1">BR2/BR3</f>
        <v>-3.4435340486451073E-3</v>
      </c>
      <c r="BS4" s="59">
        <f t="shared" si="1"/>
        <v>1.7875495849888497E-3</v>
      </c>
      <c r="BT4" s="59">
        <f t="shared" si="1"/>
        <v>2.238075492640245E-3</v>
      </c>
      <c r="BU4" s="59">
        <f t="shared" si="1"/>
        <v>-1.3516777287413382E-2</v>
      </c>
      <c r="BV4" s="59">
        <f t="shared" si="1"/>
        <v>-2.4476721435052407E-2</v>
      </c>
      <c r="BW4" s="59">
        <f t="shared" si="1"/>
        <v>1.9329439156349323E-2</v>
      </c>
      <c r="BX4" s="59">
        <f t="shared" si="1"/>
        <v>-1.6137068834854031E-2</v>
      </c>
      <c r="BY4" s="59">
        <f t="shared" si="1"/>
        <v>1.0077666458720994E-2</v>
      </c>
      <c r="BZ4" s="59">
        <f t="shared" si="1"/>
        <v>4.0471469582216982E-4</v>
      </c>
      <c r="CA4" s="59">
        <f t="shared" si="1"/>
        <v>-3.998789144096921E-2</v>
      </c>
      <c r="CB4" s="59">
        <f t="shared" si="1"/>
        <v>-5.6298974866494664E-3</v>
      </c>
      <c r="CC4" s="59">
        <f t="shared" si="1"/>
        <v>-3.8756473932867228E-2</v>
      </c>
      <c r="CD4" s="59">
        <f t="shared" si="1"/>
        <v>-1.2948203289571848E-2</v>
      </c>
      <c r="CE4" s="59">
        <f t="shared" si="1"/>
        <v>-1.8598030262897112E-2</v>
      </c>
      <c r="CF4" s="59">
        <f t="shared" si="1"/>
        <v>-1.4294123244527224E-2</v>
      </c>
      <c r="CG4" s="59">
        <f t="shared" si="1"/>
        <v>-8.7884894672049466E-3</v>
      </c>
      <c r="CH4" s="59">
        <f t="shared" si="1"/>
        <v>-2.0706575073601571E-2</v>
      </c>
      <c r="CI4" s="59">
        <f t="shared" si="1"/>
        <v>-7.6809725547983057E-2</v>
      </c>
      <c r="CJ4" s="59">
        <f t="shared" si="1"/>
        <v>-3.9175480250377724E-2</v>
      </c>
    </row>
    <row r="5" spans="1:89" s="26" customFormat="1">
      <c r="A5" s="20" t="s">
        <v>431</v>
      </c>
      <c r="E5" s="26">
        <f>股权价值增加表!E47</f>
        <v>611221874.25160003</v>
      </c>
      <c r="F5" s="26">
        <f>股权价值增加表!F47</f>
        <v>187320359.60679978</v>
      </c>
      <c r="G5" s="26">
        <f>股权价值增加表!G47</f>
        <v>-51153176.478000224</v>
      </c>
      <c r="H5" s="26">
        <f>股权价值增加表!H47</f>
        <v>-251154200.4824</v>
      </c>
      <c r="I5" s="26">
        <f>股权价值增加表!I47</f>
        <v>433871193.68919957</v>
      </c>
      <c r="J5" s="26">
        <f>股权价值增加表!J47</f>
        <v>85968359.598399878</v>
      </c>
      <c r="K5" s="26">
        <f>股权价值增加表!K47</f>
        <v>-85685351.563999951</v>
      </c>
      <c r="L5" s="26">
        <f>股权价值增加表!L47</f>
        <v>-227405732.32679987</v>
      </c>
      <c r="M5" s="26">
        <f>股权价值增加表!M47</f>
        <v>247808215.81200045</v>
      </c>
      <c r="N5" s="26">
        <f>股权价值增加表!N47</f>
        <v>-6309756.2608001232</v>
      </c>
      <c r="O5" s="26">
        <f>股权价值增加表!O47</f>
        <v>-95457449.940399975</v>
      </c>
      <c r="P5" s="26">
        <f>股权价值增加表!P47</f>
        <v>-118573083.40239996</v>
      </c>
      <c r="Q5" s="26">
        <f>股权价值增加表!Q47</f>
        <v>250022420.20039991</v>
      </c>
      <c r="R5" s="26">
        <f>股权价值增加表!R47</f>
        <v>80248540.028000057</v>
      </c>
      <c r="S5" s="26">
        <f>股权价值增加表!S47</f>
        <v>5423185.812400043</v>
      </c>
      <c r="T5" s="26">
        <f>股权价值增加表!T47</f>
        <v>-92777205.752399981</v>
      </c>
      <c r="U5" s="26">
        <f>股权价值增加表!U47</f>
        <v>204508721.74160001</v>
      </c>
      <c r="V5" s="26">
        <f>股权价值增加表!V47</f>
        <v>92224105.067199975</v>
      </c>
      <c r="W5" s="26">
        <f>股权价值增加表!W47</f>
        <v>-4565993.9215999842</v>
      </c>
      <c r="X5" s="26">
        <f>股权价值增加表!X47</f>
        <v>-92037770.259999976</v>
      </c>
      <c r="Y5" s="26">
        <f>股权价值增加表!Y47</f>
        <v>104822675.21799992</v>
      </c>
      <c r="Z5" s="26">
        <f>股权价值增加表!Z47</f>
        <v>-21132140.097200096</v>
      </c>
      <c r="AA5" s="26">
        <f>股权价值增加表!AA47</f>
        <v>-64713471.404800013</v>
      </c>
      <c r="AB5" s="26">
        <f>股权价值增加表!AB47</f>
        <v>-125563571.41799998</v>
      </c>
      <c r="AC5" s="26">
        <f>股权价值增加表!AC47</f>
        <v>56937613.00440003</v>
      </c>
      <c r="AD5" s="26">
        <f>股权价值增加表!AD47</f>
        <v>69885519.911599979</v>
      </c>
      <c r="AE5" s="26">
        <f>股权价值增加表!AE47</f>
        <v>43041059.295200005</v>
      </c>
      <c r="AF5" s="26">
        <f>股权价值增加表!AF47</f>
        <v>-39092780.877200007</v>
      </c>
      <c r="AG5" s="26">
        <f>股权价值增加表!AG47</f>
        <v>148730991.95160013</v>
      </c>
      <c r="AH5" s="26">
        <f>股权价值增加表!AH47</f>
        <v>83836974.654799923</v>
      </c>
      <c r="AI5" s="26">
        <f>股权价值增加表!AI47</f>
        <v>48283037.825599983</v>
      </c>
      <c r="AJ5" s="26">
        <f>股权价值增加表!AJ47</f>
        <v>-4423906.6095999926</v>
      </c>
      <c r="AK5" s="26">
        <f>股权价值增加表!AK47</f>
        <v>71379879.928399906</v>
      </c>
      <c r="AL5" s="26">
        <f>股权价值增加表!AL47</f>
        <v>29584016.366000026</v>
      </c>
      <c r="AM5" s="26">
        <f>股权价值增加表!AM47</f>
        <v>39745020.001599997</v>
      </c>
      <c r="AN5" s="26">
        <f>股权价值增加表!AN47</f>
        <v>-18167967.134399999</v>
      </c>
      <c r="AO5" s="26">
        <f>股权价值增加表!AO47</f>
        <v>65512257.927600019</v>
      </c>
      <c r="AP5" s="26">
        <f>股权价值增加表!AP47</f>
        <v>57020782.883600011</v>
      </c>
      <c r="AQ5" s="26">
        <f>股权价值增加表!AQ47</f>
        <v>94048767.510000035</v>
      </c>
      <c r="AR5" s="26">
        <f>股权价值增加表!AR47</f>
        <v>74119782.959999964</v>
      </c>
      <c r="AS5" s="26">
        <f>股权价值增加表!AS47</f>
        <v>0</v>
      </c>
      <c r="AT5" s="26">
        <f>股权价值增加表!AT47</f>
        <v>-551211614.52399993</v>
      </c>
      <c r="AU5" s="26">
        <f>股权价值增加表!AU47</f>
        <v>-496320397.45679998</v>
      </c>
      <c r="AV5" s="26">
        <f>股权价值增加表!AV47</f>
        <v>-445505388.23360002</v>
      </c>
      <c r="AW5" s="26">
        <f>股权价值增加表!AW47</f>
        <v>-398055066.47280002</v>
      </c>
      <c r="AX5" s="26">
        <f>股权价值增加表!AX47</f>
        <v>-377567714.57360005</v>
      </c>
      <c r="AY5" s="26">
        <f>股权价值增加表!AY47</f>
        <v>-387409290.14840001</v>
      </c>
      <c r="AZ5" s="26">
        <f>股权价值增加表!AZ47</f>
        <v>-411743268.77480006</v>
      </c>
      <c r="BA5" s="26">
        <f>股权价值增加表!BA47</f>
        <v>-544316182.85319996</v>
      </c>
      <c r="BB5" s="26">
        <f>股权价值增加表!BB47</f>
        <v>-531683858.44279993</v>
      </c>
      <c r="BC5" s="26">
        <f>股权价值增加表!BC47</f>
        <v>-454875507.8448</v>
      </c>
      <c r="BD5" s="26">
        <f>股权价值增加表!BD47</f>
        <v>-417115730.546</v>
      </c>
      <c r="BE5" s="26">
        <f>股权价值增加表!BE47</f>
        <v>-439952204.87879997</v>
      </c>
      <c r="BF5" s="26">
        <f>股权价值增加表!BF47</f>
        <v>-417533251.67519999</v>
      </c>
      <c r="BG5" s="26">
        <f>股权价值增加表!BG47</f>
        <v>-398320315.3308</v>
      </c>
      <c r="BH5" s="26">
        <f>股权价值增加表!BH47</f>
        <v>-401893920.58120006</v>
      </c>
      <c r="BI5" s="26">
        <f>股权价值增加表!BI47</f>
        <v>-407190740.5424</v>
      </c>
      <c r="BJ5" s="26">
        <f>股权价值增加表!BJ47</f>
        <v>-355900380.39039999</v>
      </c>
      <c r="BK5" s="26">
        <f>股权价值增加表!BK47</f>
        <v>-329089631.60519999</v>
      </c>
      <c r="BL5" s="26">
        <f>股权价值增加表!BL47</f>
        <v>-356588493.17480004</v>
      </c>
      <c r="BM5" s="26">
        <f>股权价值增加表!BM47</f>
        <v>-406912335.89759994</v>
      </c>
      <c r="BN5" s="26">
        <f>股权价值增加表!BN47</f>
        <v>-369068809.83399999</v>
      </c>
      <c r="BO5" s="26">
        <f>股权价值增加表!BO47</f>
        <v>-337805848.72119999</v>
      </c>
      <c r="BP5" s="26">
        <f>股权价值增加表!BP47</f>
        <v>-329201658.89320004</v>
      </c>
      <c r="BQ5" s="26">
        <f>股权价值增加表!BQ47</f>
        <v>-381930577.79279995</v>
      </c>
      <c r="BR5" s="26">
        <f>股权价值增加表!BR47</f>
        <v>-316699207.17080003</v>
      </c>
      <c r="BS5" s="26">
        <f>股权价值增加表!BS47</f>
        <v>-281528970.51560003</v>
      </c>
      <c r="BT5" s="26">
        <f>股权价值增加表!BT47</f>
        <v>-290105071.28399998</v>
      </c>
      <c r="BU5" s="26">
        <f>股权价值增加表!BU47</f>
        <v>-336479452.12200004</v>
      </c>
      <c r="BV5" s="26">
        <f>股权价值增加表!BV47</f>
        <v>-228928071.36839998</v>
      </c>
      <c r="BW5" s="26">
        <f>股权价值增加表!BW47</f>
        <v>-127930477.604</v>
      </c>
      <c r="BX5" s="26">
        <f>股权价值增加表!BX47</f>
        <v>-118210057.0932</v>
      </c>
      <c r="BY5" s="26">
        <f>股权价值增加表!BY47</f>
        <v>-86922966.762400001</v>
      </c>
      <c r="BZ5" s="26">
        <f>股权价值增加表!BZ47</f>
        <v>-93493923.737599999</v>
      </c>
      <c r="CA5" s="26">
        <f>股权价值增加表!CA47</f>
        <v>-139322016.55840001</v>
      </c>
      <c r="CB5" s="26">
        <f>股权价值增加表!CB47</f>
        <v>-101361125.44559999</v>
      </c>
      <c r="CC5" s="26">
        <f>股权价值增加表!CC47</f>
        <v>-127997818.6724</v>
      </c>
      <c r="CD5" s="26">
        <f>股权价值增加表!CD47</f>
        <v>-100067779.6664</v>
      </c>
      <c r="CE5" s="26">
        <f>股权价值增加表!CE47</f>
        <v>-106460040</v>
      </c>
      <c r="CF5" s="26">
        <f>股权价值增加表!CF47</f>
        <v>-94692832.060800001</v>
      </c>
      <c r="CG5" s="26">
        <f>股权价值增加表!CG47</f>
        <v>-43745192.029600002</v>
      </c>
      <c r="CH5" s="26">
        <f>股权价值增加表!CH47</f>
        <v>-4220000</v>
      </c>
      <c r="CI5" s="26">
        <f>股权价值增加表!CI47</f>
        <v>-12510000</v>
      </c>
      <c r="CJ5" s="26">
        <f>股权价值增加表!CJ47</f>
        <v>-3630000</v>
      </c>
      <c r="CK5" s="26">
        <f>股权价值增加表!CK47</f>
        <v>0</v>
      </c>
    </row>
    <row r="6" spans="1:89" s="175" customFormat="1">
      <c r="A6" s="175" t="s">
        <v>442</v>
      </c>
      <c r="E6" s="175">
        <f>股权价值增加表!E31/股权价值增加表!E4</f>
        <v>0.18882401652105721</v>
      </c>
      <c r="F6" s="175">
        <f>股权价值增加表!F31/股权价值增加表!F4</f>
        <v>0.16484745889830996</v>
      </c>
      <c r="G6" s="175">
        <f>股权价值增加表!G31/股权价值增加表!G4</f>
        <v>0.14728170057321249</v>
      </c>
      <c r="H6" s="175">
        <f>股权价值增加表!H31/股权价值增加表!H4</f>
        <v>0.12661715764438775</v>
      </c>
      <c r="I6" s="175">
        <f>股权价值增加表!I31/股权价值增加表!I4</f>
        <v>0.18651780179235022</v>
      </c>
      <c r="J6" s="175">
        <f>股权价值增加表!J31/股权价值增加表!J4</f>
        <v>0.13813721363479281</v>
      </c>
      <c r="K6" s="175">
        <f>股权价值增加表!K31/股权价值增加表!K4</f>
        <v>0.12427244876751968</v>
      </c>
      <c r="L6" s="175">
        <f>股权价值增加表!L31/股权价值增加表!L4</f>
        <v>0.10365571125850587</v>
      </c>
      <c r="M6" s="175">
        <f>股权价值增加表!M31/股权价值增加表!M4</f>
        <v>0.17458883649818516</v>
      </c>
      <c r="N6" s="175">
        <f>股权价值增加表!N31/股权价值增加表!N4</f>
        <v>0.1324976783889561</v>
      </c>
      <c r="O6" s="175">
        <f>股权价值增加表!O31/股权价值增加表!O4</f>
        <v>0.12781327991801203</v>
      </c>
      <c r="P6" s="175">
        <f>股权价值增加表!P31/股权价值增加表!P4</f>
        <v>0.1067248665474957</v>
      </c>
      <c r="Q6" s="175">
        <f>股权价值增加表!Q31/股权价值增加表!Q4</f>
        <v>0.17350685093471915</v>
      </c>
      <c r="R6" s="175">
        <f>股权价值增加表!R31/股权价值增加表!R4</f>
        <v>0.14273856145812114</v>
      </c>
      <c r="S6" s="175">
        <f>股权价值增加表!S31/股权价值增加表!S4</f>
        <v>0.14924692199569575</v>
      </c>
      <c r="T6" s="175">
        <f>股权价值增加表!T31/股权价值增加表!T4</f>
        <v>0.12077621300656236</v>
      </c>
      <c r="U6" s="175">
        <f>股权价值增加表!U31/股权价值增加表!U4</f>
        <v>0.1849263397924589</v>
      </c>
      <c r="V6" s="175">
        <f>股权价值增加表!V31/股权价值增加表!V4</f>
        <v>0.17136501639239843</v>
      </c>
      <c r="W6" s="175">
        <f>股权价值增加表!W31/股权价值增加表!W4</f>
        <v>0.14598046570515674</v>
      </c>
      <c r="X6" s="175">
        <f>股权价值增加表!X31/股权价值增加表!X4</f>
        <v>9.5977281877484222E-2</v>
      </c>
      <c r="Y6" s="175">
        <f>股权价值增加表!Y31/股权价值增加表!Y4</f>
        <v>0.16330122662657406</v>
      </c>
      <c r="Z6" s="175">
        <f>股权价值增加表!Z31/股权价值增加表!Z4</f>
        <v>0.10129663610939413</v>
      </c>
      <c r="AA6" s="175">
        <f>股权价值增加表!AA31/股权价值增加表!AA4</f>
        <v>7.6346693851613717E-2</v>
      </c>
      <c r="AB6" s="175">
        <f>股权价值增加表!AB31/股权价值增加表!AB4</f>
        <v>-5.9068823986994284E-2</v>
      </c>
      <c r="AC6" s="175">
        <f>股权价值增加表!AC31/股权价值增加表!AC4</f>
        <v>0.16589324493158483</v>
      </c>
      <c r="AD6" s="175">
        <f>股权价值增加表!AD31/股权价值增加表!AD4</f>
        <v>0.2100363276772822</v>
      </c>
      <c r="AE6" s="175">
        <f>股权价值增加表!AE31/股权价值增加表!AE4</f>
        <v>0.25838414315782332</v>
      </c>
      <c r="AF6" s="175">
        <f>股权价值增加表!AF31/股权价值增加表!AF4</f>
        <v>0.23916182173220035</v>
      </c>
      <c r="AG6" s="175">
        <f>股权价值增加表!AG31/股权价值增加表!AG4</f>
        <v>0.26046373695629588</v>
      </c>
      <c r="AH6" s="175">
        <f>股权价值增加表!AH31/股权价值增加表!AH4</f>
        <v>0.27269366184169463</v>
      </c>
      <c r="AI6" s="175">
        <f>股权价值增加表!AI31/股权价值增加表!AI4</f>
        <v>0.32914930689596816</v>
      </c>
      <c r="AJ6" s="175">
        <f>股权价值增加表!AJ31/股权价值增加表!AJ4</f>
        <v>0.40301805575693317</v>
      </c>
      <c r="AK6" s="175">
        <f>股权价值增加表!AK31/股权价值增加表!AK4</f>
        <v>0.26079791631064131</v>
      </c>
      <c r="AL6" s="175">
        <f>股权价值增加表!AL31/股权价值增加表!AL4</f>
        <v>0.26370886802423515</v>
      </c>
      <c r="AM6" s="175">
        <f>股权价值增加表!AM31/股权价值增加表!AM4</f>
        <v>0.28605234711123961</v>
      </c>
      <c r="AN6" s="175">
        <f>股权价值增加表!AN31/股权价值增加表!AN4</f>
        <v>3.8945914884901914E-2</v>
      </c>
      <c r="AO6" s="175">
        <f>股权价值增加表!AO31/股权价值增加表!AO4</f>
        <v>0.22327570487086237</v>
      </c>
      <c r="AP6" s="175">
        <f>股权价值增加表!AP31/股权价值增加表!AP4</f>
        <v>0.24860140919615234</v>
      </c>
      <c r="AQ6" s="175">
        <f>股权价值增加表!AQ31/股权价值增加表!AQ4</f>
        <v>0.23945397087606748</v>
      </c>
      <c r="AR6" s="175">
        <f>股权价值增加表!AR31/股权价值增加表!AR4</f>
        <v>0.26400490277199934</v>
      </c>
      <c r="AS6" s="175" t="e">
        <f>股权价值增加表!AS31/股权价值增加表!AS4</f>
        <v>#DIV/0!</v>
      </c>
      <c r="AT6" s="175" t="e">
        <f>股权价值增加表!AT31/股权价值增加表!AT4</f>
        <v>#DIV/0!</v>
      </c>
      <c r="AU6" s="175" t="e">
        <f>股权价值增加表!AU31/股权价值增加表!AU4</f>
        <v>#DIV/0!</v>
      </c>
      <c r="AV6" s="175" t="e">
        <f>股权价值增加表!AV31/股权价值增加表!AV4</f>
        <v>#DIV/0!</v>
      </c>
      <c r="AW6" s="175" t="e">
        <f>股权价值增加表!AW31/股权价值增加表!AW4</f>
        <v>#DIV/0!</v>
      </c>
      <c r="AX6" s="175" t="e">
        <f>股权价值增加表!AX31/股权价值增加表!AX4</f>
        <v>#DIV/0!</v>
      </c>
      <c r="AY6" s="175" t="e">
        <f>股权价值增加表!AY31/股权价值增加表!AY4</f>
        <v>#DIV/0!</v>
      </c>
      <c r="AZ6" s="175" t="e">
        <f>股权价值增加表!AZ31/股权价值增加表!AZ4</f>
        <v>#DIV/0!</v>
      </c>
      <c r="BA6" s="175" t="e">
        <f>股权价值增加表!BA31/股权价值增加表!BA4</f>
        <v>#DIV/0!</v>
      </c>
      <c r="BB6" s="175" t="e">
        <f>股权价值增加表!BB31/股权价值增加表!BB4</f>
        <v>#DIV/0!</v>
      </c>
      <c r="BC6" s="175" t="e">
        <f>股权价值增加表!BC31/股权价值增加表!BC4</f>
        <v>#DIV/0!</v>
      </c>
      <c r="BD6" s="175" t="e">
        <f>股权价值增加表!BD31/股权价值增加表!BD4</f>
        <v>#DIV/0!</v>
      </c>
      <c r="BE6" s="175" t="e">
        <f>股权价值增加表!BE31/股权价值增加表!BE4</f>
        <v>#DIV/0!</v>
      </c>
      <c r="BF6" s="175" t="e">
        <f>股权价值增加表!BF31/股权价值增加表!BF4</f>
        <v>#DIV/0!</v>
      </c>
      <c r="BG6" s="175" t="e">
        <f>股权价值增加表!BG31/股权价值增加表!BG4</f>
        <v>#DIV/0!</v>
      </c>
      <c r="BH6" s="175" t="e">
        <f>股权价值增加表!BH31/股权价值增加表!BH4</f>
        <v>#DIV/0!</v>
      </c>
      <c r="BI6" s="175" t="e">
        <f>股权价值增加表!BI31/股权价值增加表!BI4</f>
        <v>#DIV/0!</v>
      </c>
      <c r="BJ6" s="175" t="e">
        <f>股权价值增加表!BJ31/股权价值增加表!BJ4</f>
        <v>#DIV/0!</v>
      </c>
      <c r="BK6" s="175" t="e">
        <f>股权价值增加表!BK31/股权价值增加表!BK4</f>
        <v>#DIV/0!</v>
      </c>
      <c r="BL6" s="175" t="e">
        <f>股权价值增加表!BL31/股权价值增加表!BL4</f>
        <v>#DIV/0!</v>
      </c>
      <c r="BM6" s="175" t="e">
        <f>股权价值增加表!BM31/股权价值增加表!BM4</f>
        <v>#DIV/0!</v>
      </c>
      <c r="BN6" s="175" t="e">
        <f>股权价值增加表!BN31/股权价值增加表!BN4</f>
        <v>#DIV/0!</v>
      </c>
      <c r="BO6" s="175" t="e">
        <f>股权价值增加表!BO31/股权价值增加表!BO4</f>
        <v>#DIV/0!</v>
      </c>
      <c r="BP6" s="175" t="e">
        <f>股权价值增加表!BP31/股权价值增加表!BP4</f>
        <v>#DIV/0!</v>
      </c>
      <c r="BQ6" s="175" t="e">
        <f>股权价值增加表!BQ31/股权价值增加表!BQ4</f>
        <v>#DIV/0!</v>
      </c>
      <c r="BR6" s="175" t="e">
        <f>股权价值增加表!BR31/股权价值增加表!BR4</f>
        <v>#DIV/0!</v>
      </c>
      <c r="BS6" s="175" t="e">
        <f>股权价值增加表!BS31/股权价值增加表!BS4</f>
        <v>#DIV/0!</v>
      </c>
      <c r="BT6" s="175" t="e">
        <f>股权价值增加表!BT31/股权价值增加表!BT4</f>
        <v>#DIV/0!</v>
      </c>
      <c r="BU6" s="175" t="e">
        <f>股权价值增加表!BU31/股权价值增加表!BU4</f>
        <v>#DIV/0!</v>
      </c>
      <c r="BV6" s="175" t="e">
        <f>股权价值增加表!BV31/股权价值增加表!BV4</f>
        <v>#DIV/0!</v>
      </c>
      <c r="BW6" s="175" t="e">
        <f>股权价值增加表!BW31/股权价值增加表!BW4</f>
        <v>#DIV/0!</v>
      </c>
      <c r="BX6" s="175" t="e">
        <f>股权价值增加表!BX31/股权价值增加表!BX4</f>
        <v>#DIV/0!</v>
      </c>
      <c r="BY6" s="175" t="e">
        <f>股权价值增加表!BY31/股权价值增加表!BY4</f>
        <v>#DIV/0!</v>
      </c>
      <c r="BZ6" s="175" t="e">
        <f>股权价值增加表!BZ31/股权价值增加表!BZ4</f>
        <v>#DIV/0!</v>
      </c>
      <c r="CA6" s="175" t="e">
        <f>股权价值增加表!CA31/股权价值增加表!CA4</f>
        <v>#DIV/0!</v>
      </c>
      <c r="CB6" s="175" t="e">
        <f>股权价值增加表!CB31/股权价值增加表!CB4</f>
        <v>#DIV/0!</v>
      </c>
      <c r="CC6" s="175" t="e">
        <f>股权价值增加表!CC31/股权价值增加表!CC4</f>
        <v>#DIV/0!</v>
      </c>
      <c r="CD6" s="175" t="e">
        <f>股权价值增加表!CD31/股权价值增加表!CD4</f>
        <v>#DIV/0!</v>
      </c>
      <c r="CE6" s="175" t="e">
        <f>股权价值增加表!CE31/股权价值增加表!CE4</f>
        <v>#DIV/0!</v>
      </c>
      <c r="CF6" s="175" t="e">
        <f>股权价值增加表!CF31/股权价值增加表!CF4</f>
        <v>#DIV/0!</v>
      </c>
      <c r="CG6" s="175" t="e">
        <f>股权价值增加表!CG31/股权价值增加表!CG4</f>
        <v>#DIV/0!</v>
      </c>
      <c r="CH6" s="175" t="e">
        <f>股权价值增加表!CH31/股权价值增加表!CH4</f>
        <v>#DIV/0!</v>
      </c>
      <c r="CI6" s="175" t="e">
        <f>股权价值增加表!CI31/股权价值增加表!CI4</f>
        <v>#DIV/0!</v>
      </c>
      <c r="CJ6" s="175" t="e">
        <f>股权价值增加表!CJ31/股权价值增加表!CJ4</f>
        <v>#DIV/0!</v>
      </c>
    </row>
    <row r="7" spans="1:89" s="61" customFormat="1">
      <c r="A7" s="161" t="s">
        <v>436</v>
      </c>
      <c r="E7" s="61">
        <f>股权价值增加表!E4/资产资本表!E70</f>
        <v>1.0719257662169037</v>
      </c>
      <c r="F7" s="61">
        <f>股权价值增加表!F4/资产资本表!F70</f>
        <v>0.7318595831951743</v>
      </c>
      <c r="G7" s="61">
        <f>股权价值增加表!G4/资产资本表!G70</f>
        <v>0.51007250873791654</v>
      </c>
      <c r="H7" s="61">
        <f>股权价值增加表!H4/资产资本表!H70</f>
        <v>0.26234558295257371</v>
      </c>
      <c r="I7" s="61">
        <f>股权价值增加表!I4/资产资本表!I70</f>
        <v>1.3087488734003072</v>
      </c>
      <c r="J7" s="61">
        <f>股权价值增加表!J4/资产资本表!J70</f>
        <v>0.88919665555270411</v>
      </c>
      <c r="K7" s="61">
        <f>股权价值增加表!K4/资产资本表!K70</f>
        <v>0.57160146706781234</v>
      </c>
      <c r="L7" s="61">
        <f>股权价值增加表!L4/资产资本表!L70</f>
        <v>0.24199868953925319</v>
      </c>
      <c r="M7" s="61">
        <f>股权价值增加表!M4/资产资本表!M70</f>
        <v>0.96441759051886244</v>
      </c>
      <c r="N7" s="61">
        <f>股权价值增加表!N4/资产资本表!N70</f>
        <v>0.65901950265347864</v>
      </c>
      <c r="O7" s="61">
        <f>股权价值增加表!O4/资产资本表!O70</f>
        <v>0.43870897866234149</v>
      </c>
      <c r="P7" s="61">
        <f>股权价值增加表!P4/资产资本表!P70</f>
        <v>0.27637130146779665</v>
      </c>
      <c r="Q7" s="61">
        <f>股权价值增加表!Q4/资产资本表!Q70</f>
        <v>1.2775364838256971</v>
      </c>
      <c r="R7" s="61">
        <f>股权价值增加表!R4/资产资本表!R70</f>
        <v>0.95740250407475314</v>
      </c>
      <c r="S7" s="61">
        <f>股权价值增加表!S4/资产资本表!S70</f>
        <v>0.71480681766222842</v>
      </c>
      <c r="T7" s="61">
        <f>股权价值增加表!T4/资产资本表!T70</f>
        <v>0.40583294334140835</v>
      </c>
      <c r="U7" s="61">
        <f>股权价值增加表!U4/资产资本表!U70</f>
        <v>1.4445779927393116</v>
      </c>
      <c r="V7" s="61">
        <f>股权价值增加表!V4/资产资本表!V70</f>
        <v>1.1791677975570631</v>
      </c>
      <c r="W7" s="61">
        <f>股权价值增加表!W4/资产资本表!W70</f>
        <v>0.74810917363253993</v>
      </c>
      <c r="X7" s="61">
        <f>股权价值增加表!X4/资产资本表!X70</f>
        <v>0.32042144468236683</v>
      </c>
      <c r="Y7" s="61">
        <f>股权价值增加表!Y4/资产资本表!Y70</f>
        <v>1.3353074063569139</v>
      </c>
      <c r="Z7" s="61">
        <f>股权价值增加表!Z4/资产资本表!Z70</f>
        <v>0.80294877222746885</v>
      </c>
      <c r="AA7" s="61">
        <f>股权价值增加表!AA4/资产资本表!AA70</f>
        <v>0.51072855584885957</v>
      </c>
      <c r="AB7" s="61">
        <f>股权价值增加表!AB4/资产资本表!AB70</f>
        <v>0.20071688738291538</v>
      </c>
      <c r="AC7" s="61">
        <f>股权价值增加表!AC4/资产资本表!AC70</f>
        <v>1.1884142910574151</v>
      </c>
      <c r="AD7" s="61">
        <f>股权价值增加表!AD4/资产资本表!AD70</f>
        <v>0.85333213906463468</v>
      </c>
      <c r="AE7" s="61">
        <f>股权价值增加表!AE4/资产资本表!AE70</f>
        <v>0.5949109225421404</v>
      </c>
      <c r="AF7" s="61">
        <f>股权价值增加表!AF4/资产资本表!AF70</f>
        <v>0.27294681475876181</v>
      </c>
      <c r="AG7" s="61">
        <f>股权价值增加表!AG4/资产资本表!AG70</f>
        <v>1.0446479471553558</v>
      </c>
      <c r="AH7" s="61">
        <f>股权价值增加表!AH4/资产资本表!AH70</f>
        <v>0.72954204174695136</v>
      </c>
      <c r="AI7" s="61">
        <f>股权价值增加表!AI4/资产资本表!AI70</f>
        <v>0.48603826648671816</v>
      </c>
      <c r="AJ7" s="61">
        <f>股权价值增加表!AJ4/资产资本表!AJ70</f>
        <v>0.24410816860881984</v>
      </c>
      <c r="AK7" s="61">
        <f>股权价值增加表!AK4/资产资本表!AK70</f>
        <v>0.74629418686324001</v>
      </c>
      <c r="AL7" s="61">
        <f>股权价值增加表!AL4/资产资本表!AL70</f>
        <v>0.53241019191848704</v>
      </c>
      <c r="AM7" s="61">
        <f>股权价值增加表!AM4/资产资本表!AM70</f>
        <v>0.92268282967556314</v>
      </c>
      <c r="AN7" s="61">
        <f>股权价值增加表!AN4/资产资本表!AN70</f>
        <v>0.31794209935994655</v>
      </c>
      <c r="AO7" s="61">
        <f>股权价值增加表!AO4/资产资本表!AO70</f>
        <v>2.4849770555311728</v>
      </c>
      <c r="AP7" s="61">
        <f>股权价值增加表!AP4/资产资本表!AP70</f>
        <v>3.5181394966234976</v>
      </c>
      <c r="AQ7" s="61" t="e">
        <f>股权价值增加表!AQ4/资产资本表!AQ70</f>
        <v>#DIV/0!</v>
      </c>
      <c r="AR7" s="61" t="e">
        <f>股权价值增加表!AR4/资产资本表!AR70</f>
        <v>#DIV/0!</v>
      </c>
      <c r="AS7" s="61" t="e">
        <f>股权价值增加表!AS4/资产资本表!AS70</f>
        <v>#DIV/0!</v>
      </c>
      <c r="AT7" s="61" t="e">
        <f>股权价值增加表!AT4/资产资本表!AT70</f>
        <v>#DIV/0!</v>
      </c>
      <c r="AU7" s="61" t="e">
        <f>股权价值增加表!AU4/资产资本表!AU70</f>
        <v>#DIV/0!</v>
      </c>
      <c r="AV7" s="61" t="e">
        <f>股权价值增加表!AV4/资产资本表!AV70</f>
        <v>#DIV/0!</v>
      </c>
      <c r="AW7" s="61" t="e">
        <f>股权价值增加表!AW4/资产资本表!AW70</f>
        <v>#DIV/0!</v>
      </c>
      <c r="AX7" s="61" t="e">
        <f>股权价值增加表!AX4/资产资本表!AX70</f>
        <v>#DIV/0!</v>
      </c>
      <c r="AY7" s="61" t="e">
        <f>股权价值增加表!AY4/资产资本表!AY70</f>
        <v>#DIV/0!</v>
      </c>
      <c r="AZ7" s="61" t="e">
        <f>股权价值增加表!AZ4/资产资本表!AZ70</f>
        <v>#DIV/0!</v>
      </c>
      <c r="BA7" s="61" t="e">
        <f>股权价值增加表!BA4/资产资本表!BA70</f>
        <v>#DIV/0!</v>
      </c>
      <c r="BB7" s="61" t="e">
        <f>股权价值增加表!BB4/资产资本表!BB70</f>
        <v>#DIV/0!</v>
      </c>
      <c r="BC7" s="61" t="e">
        <f>股权价值增加表!BC4/资产资本表!BC70</f>
        <v>#DIV/0!</v>
      </c>
      <c r="BD7" s="61" t="e">
        <f>股权价值增加表!BD4/资产资本表!BD70</f>
        <v>#DIV/0!</v>
      </c>
      <c r="BE7" s="61" t="e">
        <f>股权价值增加表!BE4/资产资本表!BE70</f>
        <v>#DIV/0!</v>
      </c>
      <c r="BF7" s="61" t="e">
        <f>股权价值增加表!BF4/资产资本表!BF70</f>
        <v>#DIV/0!</v>
      </c>
      <c r="BG7" s="61" t="e">
        <f>股权价值增加表!BG4/资产资本表!BG70</f>
        <v>#DIV/0!</v>
      </c>
      <c r="BH7" s="61" t="e">
        <f>股权价值增加表!BH4/资产资本表!BH70</f>
        <v>#DIV/0!</v>
      </c>
      <c r="BI7" s="61" t="e">
        <f>股权价值增加表!BI4/资产资本表!BI70</f>
        <v>#DIV/0!</v>
      </c>
      <c r="BJ7" s="61" t="e">
        <f>股权价值增加表!BJ4/资产资本表!BJ70</f>
        <v>#DIV/0!</v>
      </c>
      <c r="BK7" s="61" t="e">
        <f>股权价值增加表!BK4/资产资本表!BK70</f>
        <v>#DIV/0!</v>
      </c>
      <c r="BL7" s="61" t="e">
        <f>股权价值增加表!BL4/资产资本表!BL70</f>
        <v>#DIV/0!</v>
      </c>
      <c r="BM7" s="61" t="e">
        <f>股权价值增加表!BM4/资产资本表!BM70</f>
        <v>#DIV/0!</v>
      </c>
      <c r="BN7" s="61" t="e">
        <f>股权价值增加表!BN4/资产资本表!BN70</f>
        <v>#DIV/0!</v>
      </c>
      <c r="BO7" s="61" t="e">
        <f>股权价值增加表!BO4/资产资本表!BO70</f>
        <v>#DIV/0!</v>
      </c>
      <c r="BP7" s="61" t="e">
        <f>股权价值增加表!BP4/资产资本表!BP70</f>
        <v>#DIV/0!</v>
      </c>
      <c r="BQ7" s="61" t="e">
        <f>股权价值增加表!BQ4/资产资本表!BQ70</f>
        <v>#DIV/0!</v>
      </c>
      <c r="BR7" s="61" t="e">
        <f>股权价值增加表!BR4/资产资本表!BR70</f>
        <v>#DIV/0!</v>
      </c>
      <c r="BS7" s="61" t="e">
        <f>股权价值增加表!BS4/资产资本表!BS70</f>
        <v>#DIV/0!</v>
      </c>
      <c r="BT7" s="61" t="e">
        <f>股权价值增加表!BT4/资产资本表!BT70</f>
        <v>#DIV/0!</v>
      </c>
      <c r="BU7" s="61" t="e">
        <f>股权价值增加表!BU4/资产资本表!BU70</f>
        <v>#DIV/0!</v>
      </c>
      <c r="BV7" s="61" t="e">
        <f>股权价值增加表!BV4/资产资本表!BV70</f>
        <v>#DIV/0!</v>
      </c>
      <c r="BW7" s="61" t="e">
        <f>股权价值增加表!BW4/资产资本表!BW70</f>
        <v>#DIV/0!</v>
      </c>
      <c r="BX7" s="61" t="e">
        <f>股权价值增加表!BX4/资产资本表!BX70</f>
        <v>#DIV/0!</v>
      </c>
      <c r="BY7" s="61" t="e">
        <f>股权价值增加表!BY4/资产资本表!BY70</f>
        <v>#DIV/0!</v>
      </c>
      <c r="BZ7" s="61" t="e">
        <f>股权价值增加表!BZ4/资产资本表!BZ70</f>
        <v>#DIV/0!</v>
      </c>
      <c r="CA7" s="61" t="e">
        <f>股权价值增加表!CA4/资产资本表!CA70</f>
        <v>#DIV/0!</v>
      </c>
      <c r="CB7" s="61" t="e">
        <f>股权价值增加表!CB4/资产资本表!CB70</f>
        <v>#DIV/0!</v>
      </c>
      <c r="CC7" s="61" t="e">
        <f>股权价值增加表!CC4/资产资本表!CC70</f>
        <v>#DIV/0!</v>
      </c>
      <c r="CD7" s="61" t="e">
        <f>股权价值增加表!CD4/资产资本表!CD70</f>
        <v>#DIV/0!</v>
      </c>
      <c r="CE7" s="61" t="e">
        <f>股权价值增加表!CE4/资产资本表!CE70</f>
        <v>#DIV/0!</v>
      </c>
      <c r="CF7" s="61" t="e">
        <f>股权价值增加表!CF4/资产资本表!CF70</f>
        <v>#DIV/0!</v>
      </c>
      <c r="CG7" s="61" t="e">
        <f>股权价值增加表!CG4/资产资本表!CG70</f>
        <v>#DIV/0!</v>
      </c>
      <c r="CH7" s="61" t="e">
        <f>股权价值增加表!CH4/资产资本表!CH70</f>
        <v>#DIV/0!</v>
      </c>
      <c r="CI7" s="61" t="e">
        <f>股权价值增加表!CI4/资产资本表!CI70</f>
        <v>#DIV/0!</v>
      </c>
      <c r="CJ7" s="61" t="e">
        <f>股权价值增加表!CJ4/资产资本表!CJ70</f>
        <v>#DIV/0!</v>
      </c>
    </row>
    <row r="8" spans="1:89" s="63" customFormat="1">
      <c r="A8" s="20" t="s">
        <v>443</v>
      </c>
      <c r="E8" s="63">
        <f>股权价值增加表!E31/资产资本表!E70</f>
        <v>0.20240532858948754</v>
      </c>
      <c r="F8" s="63">
        <f>股权价值增加表!F31/资产资本表!F70</f>
        <v>0.12064519256010074</v>
      </c>
      <c r="G8" s="63">
        <f>股权价值增加表!G31/资产资本表!G70</f>
        <v>7.5124346502565137E-2</v>
      </c>
      <c r="H8" s="63">
        <f>股权价值增加表!H31/资产资本表!H70</f>
        <v>3.3217452034014834E-2</v>
      </c>
      <c r="I8" s="63">
        <f>股权价值增加表!I31/资产资本表!I70</f>
        <v>0.24410496296484016</v>
      </c>
      <c r="J8" s="63">
        <f>股权价值增加表!J31/资产资本表!J70</f>
        <v>0.12283114837142715</v>
      </c>
      <c r="K8" s="63">
        <f>股权价值增加表!K31/资产资本表!K70</f>
        <v>7.1034314031623802E-2</v>
      </c>
      <c r="L8" s="63">
        <f>股权价值增加表!L31/资产资本表!L70</f>
        <v>2.5084546287817637E-2</v>
      </c>
      <c r="M8" s="63">
        <f>股权价值增加表!M31/资产资本表!M70</f>
        <v>0.16837654502707133</v>
      </c>
      <c r="N8" s="63">
        <f>股权价值增加表!N31/资产资本表!N70</f>
        <v>8.7318554114630409E-2</v>
      </c>
      <c r="O8" s="63">
        <f>股权价值增加表!O31/资产资本表!O70</f>
        <v>5.6072833492315018E-2</v>
      </c>
      <c r="P8" s="63">
        <f>股权价值增加表!P31/资产资本表!P70</f>
        <v>2.9495690266708299E-2</v>
      </c>
      <c r="Q8" s="63">
        <f>股权价值增加表!Q31/资产资本表!Q70</f>
        <v>0.22166133226281046</v>
      </c>
      <c r="R8" s="63">
        <f>股权价值增加表!R31/资产资本表!R70</f>
        <v>0.13665825616803323</v>
      </c>
      <c r="S8" s="63">
        <f>股权价值增加表!S31/资产资本表!S70</f>
        <v>0.10668271735762612</v>
      </c>
      <c r="T8" s="63">
        <f>股权价值增加表!T31/资产资本表!T70</f>
        <v>4.9014966010082088E-2</v>
      </c>
      <c r="U8" s="63">
        <f>股权价值增加表!U31/资产资本表!U70</f>
        <v>0.26714052074201822</v>
      </c>
      <c r="V8" s="63">
        <f>股权价值增加表!V31/资产资本表!V70</f>
        <v>0.20206810895775448</v>
      </c>
      <c r="W8" s="63">
        <f>股权价值增加表!W31/资产资本表!W70</f>
        <v>0.10920932556517814</v>
      </c>
      <c r="X8" s="63">
        <f>股权价值增加表!X31/资产资本表!X70</f>
        <v>3.0753179315870235E-2</v>
      </c>
      <c r="Y8" s="63">
        <f>股权价值增加表!Y31/资产资本表!Y70</f>
        <v>0.21805733738163319</v>
      </c>
      <c r="Z8" s="63">
        <f>股权价值增加表!Z31/资产资本表!Z70</f>
        <v>8.1336009594810701E-2</v>
      </c>
      <c r="AA8" s="63">
        <f>股权价值增加表!AA31/资产资本表!AA70</f>
        <v>3.8992436694669688E-2</v>
      </c>
      <c r="AB8" s="63">
        <f>股权价值增加表!AB31/资产资本表!AB70</f>
        <v>-1.1856110492038783E-2</v>
      </c>
      <c r="AC8" s="63">
        <f>股权价值增加表!AC31/资产资本表!AC70</f>
        <v>0.19714990306658353</v>
      </c>
      <c r="AD8" s="63">
        <f>股权价值增加表!AD31/资产资本表!AD70</f>
        <v>0.17923074877813575</v>
      </c>
      <c r="AE8" s="63">
        <f>股权价值增加表!AE31/资产资本表!AE70</f>
        <v>0.15371554897628115</v>
      </c>
      <c r="AF8" s="63">
        <f>股权价值增加表!AF31/资产资本表!AF70</f>
        <v>6.5278457453706917E-2</v>
      </c>
      <c r="AG8" s="63">
        <f>股权价值增加表!AG31/资产资本表!AG70</f>
        <v>0.27209290811980708</v>
      </c>
      <c r="AH8" s="63">
        <f>股权价值增加表!AH31/资产资本表!AH70</f>
        <v>0.19894149083144264</v>
      </c>
      <c r="AI8" s="63">
        <f>股权价值增加表!AI31/资产资本表!AI70</f>
        <v>0.15997915853902114</v>
      </c>
      <c r="AJ8" s="63">
        <f>股权价值增加表!AJ31/资产资本表!AJ70</f>
        <v>9.8379999507112195E-2</v>
      </c>
      <c r="AK8" s="63">
        <f>股权价值增加表!AK31/资产资本表!AK70</f>
        <v>0.19463196888867737</v>
      </c>
      <c r="AL8" s="63">
        <f>股权价值增加表!AL31/资产资本表!AL70</f>
        <v>0.14040128903539001</v>
      </c>
      <c r="AM8" s="63">
        <f>股权价值增加表!AM31/资产资本表!AM70</f>
        <v>0.26393558906793496</v>
      </c>
      <c r="AN8" s="63">
        <f>股权价值增加表!AN31/资产资本表!AN70</f>
        <v>1.2382545939999505E-2</v>
      </c>
      <c r="AO8" s="63">
        <f>股权价值增加表!AO31/资产资本表!AO70</f>
        <v>0.55483500366164273</v>
      </c>
      <c r="AP8" s="63">
        <f>股权价值增加表!AP31/资产资本表!AP70</f>
        <v>0.87461443660924354</v>
      </c>
      <c r="AQ8" s="63" t="e">
        <f>股权价值增加表!AQ31/资产资本表!AQ70</f>
        <v>#DIV/0!</v>
      </c>
      <c r="AR8" s="63" t="e">
        <f>股权价值增加表!AR31/资产资本表!AR70</f>
        <v>#DIV/0!</v>
      </c>
      <c r="AS8" s="63" t="e">
        <f>股权价值增加表!AS31/资产资本表!AS70</f>
        <v>#DIV/0!</v>
      </c>
      <c r="AT8" s="63" t="e">
        <f>股权价值增加表!AT31/资产资本表!AT70</f>
        <v>#DIV/0!</v>
      </c>
      <c r="AU8" s="63" t="e">
        <f>股权价值增加表!AU31/资产资本表!AU70</f>
        <v>#DIV/0!</v>
      </c>
      <c r="AV8" s="63" t="e">
        <f>股权价值增加表!AV31/资产资本表!AV70</f>
        <v>#DIV/0!</v>
      </c>
      <c r="AW8" s="63" t="e">
        <f>股权价值增加表!AW31/资产资本表!AW70</f>
        <v>#DIV/0!</v>
      </c>
      <c r="AX8" s="63" t="e">
        <f>股权价值增加表!AX31/资产资本表!AX70</f>
        <v>#DIV/0!</v>
      </c>
      <c r="AY8" s="63" t="e">
        <f>股权价值增加表!AY31/资产资本表!AY70</f>
        <v>#DIV/0!</v>
      </c>
      <c r="AZ8" s="63" t="e">
        <f>股权价值增加表!AZ31/资产资本表!AZ70</f>
        <v>#DIV/0!</v>
      </c>
      <c r="BA8" s="63" t="e">
        <f>股权价值增加表!BA31/资产资本表!BA70</f>
        <v>#DIV/0!</v>
      </c>
      <c r="BB8" s="63" t="e">
        <f>股权价值增加表!BB31/资产资本表!BB70</f>
        <v>#DIV/0!</v>
      </c>
      <c r="BC8" s="63" t="e">
        <f>股权价值增加表!BC31/资产资本表!BC70</f>
        <v>#DIV/0!</v>
      </c>
      <c r="BD8" s="63" t="e">
        <f>股权价值增加表!BD31/资产资本表!BD70</f>
        <v>#DIV/0!</v>
      </c>
      <c r="BE8" s="63" t="e">
        <f>股权价值增加表!BE31/资产资本表!BE70</f>
        <v>#DIV/0!</v>
      </c>
      <c r="BF8" s="63" t="e">
        <f>股权价值增加表!BF31/资产资本表!BF70</f>
        <v>#DIV/0!</v>
      </c>
      <c r="BG8" s="63" t="e">
        <f>股权价值增加表!BG31/资产资本表!BG70</f>
        <v>#DIV/0!</v>
      </c>
      <c r="BH8" s="63" t="e">
        <f>股权价值增加表!BH31/资产资本表!BH70</f>
        <v>#DIV/0!</v>
      </c>
      <c r="BI8" s="63" t="e">
        <f>股权价值增加表!BI31/资产资本表!BI70</f>
        <v>#DIV/0!</v>
      </c>
      <c r="BJ8" s="63" t="e">
        <f>股权价值增加表!BJ31/资产资本表!BJ70</f>
        <v>#DIV/0!</v>
      </c>
      <c r="BK8" s="63" t="e">
        <f>股权价值增加表!BK31/资产资本表!BK70</f>
        <v>#DIV/0!</v>
      </c>
      <c r="BL8" s="63" t="e">
        <f>股权价值增加表!BL31/资产资本表!BL70</f>
        <v>#DIV/0!</v>
      </c>
      <c r="BM8" s="63" t="e">
        <f>股权价值增加表!BM31/资产资本表!BM70</f>
        <v>#DIV/0!</v>
      </c>
      <c r="BN8" s="63" t="e">
        <f>股权价值增加表!BN31/资产资本表!BN70</f>
        <v>#DIV/0!</v>
      </c>
      <c r="BO8" s="63" t="e">
        <f>股权价值增加表!BO31/资产资本表!BO70</f>
        <v>#DIV/0!</v>
      </c>
      <c r="BP8" s="63" t="e">
        <f>股权价值增加表!BP31/资产资本表!BP70</f>
        <v>#DIV/0!</v>
      </c>
      <c r="BQ8" s="63" t="e">
        <f>股权价值增加表!BQ31/资产资本表!BQ70</f>
        <v>#DIV/0!</v>
      </c>
      <c r="BR8" s="63" t="e">
        <f>股权价值增加表!BR31/资产资本表!BR70</f>
        <v>#DIV/0!</v>
      </c>
      <c r="BS8" s="63" t="e">
        <f>股权价值增加表!BS31/资产资本表!BS70</f>
        <v>#DIV/0!</v>
      </c>
      <c r="BT8" s="63" t="e">
        <f>股权价值增加表!BT31/资产资本表!BT70</f>
        <v>#DIV/0!</v>
      </c>
      <c r="BU8" s="63" t="e">
        <f>股权价值增加表!BU31/资产资本表!BU70</f>
        <v>#DIV/0!</v>
      </c>
      <c r="BV8" s="63" t="e">
        <f>股权价值增加表!BV31/资产资本表!BV70</f>
        <v>#DIV/0!</v>
      </c>
      <c r="BW8" s="63" t="e">
        <f>股权价值增加表!BW31/资产资本表!BW70</f>
        <v>#DIV/0!</v>
      </c>
      <c r="BX8" s="63" t="e">
        <f>股权价值增加表!BX31/资产资本表!BX70</f>
        <v>#DIV/0!</v>
      </c>
      <c r="BY8" s="63" t="e">
        <f>股权价值增加表!BY31/资产资本表!BY70</f>
        <v>#DIV/0!</v>
      </c>
      <c r="BZ8" s="63" t="e">
        <f>股权价值增加表!BZ31/资产资本表!BZ70</f>
        <v>#DIV/0!</v>
      </c>
      <c r="CA8" s="63" t="e">
        <f>股权价值增加表!CA31/资产资本表!CA70</f>
        <v>#DIV/0!</v>
      </c>
      <c r="CB8" s="63" t="e">
        <f>股权价值增加表!CB31/资产资本表!CB70</f>
        <v>#DIV/0!</v>
      </c>
      <c r="CC8" s="63" t="e">
        <f>股权价值增加表!CC31/资产资本表!CC70</f>
        <v>#DIV/0!</v>
      </c>
      <c r="CD8" s="63" t="e">
        <f>股权价值增加表!CD31/资产资本表!CD70</f>
        <v>#DIV/0!</v>
      </c>
      <c r="CE8" s="63" t="e">
        <f>股权价值增加表!CE31/资产资本表!CE70</f>
        <v>#DIV/0!</v>
      </c>
      <c r="CF8" s="63" t="e">
        <f>股权价值增加表!CF31/资产资本表!CF70</f>
        <v>#DIV/0!</v>
      </c>
      <c r="CG8" s="63" t="e">
        <f>股权价值增加表!CG31/资产资本表!CG70</f>
        <v>#DIV/0!</v>
      </c>
      <c r="CH8" s="63" t="e">
        <f>股权价值增加表!CH31/资产资本表!CH70</f>
        <v>#DIV/0!</v>
      </c>
      <c r="CI8" s="63" t="e">
        <f>股权价值增加表!CI31/资产资本表!CI70</f>
        <v>#DIV/0!</v>
      </c>
      <c r="CJ8" s="63" t="e">
        <f>股权价值增加表!CJ31/资产资本表!CJ70</f>
        <v>#DIV/0!</v>
      </c>
    </row>
    <row r="9" spans="1:89" s="175" customFormat="1">
      <c r="A9" s="175" t="s">
        <v>437</v>
      </c>
      <c r="E9" s="175">
        <f>股权价值增加表!E38/股权价值增加表!E31</f>
        <v>0.94261718510904668</v>
      </c>
      <c r="F9" s="175">
        <f>股权价值增加表!F38/股权价值增加表!F31</f>
        <v>0.95715110186847252</v>
      </c>
      <c r="G9" s="175">
        <f>股权价值增加表!G38/股权价值增加表!G31</f>
        <v>0.93328278028854972</v>
      </c>
      <c r="H9" s="175">
        <f>股权价值增加表!H38/股权价值增加表!H31</f>
        <v>0.97408358244741111</v>
      </c>
      <c r="I9" s="175">
        <f>股权价值增加表!I38/股权价值增加表!I31</f>
        <v>0.94613679094299463</v>
      </c>
      <c r="J9" s="175">
        <f>股权价值增加表!J38/股权价值增加表!J31</f>
        <v>0.97759655735976658</v>
      </c>
      <c r="K9" s="175">
        <f>股权价值增加表!K38/股权价值增加表!K31</f>
        <v>0.95300170861811573</v>
      </c>
      <c r="L9" s="175">
        <f>股权价值增加表!L38/股权价值增加表!L31</f>
        <v>0.93949235515674867</v>
      </c>
      <c r="M9" s="175">
        <f>股权价值增加表!M38/股权价值增加表!M31</f>
        <v>0.91180620455246186</v>
      </c>
      <c r="N9" s="175">
        <f>股权价值增加表!N38/股权价值增加表!N31</f>
        <v>0.89324579528034687</v>
      </c>
      <c r="O9" s="175">
        <f>股权价值增加表!O38/股权价值增加表!O31</f>
        <v>0.9436490292887969</v>
      </c>
      <c r="P9" s="175">
        <f>股权价值增加表!P38/股权价值增加表!P31</f>
        <v>0.93075326886919374</v>
      </c>
      <c r="Q9" s="175">
        <f>股权价值增加表!Q38/股权价值增加表!Q31</f>
        <v>0.97746078070728437</v>
      </c>
      <c r="R9" s="175">
        <f>股权价值增加表!R38/股权价值增加表!R31</f>
        <v>1.0098025719450137</v>
      </c>
      <c r="S9" s="175">
        <f>股权价值增加表!S38/股权价值增加表!S31</f>
        <v>1.0245294109630674</v>
      </c>
      <c r="T9" s="175">
        <f>股权价值增加表!T38/股权价值增加表!T31</f>
        <v>1.0478872100922199</v>
      </c>
      <c r="U9" s="175">
        <f>股权价值增加表!U38/股权价值增加表!U31</f>
        <v>0.99798121122200589</v>
      </c>
      <c r="V9" s="175">
        <f>股权价值增加表!V38/股权价值增加表!V31</f>
        <v>1.0306473138231427</v>
      </c>
      <c r="W9" s="175">
        <f>股权价值增加表!W38/股权价值增加表!W31</f>
        <v>1.0334355152368848</v>
      </c>
      <c r="X9" s="175">
        <f>股权价值增加表!X38/股权价值增加表!X31</f>
        <v>1.0706081428290746</v>
      </c>
      <c r="Y9" s="175">
        <f>股权价值增加表!Y38/股权价值增加表!Y31</f>
        <v>0.9951764552185447</v>
      </c>
      <c r="Z9" s="175">
        <f>股权价值增加表!Z38/股权价值增加表!Z31</f>
        <v>1.0975768852719134</v>
      </c>
      <c r="AA9" s="175">
        <f>股权价值增加表!AA38/股权价值增加表!AA31</f>
        <v>1.189852045699527</v>
      </c>
      <c r="AB9" s="175">
        <f>股权价值增加表!AB38/股权价值增加表!AB31</f>
        <v>0.66554521221712581</v>
      </c>
      <c r="AC9" s="175">
        <f>股权价值增加表!AC38/股权价值增加表!AC31</f>
        <v>0.99763889495657221</v>
      </c>
      <c r="AD9" s="175">
        <f>股权价值增加表!AD38/股权价值增加表!AD31</f>
        <v>1.0463799413657158</v>
      </c>
      <c r="AE9" s="175">
        <f>股权价值增加表!AE38/股权价值增加表!AE31</f>
        <v>1.0238621108773338</v>
      </c>
      <c r="AF9" s="175">
        <f>股权价值增加表!AF38/股权价值增加表!AF31</f>
        <v>1.0407544749356346</v>
      </c>
      <c r="AG9" s="175">
        <f>股权价值增加表!AG38/股权价值增加表!AG31</f>
        <v>0.99857252750499248</v>
      </c>
      <c r="AH9" s="175">
        <f>股权价值增加表!AH38/股权价值增加表!AH31</f>
        <v>1.05272998193812</v>
      </c>
      <c r="AI9" s="175">
        <f>股权价值增加表!AI38/股权价值增加表!AI31</f>
        <v>1.0301201740109667</v>
      </c>
      <c r="AJ9" s="175">
        <f>股权价值增加表!AJ38/股权价值增加表!AJ31</f>
        <v>1.0324138521687569</v>
      </c>
      <c r="AK9" s="175">
        <f>股权价值增加表!AK38/股权价值增加表!AK31</f>
        <v>0.99543533927728911</v>
      </c>
      <c r="AL9" s="175">
        <f>股权价值增加表!AL38/股权价值增加表!AL31</f>
        <v>1.0094237722433193</v>
      </c>
      <c r="AM9" s="175">
        <f>股权价值增加表!AM38/股权价值增加表!AM31</f>
        <v>1.0019645403504853</v>
      </c>
      <c r="AN9" s="175">
        <f>股权价值增加表!AN38/股权价值增加表!AN31</f>
        <v>0.97751249220131398</v>
      </c>
      <c r="AO9" s="175">
        <f>股权价值增加表!AO38/股权价值增加表!AO31</f>
        <v>0.97896395530668512</v>
      </c>
      <c r="AP9" s="175">
        <f>股权价值增加表!AP38/股权价值增加表!AP31</f>
        <v>0.98938315969302271</v>
      </c>
      <c r="AQ9" s="175">
        <f>股权价值增加表!AQ38/股权价值增加表!AQ31</f>
        <v>0.99726399545514977</v>
      </c>
      <c r="AR9" s="175">
        <f>股权价值增加表!AR38/股权价值增加表!AR31</f>
        <v>1.0025270852882857</v>
      </c>
      <c r="AS9" s="175" t="e">
        <f>股权价值增加表!AS38/股权价值增加表!AS31</f>
        <v>#DIV/0!</v>
      </c>
      <c r="AT9" s="175">
        <f>股权价值增加表!AT38/股权价值增加表!AT31</f>
        <v>8.1995451922325753</v>
      </c>
      <c r="AU9" s="175">
        <f>股权价值增加表!AU38/股权价值增加表!AU31</f>
        <v>3.5901201152697588</v>
      </c>
      <c r="AV9" s="175" t="e">
        <f>股权价值增加表!AV38/股权价值增加表!AV31</f>
        <v>#DIV/0!</v>
      </c>
      <c r="AW9" s="175">
        <f>股权价值增加表!AW38/股权价值增加表!AW31</f>
        <v>1.2136830066165387</v>
      </c>
      <c r="AX9" s="175">
        <f>股权价值增加表!AX38/股权价值增加表!AX31</f>
        <v>1.17108713788013</v>
      </c>
      <c r="AY9" s="175">
        <f>股权价值增加表!AY38/股权价值增加表!AY31</f>
        <v>1.2558469449465</v>
      </c>
      <c r="AZ9" s="175">
        <f>股权价值增加表!AZ38/股权价值增加表!AZ31</f>
        <v>1.5172804084842979</v>
      </c>
      <c r="BA9" s="175">
        <f>股权价值增加表!BA38/股权价值增加表!BA31</f>
        <v>0.84101522323099109</v>
      </c>
      <c r="BB9" s="175">
        <f>股权价值增加表!BB38/股权价值增加表!BB31</f>
        <v>0.98266738585029667</v>
      </c>
      <c r="BC9" s="175">
        <f>股权价值增加表!BC38/股权价值增加表!BC31</f>
        <v>0.53721508562915365</v>
      </c>
      <c r="BD9" s="175">
        <f>股权价值增加表!BD38/股权价值增加表!BD31</f>
        <v>1.2646114632183694</v>
      </c>
      <c r="BE9" s="175">
        <f>股权价值增加表!BE38/股权价值增加表!BE31</f>
        <v>1.1697628780958165</v>
      </c>
      <c r="BF9" s="175">
        <f>股权价值增加表!BF38/股权价值增加表!BF31</f>
        <v>1.1329970999606338</v>
      </c>
      <c r="BG9" s="175">
        <f>股权价值增加表!BG38/股权价值增加表!BG31</f>
        <v>1.0657631257332441</v>
      </c>
      <c r="BH9" s="175">
        <f>股权价值增加表!BH38/股权价值增加表!BH31</f>
        <v>1.1934183081699814</v>
      </c>
      <c r="BI9" s="175">
        <f>股权价值增加表!BI38/股权价值增加表!BI31</f>
        <v>0.93239375876556874</v>
      </c>
      <c r="BJ9" s="175">
        <f>股权价值增加表!BJ38/股权价值增加表!BJ31</f>
        <v>0.88394031744720369</v>
      </c>
      <c r="BK9" s="175">
        <f>股权价值增加表!BK38/股权价值增加表!BK31</f>
        <v>0.83934441206942911</v>
      </c>
      <c r="BL9" s="175">
        <f>股权价值增加表!BL38/股权价值增加表!BL31</f>
        <v>0.6964109970745368</v>
      </c>
      <c r="BM9" s="175">
        <f>股权价值增加表!BM38/股权价值增加表!BM31</f>
        <v>0.90865102033009715</v>
      </c>
      <c r="BN9" s="175">
        <f>股权价值增加表!BN38/股权价值增加表!BN31</f>
        <v>0.87805546990787986</v>
      </c>
      <c r="BO9" s="175">
        <f>股权价值增加表!BO38/股权价值增加表!BO31</f>
        <v>0.89787043461825633</v>
      </c>
      <c r="BP9" s="175">
        <f>股权价值增加表!BP38/股权价值增加表!BP31</f>
        <v>0.64573122475441636</v>
      </c>
      <c r="BQ9" s="175">
        <f>股权价值增加表!BQ38/股权价值增加表!BQ31</f>
        <v>0.8830843674664075</v>
      </c>
      <c r="BR9" s="175">
        <f>股权价值增加表!BR38/股权价值增加表!BR31</f>
        <v>0.9126209421137772</v>
      </c>
      <c r="BS9" s="175">
        <f>股权价值增加表!BS38/股权价值增加表!BS31</f>
        <v>0.96917120614172025</v>
      </c>
      <c r="BT9" s="175">
        <f>股权价值增加表!BT38/股权价值增加表!BT31</f>
        <v>1.0015755342387331</v>
      </c>
      <c r="BU9" s="175">
        <f>股权价值增加表!BU38/股权价值增加表!BU31</f>
        <v>1.155461047513072</v>
      </c>
      <c r="BV9" s="175">
        <f>股权价值增加表!BV38/股权价值增加表!BV31</f>
        <v>1.7005889990298568</v>
      </c>
      <c r="BW9" s="175">
        <f>股权价值增加表!BW38/股权价值增加表!BW31</f>
        <v>0.98044726391169423</v>
      </c>
      <c r="BX9" s="175">
        <f>股权价值增加表!BX38/股权价值增加表!BX31</f>
        <v>8.2490079874227398</v>
      </c>
      <c r="BY9" s="175">
        <f>股权价值增加表!BY38/股权价值增加表!BY31</f>
        <v>0.47499676649646466</v>
      </c>
      <c r="BZ9" s="175">
        <f>股权价值增加表!BZ38/股权价值增加表!BZ31</f>
        <v>1</v>
      </c>
      <c r="CA9" s="175">
        <f>股权价值增加表!CA38/股权价值增加表!CA31</f>
        <v>-8.4222826859939399</v>
      </c>
      <c r="CB9" s="175">
        <f>股权价值增加表!CB38/股权价值增加表!CB31</f>
        <v>1</v>
      </c>
      <c r="CC9" s="175">
        <f>股权价值增加表!CC38/股权价值增加表!CC31</f>
        <v>-1.2626486558086338</v>
      </c>
      <c r="CD9" s="175">
        <f>股权价值增加表!CD38/股权价值增加表!CD31</f>
        <v>1</v>
      </c>
      <c r="CE9" s="175">
        <f>股权价值增加表!CE38/股权价值增加表!CE31</f>
        <v>1</v>
      </c>
      <c r="CF9" s="175">
        <f>股权价值增加表!CF38/股权价值增加表!CF31</f>
        <v>1</v>
      </c>
      <c r="CG9" s="175" t="e">
        <f>股权价值增加表!CG38/股权价值增加表!CG31</f>
        <v>#DIV/0!</v>
      </c>
      <c r="CH9" s="175" t="e">
        <f>股权价值增加表!CH38/股权价值增加表!CH31</f>
        <v>#DIV/0!</v>
      </c>
      <c r="CI9" s="175" t="e">
        <f>股权价值增加表!CI38/股权价值增加表!CI31</f>
        <v>#DIV/0!</v>
      </c>
      <c r="CJ9" s="175" t="e">
        <f>股权价值增加表!CJ38/股权价值增加表!CJ31</f>
        <v>#DIV/0!</v>
      </c>
    </row>
    <row r="10" spans="1:89" s="61" customFormat="1">
      <c r="A10" s="161" t="s">
        <v>438</v>
      </c>
      <c r="E10" s="61">
        <f>资产资本表!E70/资产资本表!E107</f>
        <v>1.4764021633916269</v>
      </c>
      <c r="F10" s="61">
        <f>资产资本表!F70/资产资本表!F107</f>
        <v>1.5188827565130965</v>
      </c>
      <c r="G10" s="61">
        <f>资产资本表!G70/资产资本表!G107</f>
        <v>1.4821952837663952</v>
      </c>
      <c r="H10" s="61">
        <f>资产资本表!H70/资产资本表!H107</f>
        <v>1.1785417773440816</v>
      </c>
      <c r="I10" s="61">
        <f>资产资本表!I70/资产资本表!I107</f>
        <v>1.1225124616878797</v>
      </c>
      <c r="J10" s="61">
        <f>资产资本表!J70/资产资本表!J107</f>
        <v>1.2173925172024975</v>
      </c>
      <c r="K10" s="61">
        <f>资产资本表!K70/资产资本表!K107</f>
        <v>1.2695949228406365</v>
      </c>
      <c r="L10" s="61">
        <f>资产资本表!L70/资产资本表!L107</f>
        <v>1.3295618028198872</v>
      </c>
      <c r="M10" s="61">
        <f>资产资本表!M70/资产资本表!M107</f>
        <v>1.3403291866365676</v>
      </c>
      <c r="N10" s="61">
        <f>资产资本表!N70/资产资本表!N107</f>
        <v>1.3724058998775899</v>
      </c>
      <c r="O10" s="61">
        <f>资产资本表!O70/资产资本表!O107</f>
        <v>1.3152307763073077</v>
      </c>
      <c r="P10" s="61">
        <f>资产资本表!P70/资产资本表!P107</f>
        <v>1.3814706463705946</v>
      </c>
      <c r="Q10" s="61">
        <f>资产资本表!Q70/资产资本表!Q107</f>
        <v>1.2404542856761982</v>
      </c>
      <c r="R10" s="61">
        <f>资产资本表!R70/资产资本表!R107</f>
        <v>1.2118251463319358</v>
      </c>
      <c r="S10" s="61">
        <f>资产资本表!S70/资产资本表!S107</f>
        <v>1.0705325618677874</v>
      </c>
      <c r="T10" s="61">
        <f>资产资本表!T70/资产资本表!T107</f>
        <v>0.84406889146399611</v>
      </c>
      <c r="U10" s="61">
        <f>资产资本表!U70/资产资本表!U107</f>
        <v>1.0006423970275105</v>
      </c>
      <c r="V10" s="61">
        <f>资产资本表!V70/资产资本表!V107</f>
        <v>0.89194358389493822</v>
      </c>
      <c r="W10" s="61">
        <f>资产资本表!W70/资产资本表!W107</f>
        <v>0.93691765005611494</v>
      </c>
      <c r="X10" s="61">
        <f>资产资本表!X70/资产资本表!X107</f>
        <v>0.93004925119286064</v>
      </c>
      <c r="Y10" s="61">
        <f>资产资本表!Y70/资产资本表!Y107</f>
        <v>0.93091699176093212</v>
      </c>
      <c r="Z10" s="61">
        <f>资产资本表!Z70/资产资本表!Z107</f>
        <v>1.0303030764765759</v>
      </c>
      <c r="AA10" s="61">
        <f>资产资本表!AA70/资产资本表!AA107</f>
        <v>1.0113363396051387</v>
      </c>
      <c r="AB10" s="61">
        <f>资产资本表!AB70/资产资本表!AB107</f>
        <v>1.0051962220321948</v>
      </c>
      <c r="AC10" s="61">
        <f>资产资本表!AC70/资产资本表!AC107</f>
        <v>1.0024561533452754</v>
      </c>
      <c r="AD10" s="61">
        <f>资产资本表!AD70/资产资本表!AD107</f>
        <v>1.0017203625002817</v>
      </c>
      <c r="AE10" s="61">
        <f>资产资本表!AE70/资产资本表!AE107</f>
        <v>1.0017716688597318</v>
      </c>
      <c r="AF10" s="61">
        <f>资产资本表!AF70/资产资本表!AF107</f>
        <v>1.0134059684749952</v>
      </c>
      <c r="AG10" s="61">
        <f>资产资本表!AG70/资产资本表!AG107</f>
        <v>1.0008847916770811</v>
      </c>
      <c r="AH10" s="61">
        <f>资产资本表!AH70/资产资本表!AH107</f>
        <v>1</v>
      </c>
      <c r="AI10" s="61">
        <f>资产资本表!AI70/资产资本表!AI107</f>
        <v>1.0167846658248676</v>
      </c>
      <c r="AJ10" s="61">
        <f>资产资本表!AJ70/资产资本表!AJ107</f>
        <v>1.0000000000000002</v>
      </c>
      <c r="AK10" s="61">
        <f>资产资本表!AK70/资产资本表!AK107</f>
        <v>1</v>
      </c>
      <c r="AL10" s="61">
        <f>资产资本表!AL70/资产资本表!AL107</f>
        <v>1.0000000000000002</v>
      </c>
      <c r="AM10" s="61">
        <f>资产资本表!AM70/资产资本表!AM107</f>
        <v>1</v>
      </c>
      <c r="AN10" s="61">
        <f>资产资本表!AN70/资产资本表!AN107</f>
        <v>1.1393083438818503</v>
      </c>
      <c r="AO10" s="61">
        <f>资产资本表!AO70/资产资本表!AO107</f>
        <v>1.1814270073267339</v>
      </c>
      <c r="AP10" s="61">
        <f>资产资本表!AP70/资产资本表!AP107</f>
        <v>0.99999999999999989</v>
      </c>
      <c r="AQ10" s="61" t="e">
        <f>资产资本表!AQ70/资产资本表!AQ107</f>
        <v>#DIV/0!</v>
      </c>
      <c r="AR10" s="61">
        <f>资产资本表!AR70/资产资本表!AR107</f>
        <v>0</v>
      </c>
      <c r="AS10" s="61">
        <f>资产资本表!AS70/资产资本表!AS107</f>
        <v>0</v>
      </c>
      <c r="AT10" s="61">
        <f>资产资本表!AT70/资产资本表!AT107</f>
        <v>0</v>
      </c>
      <c r="AU10" s="61">
        <f>资产资本表!AU70/资产资本表!AU107</f>
        <v>0</v>
      </c>
      <c r="AV10" s="61">
        <f>资产资本表!AV70/资产资本表!AV107</f>
        <v>0</v>
      </c>
      <c r="AW10" s="61">
        <f>资产资本表!AW70/资产资本表!AW107</f>
        <v>0</v>
      </c>
      <c r="AX10" s="61">
        <f>资产资本表!AX70/资产资本表!AX107</f>
        <v>0</v>
      </c>
      <c r="AY10" s="61">
        <f>资产资本表!AY70/资产资本表!AY107</f>
        <v>0</v>
      </c>
      <c r="AZ10" s="61">
        <f>资产资本表!AZ70/资产资本表!AZ107</f>
        <v>0</v>
      </c>
      <c r="BA10" s="61">
        <f>资产资本表!BA70/资产资本表!BA107</f>
        <v>0</v>
      </c>
      <c r="BB10" s="61">
        <f>资产资本表!BB70/资产资本表!BB107</f>
        <v>0</v>
      </c>
      <c r="BC10" s="61">
        <f>资产资本表!BC70/资产资本表!BC107</f>
        <v>0</v>
      </c>
      <c r="BD10" s="61">
        <f>资产资本表!BD70/资产资本表!BD107</f>
        <v>0</v>
      </c>
      <c r="BE10" s="61">
        <f>资产资本表!BE70/资产资本表!BE107</f>
        <v>0</v>
      </c>
      <c r="BF10" s="61">
        <f>资产资本表!BF70/资产资本表!BF107</f>
        <v>0</v>
      </c>
      <c r="BG10" s="61">
        <f>资产资本表!BG70/资产资本表!BG107</f>
        <v>0</v>
      </c>
      <c r="BH10" s="61">
        <f>资产资本表!BH70/资产资本表!BH107</f>
        <v>0</v>
      </c>
      <c r="BI10" s="61">
        <f>资产资本表!BI70/资产资本表!BI107</f>
        <v>0</v>
      </c>
      <c r="BJ10" s="61">
        <f>资产资本表!BJ70/资产资本表!BJ107</f>
        <v>0</v>
      </c>
      <c r="BK10" s="61">
        <f>资产资本表!BK70/资产资本表!BK107</f>
        <v>0</v>
      </c>
      <c r="BL10" s="61">
        <f>资产资本表!BL70/资产资本表!BL107</f>
        <v>0</v>
      </c>
      <c r="BM10" s="61">
        <f>资产资本表!BM70/资产资本表!BM107</f>
        <v>0</v>
      </c>
      <c r="BN10" s="61">
        <f>资产资本表!BN70/资产资本表!BN107</f>
        <v>0</v>
      </c>
      <c r="BO10" s="61">
        <f>资产资本表!BO70/资产资本表!BO107</f>
        <v>0</v>
      </c>
      <c r="BP10" s="61">
        <f>资产资本表!BP70/资产资本表!BP107</f>
        <v>0</v>
      </c>
      <c r="BQ10" s="61">
        <f>资产资本表!BQ70/资产资本表!BQ107</f>
        <v>0</v>
      </c>
      <c r="BR10" s="61">
        <f>资产资本表!BR70/资产资本表!BR107</f>
        <v>0</v>
      </c>
      <c r="BS10" s="61">
        <f>资产资本表!BS70/资产资本表!BS107</f>
        <v>0</v>
      </c>
      <c r="BT10" s="61">
        <f>资产资本表!BT70/资产资本表!BT107</f>
        <v>0</v>
      </c>
      <c r="BU10" s="61">
        <f>资产资本表!BU70/资产资本表!BU107</f>
        <v>0</v>
      </c>
      <c r="BV10" s="61">
        <f>资产资本表!BV70/资产资本表!BV107</f>
        <v>0</v>
      </c>
      <c r="BW10" s="61">
        <f>资产资本表!BW70/资产资本表!BW107</f>
        <v>0</v>
      </c>
      <c r="BX10" s="61">
        <f>资产资本表!BX70/资产资本表!BX107</f>
        <v>0</v>
      </c>
      <c r="BY10" s="61">
        <f>资产资本表!BY70/资产资本表!BY107</f>
        <v>0</v>
      </c>
      <c r="BZ10" s="61">
        <f>资产资本表!BZ70/资产资本表!BZ107</f>
        <v>0</v>
      </c>
      <c r="CA10" s="61">
        <f>资产资本表!CA70/资产资本表!CA107</f>
        <v>0</v>
      </c>
      <c r="CB10" s="61">
        <f>资产资本表!CB70/资产资本表!CB107</f>
        <v>0</v>
      </c>
      <c r="CC10" s="61">
        <f>资产资本表!CC70/资产资本表!CC107</f>
        <v>0</v>
      </c>
      <c r="CD10" s="61">
        <f>资产资本表!CD70/资产资本表!CD107</f>
        <v>0</v>
      </c>
      <c r="CE10" s="61">
        <f>资产资本表!CE70/资产资本表!CE107</f>
        <v>0</v>
      </c>
      <c r="CF10" s="61">
        <f>资产资本表!CF70/资产资本表!CF107</f>
        <v>0</v>
      </c>
      <c r="CG10" s="61">
        <f>资产资本表!CG70/资产资本表!CG107</f>
        <v>0</v>
      </c>
      <c r="CH10" s="61">
        <f>资产资本表!CH70/资产资本表!CH107</f>
        <v>0</v>
      </c>
      <c r="CI10" s="61">
        <f>资产资本表!CI70/资产资本表!CI107</f>
        <v>0</v>
      </c>
      <c r="CJ10" s="61">
        <f>资产资本表!CJ70/资产资本表!CJ107</f>
        <v>0</v>
      </c>
    </row>
    <row r="11" spans="1:89" s="28" customFormat="1">
      <c r="A11" s="20" t="s">
        <v>444</v>
      </c>
      <c r="E11" s="28">
        <f>E9*E10</f>
        <v>1.3916820513451222</v>
      </c>
      <c r="F11" s="28">
        <f t="shared" ref="F11:BQ11" si="2">F9*F10</f>
        <v>1.4538003040055332</v>
      </c>
      <c r="G11" s="28">
        <f t="shared" si="2"/>
        <v>1.3833073353640772</v>
      </c>
      <c r="H11" s="28">
        <f t="shared" si="2"/>
        <v>1.1479981965392621</v>
      </c>
      <c r="I11" s="28">
        <f t="shared" si="2"/>
        <v>1.0620503382948916</v>
      </c>
      <c r="J11" s="28">
        <f t="shared" si="2"/>
        <v>1.1901187337727019</v>
      </c>
      <c r="K11" s="28">
        <f t="shared" si="2"/>
        <v>1.2099261307200113</v>
      </c>
      <c r="L11" s="28">
        <f t="shared" si="2"/>
        <v>1.2491131494577086</v>
      </c>
      <c r="M11" s="28">
        <f t="shared" si="2"/>
        <v>1.222120468517977</v>
      </c>
      <c r="N11" s="28">
        <f t="shared" si="2"/>
        <v>1.2258957994835979</v>
      </c>
      <c r="O11" s="28">
        <f t="shared" si="2"/>
        <v>1.2411162453531417</v>
      </c>
      <c r="P11" s="28">
        <f t="shared" si="2"/>
        <v>1.2858083199562689</v>
      </c>
      <c r="Q11" s="28">
        <f t="shared" si="2"/>
        <v>1.2124954145087534</v>
      </c>
      <c r="R11" s="28">
        <f t="shared" si="2"/>
        <v>1.2237041495136314</v>
      </c>
      <c r="S11" s="28">
        <f t="shared" si="2"/>
        <v>1.0967920950271877</v>
      </c>
      <c r="T11" s="28">
        <f t="shared" si="2"/>
        <v>0.88448899580183959</v>
      </c>
      <c r="U11" s="28">
        <f t="shared" si="2"/>
        <v>0.9986223113856062</v>
      </c>
      <c r="V11" s="28">
        <f t="shared" si="2"/>
        <v>0.91927925882310502</v>
      </c>
      <c r="W11" s="28">
        <f t="shared" si="2"/>
        <v>0.96824397442027244</v>
      </c>
      <c r="X11" s="28">
        <f t="shared" si="2"/>
        <v>0.99571830155915997</v>
      </c>
      <c r="Y11" s="28">
        <f t="shared" si="2"/>
        <v>0.9264266719633556</v>
      </c>
      <c r="Z11" s="28">
        <f t="shared" si="2"/>
        <v>1.1308368415652303</v>
      </c>
      <c r="AA11" s="28">
        <f t="shared" si="2"/>
        <v>1.2033406125694457</v>
      </c>
      <c r="AB11" s="28">
        <f t="shared" si="2"/>
        <v>0.66900353291227022</v>
      </c>
      <c r="AC11" s="28">
        <f t="shared" si="2"/>
        <v>1.0000892490657967</v>
      </c>
      <c r="AD11" s="28">
        <f t="shared" si="2"/>
        <v>1.0481800941778883</v>
      </c>
      <c r="AE11" s="28">
        <f t="shared" si="2"/>
        <v>1.0256760554958344</v>
      </c>
      <c r="AF11" s="28">
        <f t="shared" si="2"/>
        <v>1.0547067966168318</v>
      </c>
      <c r="AG11" s="28">
        <f t="shared" si="2"/>
        <v>0.99945605616629074</v>
      </c>
      <c r="AH11" s="28">
        <f t="shared" si="2"/>
        <v>1.05272998193812</v>
      </c>
      <c r="AI11" s="28">
        <f t="shared" si="2"/>
        <v>1.0474103968911952</v>
      </c>
      <c r="AJ11" s="28">
        <f t="shared" si="2"/>
        <v>1.0324138521687571</v>
      </c>
      <c r="AK11" s="28">
        <f t="shared" si="2"/>
        <v>0.99543533927728911</v>
      </c>
      <c r="AL11" s="28">
        <f t="shared" si="2"/>
        <v>1.0094237722433195</v>
      </c>
      <c r="AM11" s="28">
        <f t="shared" si="2"/>
        <v>1.0019645403504853</v>
      </c>
      <c r="AN11" s="28">
        <f t="shared" si="2"/>
        <v>1.1136881386136992</v>
      </c>
      <c r="AO11" s="28">
        <f t="shared" si="2"/>
        <v>1.1565744559987194</v>
      </c>
      <c r="AP11" s="28">
        <f t="shared" si="2"/>
        <v>0.9893831596930226</v>
      </c>
      <c r="AQ11" s="28" t="e">
        <f t="shared" si="2"/>
        <v>#DIV/0!</v>
      </c>
      <c r="AR11" s="28">
        <f t="shared" si="2"/>
        <v>0</v>
      </c>
      <c r="AS11" s="28" t="e">
        <f t="shared" si="2"/>
        <v>#DIV/0!</v>
      </c>
      <c r="AT11" s="28">
        <f t="shared" si="2"/>
        <v>0</v>
      </c>
      <c r="AU11" s="28">
        <f t="shared" si="2"/>
        <v>0</v>
      </c>
      <c r="AV11" s="28" t="e">
        <f t="shared" si="2"/>
        <v>#DIV/0!</v>
      </c>
      <c r="AW11" s="28">
        <f t="shared" si="2"/>
        <v>0</v>
      </c>
      <c r="AX11" s="28">
        <f t="shared" si="2"/>
        <v>0</v>
      </c>
      <c r="AY11" s="28">
        <f t="shared" si="2"/>
        <v>0</v>
      </c>
      <c r="AZ11" s="28">
        <f t="shared" si="2"/>
        <v>0</v>
      </c>
      <c r="BA11" s="28">
        <f t="shared" si="2"/>
        <v>0</v>
      </c>
      <c r="BB11" s="28">
        <f t="shared" si="2"/>
        <v>0</v>
      </c>
      <c r="BC11" s="28">
        <f t="shared" si="2"/>
        <v>0</v>
      </c>
      <c r="BD11" s="28">
        <f t="shared" si="2"/>
        <v>0</v>
      </c>
      <c r="BE11" s="28">
        <f t="shared" si="2"/>
        <v>0</v>
      </c>
      <c r="BF11" s="28">
        <f t="shared" si="2"/>
        <v>0</v>
      </c>
      <c r="BG11" s="28">
        <f t="shared" si="2"/>
        <v>0</v>
      </c>
      <c r="BH11" s="28">
        <f t="shared" si="2"/>
        <v>0</v>
      </c>
      <c r="BI11" s="28">
        <f t="shared" si="2"/>
        <v>0</v>
      </c>
      <c r="BJ11" s="28">
        <f t="shared" si="2"/>
        <v>0</v>
      </c>
      <c r="BK11" s="28">
        <f t="shared" si="2"/>
        <v>0</v>
      </c>
      <c r="BL11" s="28">
        <f t="shared" si="2"/>
        <v>0</v>
      </c>
      <c r="BM11" s="28">
        <f t="shared" si="2"/>
        <v>0</v>
      </c>
      <c r="BN11" s="28">
        <f t="shared" si="2"/>
        <v>0</v>
      </c>
      <c r="BO11" s="28">
        <f t="shared" si="2"/>
        <v>0</v>
      </c>
      <c r="BP11" s="28">
        <f t="shared" si="2"/>
        <v>0</v>
      </c>
      <c r="BQ11" s="28">
        <f t="shared" si="2"/>
        <v>0</v>
      </c>
      <c r="BR11" s="28">
        <f t="shared" ref="BR11:CJ11" si="3">BR9*BR10</f>
        <v>0</v>
      </c>
      <c r="BS11" s="28">
        <f t="shared" si="3"/>
        <v>0</v>
      </c>
      <c r="BT11" s="28">
        <f t="shared" si="3"/>
        <v>0</v>
      </c>
      <c r="BU11" s="28">
        <f t="shared" si="3"/>
        <v>0</v>
      </c>
      <c r="BV11" s="28">
        <f t="shared" si="3"/>
        <v>0</v>
      </c>
      <c r="BW11" s="28">
        <f t="shared" si="3"/>
        <v>0</v>
      </c>
      <c r="BX11" s="28">
        <f t="shared" si="3"/>
        <v>0</v>
      </c>
      <c r="BY11" s="28">
        <f t="shared" si="3"/>
        <v>0</v>
      </c>
      <c r="BZ11" s="28">
        <f t="shared" si="3"/>
        <v>0</v>
      </c>
      <c r="CA11" s="28">
        <f t="shared" si="3"/>
        <v>0</v>
      </c>
      <c r="CB11" s="28">
        <f t="shared" si="3"/>
        <v>0</v>
      </c>
      <c r="CC11" s="28">
        <f t="shared" si="3"/>
        <v>0</v>
      </c>
      <c r="CD11" s="28">
        <f t="shared" si="3"/>
        <v>0</v>
      </c>
      <c r="CE11" s="28">
        <f t="shared" si="3"/>
        <v>0</v>
      </c>
      <c r="CF11" s="28">
        <f t="shared" si="3"/>
        <v>0</v>
      </c>
      <c r="CG11" s="28" t="e">
        <f t="shared" si="3"/>
        <v>#DIV/0!</v>
      </c>
      <c r="CH11" s="28" t="e">
        <f t="shared" si="3"/>
        <v>#DIV/0!</v>
      </c>
      <c r="CI11" s="28" t="e">
        <f t="shared" si="3"/>
        <v>#DIV/0!</v>
      </c>
      <c r="CJ11" s="28" t="e">
        <f t="shared" si="3"/>
        <v>#DIV/0!</v>
      </c>
    </row>
    <row r="12" spans="1:89" s="175" customFormat="1">
      <c r="A12" s="175" t="s">
        <v>439</v>
      </c>
      <c r="E12" s="175">
        <f>E2/股权价值增加表!E38</f>
        <v>0.70220372422109045</v>
      </c>
      <c r="F12" s="175">
        <f>F2/股权价值增加表!F38</f>
        <v>0.68464983680947367</v>
      </c>
      <c r="G12" s="175">
        <f>G2/股权价值增加表!G38</f>
        <v>0.65832303621371902</v>
      </c>
      <c r="H12" s="175">
        <f>H2/股权价值增加表!H38</f>
        <v>0.59004498366152436</v>
      </c>
      <c r="I12" s="175">
        <f>I2/股权价值增加表!I38</f>
        <v>0.70070533653207911</v>
      </c>
      <c r="J12" s="175">
        <f>J2/股权价值增加表!J38</f>
        <v>0.69907031967316835</v>
      </c>
      <c r="K12" s="175">
        <f>K2/股权价值增加表!K38</f>
        <v>0.66238061306197737</v>
      </c>
      <c r="L12" s="175">
        <f>L2/股权价值增加表!L38</f>
        <v>0.51949889693188722</v>
      </c>
      <c r="M12" s="175">
        <f>M2/股权价值增加表!M38</f>
        <v>0.719235929677428</v>
      </c>
      <c r="N12" s="175">
        <f>N2/股权价值增加表!N38</f>
        <v>0.72985341026404749</v>
      </c>
      <c r="O12" s="175">
        <f>O2/股权价值增加表!O38</f>
        <v>0.7363654800607039</v>
      </c>
      <c r="P12" s="175">
        <f>P2/股权价值增加表!P38</f>
        <v>0.65884460552603807</v>
      </c>
      <c r="Q12" s="175">
        <f>Q2/股权价值增加表!Q38</f>
        <v>0.74329031562114933</v>
      </c>
      <c r="R12" s="175">
        <f>R2/股权价值增加表!R38</f>
        <v>0.73159346961206584</v>
      </c>
      <c r="S12" s="175">
        <f>S2/股权价值增加表!S38</f>
        <v>0.70874790042649982</v>
      </c>
      <c r="T12" s="175">
        <f>T2/股权价值增加表!T38</f>
        <v>0.67370862925013841</v>
      </c>
      <c r="U12" s="175">
        <f>U2/股权价值增加表!U38</f>
        <v>0.73223289197668018</v>
      </c>
      <c r="V12" s="175">
        <f>V2/股权价值增加表!V38</f>
        <v>0.73396482562458354</v>
      </c>
      <c r="W12" s="175">
        <f>W2/股权价值增加表!W38</f>
        <v>0.72833174897980391</v>
      </c>
      <c r="X12" s="175">
        <f>X2/股权价值增加表!X38</f>
        <v>0.66345956770370096</v>
      </c>
      <c r="Y12" s="175">
        <f>Y2/股权价值增加表!Y38</f>
        <v>0.73946130986330838</v>
      </c>
      <c r="Z12" s="175">
        <f>Z2/股权价值增加表!Z38</f>
        <v>0.70295615397639089</v>
      </c>
      <c r="AA12" s="175">
        <f>AA2/股权价值增加表!AA38</f>
        <v>0.67030191080802681</v>
      </c>
      <c r="AB12" s="175">
        <f>AB2/股权价值增加表!AB38</f>
        <v>1.4499067675842896</v>
      </c>
      <c r="AC12" s="175">
        <f>AC2/股权价值增加表!AC38</f>
        <v>0.6134500196667837</v>
      </c>
      <c r="AD12" s="175">
        <f>AD2/股权价值增加表!AD38</f>
        <v>0.69840658564687652</v>
      </c>
      <c r="AE12" s="175">
        <f>AE2/股权价值增加表!AE38</f>
        <v>0.71340954622421804</v>
      </c>
      <c r="AF12" s="175">
        <f>AF2/股权价值增加表!AF38</f>
        <v>0.7109581947434872</v>
      </c>
      <c r="AG12" s="175">
        <f>AG2/股权价值增加表!AG38</f>
        <v>0.74373746746142311</v>
      </c>
      <c r="AH12" s="175">
        <f>AH2/股权价值增加表!AH38</f>
        <v>0.73401780879656053</v>
      </c>
      <c r="AI12" s="175">
        <f>AI2/股权价值增加表!AI38</f>
        <v>0.73974246362684259</v>
      </c>
      <c r="AJ12" s="175">
        <f>AJ2/股权价值增加表!AJ38</f>
        <v>0.74695514906462745</v>
      </c>
      <c r="AK12" s="175">
        <f>AK2/股权价值增加表!AK38</f>
        <v>0.78533646546831115</v>
      </c>
      <c r="AL12" s="175">
        <f>AL2/股权价值增加表!AL38</f>
        <v>0.78572323071133343</v>
      </c>
      <c r="AM12" s="175">
        <f>AM2/股权价值增加表!AM38</f>
        <v>0.80031320775014869</v>
      </c>
      <c r="AN12" s="175">
        <f>AN2/股权价值增加表!AN38</f>
        <v>0.28277629117692382</v>
      </c>
      <c r="AO12" s="175">
        <f>AO2/股权价值增加表!AO38</f>
        <v>0.71092486125573162</v>
      </c>
      <c r="AP12" s="175">
        <f>AP2/股权价值增加表!AP38</f>
        <v>0.71111260139408239</v>
      </c>
      <c r="AQ12" s="175">
        <f>AQ2/股权价值增加表!AQ38</f>
        <v>0.75343604384239327</v>
      </c>
      <c r="AR12" s="175">
        <f>AR2/股权价值增加表!AR38</f>
        <v>0.81329717991914674</v>
      </c>
      <c r="AS12" s="175" t="e">
        <f>AS2/股权价值增加表!AS38</f>
        <v>#DIV/0!</v>
      </c>
      <c r="AT12" s="175">
        <f>AT2/股权价值增加表!AT38</f>
        <v>-4.133296837815446</v>
      </c>
      <c r="AU12" s="175">
        <f>AU2/股权价值增加表!AU38</f>
        <v>-6.2924414182151729</v>
      </c>
      <c r="AV12" s="175">
        <f>AV2/股权价值增加表!AV38</f>
        <v>-3.7146615153439262</v>
      </c>
      <c r="AW12" s="175">
        <f>AW2/股权价值增加表!AW38</f>
        <v>0.1281991249615852</v>
      </c>
      <c r="AX12" s="175">
        <f>AX2/股权价值增加表!AX38</f>
        <v>0.25552943209970863</v>
      </c>
      <c r="AY12" s="175">
        <f>AY2/股权价值增加表!AY38</f>
        <v>-4.5165886770724042E-2</v>
      </c>
      <c r="AZ12" s="175">
        <f>AZ2/股权价值增加表!AZ38</f>
        <v>-1.0551845510368489</v>
      </c>
      <c r="BA12" s="175">
        <f>BA2/股权价值增加表!BA38</f>
        <v>3.4638497240987842</v>
      </c>
      <c r="BB12" s="175">
        <f>BB2/股权价值增加表!BB38</f>
        <v>3.0175241262081895</v>
      </c>
      <c r="BC12" s="175">
        <f>BC2/股权价值增加表!BC38</f>
        <v>29.219198084406898</v>
      </c>
      <c r="BD12" s="175">
        <f>BD2/股权价值增加表!BD38</f>
        <v>-0.66859257824752694</v>
      </c>
      <c r="BE12" s="175">
        <f>BE2/股权价值增加表!BE38</f>
        <v>-0.52865828973609919</v>
      </c>
      <c r="BF12" s="175">
        <f>BF2/股权价值增加表!BF38</f>
        <v>-0.54089875870151938</v>
      </c>
      <c r="BG12" s="175">
        <f>BG2/股权价值增加表!BG38</f>
        <v>-0.38205462511481275</v>
      </c>
      <c r="BH12" s="175">
        <f>BH2/股权价值增加表!BH38</f>
        <v>-1.1220982625406397</v>
      </c>
      <c r="BI12" s="175">
        <f>BI2/股权价值增加表!BI38</f>
        <v>-0.29301994990763941</v>
      </c>
      <c r="BJ12" s="175">
        <f>BJ2/股权价值增加表!BJ38</f>
        <v>2.8813270744965522E-2</v>
      </c>
      <c r="BK12" s="175">
        <f>BK2/股权价值增加表!BK38</f>
        <v>0.17237500756568541</v>
      </c>
      <c r="BL12" s="175">
        <f>BL2/股权价值增加表!BL38</f>
        <v>-0.90970606211028981</v>
      </c>
      <c r="BM12" s="175">
        <f>BM2/股权价值增加表!BM38</f>
        <v>-0.96218756176366538</v>
      </c>
      <c r="BN12" s="175">
        <f>BN2/股权价值增加表!BN38</f>
        <v>-0.65374054993431974</v>
      </c>
      <c r="BO12" s="175">
        <f>BO2/股权价值增加表!BO38</f>
        <v>-0.50335098445535309</v>
      </c>
      <c r="BP12" s="175">
        <f>BP2/股权价值增加表!BP38</f>
        <v>-0.66609923408099037</v>
      </c>
      <c r="BQ12" s="175">
        <f>BQ2/股权价值增加表!BQ38</f>
        <v>-1.7271567271639192</v>
      </c>
      <c r="BR12" s="175">
        <f>BR2/股权价值增加表!BR38</f>
        <v>-0.33203395096035015</v>
      </c>
      <c r="BS12" s="175">
        <f>BS2/股权价值增加表!BS38</f>
        <v>6.0007400717286184E-2</v>
      </c>
      <c r="BT12" s="175">
        <f>BT2/股权价值增加表!BT38</f>
        <v>0.15022707175783542</v>
      </c>
      <c r="BU12" s="175">
        <f>BU2/股权价值增加表!BU38</f>
        <v>-0.99616523232812748</v>
      </c>
      <c r="BV12" s="175">
        <f>BV2/股权价值增加表!BV38</f>
        <v>3.7244503664361717</v>
      </c>
      <c r="BW12" s="175">
        <f>BW2/股权价值增加表!BW38</f>
        <v>0.93578276968567697</v>
      </c>
      <c r="BX12" s="175">
        <f>BX2/股权价值增加表!BX38</f>
        <v>1</v>
      </c>
      <c r="BY12" s="175">
        <f>BY2/股权价值增加表!BY38</f>
        <v>0.60507835898872442</v>
      </c>
      <c r="BZ12" s="175">
        <f>BZ2/股权价值增加表!BZ38</f>
        <v>0.22637357142857142</v>
      </c>
      <c r="CA12" s="175">
        <f>CA2/股权价值增加表!CA38</f>
        <v>1.0403277752162126</v>
      </c>
      <c r="CB12" s="175">
        <f>CB2/股权价值增加表!CB38</f>
        <v>-2.1966168493593825</v>
      </c>
      <c r="CC12" s="175">
        <f>CC2/股权价值增加表!CC38</f>
        <v>3.1089259931778246</v>
      </c>
      <c r="CD12" s="175">
        <f>CD2/股权价值增加表!CD38</f>
        <v>-2.4075993091537131</v>
      </c>
      <c r="CE12" s="175">
        <f>CE2/股权价值增加表!CE38</f>
        <v>-2.5981368870487773</v>
      </c>
      <c r="CF12" s="175">
        <f>CF2/股权价值增加表!CF38</f>
        <v>-6.859739633359264</v>
      </c>
      <c r="CG12" s="175" t="e">
        <f>CG2/股权价值增加表!CG38</f>
        <v>#DIV/0!</v>
      </c>
      <c r="CH12" s="175" t="e">
        <f>CH2/股权价值增加表!CH38</f>
        <v>#DIV/0!</v>
      </c>
      <c r="CI12" s="175" t="e">
        <f>CI2/股权价值增加表!CI38</f>
        <v>#DIV/0!</v>
      </c>
      <c r="CJ12" s="175" t="e">
        <f>CJ2/股权价值增加表!CJ38</f>
        <v>#DIV/0!</v>
      </c>
    </row>
    <row r="13" spans="1:89" s="63" customFormat="1">
      <c r="A13" s="17" t="s">
        <v>440</v>
      </c>
      <c r="E13" s="63">
        <f>1-E2/股权价值增加表!E38</f>
        <v>0.29779627577890955</v>
      </c>
      <c r="F13" s="63">
        <f>1-F2/股权价值增加表!F38</f>
        <v>0.31535016319052633</v>
      </c>
      <c r="G13" s="63">
        <f>1-G2/股权价值增加表!G38</f>
        <v>0.34167696378628098</v>
      </c>
      <c r="H13" s="63">
        <f>1-H2/股权价值增加表!H38</f>
        <v>0.40995501633847564</v>
      </c>
      <c r="I13" s="63">
        <f>1-I2/股权价值增加表!I38</f>
        <v>0.29929466346792089</v>
      </c>
      <c r="J13" s="63">
        <f>1-J2/股权价值增加表!J38</f>
        <v>0.30092968032683165</v>
      </c>
      <c r="K13" s="63">
        <f>1-K2/股权价值增加表!K38</f>
        <v>0.33761938693802263</v>
      </c>
      <c r="L13" s="63">
        <f>1-L2/股权价值增加表!L38</f>
        <v>0.48050110306811278</v>
      </c>
      <c r="M13" s="63">
        <f>1-M2/股权价值增加表!M38</f>
        <v>0.280764070322572</v>
      </c>
      <c r="N13" s="63">
        <f>1-N2/股权价值增加表!N38</f>
        <v>0.27014658973595251</v>
      </c>
      <c r="O13" s="63">
        <f>1-O2/股权价值增加表!O38</f>
        <v>0.2636345199392961</v>
      </c>
      <c r="P13" s="63">
        <f>1-P2/股权价值增加表!P38</f>
        <v>0.34115539447396193</v>
      </c>
      <c r="Q13" s="63">
        <f>1-Q2/股权价值增加表!Q38</f>
        <v>0.25670968437885067</v>
      </c>
      <c r="R13" s="63">
        <f>1-R2/股权价值增加表!R38</f>
        <v>0.26840653038793416</v>
      </c>
      <c r="S13" s="63">
        <f>1-S2/股权价值增加表!S38</f>
        <v>0.29125209957350018</v>
      </c>
      <c r="T13" s="63">
        <f>1-T2/股权价值增加表!T38</f>
        <v>0.32629137074986159</v>
      </c>
      <c r="U13" s="63">
        <f>1-U2/股权价值增加表!U38</f>
        <v>0.26776710802331982</v>
      </c>
      <c r="V13" s="63">
        <f>1-V2/股权价值增加表!V38</f>
        <v>0.26603517437541646</v>
      </c>
      <c r="W13" s="63">
        <f>1-W2/股权价值增加表!W38</f>
        <v>0.27166825102019609</v>
      </c>
      <c r="X13" s="63">
        <f>1-X2/股权价值增加表!X38</f>
        <v>0.33654043229629904</v>
      </c>
      <c r="Y13" s="63">
        <f>1-Y2/股权价值增加表!Y38</f>
        <v>0.26053869013669162</v>
      </c>
      <c r="Z13" s="63">
        <f>1-Z2/股权价值增加表!Z38</f>
        <v>0.29704384602360911</v>
      </c>
      <c r="AA13" s="63">
        <f>1-AA2/股权价值增加表!AA38</f>
        <v>0.32969808919197319</v>
      </c>
      <c r="AB13" s="63">
        <f>1-AB2/股权价值增加表!AB38</f>
        <v>-0.4499067675842896</v>
      </c>
      <c r="AC13" s="63">
        <f>1-AC2/股权价值增加表!AC38</f>
        <v>0.3865499803332163</v>
      </c>
      <c r="AD13" s="63">
        <f>1-AD2/股权价值增加表!AD38</f>
        <v>0.30159341435312348</v>
      </c>
      <c r="AE13" s="63">
        <f>1-AE2/股权价值增加表!AE38</f>
        <v>0.28659045377578196</v>
      </c>
      <c r="AF13" s="63">
        <f>1-AF2/股权价值增加表!AF38</f>
        <v>0.2890418052565128</v>
      </c>
      <c r="AG13" s="63">
        <f>1-AG2/股权价值增加表!AG38</f>
        <v>0.25626253253857689</v>
      </c>
      <c r="AH13" s="63">
        <f>1-AH2/股权价值增加表!AH38</f>
        <v>0.26598219120343947</v>
      </c>
      <c r="AI13" s="63">
        <f>1-AI2/股权价值增加表!AI38</f>
        <v>0.26025753637315741</v>
      </c>
      <c r="AJ13" s="63">
        <f>1-AJ2/股权价值增加表!AJ38</f>
        <v>0.25304485093537255</v>
      </c>
      <c r="AK13" s="63">
        <f>1-AK2/股权价值增加表!AK38</f>
        <v>0.21466353453168885</v>
      </c>
      <c r="AL13" s="63">
        <f>1-AL2/股权价值增加表!AL38</f>
        <v>0.21427676928866657</v>
      </c>
      <c r="AM13" s="63">
        <f>1-AM2/股权价值增加表!AM38</f>
        <v>0.19968679224985131</v>
      </c>
      <c r="AN13" s="63">
        <f>1-AN2/股权价值增加表!AN38</f>
        <v>0.71722370882307618</v>
      </c>
      <c r="AO13" s="63">
        <f>1-AO2/股权价值增加表!AO38</f>
        <v>0.28907513874426838</v>
      </c>
      <c r="AP13" s="63">
        <f>1-AP2/股权价值增加表!AP38</f>
        <v>0.28888739860591761</v>
      </c>
      <c r="AQ13" s="63">
        <f>1-AQ2/股权价值增加表!AQ38</f>
        <v>0.24656395615760673</v>
      </c>
      <c r="AR13" s="63">
        <f>1-AR2/股权价值增加表!AR38</f>
        <v>0.18670282008085326</v>
      </c>
      <c r="AS13" s="63" t="e">
        <f>1-AS2/股权价值增加表!AS38</f>
        <v>#DIV/0!</v>
      </c>
      <c r="AT13" s="63">
        <f>1-AT2/股权价值增加表!AT38</f>
        <v>5.133296837815446</v>
      </c>
      <c r="AU13" s="63">
        <f>1-AU2/股权价值增加表!AU38</f>
        <v>7.2924414182151729</v>
      </c>
      <c r="AV13" s="63">
        <f>1-AV2/股权价值增加表!AV38</f>
        <v>4.7146615153439262</v>
      </c>
      <c r="AW13" s="63">
        <f>1-AW2/股权价值增加表!AW38</f>
        <v>0.87180087503841475</v>
      </c>
      <c r="AX13" s="63">
        <f>1-AX2/股权价值增加表!AX38</f>
        <v>0.74447056790029142</v>
      </c>
      <c r="AY13" s="63">
        <f>1-AY2/股权价值增加表!AY38</f>
        <v>1.0451658867707241</v>
      </c>
      <c r="AZ13" s="63">
        <f>1-AZ2/股权价值增加表!AZ38</f>
        <v>2.0551845510368487</v>
      </c>
      <c r="BA13" s="63">
        <f>1-BA2/股权价值增加表!BA38</f>
        <v>-2.4638497240987842</v>
      </c>
      <c r="BB13" s="63">
        <f>1-BB2/股权价值增加表!BB38</f>
        <v>-2.0175241262081895</v>
      </c>
      <c r="BC13" s="63">
        <f>1-BC2/股权价值增加表!BC38</f>
        <v>-28.219198084406898</v>
      </c>
      <c r="BD13" s="63">
        <f>1-BD2/股权价值增加表!BD38</f>
        <v>1.668592578247527</v>
      </c>
      <c r="BE13" s="63">
        <f>1-BE2/股权价值增加表!BE38</f>
        <v>1.5286582897360992</v>
      </c>
      <c r="BF13" s="63">
        <f>1-BF2/股权价值增加表!BF38</f>
        <v>1.5408987587015193</v>
      </c>
      <c r="BG13" s="63">
        <f>1-BG2/股权价值增加表!BG38</f>
        <v>1.3820546251148127</v>
      </c>
      <c r="BH13" s="63">
        <f>1-BH2/股权价值增加表!BH38</f>
        <v>2.1220982625406397</v>
      </c>
      <c r="BI13" s="63">
        <f>1-BI2/股权价值增加表!BI38</f>
        <v>1.2930199499076394</v>
      </c>
      <c r="BJ13" s="63">
        <f>1-BJ2/股权价值增加表!BJ38</f>
        <v>0.97118672925503446</v>
      </c>
      <c r="BK13" s="63">
        <f>1-BK2/股权价值增加表!BK38</f>
        <v>0.82762499243431464</v>
      </c>
      <c r="BL13" s="63">
        <f>1-BL2/股权价值增加表!BL38</f>
        <v>1.9097060621102897</v>
      </c>
      <c r="BM13" s="63">
        <f>1-BM2/股权价值增加表!BM38</f>
        <v>1.9621875617636655</v>
      </c>
      <c r="BN13" s="63">
        <f>1-BN2/股权价值增加表!BN38</f>
        <v>1.6537405499343198</v>
      </c>
      <c r="BO13" s="63">
        <f>1-BO2/股权价值增加表!BO38</f>
        <v>1.503350984455353</v>
      </c>
      <c r="BP13" s="63">
        <f>1-BP2/股权价值增加表!BP38</f>
        <v>1.6660992340809904</v>
      </c>
      <c r="BQ13" s="63">
        <f>1-BQ2/股权价值增加表!BQ38</f>
        <v>2.7271567271639192</v>
      </c>
      <c r="BR13" s="63">
        <f>1-BR2/股权价值增加表!BR38</f>
        <v>1.33203395096035</v>
      </c>
      <c r="BS13" s="63">
        <f>1-BS2/股权价值增加表!BS38</f>
        <v>0.93999259928271384</v>
      </c>
      <c r="BT13" s="63">
        <f>1-BT2/股权价值增加表!BT38</f>
        <v>0.84977292824216455</v>
      </c>
      <c r="BU13" s="63">
        <f>1-BU2/股权价值增加表!BU38</f>
        <v>1.9961652323281274</v>
      </c>
      <c r="BV13" s="63">
        <f>1-BV2/股权价值增加表!BV38</f>
        <v>-2.7244503664361717</v>
      </c>
      <c r="BW13" s="63">
        <f>1-BW2/股权价值增加表!BW38</f>
        <v>6.4217230314323026E-2</v>
      </c>
      <c r="BX13" s="63">
        <f>1-BX2/股权价值增加表!BX38</f>
        <v>0</v>
      </c>
      <c r="BY13" s="63">
        <f>1-BY2/股权价值增加表!BY38</f>
        <v>0.39492164101127558</v>
      </c>
      <c r="BZ13" s="63">
        <f>1-BZ2/股权价值增加表!BZ38</f>
        <v>0.7736264285714286</v>
      </c>
      <c r="CA13" s="63">
        <f>1-CA2/股权价值增加表!CA38</f>
        <v>-4.0327775216212558E-2</v>
      </c>
      <c r="CB13" s="63">
        <f>1-CB2/股权价值增加表!CB38</f>
        <v>3.1966168493593825</v>
      </c>
      <c r="CC13" s="63">
        <f>1-CC2/股权价值增加表!CC38</f>
        <v>-2.1089259931778246</v>
      </c>
      <c r="CD13" s="63">
        <f>1-CD2/股权价值增加表!CD38</f>
        <v>3.4075993091537131</v>
      </c>
      <c r="CE13" s="63">
        <f>1-CE2/股权价值增加表!CE38</f>
        <v>3.5981368870487773</v>
      </c>
      <c r="CF13" s="63">
        <f>1-CF2/股权价值增加表!CF38</f>
        <v>7.859739633359264</v>
      </c>
      <c r="CG13" s="63" t="e">
        <f>1-CG2/股权价值增加表!CG38</f>
        <v>#DIV/0!</v>
      </c>
      <c r="CH13" s="63" t="e">
        <f>1-CH2/股权价值增加表!CH38</f>
        <v>#DIV/0!</v>
      </c>
      <c r="CI13" s="63" t="e">
        <f>1-CI2/股权价值增加表!CI38</f>
        <v>#DIV/0!</v>
      </c>
      <c r="CJ13" s="63" t="e">
        <f>1-CJ2/股权价值增加表!CJ38</f>
        <v>#DIV/0!</v>
      </c>
    </row>
    <row r="14" spans="1:89" s="59" customFormat="1">
      <c r="A14" s="160" t="s">
        <v>441</v>
      </c>
      <c r="E14" s="59">
        <f>E6*E7*E9*E10*E12</f>
        <v>0.19779945757757222</v>
      </c>
      <c r="F14" s="59">
        <f t="shared" ref="F14:BQ14" si="4">F6*F7*F9*F10*F12</f>
        <v>0.12008348554135688</v>
      </c>
      <c r="G14" s="59">
        <f t="shared" si="4"/>
        <v>6.8412969147158248E-2</v>
      </c>
      <c r="H14" s="59">
        <f t="shared" si="4"/>
        <v>2.2500524654752097E-2</v>
      </c>
      <c r="I14" s="59">
        <f t="shared" si="4"/>
        <v>0.18165909068366251</v>
      </c>
      <c r="J14" s="59">
        <f t="shared" si="4"/>
        <v>0.10219265147313175</v>
      </c>
      <c r="K14" s="59">
        <f t="shared" si="4"/>
        <v>5.692914481773418E-2</v>
      </c>
      <c r="L14" s="59">
        <f t="shared" si="4"/>
        <v>1.6277685759249708E-2</v>
      </c>
      <c r="M14" s="59">
        <f t="shared" si="4"/>
        <v>0.14800179625185581</v>
      </c>
      <c r="N14" s="59">
        <f t="shared" si="4"/>
        <v>7.8126026084576569E-2</v>
      </c>
      <c r="O14" s="59">
        <f t="shared" si="4"/>
        <v>5.1245812582723226E-2</v>
      </c>
      <c r="P14" s="59">
        <f t="shared" si="4"/>
        <v>2.4987211341237367E-2</v>
      </c>
      <c r="Q14" s="59">
        <f t="shared" si="4"/>
        <v>0.19976919446291169</v>
      </c>
      <c r="R14" s="59">
        <f t="shared" si="4"/>
        <v>0.12234384561900732</v>
      </c>
      <c r="S14" s="59">
        <f t="shared" si="4"/>
        <v>8.2929713742607117E-2</v>
      </c>
      <c r="T14" s="59">
        <f t="shared" si="4"/>
        <v>2.9207423642330428E-2</v>
      </c>
      <c r="U14" s="59">
        <f t="shared" si="4"/>
        <v>0.19533958767011456</v>
      </c>
      <c r="V14" s="59">
        <f t="shared" si="4"/>
        <v>0.1363391198456935</v>
      </c>
      <c r="W14" s="59">
        <f t="shared" si="4"/>
        <v>7.7014725159221212E-2</v>
      </c>
      <c r="X14" s="59">
        <f t="shared" si="4"/>
        <v>2.0316129458586258E-2</v>
      </c>
      <c r="Y14" s="59">
        <f t="shared" si="4"/>
        <v>0.14938163567094875</v>
      </c>
      <c r="Z14" s="59">
        <f t="shared" si="4"/>
        <v>6.4656329746717964E-2</v>
      </c>
      <c r="AA14" s="59">
        <f t="shared" si="4"/>
        <v>3.1451358392854997E-2</v>
      </c>
      <c r="AB14" s="59">
        <f t="shared" si="4"/>
        <v>-1.1500341219377486E-2</v>
      </c>
      <c r="AC14" s="59">
        <f t="shared" si="4"/>
        <v>0.12095240583937937</v>
      </c>
      <c r="AD14" s="59">
        <f t="shared" si="4"/>
        <v>0.13120692364848902</v>
      </c>
      <c r="AE14" s="59">
        <f t="shared" si="4"/>
        <v>0.11247783123630556</v>
      </c>
      <c r="AF14" s="59">
        <f t="shared" si="4"/>
        <v>4.894921060804322E-2</v>
      </c>
      <c r="AG14" s="59">
        <f t="shared" si="4"/>
        <v>0.20225561482979204</v>
      </c>
      <c r="AH14" s="59">
        <f t="shared" si="4"/>
        <v>0.15372657701054068</v>
      </c>
      <c r="AI14" s="59">
        <f t="shared" si="4"/>
        <v>0.12395408333329476</v>
      </c>
      <c r="AJ14" s="59">
        <f t="shared" si="4"/>
        <v>7.586739361880547E-2</v>
      </c>
      <c r="AK14" s="59">
        <f t="shared" si="4"/>
        <v>0.15215386689906554</v>
      </c>
      <c r="AL14" s="59">
        <f t="shared" si="4"/>
        <v>0.11135615250041518</v>
      </c>
      <c r="AM14" s="59">
        <f t="shared" si="4"/>
        <v>0.21164611002011943</v>
      </c>
      <c r="AN14" s="59">
        <f t="shared" si="4"/>
        <v>3.8995683440370748E-3</v>
      </c>
      <c r="AO14" s="59">
        <f t="shared" si="4"/>
        <v>0.45620616555538185</v>
      </c>
      <c r="AP14" s="59">
        <f t="shared" si="4"/>
        <v>0.6153462103354066</v>
      </c>
      <c r="AQ14" s="59" t="e">
        <f t="shared" si="4"/>
        <v>#DIV/0!</v>
      </c>
      <c r="AR14" s="59" t="e">
        <f t="shared" si="4"/>
        <v>#DIV/0!</v>
      </c>
      <c r="AS14" s="59" t="e">
        <f t="shared" si="4"/>
        <v>#DIV/0!</v>
      </c>
      <c r="AT14" s="59" t="e">
        <f t="shared" si="4"/>
        <v>#DIV/0!</v>
      </c>
      <c r="AU14" s="59" t="e">
        <f t="shared" si="4"/>
        <v>#DIV/0!</v>
      </c>
      <c r="AV14" s="59" t="e">
        <f t="shared" si="4"/>
        <v>#DIV/0!</v>
      </c>
      <c r="AW14" s="59" t="e">
        <f t="shared" si="4"/>
        <v>#DIV/0!</v>
      </c>
      <c r="AX14" s="59" t="e">
        <f t="shared" si="4"/>
        <v>#DIV/0!</v>
      </c>
      <c r="AY14" s="59" t="e">
        <f t="shared" si="4"/>
        <v>#DIV/0!</v>
      </c>
      <c r="AZ14" s="59" t="e">
        <f t="shared" si="4"/>
        <v>#DIV/0!</v>
      </c>
      <c r="BA14" s="59" t="e">
        <f t="shared" si="4"/>
        <v>#DIV/0!</v>
      </c>
      <c r="BB14" s="59" t="e">
        <f t="shared" si="4"/>
        <v>#DIV/0!</v>
      </c>
      <c r="BC14" s="59" t="e">
        <f t="shared" si="4"/>
        <v>#DIV/0!</v>
      </c>
      <c r="BD14" s="59" t="e">
        <f t="shared" si="4"/>
        <v>#DIV/0!</v>
      </c>
      <c r="BE14" s="59" t="e">
        <f t="shared" si="4"/>
        <v>#DIV/0!</v>
      </c>
      <c r="BF14" s="59" t="e">
        <f t="shared" si="4"/>
        <v>#DIV/0!</v>
      </c>
      <c r="BG14" s="59" t="e">
        <f t="shared" si="4"/>
        <v>#DIV/0!</v>
      </c>
      <c r="BH14" s="59" t="e">
        <f t="shared" si="4"/>
        <v>#DIV/0!</v>
      </c>
      <c r="BI14" s="59" t="e">
        <f t="shared" si="4"/>
        <v>#DIV/0!</v>
      </c>
      <c r="BJ14" s="59" t="e">
        <f t="shared" si="4"/>
        <v>#DIV/0!</v>
      </c>
      <c r="BK14" s="59" t="e">
        <f t="shared" si="4"/>
        <v>#DIV/0!</v>
      </c>
      <c r="BL14" s="59" t="e">
        <f t="shared" si="4"/>
        <v>#DIV/0!</v>
      </c>
      <c r="BM14" s="59" t="e">
        <f t="shared" si="4"/>
        <v>#DIV/0!</v>
      </c>
      <c r="BN14" s="59" t="e">
        <f t="shared" si="4"/>
        <v>#DIV/0!</v>
      </c>
      <c r="BO14" s="59" t="e">
        <f t="shared" si="4"/>
        <v>#DIV/0!</v>
      </c>
      <c r="BP14" s="59" t="e">
        <f t="shared" si="4"/>
        <v>#DIV/0!</v>
      </c>
      <c r="BQ14" s="59" t="e">
        <f t="shared" si="4"/>
        <v>#DIV/0!</v>
      </c>
      <c r="BR14" s="59" t="e">
        <f t="shared" ref="BR14:CJ14" si="5">BR6*BR7*BR9*BR10*BR12</f>
        <v>#DIV/0!</v>
      </c>
      <c r="BS14" s="59" t="e">
        <f t="shared" si="5"/>
        <v>#DIV/0!</v>
      </c>
      <c r="BT14" s="59" t="e">
        <f t="shared" si="5"/>
        <v>#DIV/0!</v>
      </c>
      <c r="BU14" s="59" t="e">
        <f t="shared" si="5"/>
        <v>#DIV/0!</v>
      </c>
      <c r="BV14" s="59" t="e">
        <f t="shared" si="5"/>
        <v>#DIV/0!</v>
      </c>
      <c r="BW14" s="59" t="e">
        <f t="shared" si="5"/>
        <v>#DIV/0!</v>
      </c>
      <c r="BX14" s="59" t="e">
        <f t="shared" si="5"/>
        <v>#DIV/0!</v>
      </c>
      <c r="BY14" s="59" t="e">
        <f t="shared" si="5"/>
        <v>#DIV/0!</v>
      </c>
      <c r="BZ14" s="59" t="e">
        <f t="shared" si="5"/>
        <v>#DIV/0!</v>
      </c>
      <c r="CA14" s="59" t="e">
        <f t="shared" si="5"/>
        <v>#DIV/0!</v>
      </c>
      <c r="CB14" s="59" t="e">
        <f t="shared" si="5"/>
        <v>#DIV/0!</v>
      </c>
      <c r="CC14" s="59" t="e">
        <f t="shared" si="5"/>
        <v>#DIV/0!</v>
      </c>
      <c r="CD14" s="59" t="e">
        <f t="shared" si="5"/>
        <v>#DIV/0!</v>
      </c>
      <c r="CE14" s="59" t="e">
        <f t="shared" si="5"/>
        <v>#DIV/0!</v>
      </c>
      <c r="CF14" s="59" t="e">
        <f t="shared" si="5"/>
        <v>#DIV/0!</v>
      </c>
      <c r="CG14" s="59" t="e">
        <f t="shared" si="5"/>
        <v>#DIV/0!</v>
      </c>
      <c r="CH14" s="59" t="e">
        <f t="shared" si="5"/>
        <v>#DIV/0!</v>
      </c>
      <c r="CI14" s="59" t="e">
        <f t="shared" si="5"/>
        <v>#DIV/0!</v>
      </c>
      <c r="CJ14" s="59" t="e">
        <f t="shared" si="5"/>
        <v>#DIV/0!</v>
      </c>
    </row>
    <row r="15" spans="1:89" s="16" customFormat="1" ht="79.5" customHeight="1">
      <c r="A15" s="204" t="s">
        <v>657</v>
      </c>
      <c r="B15" s="205"/>
      <c r="C15" s="205"/>
      <c r="D15" s="205"/>
      <c r="E15" s="205"/>
      <c r="F15" s="205"/>
      <c r="G15" s="205"/>
      <c r="H15" s="205"/>
      <c r="I15" s="205"/>
      <c r="J15" s="205"/>
      <c r="K15" s="205"/>
      <c r="L15" s="205"/>
      <c r="M15" s="205"/>
      <c r="N15" s="205"/>
      <c r="O15" s="205"/>
      <c r="P15" s="205"/>
      <c r="Q15" s="205"/>
      <c r="R15" s="205"/>
      <c r="S15" s="205"/>
      <c r="T15" s="205"/>
      <c r="U15" s="205"/>
      <c r="V15" s="205"/>
      <c r="W15" s="205"/>
      <c r="X15" s="205"/>
      <c r="Y15" s="205"/>
      <c r="Z15" s="205"/>
      <c r="AA15" s="205"/>
      <c r="AB15" s="205"/>
      <c r="AC15" s="205"/>
      <c r="AD15" s="205"/>
      <c r="AE15" s="205"/>
      <c r="AF15" s="205"/>
      <c r="AG15" s="205"/>
    </row>
    <row r="17" spans="1:89" ht="14.25" thickBot="1"/>
    <row r="18" spans="1:89" s="125" customFormat="1">
      <c r="A18" s="68" t="s">
        <v>445</v>
      </c>
      <c r="B18" s="1">
        <v>43373</v>
      </c>
      <c r="C18" s="1">
        <v>43281</v>
      </c>
      <c r="D18" s="1">
        <v>43190</v>
      </c>
      <c r="E18" s="1">
        <v>43100</v>
      </c>
      <c r="F18" s="1">
        <v>43008</v>
      </c>
      <c r="G18" s="1">
        <v>42916</v>
      </c>
      <c r="H18" s="1">
        <v>42825</v>
      </c>
      <c r="I18" s="1">
        <v>42735</v>
      </c>
      <c r="J18" s="1">
        <v>42643</v>
      </c>
      <c r="K18" s="1">
        <v>42551</v>
      </c>
      <c r="L18" s="1">
        <v>42460</v>
      </c>
      <c r="M18" s="1">
        <v>42369</v>
      </c>
      <c r="N18" s="1">
        <v>42277</v>
      </c>
      <c r="O18" s="1">
        <v>42185</v>
      </c>
      <c r="P18" s="1">
        <v>42094</v>
      </c>
      <c r="Q18" s="1">
        <v>42004</v>
      </c>
      <c r="R18" s="1">
        <v>41912</v>
      </c>
      <c r="S18" s="1">
        <v>41820</v>
      </c>
      <c r="T18" s="1">
        <v>41729</v>
      </c>
      <c r="U18" s="1">
        <v>41639</v>
      </c>
      <c r="V18" s="1">
        <v>41547</v>
      </c>
      <c r="W18" s="1">
        <v>41455</v>
      </c>
      <c r="X18" s="1">
        <v>41364</v>
      </c>
      <c r="Y18" s="1">
        <v>41274</v>
      </c>
      <c r="Z18" s="1">
        <v>41182</v>
      </c>
      <c r="AA18" s="1">
        <v>41090</v>
      </c>
      <c r="AB18" s="1">
        <v>40999</v>
      </c>
      <c r="AC18" s="1">
        <v>40908</v>
      </c>
      <c r="AD18" s="1">
        <v>40816</v>
      </c>
      <c r="AE18" s="1">
        <v>40724</v>
      </c>
      <c r="AF18" s="1">
        <v>40633</v>
      </c>
      <c r="AG18" s="1">
        <v>40543</v>
      </c>
      <c r="AH18" s="1">
        <v>40451</v>
      </c>
      <c r="AI18" s="1">
        <v>40359</v>
      </c>
      <c r="AJ18" s="1">
        <v>40268</v>
      </c>
      <c r="AK18" s="1">
        <v>40178</v>
      </c>
      <c r="AL18" s="1">
        <v>40086</v>
      </c>
      <c r="AM18" s="1">
        <v>39994</v>
      </c>
      <c r="AN18" s="1">
        <v>39903</v>
      </c>
      <c r="AO18" s="1">
        <v>39813</v>
      </c>
      <c r="AP18" s="1">
        <v>39721</v>
      </c>
      <c r="AQ18" s="1">
        <v>39447</v>
      </c>
      <c r="AR18" s="1">
        <v>39082</v>
      </c>
      <c r="AS18" s="1">
        <v>25569</v>
      </c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</row>
    <row r="19" spans="1:89" s="129" customFormat="1">
      <c r="A19" s="176" t="s">
        <v>451</v>
      </c>
      <c r="B19" s="76">
        <v>43373</v>
      </c>
      <c r="C19" s="76">
        <v>43281</v>
      </c>
      <c r="D19" s="76">
        <v>43190</v>
      </c>
      <c r="E19" s="76">
        <f>股权价值增加表!E4</f>
        <v>8211546958.79</v>
      </c>
      <c r="F19" s="76">
        <f>股权价值增加表!F4</f>
        <v>5194832143.0799999</v>
      </c>
      <c r="G19" s="76">
        <f>股权价值增加表!G4</f>
        <v>3337626909.1599998</v>
      </c>
      <c r="H19" s="76">
        <f>股权价值增加表!H4</f>
        <v>1350502220.72</v>
      </c>
      <c r="I19" s="76">
        <f>股权价值增加表!I4</f>
        <v>6269921274.71</v>
      </c>
      <c r="J19" s="76">
        <f>股权价值增加表!J4</f>
        <v>4193318939.25</v>
      </c>
      <c r="K19" s="76">
        <f>股权价值增加表!K4</f>
        <v>2695264565.1700001</v>
      </c>
      <c r="L19" s="76">
        <f>股权价值增加表!L4</f>
        <v>1148236668.9200001</v>
      </c>
      <c r="M19" s="76">
        <f>股权价值增加表!M4</f>
        <v>4710553211.6800003</v>
      </c>
      <c r="N19" s="76">
        <f>股权价值增加表!N4</f>
        <v>3045298616.52</v>
      </c>
      <c r="O19" s="76">
        <f>股权价值增加表!O4</f>
        <v>1915522311.4300001</v>
      </c>
      <c r="P19" s="76">
        <f>股权价值增加表!P4</f>
        <v>822918940.46000004</v>
      </c>
      <c r="Q19" s="76">
        <f>股权价值增加表!Q4</f>
        <v>3308170629.8499999</v>
      </c>
      <c r="R19" s="76">
        <f>股权价值增加表!R4</f>
        <v>2198777892</v>
      </c>
      <c r="S19" s="76">
        <f>股权价值增加表!S4</f>
        <v>1416504192</v>
      </c>
      <c r="T19" s="76">
        <f>股权价值增加表!T4</f>
        <v>625700120.32000005</v>
      </c>
      <c r="U19" s="76">
        <f>股权价值增加表!U4</f>
        <v>2563027901.3899999</v>
      </c>
      <c r="V19" s="76">
        <f>股权价值增加表!V4</f>
        <v>1721659993.1600001</v>
      </c>
      <c r="W19" s="76">
        <f>股权价值增加表!W4</f>
        <v>1072055844.76</v>
      </c>
      <c r="X19" s="76">
        <f>股权价值增加表!X4</f>
        <v>459554084.75</v>
      </c>
      <c r="Y19" s="76">
        <f>股权价值增加表!Y4</f>
        <v>1878031708</v>
      </c>
      <c r="Z19" s="76">
        <f>股权价值增加表!Z4</f>
        <v>1139375980.1199999</v>
      </c>
      <c r="AA19" s="76">
        <f>股权价值增加表!AA4</f>
        <v>688499085.65999997</v>
      </c>
      <c r="AB19" s="76">
        <f>股权价值增加表!AB4</f>
        <v>276869876.80000001</v>
      </c>
      <c r="AC19" s="76">
        <f>股权价值增加表!AC4</f>
        <v>1656353720.3900001</v>
      </c>
      <c r="AD19" s="76">
        <f>股权价值增加表!AD4</f>
        <v>1166603082.5699999</v>
      </c>
      <c r="AE19" s="76">
        <f>股权价值增加表!AE4</f>
        <v>789799070.74000001</v>
      </c>
      <c r="AF19" s="76">
        <f>股权价值增加表!AF4</f>
        <v>348245415.57999998</v>
      </c>
      <c r="AG19" s="76">
        <f>股权价值增加表!AG4</f>
        <v>1271998812.24</v>
      </c>
      <c r="AH19" s="76">
        <f>股权价值增加表!AH4</f>
        <v>829586834.80999994</v>
      </c>
      <c r="AI19" s="76">
        <f>股权价值增加表!AI4</f>
        <v>542868710.48000002</v>
      </c>
      <c r="AJ19" s="76">
        <f>股权价值增加表!AJ4</f>
        <v>261314928.38999999</v>
      </c>
      <c r="AK19" s="76">
        <f>股权价值增加表!AK4</f>
        <v>738288767.30999994</v>
      </c>
      <c r="AL19" s="76">
        <f>股权价值增加表!AL4</f>
        <v>502320296.81999999</v>
      </c>
      <c r="AM19" s="76">
        <f>股权价值增加表!AM4</f>
        <v>278565371.31999999</v>
      </c>
      <c r="AN19" s="76">
        <f>股权价值增加表!AN4</f>
        <v>86478576.25</v>
      </c>
      <c r="AO19" s="76">
        <f>股权价值增加表!AO4</f>
        <v>511241307.44999999</v>
      </c>
      <c r="AP19" s="76">
        <f>股权价值增加表!AP4</f>
        <v>374723990.79000002</v>
      </c>
      <c r="AQ19" s="76">
        <f>股权价值增加表!AQ4</f>
        <v>522726518.22000003</v>
      </c>
      <c r="AR19" s="76">
        <f>股权价值增加表!AR4</f>
        <v>344331508.82999998</v>
      </c>
      <c r="AS19" s="76">
        <f>股权价值增加表!AS4</f>
        <v>0</v>
      </c>
      <c r="AT19" s="76">
        <f>股权价值增加表!AT4</f>
        <v>0</v>
      </c>
      <c r="AU19" s="76">
        <f>股权价值增加表!AU4</f>
        <v>0</v>
      </c>
      <c r="AV19" s="76">
        <f>股权价值增加表!AV4</f>
        <v>0</v>
      </c>
      <c r="AW19" s="76">
        <f>股权价值增加表!AW4</f>
        <v>0</v>
      </c>
      <c r="AX19" s="76">
        <f>股权价值增加表!AX4</f>
        <v>0</v>
      </c>
      <c r="AY19" s="76">
        <f>股权价值增加表!AY4</f>
        <v>0</v>
      </c>
      <c r="AZ19" s="76">
        <f>股权价值增加表!AZ4</f>
        <v>0</v>
      </c>
      <c r="BA19" s="76">
        <f>股权价值增加表!BA4</f>
        <v>0</v>
      </c>
      <c r="BB19" s="76">
        <f>股权价值增加表!BB4</f>
        <v>0</v>
      </c>
      <c r="BC19" s="76">
        <f>股权价值增加表!BC4</f>
        <v>0</v>
      </c>
      <c r="BD19" s="76">
        <f>股权价值增加表!BD4</f>
        <v>0</v>
      </c>
      <c r="BE19" s="76">
        <f>股权价值增加表!BE4</f>
        <v>0</v>
      </c>
      <c r="BF19" s="76">
        <f>股权价值增加表!BF4</f>
        <v>0</v>
      </c>
      <c r="BG19" s="76">
        <f>股权价值增加表!BG4</f>
        <v>0</v>
      </c>
      <c r="BH19" s="76">
        <f>股权价值增加表!BH4</f>
        <v>0</v>
      </c>
      <c r="BI19" s="76">
        <f>股权价值增加表!BI4</f>
        <v>0</v>
      </c>
      <c r="BJ19" s="76">
        <f>股权价值增加表!BJ4</f>
        <v>0</v>
      </c>
      <c r="BK19" s="76">
        <f>股权价值增加表!BK4</f>
        <v>0</v>
      </c>
      <c r="BL19" s="76">
        <f>股权价值增加表!BL4</f>
        <v>0</v>
      </c>
      <c r="BM19" s="76">
        <f>股权价值增加表!BM4</f>
        <v>0</v>
      </c>
      <c r="BN19" s="76">
        <f>股权价值增加表!BN4</f>
        <v>0</v>
      </c>
      <c r="BO19" s="76">
        <f>股权价值增加表!BO4</f>
        <v>0</v>
      </c>
      <c r="BP19" s="76">
        <f>股权价值增加表!BP4</f>
        <v>0</v>
      </c>
      <c r="BQ19" s="76">
        <f>股权价值增加表!BQ4</f>
        <v>0</v>
      </c>
      <c r="BR19" s="76">
        <f>股权价值增加表!BR4</f>
        <v>0</v>
      </c>
      <c r="BS19" s="76">
        <f>股权价值增加表!BS4</f>
        <v>0</v>
      </c>
      <c r="BT19" s="76">
        <f>股权价值增加表!BT4</f>
        <v>0</v>
      </c>
      <c r="BU19" s="76">
        <f>股权价值增加表!BU4</f>
        <v>0</v>
      </c>
      <c r="BV19" s="76">
        <f>股权价值增加表!BV4</f>
        <v>0</v>
      </c>
      <c r="BW19" s="76">
        <f>股权价值增加表!BW4</f>
        <v>0</v>
      </c>
      <c r="BX19" s="76">
        <f>股权价值增加表!BX4</f>
        <v>0</v>
      </c>
      <c r="BY19" s="76">
        <f>股权价值增加表!BY4</f>
        <v>0</v>
      </c>
      <c r="BZ19" s="76">
        <f>股权价值增加表!BZ4</f>
        <v>0</v>
      </c>
      <c r="CA19" s="76">
        <f>股权价值增加表!CA4</f>
        <v>0</v>
      </c>
      <c r="CB19" s="76">
        <f>股权价值增加表!CB4</f>
        <v>0</v>
      </c>
      <c r="CC19" s="76">
        <f>股权价值增加表!CC4</f>
        <v>0</v>
      </c>
      <c r="CD19" s="76">
        <f>股权价值增加表!CD4</f>
        <v>0</v>
      </c>
      <c r="CE19" s="76">
        <f>股权价值增加表!CE4</f>
        <v>0</v>
      </c>
      <c r="CF19" s="76">
        <f>股权价值增加表!CF4</f>
        <v>0</v>
      </c>
      <c r="CG19" s="76">
        <f>股权价值增加表!CG4</f>
        <v>0</v>
      </c>
      <c r="CH19" s="76">
        <f>股权价值增加表!CH4</f>
        <v>0</v>
      </c>
      <c r="CI19" s="76">
        <f>股权价值增加表!CI4</f>
        <v>0</v>
      </c>
      <c r="CJ19" s="76">
        <f>股权价值增加表!CJ4</f>
        <v>0</v>
      </c>
      <c r="CK19" s="76">
        <f>股权价值增加表!CK4</f>
        <v>0</v>
      </c>
    </row>
    <row r="20" spans="1:89" s="76" customFormat="1">
      <c r="A20" s="176" t="s">
        <v>452</v>
      </c>
      <c r="E20" s="76">
        <f>股权价值增加表!E15</f>
        <v>1493709999.27</v>
      </c>
      <c r="F20" s="76">
        <f>股权价值增加表!F15</f>
        <v>827974310.26999974</v>
      </c>
      <c r="G20" s="76">
        <f>股权价值增加表!G15</f>
        <v>471360567.90999985</v>
      </c>
      <c r="H20" s="76">
        <f>股权价值增加表!H15</f>
        <v>160264808.19999999</v>
      </c>
      <c r="I20" s="76">
        <f>股权价值增加表!I15</f>
        <v>1100138748.7299998</v>
      </c>
      <c r="J20" s="76">
        <f>股权价值增加表!J15</f>
        <v>571523378.38999999</v>
      </c>
      <c r="K20" s="76">
        <f>股权价值增加表!K15</f>
        <v>330124405.29000002</v>
      </c>
      <c r="L20" s="76">
        <f>股权价值增加表!L15</f>
        <v>118922588.02000013</v>
      </c>
      <c r="M20" s="76">
        <f>股权价值增加表!M15</f>
        <v>801012612.00000048</v>
      </c>
      <c r="N20" s="76">
        <f>股权价值增加表!N15</f>
        <v>398848919.0999999</v>
      </c>
      <c r="O20" s="76">
        <f>股权价值增加表!O15</f>
        <v>240062760.30000001</v>
      </c>
      <c r="P20" s="76">
        <f>股权价值增加表!P15</f>
        <v>86423076.250000075</v>
      </c>
      <c r="Q20" s="76">
        <f>股权价值增加表!Q15</f>
        <v>558669244.63999987</v>
      </c>
      <c r="R20" s="76">
        <f>股权价值增加表!R15</f>
        <v>311891192.73000002</v>
      </c>
      <c r="S20" s="76">
        <f>股权价值增加表!S15</f>
        <v>209446735.29000002</v>
      </c>
      <c r="T20" s="76">
        <f>股权价值增加表!T15</f>
        <v>75565278.350000024</v>
      </c>
      <c r="U20" s="76">
        <f>股权价值增加表!U15</f>
        <v>458773069.98999995</v>
      </c>
      <c r="V20" s="76">
        <f>股权价值增加表!V15</f>
        <v>293563611.38</v>
      </c>
      <c r="W20" s="76">
        <f>股权价值增加表!W15</f>
        <v>155030529.91000003</v>
      </c>
      <c r="X20" s="76">
        <f>股权价值增加表!X15</f>
        <v>44106751.930000022</v>
      </c>
      <c r="Y20" s="76">
        <f>股权价值增加表!Y15</f>
        <v>285388027.49999994</v>
      </c>
      <c r="Z20" s="76">
        <f>股权价值增加表!Z15</f>
        <v>112862439.62999991</v>
      </c>
      <c r="AA20" s="76">
        <f>股权价值增加表!AA15</f>
        <v>51003964.339999989</v>
      </c>
      <c r="AB20" s="76">
        <f>股权价值增加表!AB15</f>
        <v>-16164893.219999993</v>
      </c>
      <c r="AC20" s="76">
        <f>股权价值增加表!AC15</f>
        <v>251900190.14000008</v>
      </c>
      <c r="AD20" s="76">
        <f>股权价值增加表!AD15</f>
        <v>243299802.10999998</v>
      </c>
      <c r="AE20" s="76">
        <f>股权价值增加表!AE15</f>
        <v>203357510.22999999</v>
      </c>
      <c r="AF20" s="76">
        <f>股权价值增加表!AF15</f>
        <v>83484991.279999986</v>
      </c>
      <c r="AG20" s="76">
        <f>股权价值增加表!AG15</f>
        <v>314952838.07000011</v>
      </c>
      <c r="AH20" s="76">
        <f>股权价值增加表!AH15</f>
        <v>225852256.06999993</v>
      </c>
      <c r="AI20" s="76">
        <f>股权价值增加表!AI15</f>
        <v>178834666.87000003</v>
      </c>
      <c r="AJ20" s="76">
        <f>股权价值增加表!AJ15</f>
        <v>105314634.38000001</v>
      </c>
      <c r="AK20" s="76">
        <f>股权价值增加表!AK15</f>
        <v>189178624.50999993</v>
      </c>
      <c r="AL20" s="76">
        <f>股权价值增加表!AL15</f>
        <v>132466316.86000001</v>
      </c>
      <c r="AM20" s="76">
        <f>股权价值增加表!AM15</f>
        <v>79684278.289999992</v>
      </c>
      <c r="AN20" s="76">
        <f>股权价值增加表!AN15</f>
        <v>3367987.27</v>
      </c>
      <c r="AO20" s="76">
        <f>股权价值增加表!AO15</f>
        <v>112893532.28000002</v>
      </c>
      <c r="AP20" s="76">
        <f>股权价值增加表!AP15</f>
        <v>93156912.170000017</v>
      </c>
      <c r="AQ20" s="76">
        <f>股权价值增加表!AQ15</f>
        <v>125168940.47000004</v>
      </c>
      <c r="AR20" s="76">
        <f>股权价值增加表!AR15</f>
        <v>90905206.509999976</v>
      </c>
      <c r="AS20" s="76">
        <f>股权价值增加表!AS15</f>
        <v>0</v>
      </c>
      <c r="AT20" s="76">
        <f>股权价值增加表!AT15</f>
        <v>0</v>
      </c>
      <c r="AU20" s="76">
        <f>股权价值增加表!AU15</f>
        <v>0</v>
      </c>
      <c r="AV20" s="76">
        <f>股权价值增加表!AV15</f>
        <v>0</v>
      </c>
      <c r="AW20" s="76">
        <f>股权价值增加表!AW15</f>
        <v>0</v>
      </c>
      <c r="AX20" s="76">
        <f>股权价值增加表!AX15</f>
        <v>0</v>
      </c>
      <c r="AY20" s="76">
        <f>股权价值增加表!AY15</f>
        <v>0</v>
      </c>
      <c r="AZ20" s="76">
        <f>股权价值增加表!AZ15</f>
        <v>0</v>
      </c>
      <c r="BA20" s="76">
        <f>股权价值增加表!BA15</f>
        <v>0</v>
      </c>
      <c r="BB20" s="76">
        <f>股权价值增加表!BB15</f>
        <v>0</v>
      </c>
      <c r="BC20" s="76">
        <f>股权价值增加表!BC15</f>
        <v>0</v>
      </c>
      <c r="BD20" s="76">
        <f>股权价值增加表!BD15</f>
        <v>0</v>
      </c>
      <c r="BE20" s="76">
        <f>股权价值增加表!BE15</f>
        <v>0</v>
      </c>
      <c r="BF20" s="76">
        <f>股权价值增加表!BF15</f>
        <v>0</v>
      </c>
      <c r="BG20" s="76">
        <f>股权价值增加表!BG15</f>
        <v>0</v>
      </c>
      <c r="BH20" s="76">
        <f>股权价值增加表!BH15</f>
        <v>0</v>
      </c>
      <c r="BI20" s="76">
        <f>股权价值增加表!BI15</f>
        <v>0</v>
      </c>
      <c r="BJ20" s="76">
        <f>股权价值增加表!BJ15</f>
        <v>0</v>
      </c>
      <c r="BK20" s="76">
        <f>股权价值增加表!BK15</f>
        <v>0</v>
      </c>
      <c r="BL20" s="76">
        <f>股权价值增加表!BL15</f>
        <v>0</v>
      </c>
      <c r="BM20" s="76">
        <f>股权价值增加表!BM15</f>
        <v>0</v>
      </c>
      <c r="BN20" s="76">
        <f>股权价值增加表!BN15</f>
        <v>0</v>
      </c>
      <c r="BO20" s="76">
        <f>股权价值增加表!BO15</f>
        <v>0</v>
      </c>
      <c r="BP20" s="76">
        <f>股权价值增加表!BP15</f>
        <v>0</v>
      </c>
      <c r="BQ20" s="76">
        <f>股权价值增加表!BQ15</f>
        <v>0</v>
      </c>
      <c r="BR20" s="76">
        <f>股权价值增加表!BR15</f>
        <v>0</v>
      </c>
      <c r="BS20" s="76">
        <f>股权价值增加表!BS15</f>
        <v>0</v>
      </c>
      <c r="BT20" s="76">
        <f>股权价值增加表!BT15</f>
        <v>0</v>
      </c>
      <c r="BU20" s="76">
        <f>股权价值增加表!BU15</f>
        <v>0</v>
      </c>
      <c r="BV20" s="76">
        <f>股权价值增加表!BV15</f>
        <v>0</v>
      </c>
      <c r="BW20" s="76">
        <f>股权价值增加表!BW15</f>
        <v>0</v>
      </c>
      <c r="BX20" s="76">
        <f>股权价值增加表!BX15</f>
        <v>0</v>
      </c>
      <c r="BY20" s="76">
        <f>股权价值增加表!BY15</f>
        <v>0</v>
      </c>
      <c r="BZ20" s="76">
        <f>股权价值增加表!BZ15</f>
        <v>0</v>
      </c>
      <c r="CA20" s="76">
        <f>股权价值增加表!CA15</f>
        <v>0</v>
      </c>
      <c r="CB20" s="76">
        <f>股权价值增加表!CB15</f>
        <v>0</v>
      </c>
      <c r="CC20" s="76">
        <f>股权价值增加表!CC15</f>
        <v>0</v>
      </c>
      <c r="CD20" s="76">
        <f>股权价值增加表!CD15</f>
        <v>0</v>
      </c>
      <c r="CE20" s="76">
        <f>股权价值增加表!CE15</f>
        <v>0</v>
      </c>
      <c r="CF20" s="76">
        <f>股权价值增加表!CF15</f>
        <v>0</v>
      </c>
      <c r="CG20" s="76">
        <f>股权价值增加表!CG15</f>
        <v>0</v>
      </c>
      <c r="CH20" s="76">
        <f>股权价值增加表!CH15</f>
        <v>0</v>
      </c>
      <c r="CI20" s="76">
        <f>股权价值增加表!CI15</f>
        <v>0</v>
      </c>
      <c r="CJ20" s="76">
        <f>股权价值增加表!CJ15</f>
        <v>0</v>
      </c>
      <c r="CK20" s="76">
        <f>股权价值增加表!CK15</f>
        <v>0</v>
      </c>
    </row>
    <row r="21" spans="1:89" s="177" customFormat="1">
      <c r="A21" s="57" t="s">
        <v>453</v>
      </c>
      <c r="E21" s="177">
        <f>E20/E19</f>
        <v>0.18190360558933019</v>
      </c>
      <c r="F21" s="177">
        <f t="shared" ref="F21:BQ21" si="6">F20/F19</f>
        <v>0.15938422791445506</v>
      </c>
      <c r="G21" s="177">
        <f t="shared" si="6"/>
        <v>0.14122626067532212</v>
      </c>
      <c r="H21" s="177">
        <f t="shared" si="6"/>
        <v>0.11867052548388791</v>
      </c>
      <c r="I21" s="177">
        <f t="shared" si="6"/>
        <v>0.17546292856458298</v>
      </c>
      <c r="J21" s="177">
        <f t="shared" si="6"/>
        <v>0.13629380132297314</v>
      </c>
      <c r="K21" s="177">
        <f t="shared" si="6"/>
        <v>0.12248311707729437</v>
      </c>
      <c r="L21" s="177">
        <f t="shared" si="6"/>
        <v>0.10356975285579013</v>
      </c>
      <c r="M21" s="177">
        <f t="shared" si="6"/>
        <v>0.17004639922416298</v>
      </c>
      <c r="N21" s="177">
        <f t="shared" si="6"/>
        <v>0.13097202255842566</v>
      </c>
      <c r="O21" s="177">
        <f t="shared" si="6"/>
        <v>0.12532496169192897</v>
      </c>
      <c r="P21" s="177">
        <f t="shared" si="6"/>
        <v>0.10502015690839586</v>
      </c>
      <c r="Q21" s="177">
        <f t="shared" si="6"/>
        <v>0.16887558326014496</v>
      </c>
      <c r="R21" s="177">
        <f t="shared" si="6"/>
        <v>0.14184752078178528</v>
      </c>
      <c r="S21" s="177">
        <f t="shared" si="6"/>
        <v>0.14786171228641165</v>
      </c>
      <c r="T21" s="177">
        <f t="shared" si="6"/>
        <v>0.12076916065055875</v>
      </c>
      <c r="U21" s="177">
        <f t="shared" si="6"/>
        <v>0.17899651804071068</v>
      </c>
      <c r="V21" s="177">
        <f t="shared" si="6"/>
        <v>0.17051195505866534</v>
      </c>
      <c r="W21" s="177">
        <f t="shared" si="6"/>
        <v>0.14461049829424374</v>
      </c>
      <c r="X21" s="177">
        <f t="shared" si="6"/>
        <v>9.5977281877484222E-2</v>
      </c>
      <c r="Y21" s="177">
        <f t="shared" si="6"/>
        <v>0.15196124020926272</v>
      </c>
      <c r="Z21" s="177">
        <f t="shared" si="6"/>
        <v>9.9056362078225615E-2</v>
      </c>
      <c r="AA21" s="177">
        <f t="shared" si="6"/>
        <v>7.407993039105816E-2</v>
      </c>
      <c r="AB21" s="177">
        <f t="shared" si="6"/>
        <v>-5.8384441842609269E-2</v>
      </c>
      <c r="AC21" s="177">
        <f t="shared" si="6"/>
        <v>0.15208115696488334</v>
      </c>
      <c r="AD21" s="177">
        <f t="shared" si="6"/>
        <v>0.2085540538552462</v>
      </c>
      <c r="AE21" s="177">
        <f t="shared" si="6"/>
        <v>0.25748005760435339</v>
      </c>
      <c r="AF21" s="177">
        <f t="shared" si="6"/>
        <v>0.23973033827582882</v>
      </c>
      <c r="AG21" s="177">
        <f t="shared" si="6"/>
        <v>0.24760466365166306</v>
      </c>
      <c r="AH21" s="177">
        <f t="shared" si="6"/>
        <v>0.27224667339583181</v>
      </c>
      <c r="AI21" s="177">
        <f t="shared" si="6"/>
        <v>0.32942526142624046</v>
      </c>
      <c r="AJ21" s="177">
        <f t="shared" si="6"/>
        <v>0.40301805575693317</v>
      </c>
      <c r="AK21" s="177">
        <f t="shared" si="6"/>
        <v>0.2562393373520821</v>
      </c>
      <c r="AL21" s="177">
        <f t="shared" si="6"/>
        <v>0.26370886802423515</v>
      </c>
      <c r="AM21" s="177">
        <f t="shared" si="6"/>
        <v>0.28605234711123961</v>
      </c>
      <c r="AN21" s="177">
        <f t="shared" si="6"/>
        <v>3.8945914884901914E-2</v>
      </c>
      <c r="AO21" s="177">
        <f t="shared" si="6"/>
        <v>0.22082239958875222</v>
      </c>
      <c r="AP21" s="177">
        <f t="shared" si="6"/>
        <v>0.24860140919615234</v>
      </c>
      <c r="AQ21" s="177">
        <f t="shared" si="6"/>
        <v>0.23945397087606748</v>
      </c>
      <c r="AR21" s="177">
        <f t="shared" si="6"/>
        <v>0.26400490277199934</v>
      </c>
      <c r="AS21" s="177" t="e">
        <f t="shared" si="6"/>
        <v>#DIV/0!</v>
      </c>
      <c r="AT21" s="177" t="e">
        <f t="shared" si="6"/>
        <v>#DIV/0!</v>
      </c>
      <c r="AU21" s="177" t="e">
        <f t="shared" si="6"/>
        <v>#DIV/0!</v>
      </c>
      <c r="AV21" s="177" t="e">
        <f t="shared" si="6"/>
        <v>#DIV/0!</v>
      </c>
      <c r="AW21" s="177" t="e">
        <f t="shared" si="6"/>
        <v>#DIV/0!</v>
      </c>
      <c r="AX21" s="177" t="e">
        <f t="shared" si="6"/>
        <v>#DIV/0!</v>
      </c>
      <c r="AY21" s="177" t="e">
        <f t="shared" si="6"/>
        <v>#DIV/0!</v>
      </c>
      <c r="AZ21" s="177" t="e">
        <f t="shared" si="6"/>
        <v>#DIV/0!</v>
      </c>
      <c r="BA21" s="177" t="e">
        <f t="shared" si="6"/>
        <v>#DIV/0!</v>
      </c>
      <c r="BB21" s="177" t="e">
        <f t="shared" si="6"/>
        <v>#DIV/0!</v>
      </c>
      <c r="BC21" s="177" t="e">
        <f t="shared" si="6"/>
        <v>#DIV/0!</v>
      </c>
      <c r="BD21" s="177" t="e">
        <f t="shared" si="6"/>
        <v>#DIV/0!</v>
      </c>
      <c r="BE21" s="177" t="e">
        <f t="shared" si="6"/>
        <v>#DIV/0!</v>
      </c>
      <c r="BF21" s="177" t="e">
        <f t="shared" si="6"/>
        <v>#DIV/0!</v>
      </c>
      <c r="BG21" s="177" t="e">
        <f t="shared" si="6"/>
        <v>#DIV/0!</v>
      </c>
      <c r="BH21" s="177" t="e">
        <f t="shared" si="6"/>
        <v>#DIV/0!</v>
      </c>
      <c r="BI21" s="177" t="e">
        <f t="shared" si="6"/>
        <v>#DIV/0!</v>
      </c>
      <c r="BJ21" s="177" t="e">
        <f t="shared" si="6"/>
        <v>#DIV/0!</v>
      </c>
      <c r="BK21" s="177" t="e">
        <f t="shared" si="6"/>
        <v>#DIV/0!</v>
      </c>
      <c r="BL21" s="177" t="e">
        <f t="shared" si="6"/>
        <v>#DIV/0!</v>
      </c>
      <c r="BM21" s="177" t="e">
        <f t="shared" si="6"/>
        <v>#DIV/0!</v>
      </c>
      <c r="BN21" s="177" t="e">
        <f t="shared" si="6"/>
        <v>#DIV/0!</v>
      </c>
      <c r="BO21" s="177" t="e">
        <f t="shared" si="6"/>
        <v>#DIV/0!</v>
      </c>
      <c r="BP21" s="177" t="e">
        <f t="shared" si="6"/>
        <v>#DIV/0!</v>
      </c>
      <c r="BQ21" s="177" t="e">
        <f t="shared" si="6"/>
        <v>#DIV/0!</v>
      </c>
      <c r="BR21" s="177" t="e">
        <f t="shared" ref="BR21:CK21" si="7">BR20/BR19</f>
        <v>#DIV/0!</v>
      </c>
      <c r="BS21" s="177" t="e">
        <f t="shared" si="7"/>
        <v>#DIV/0!</v>
      </c>
      <c r="BT21" s="177" t="e">
        <f t="shared" si="7"/>
        <v>#DIV/0!</v>
      </c>
      <c r="BU21" s="177" t="e">
        <f t="shared" si="7"/>
        <v>#DIV/0!</v>
      </c>
      <c r="BV21" s="177" t="e">
        <f t="shared" si="7"/>
        <v>#DIV/0!</v>
      </c>
      <c r="BW21" s="177" t="e">
        <f t="shared" si="7"/>
        <v>#DIV/0!</v>
      </c>
      <c r="BX21" s="177" t="e">
        <f t="shared" si="7"/>
        <v>#DIV/0!</v>
      </c>
      <c r="BY21" s="177" t="e">
        <f t="shared" si="7"/>
        <v>#DIV/0!</v>
      </c>
      <c r="BZ21" s="177" t="e">
        <f t="shared" si="7"/>
        <v>#DIV/0!</v>
      </c>
      <c r="CA21" s="177" t="e">
        <f t="shared" si="7"/>
        <v>#DIV/0!</v>
      </c>
      <c r="CB21" s="177" t="e">
        <f t="shared" si="7"/>
        <v>#DIV/0!</v>
      </c>
      <c r="CC21" s="177" t="e">
        <f t="shared" si="7"/>
        <v>#DIV/0!</v>
      </c>
      <c r="CD21" s="177" t="e">
        <f t="shared" si="7"/>
        <v>#DIV/0!</v>
      </c>
      <c r="CE21" s="177" t="e">
        <f t="shared" si="7"/>
        <v>#DIV/0!</v>
      </c>
      <c r="CF21" s="177" t="e">
        <f t="shared" si="7"/>
        <v>#DIV/0!</v>
      </c>
      <c r="CG21" s="177" t="e">
        <f t="shared" si="7"/>
        <v>#DIV/0!</v>
      </c>
      <c r="CH21" s="177" t="e">
        <f t="shared" si="7"/>
        <v>#DIV/0!</v>
      </c>
      <c r="CI21" s="177" t="e">
        <f t="shared" si="7"/>
        <v>#DIV/0!</v>
      </c>
      <c r="CJ21" s="177" t="e">
        <f t="shared" si="7"/>
        <v>#DIV/0!</v>
      </c>
      <c r="CK21" s="177" t="e">
        <f t="shared" si="7"/>
        <v>#DIV/0!</v>
      </c>
    </row>
    <row r="22" spans="1:89" s="26" customFormat="1">
      <c r="A22" s="26" t="s">
        <v>621</v>
      </c>
      <c r="E22" s="26">
        <f>资产资本表!E50</f>
        <v>-2227956101.46</v>
      </c>
      <c r="F22" s="26">
        <f>资产资本表!F50</f>
        <v>-1823305847.8600006</v>
      </c>
      <c r="G22" s="26">
        <f>资产资本表!G50</f>
        <v>-1223193347.2400002</v>
      </c>
      <c r="H22" s="26">
        <f>资产资本表!H50</f>
        <v>-972510349.45000005</v>
      </c>
      <c r="I22" s="26">
        <f>资产资本表!I50</f>
        <v>-1267016946.8299999</v>
      </c>
      <c r="J22" s="26">
        <f>资产资本表!J50</f>
        <v>-1183469155.8999996</v>
      </c>
      <c r="K22" s="26">
        <f>资产资本表!K50</f>
        <v>-916093594.82000017</v>
      </c>
      <c r="L22" s="26">
        <f>资产资本表!L50</f>
        <v>-964020647.44999981</v>
      </c>
      <c r="M22" s="26">
        <f>资产资本表!M50</f>
        <v>-1291979412.2900002</v>
      </c>
      <c r="N22" s="26">
        <f>资产资本表!N50</f>
        <v>-514487035.6500001</v>
      </c>
      <c r="O22" s="26">
        <f>资产资本表!O50</f>
        <v>-691525831.96000004</v>
      </c>
      <c r="P22" s="26">
        <f>资产资本表!P50</f>
        <v>-711911750.73000002</v>
      </c>
      <c r="Q22" s="26">
        <f>资产资本表!Q50</f>
        <v>-679267603.43999994</v>
      </c>
      <c r="R22" s="26">
        <f>资产资本表!R50</f>
        <v>-324689883.95999992</v>
      </c>
      <c r="S22" s="26">
        <f>资产资本表!S50</f>
        <v>40027981.449999928</v>
      </c>
      <c r="T22" s="26">
        <f>资产资本表!T50</f>
        <v>62726403.159999967</v>
      </c>
      <c r="U22" s="26">
        <f>资产资本表!U50</f>
        <v>-65705897.980000019</v>
      </c>
      <c r="V22" s="26">
        <f>资产资本表!V50</f>
        <v>147356200.73000008</v>
      </c>
      <c r="W22" s="26">
        <f>资产资本表!W50</f>
        <v>188052147.94999999</v>
      </c>
      <c r="X22" s="26">
        <f>资产资本表!X50</f>
        <v>143556432.58999997</v>
      </c>
      <c r="Y22" s="26">
        <f>资产资本表!Y50</f>
        <v>-93211693.059999943</v>
      </c>
      <c r="Z22" s="26">
        <f>资产资本表!Z50</f>
        <v>231041749.72000003</v>
      </c>
      <c r="AA22" s="26">
        <f>资产资本表!AA50</f>
        <v>276660531.88</v>
      </c>
      <c r="AB22" s="26">
        <f>资产资本表!AB50</f>
        <v>179552038.13999999</v>
      </c>
      <c r="AC22" s="26">
        <f>资产资本表!AC50</f>
        <v>91292307.030000031</v>
      </c>
      <c r="AD22" s="26">
        <f>资产资本表!AD50</f>
        <v>112456434.24999994</v>
      </c>
      <c r="AE22" s="26">
        <f>资产资本表!AE50</f>
        <v>69450388.680000007</v>
      </c>
      <c r="AF22" s="26">
        <f>资产资本表!AF50</f>
        <v>-67500213.580000043</v>
      </c>
      <c r="AG22" s="26">
        <f>资产资本表!AG50</f>
        <v>-202899974.5</v>
      </c>
      <c r="AH22" s="26">
        <f>资产资本表!AH50</f>
        <v>-41543203.039999992</v>
      </c>
      <c r="AI22" s="26">
        <f>资产资本表!AI50</f>
        <v>-120195646.55000001</v>
      </c>
      <c r="AJ22" s="26">
        <f>资产资本表!AJ50</f>
        <v>-162008384.75</v>
      </c>
      <c r="AK22" s="26">
        <f>资产资本表!AK50</f>
        <v>-141525453.38999999</v>
      </c>
      <c r="AL22" s="26">
        <f>资产资本表!AL50</f>
        <v>-110204241.11000001</v>
      </c>
      <c r="AM22" s="26">
        <f>资产资本表!AM50</f>
        <v>-52334549.060000002</v>
      </c>
      <c r="AN22" s="26">
        <f>资产资本表!AN50</f>
        <v>-46737454.209999993</v>
      </c>
      <c r="AO22" s="26">
        <f>资产资本表!AO50</f>
        <v>-77165937.230000019</v>
      </c>
      <c r="AP22" s="26">
        <f>资产资本表!AP50</f>
        <v>-42669802.38000001</v>
      </c>
      <c r="AQ22" s="26">
        <f>资产资本表!AQ50</f>
        <v>0</v>
      </c>
      <c r="AR22" s="26">
        <f>资产资本表!AR50</f>
        <v>0</v>
      </c>
      <c r="AS22" s="26">
        <f>资产资本表!AS50</f>
        <v>0</v>
      </c>
      <c r="AT22" s="26">
        <f>资产资本表!AT50</f>
        <v>0</v>
      </c>
      <c r="AU22" s="26">
        <f>资产资本表!AU50</f>
        <v>0</v>
      </c>
      <c r="AV22" s="26">
        <f>资产资本表!AV50</f>
        <v>0</v>
      </c>
      <c r="AW22" s="26">
        <f>资产资本表!AW50</f>
        <v>0</v>
      </c>
      <c r="AX22" s="26">
        <f>资产资本表!AX50</f>
        <v>0</v>
      </c>
      <c r="AY22" s="26">
        <f>资产资本表!AY50</f>
        <v>0</v>
      </c>
      <c r="AZ22" s="26">
        <f>资产资本表!AZ50</f>
        <v>0</v>
      </c>
      <c r="BA22" s="26">
        <f>资产资本表!BA50</f>
        <v>0</v>
      </c>
      <c r="BB22" s="26">
        <f>资产资本表!BB50</f>
        <v>0</v>
      </c>
      <c r="BC22" s="26">
        <f>资产资本表!BC50</f>
        <v>0</v>
      </c>
      <c r="BD22" s="26">
        <f>资产资本表!BD50</f>
        <v>0</v>
      </c>
      <c r="BE22" s="26">
        <f>资产资本表!BE50</f>
        <v>0</v>
      </c>
      <c r="BF22" s="26">
        <f>资产资本表!BF50</f>
        <v>0</v>
      </c>
      <c r="BG22" s="26">
        <f>资产资本表!BG50</f>
        <v>0</v>
      </c>
      <c r="BH22" s="26">
        <f>资产资本表!BH50</f>
        <v>0</v>
      </c>
      <c r="BI22" s="26">
        <f>资产资本表!BI50</f>
        <v>0</v>
      </c>
      <c r="BJ22" s="26">
        <f>资产资本表!BJ50</f>
        <v>0</v>
      </c>
      <c r="BK22" s="26">
        <f>资产资本表!BK50</f>
        <v>0</v>
      </c>
      <c r="BL22" s="26">
        <f>资产资本表!BL50</f>
        <v>0</v>
      </c>
      <c r="BM22" s="26">
        <f>资产资本表!BM50</f>
        <v>0</v>
      </c>
      <c r="BN22" s="26">
        <f>资产资本表!BN50</f>
        <v>0</v>
      </c>
      <c r="BO22" s="26">
        <f>资产资本表!BO50</f>
        <v>0</v>
      </c>
      <c r="BP22" s="26">
        <f>资产资本表!BP50</f>
        <v>0</v>
      </c>
      <c r="BQ22" s="26">
        <f>资产资本表!BQ50</f>
        <v>0</v>
      </c>
      <c r="BR22" s="26">
        <f>资产资本表!BR50</f>
        <v>0</v>
      </c>
      <c r="BS22" s="26">
        <f>资产资本表!BS50</f>
        <v>0</v>
      </c>
      <c r="BT22" s="26">
        <f>资产资本表!BT50</f>
        <v>0</v>
      </c>
      <c r="BU22" s="26">
        <f>资产资本表!BU50</f>
        <v>0</v>
      </c>
      <c r="BV22" s="26">
        <f>资产资本表!BV50</f>
        <v>0</v>
      </c>
      <c r="BW22" s="26">
        <f>资产资本表!BW50</f>
        <v>0</v>
      </c>
      <c r="BX22" s="26">
        <f>资产资本表!BX50</f>
        <v>0</v>
      </c>
      <c r="BY22" s="26">
        <f>资产资本表!BY50</f>
        <v>0</v>
      </c>
      <c r="BZ22" s="26">
        <f>资产资本表!BZ50</f>
        <v>0</v>
      </c>
      <c r="CA22" s="26">
        <f>资产资本表!CA50</f>
        <v>0</v>
      </c>
      <c r="CB22" s="26">
        <f>资产资本表!CB50</f>
        <v>0</v>
      </c>
      <c r="CC22" s="26">
        <f>资产资本表!CC50</f>
        <v>0</v>
      </c>
      <c r="CD22" s="26">
        <f>资产资本表!CD50</f>
        <v>0</v>
      </c>
      <c r="CE22" s="26">
        <f>资产资本表!CE50</f>
        <v>0</v>
      </c>
      <c r="CF22" s="26">
        <f>资产资本表!CF50</f>
        <v>0</v>
      </c>
      <c r="CG22" s="26">
        <f>资产资本表!CG50</f>
        <v>0</v>
      </c>
      <c r="CH22" s="26">
        <f>资产资本表!CH50</f>
        <v>0</v>
      </c>
      <c r="CI22" s="26">
        <f>资产资本表!CI50</f>
        <v>0</v>
      </c>
      <c r="CJ22" s="26">
        <f>资产资本表!CJ50</f>
        <v>0</v>
      </c>
      <c r="CK22" s="26">
        <f>资产资本表!CK50</f>
        <v>0</v>
      </c>
    </row>
    <row r="23" spans="1:89" s="83" customFormat="1">
      <c r="A23" s="180" t="s">
        <v>622</v>
      </c>
      <c r="E23" s="83">
        <f>E19/E22</f>
        <v>-3.6856861557590377</v>
      </c>
      <c r="F23" s="83">
        <f t="shared" ref="F23:BQ23" si="8">F19/F22</f>
        <v>-2.8491282190407783</v>
      </c>
      <c r="G23" s="83">
        <f t="shared" si="8"/>
        <v>-2.7286176111822256</v>
      </c>
      <c r="H23" s="83">
        <f t="shared" si="8"/>
        <v>-1.388676451087407</v>
      </c>
      <c r="I23" s="83">
        <f t="shared" si="8"/>
        <v>-4.9485693860661968</v>
      </c>
      <c r="J23" s="83">
        <f t="shared" si="8"/>
        <v>-3.5432431156696116</v>
      </c>
      <c r="K23" s="83">
        <f t="shared" si="8"/>
        <v>-2.9421279445792683</v>
      </c>
      <c r="L23" s="83">
        <f t="shared" si="8"/>
        <v>-1.1910913650628576</v>
      </c>
      <c r="M23" s="83">
        <f t="shared" si="8"/>
        <v>-3.6459971164174094</v>
      </c>
      <c r="N23" s="83">
        <f t="shared" si="8"/>
        <v>-5.9190968975002187</v>
      </c>
      <c r="O23" s="83">
        <f t="shared" si="8"/>
        <v>-2.7699938641493866</v>
      </c>
      <c r="P23" s="83">
        <f t="shared" si="8"/>
        <v>-1.1559283009673211</v>
      </c>
      <c r="Q23" s="83">
        <f t="shared" si="8"/>
        <v>-4.8702022783016652</v>
      </c>
      <c r="R23" s="83">
        <f t="shared" si="8"/>
        <v>-6.7719322363331713</v>
      </c>
      <c r="S23" s="83">
        <f t="shared" si="8"/>
        <v>35.387849716313951</v>
      </c>
      <c r="T23" s="83">
        <f t="shared" si="8"/>
        <v>9.975067735415811</v>
      </c>
      <c r="U23" s="83">
        <f t="shared" si="8"/>
        <v>-39.007577404545188</v>
      </c>
      <c r="V23" s="83">
        <f t="shared" si="8"/>
        <v>11.683661662223416</v>
      </c>
      <c r="W23" s="83">
        <f t="shared" si="8"/>
        <v>5.7008433907654288</v>
      </c>
      <c r="X23" s="83">
        <f t="shared" si="8"/>
        <v>3.2012085871658265</v>
      </c>
      <c r="Y23" s="83">
        <f t="shared" si="8"/>
        <v>-20.148026994758261</v>
      </c>
      <c r="Z23" s="83">
        <f t="shared" si="8"/>
        <v>4.9314722620513907</v>
      </c>
      <c r="AA23" s="83">
        <f t="shared" si="8"/>
        <v>2.4886060941957298</v>
      </c>
      <c r="AB23" s="83">
        <f t="shared" si="8"/>
        <v>1.5420035309436004</v>
      </c>
      <c r="AC23" s="83">
        <f t="shared" si="8"/>
        <v>18.143409606744818</v>
      </c>
      <c r="AD23" s="83">
        <f t="shared" si="8"/>
        <v>10.373822452671272</v>
      </c>
      <c r="AE23" s="83">
        <f t="shared" si="8"/>
        <v>11.372133198261604</v>
      </c>
      <c r="AF23" s="83">
        <f t="shared" si="8"/>
        <v>-5.1591750175318447</v>
      </c>
      <c r="AG23" s="83">
        <f t="shared" si="8"/>
        <v>-6.2690930118377119</v>
      </c>
      <c r="AH23" s="83">
        <f t="shared" si="8"/>
        <v>-19.969255476310526</v>
      </c>
      <c r="AI23" s="83">
        <f t="shared" si="8"/>
        <v>-4.5165422048307953</v>
      </c>
      <c r="AJ23" s="83">
        <f t="shared" si="8"/>
        <v>-1.612971629790908</v>
      </c>
      <c r="AK23" s="83">
        <f t="shared" si="8"/>
        <v>-5.2166500768982278</v>
      </c>
      <c r="AL23" s="83">
        <f t="shared" si="8"/>
        <v>-4.5580849862085673</v>
      </c>
      <c r="AM23" s="83">
        <f t="shared" si="8"/>
        <v>-5.3227815338703515</v>
      </c>
      <c r="AN23" s="83">
        <f t="shared" si="8"/>
        <v>-1.8503056640919255</v>
      </c>
      <c r="AO23" s="83">
        <f t="shared" si="8"/>
        <v>-6.6252199584668983</v>
      </c>
      <c r="AP23" s="83">
        <f t="shared" si="8"/>
        <v>-8.7819481199575211</v>
      </c>
      <c r="AQ23" s="83" t="e">
        <f t="shared" si="8"/>
        <v>#DIV/0!</v>
      </c>
      <c r="AR23" s="83" t="e">
        <f t="shared" si="8"/>
        <v>#DIV/0!</v>
      </c>
      <c r="AS23" s="83" t="e">
        <f t="shared" si="8"/>
        <v>#DIV/0!</v>
      </c>
      <c r="AT23" s="83" t="e">
        <f t="shared" si="8"/>
        <v>#DIV/0!</v>
      </c>
      <c r="AU23" s="83" t="e">
        <f t="shared" si="8"/>
        <v>#DIV/0!</v>
      </c>
      <c r="AV23" s="83" t="e">
        <f t="shared" si="8"/>
        <v>#DIV/0!</v>
      </c>
      <c r="AW23" s="83" t="e">
        <f t="shared" si="8"/>
        <v>#DIV/0!</v>
      </c>
      <c r="AX23" s="83" t="e">
        <f t="shared" si="8"/>
        <v>#DIV/0!</v>
      </c>
      <c r="AY23" s="83" t="e">
        <f t="shared" si="8"/>
        <v>#DIV/0!</v>
      </c>
      <c r="AZ23" s="83" t="e">
        <f t="shared" si="8"/>
        <v>#DIV/0!</v>
      </c>
      <c r="BA23" s="83" t="e">
        <f t="shared" si="8"/>
        <v>#DIV/0!</v>
      </c>
      <c r="BB23" s="83" t="e">
        <f t="shared" si="8"/>
        <v>#DIV/0!</v>
      </c>
      <c r="BC23" s="83" t="e">
        <f t="shared" si="8"/>
        <v>#DIV/0!</v>
      </c>
      <c r="BD23" s="83" t="e">
        <f t="shared" si="8"/>
        <v>#DIV/0!</v>
      </c>
      <c r="BE23" s="83" t="e">
        <f t="shared" si="8"/>
        <v>#DIV/0!</v>
      </c>
      <c r="BF23" s="83" t="e">
        <f t="shared" si="8"/>
        <v>#DIV/0!</v>
      </c>
      <c r="BG23" s="83" t="e">
        <f t="shared" si="8"/>
        <v>#DIV/0!</v>
      </c>
      <c r="BH23" s="83" t="e">
        <f t="shared" si="8"/>
        <v>#DIV/0!</v>
      </c>
      <c r="BI23" s="83" t="e">
        <f t="shared" si="8"/>
        <v>#DIV/0!</v>
      </c>
      <c r="BJ23" s="83" t="e">
        <f t="shared" si="8"/>
        <v>#DIV/0!</v>
      </c>
      <c r="BK23" s="83" t="e">
        <f t="shared" si="8"/>
        <v>#DIV/0!</v>
      </c>
      <c r="BL23" s="83" t="e">
        <f t="shared" si="8"/>
        <v>#DIV/0!</v>
      </c>
      <c r="BM23" s="83" t="e">
        <f t="shared" si="8"/>
        <v>#DIV/0!</v>
      </c>
      <c r="BN23" s="83" t="e">
        <f t="shared" si="8"/>
        <v>#DIV/0!</v>
      </c>
      <c r="BO23" s="83" t="e">
        <f t="shared" si="8"/>
        <v>#DIV/0!</v>
      </c>
      <c r="BP23" s="83" t="e">
        <f t="shared" si="8"/>
        <v>#DIV/0!</v>
      </c>
      <c r="BQ23" s="83" t="e">
        <f t="shared" si="8"/>
        <v>#DIV/0!</v>
      </c>
      <c r="BR23" s="83" t="e">
        <f t="shared" ref="BR23:CK23" si="9">BR19/BR22</f>
        <v>#DIV/0!</v>
      </c>
      <c r="BS23" s="83" t="e">
        <f t="shared" si="9"/>
        <v>#DIV/0!</v>
      </c>
      <c r="BT23" s="83" t="e">
        <f t="shared" si="9"/>
        <v>#DIV/0!</v>
      </c>
      <c r="BU23" s="83" t="e">
        <f t="shared" si="9"/>
        <v>#DIV/0!</v>
      </c>
      <c r="BV23" s="83" t="e">
        <f t="shared" si="9"/>
        <v>#DIV/0!</v>
      </c>
      <c r="BW23" s="83" t="e">
        <f t="shared" si="9"/>
        <v>#DIV/0!</v>
      </c>
      <c r="BX23" s="83" t="e">
        <f t="shared" si="9"/>
        <v>#DIV/0!</v>
      </c>
      <c r="BY23" s="83" t="e">
        <f t="shared" si="9"/>
        <v>#DIV/0!</v>
      </c>
      <c r="BZ23" s="83" t="e">
        <f t="shared" si="9"/>
        <v>#DIV/0!</v>
      </c>
      <c r="CA23" s="83" t="e">
        <f t="shared" si="9"/>
        <v>#DIV/0!</v>
      </c>
      <c r="CB23" s="83" t="e">
        <f t="shared" si="9"/>
        <v>#DIV/0!</v>
      </c>
      <c r="CC23" s="83" t="e">
        <f t="shared" si="9"/>
        <v>#DIV/0!</v>
      </c>
      <c r="CD23" s="83" t="e">
        <f t="shared" si="9"/>
        <v>#DIV/0!</v>
      </c>
      <c r="CE23" s="83" t="e">
        <f t="shared" si="9"/>
        <v>#DIV/0!</v>
      </c>
      <c r="CF23" s="83" t="e">
        <f t="shared" si="9"/>
        <v>#DIV/0!</v>
      </c>
      <c r="CG23" s="83" t="e">
        <f t="shared" si="9"/>
        <v>#DIV/0!</v>
      </c>
      <c r="CH23" s="83" t="e">
        <f t="shared" si="9"/>
        <v>#DIV/0!</v>
      </c>
      <c r="CI23" s="83" t="e">
        <f t="shared" si="9"/>
        <v>#DIV/0!</v>
      </c>
      <c r="CJ23" s="83" t="e">
        <f t="shared" si="9"/>
        <v>#DIV/0!</v>
      </c>
      <c r="CK23" s="83" t="e">
        <f t="shared" si="9"/>
        <v>#DIV/0!</v>
      </c>
    </row>
    <row r="24" spans="1:89" s="179" customFormat="1" ht="14.25" thickBot="1">
      <c r="A24" s="178" t="s">
        <v>623</v>
      </c>
      <c r="E24" s="179">
        <f>E21*E23</f>
        <v>-0.6704396008032466</v>
      </c>
      <c r="F24" s="179">
        <f t="shared" ref="F24:BQ24" si="10">F21*F23</f>
        <v>-0.45410610142110086</v>
      </c>
      <c r="G24" s="179">
        <f t="shared" si="10"/>
        <v>-0.38535246204009571</v>
      </c>
      <c r="H24" s="179">
        <f t="shared" si="10"/>
        <v>-0.16479496417764317</v>
      </c>
      <c r="I24" s="179">
        <f t="shared" si="10"/>
        <v>-0.86829047668421533</v>
      </c>
      <c r="J24" s="179">
        <f t="shared" si="10"/>
        <v>-0.4829220732460664</v>
      </c>
      <c r="K24" s="179">
        <f t="shared" si="10"/>
        <v>-0.36036100149228195</v>
      </c>
      <c r="L24" s="179">
        <f t="shared" si="10"/>
        <v>-0.12336103830822587</v>
      </c>
      <c r="M24" s="179">
        <f t="shared" si="10"/>
        <v>-0.61998868122846185</v>
      </c>
      <c r="N24" s="179">
        <f t="shared" si="10"/>
        <v>-0.77523609238490598</v>
      </c>
      <c r="O24" s="179">
        <f t="shared" si="10"/>
        <v>-0.34714937491140019</v>
      </c>
      <c r="P24" s="179">
        <f t="shared" si="10"/>
        <v>-0.12139577154244351</v>
      </c>
      <c r="Q24" s="179">
        <f t="shared" si="10"/>
        <v>-0.82245825034308051</v>
      </c>
      <c r="R24" s="179">
        <f t="shared" si="10"/>
        <v>-0.96058179862611115</v>
      </c>
      <c r="S24" s="179">
        <f t="shared" si="10"/>
        <v>5.2325080531883872</v>
      </c>
      <c r="T24" s="179">
        <f t="shared" si="10"/>
        <v>1.2046805578386373</v>
      </c>
      <c r="U24" s="179">
        <f t="shared" si="10"/>
        <v>-6.9822205326170907</v>
      </c>
      <c r="V24" s="179">
        <f t="shared" si="10"/>
        <v>1.9922039922696904</v>
      </c>
      <c r="W24" s="179">
        <f t="shared" si="10"/>
        <v>0.82440180343603475</v>
      </c>
      <c r="X24" s="179">
        <f t="shared" si="10"/>
        <v>0.30724329891903757</v>
      </c>
      <c r="Y24" s="179">
        <f t="shared" si="10"/>
        <v>-3.0617191698931698</v>
      </c>
      <c r="Z24" s="179">
        <f t="shared" si="10"/>
        <v>0.48849370196848885</v>
      </c>
      <c r="AA24" s="179">
        <f t="shared" si="10"/>
        <v>0.18435576622878277</v>
      </c>
      <c r="AB24" s="179">
        <f t="shared" si="10"/>
        <v>-9.0029015473474777E-2</v>
      </c>
      <c r="AC24" s="179">
        <f t="shared" si="10"/>
        <v>2.7592707242815311</v>
      </c>
      <c r="AD24" s="179">
        <f t="shared" si="10"/>
        <v>2.1635027264791664</v>
      </c>
      <c r="AE24" s="179">
        <f t="shared" si="10"/>
        <v>2.9280975109727772</v>
      </c>
      <c r="AF24" s="179">
        <f t="shared" si="10"/>
        <v>-1.2368107721771142</v>
      </c>
      <c r="AG24" s="179">
        <f t="shared" si="10"/>
        <v>-1.5522566665970681</v>
      </c>
      <c r="AH24" s="179">
        <f t="shared" si="10"/>
        <v>-5.4365633736170373</v>
      </c>
      <c r="AI24" s="179">
        <f t="shared" si="10"/>
        <v>-1.4878630965690332</v>
      </c>
      <c r="AJ24" s="179">
        <f t="shared" si="10"/>
        <v>-0.65005669022942358</v>
      </c>
      <c r="AK24" s="179">
        <f t="shared" si="10"/>
        <v>-1.33671095890209</v>
      </c>
      <c r="AL24" s="179">
        <f t="shared" si="10"/>
        <v>-1.2020074320713228</v>
      </c>
      <c r="AM24" s="179">
        <f t="shared" si="10"/>
        <v>-1.5225941509239782</v>
      </c>
      <c r="AN24" s="179">
        <f t="shared" si="10"/>
        <v>-7.2061846904776045E-2</v>
      </c>
      <c r="AO24" s="179">
        <f t="shared" si="10"/>
        <v>-1.4629969690319538</v>
      </c>
      <c r="AP24" s="179">
        <f t="shared" si="10"/>
        <v>-2.1832046781089405</v>
      </c>
      <c r="AQ24" s="179" t="e">
        <f t="shared" si="10"/>
        <v>#DIV/0!</v>
      </c>
      <c r="AR24" s="179" t="e">
        <f t="shared" si="10"/>
        <v>#DIV/0!</v>
      </c>
      <c r="AS24" s="179" t="e">
        <f t="shared" si="10"/>
        <v>#DIV/0!</v>
      </c>
      <c r="AT24" s="179" t="e">
        <f t="shared" si="10"/>
        <v>#DIV/0!</v>
      </c>
      <c r="AU24" s="179" t="e">
        <f t="shared" si="10"/>
        <v>#DIV/0!</v>
      </c>
      <c r="AV24" s="179" t="e">
        <f t="shared" si="10"/>
        <v>#DIV/0!</v>
      </c>
      <c r="AW24" s="179" t="e">
        <f t="shared" si="10"/>
        <v>#DIV/0!</v>
      </c>
      <c r="AX24" s="179" t="e">
        <f t="shared" si="10"/>
        <v>#DIV/0!</v>
      </c>
      <c r="AY24" s="179" t="e">
        <f t="shared" si="10"/>
        <v>#DIV/0!</v>
      </c>
      <c r="AZ24" s="179" t="e">
        <f t="shared" si="10"/>
        <v>#DIV/0!</v>
      </c>
      <c r="BA24" s="179" t="e">
        <f t="shared" si="10"/>
        <v>#DIV/0!</v>
      </c>
      <c r="BB24" s="179" t="e">
        <f t="shared" si="10"/>
        <v>#DIV/0!</v>
      </c>
      <c r="BC24" s="179" t="e">
        <f t="shared" si="10"/>
        <v>#DIV/0!</v>
      </c>
      <c r="BD24" s="179" t="e">
        <f t="shared" si="10"/>
        <v>#DIV/0!</v>
      </c>
      <c r="BE24" s="179" t="e">
        <f t="shared" si="10"/>
        <v>#DIV/0!</v>
      </c>
      <c r="BF24" s="179" t="e">
        <f t="shared" si="10"/>
        <v>#DIV/0!</v>
      </c>
      <c r="BG24" s="179" t="e">
        <f t="shared" si="10"/>
        <v>#DIV/0!</v>
      </c>
      <c r="BH24" s="179" t="e">
        <f t="shared" si="10"/>
        <v>#DIV/0!</v>
      </c>
      <c r="BI24" s="179" t="e">
        <f t="shared" si="10"/>
        <v>#DIV/0!</v>
      </c>
      <c r="BJ24" s="179" t="e">
        <f t="shared" si="10"/>
        <v>#DIV/0!</v>
      </c>
      <c r="BK24" s="179" t="e">
        <f t="shared" si="10"/>
        <v>#DIV/0!</v>
      </c>
      <c r="BL24" s="179" t="e">
        <f t="shared" si="10"/>
        <v>#DIV/0!</v>
      </c>
      <c r="BM24" s="179" t="e">
        <f t="shared" si="10"/>
        <v>#DIV/0!</v>
      </c>
      <c r="BN24" s="179" t="e">
        <f t="shared" si="10"/>
        <v>#DIV/0!</v>
      </c>
      <c r="BO24" s="179" t="e">
        <f t="shared" si="10"/>
        <v>#DIV/0!</v>
      </c>
      <c r="BP24" s="179" t="e">
        <f t="shared" si="10"/>
        <v>#DIV/0!</v>
      </c>
      <c r="BQ24" s="179" t="e">
        <f t="shared" si="10"/>
        <v>#DIV/0!</v>
      </c>
      <c r="BR24" s="179" t="e">
        <f t="shared" ref="BR24:CK24" si="11">BR21*BR23</f>
        <v>#DIV/0!</v>
      </c>
      <c r="BS24" s="179" t="e">
        <f t="shared" si="11"/>
        <v>#DIV/0!</v>
      </c>
      <c r="BT24" s="179" t="e">
        <f t="shared" si="11"/>
        <v>#DIV/0!</v>
      </c>
      <c r="BU24" s="179" t="e">
        <f t="shared" si="11"/>
        <v>#DIV/0!</v>
      </c>
      <c r="BV24" s="179" t="e">
        <f t="shared" si="11"/>
        <v>#DIV/0!</v>
      </c>
      <c r="BW24" s="179" t="e">
        <f t="shared" si="11"/>
        <v>#DIV/0!</v>
      </c>
      <c r="BX24" s="179" t="e">
        <f t="shared" si="11"/>
        <v>#DIV/0!</v>
      </c>
      <c r="BY24" s="179" t="e">
        <f t="shared" si="11"/>
        <v>#DIV/0!</v>
      </c>
      <c r="BZ24" s="179" t="e">
        <f t="shared" si="11"/>
        <v>#DIV/0!</v>
      </c>
      <c r="CA24" s="179" t="e">
        <f t="shared" si="11"/>
        <v>#DIV/0!</v>
      </c>
      <c r="CB24" s="179" t="e">
        <f t="shared" si="11"/>
        <v>#DIV/0!</v>
      </c>
      <c r="CC24" s="179" t="e">
        <f t="shared" si="11"/>
        <v>#DIV/0!</v>
      </c>
      <c r="CD24" s="179" t="e">
        <f t="shared" si="11"/>
        <v>#DIV/0!</v>
      </c>
      <c r="CE24" s="179" t="e">
        <f t="shared" si="11"/>
        <v>#DIV/0!</v>
      </c>
      <c r="CF24" s="179" t="e">
        <f t="shared" si="11"/>
        <v>#DIV/0!</v>
      </c>
      <c r="CG24" s="179" t="e">
        <f t="shared" si="11"/>
        <v>#DIV/0!</v>
      </c>
      <c r="CH24" s="179" t="e">
        <f t="shared" si="11"/>
        <v>#DIV/0!</v>
      </c>
      <c r="CI24" s="179" t="e">
        <f t="shared" si="11"/>
        <v>#DIV/0!</v>
      </c>
      <c r="CJ24" s="179" t="e">
        <f t="shared" si="11"/>
        <v>#DIV/0!</v>
      </c>
      <c r="CK24" s="179" t="e">
        <f t="shared" si="11"/>
        <v>#DIV/0!</v>
      </c>
    </row>
    <row r="25" spans="1:89" s="76" customFormat="1">
      <c r="A25" s="163" t="s">
        <v>446</v>
      </c>
      <c r="B25" s="1">
        <v>43373</v>
      </c>
      <c r="C25" s="1">
        <v>43281</v>
      </c>
      <c r="D25" s="1">
        <v>43190</v>
      </c>
      <c r="E25" s="1">
        <v>43100</v>
      </c>
      <c r="F25" s="1">
        <v>43008</v>
      </c>
      <c r="G25" s="1">
        <v>42916</v>
      </c>
      <c r="H25" s="1">
        <v>42825</v>
      </c>
      <c r="I25" s="1">
        <v>42735</v>
      </c>
      <c r="J25" s="1">
        <v>42643</v>
      </c>
      <c r="K25" s="1">
        <v>42551</v>
      </c>
      <c r="L25" s="1">
        <v>42460</v>
      </c>
      <c r="M25" s="1">
        <v>42369</v>
      </c>
      <c r="N25" s="1">
        <v>42277</v>
      </c>
      <c r="O25" s="1">
        <v>42185</v>
      </c>
      <c r="P25" s="1">
        <v>42094</v>
      </c>
      <c r="Q25" s="1">
        <v>42004</v>
      </c>
      <c r="R25" s="1">
        <v>41912</v>
      </c>
      <c r="S25" s="1">
        <v>41820</v>
      </c>
      <c r="T25" s="1">
        <v>41729</v>
      </c>
      <c r="U25" s="1">
        <v>41639</v>
      </c>
      <c r="V25" s="1">
        <v>41547</v>
      </c>
      <c r="W25" s="1">
        <v>41455</v>
      </c>
      <c r="X25" s="1">
        <v>41364</v>
      </c>
      <c r="Y25" s="1">
        <v>41274</v>
      </c>
      <c r="Z25" s="1">
        <v>41182</v>
      </c>
      <c r="AA25" s="1">
        <v>41090</v>
      </c>
      <c r="AB25" s="1">
        <v>40999</v>
      </c>
      <c r="AC25" s="1">
        <v>40908</v>
      </c>
      <c r="AD25" s="1">
        <v>40816</v>
      </c>
      <c r="AE25" s="1">
        <v>40724</v>
      </c>
      <c r="AF25" s="1">
        <v>40633</v>
      </c>
      <c r="AG25" s="1">
        <v>40543</v>
      </c>
      <c r="AH25" s="1">
        <v>40451</v>
      </c>
      <c r="AI25" s="1">
        <v>40359</v>
      </c>
      <c r="AJ25" s="1">
        <v>40268</v>
      </c>
      <c r="AK25" s="1">
        <v>40178</v>
      </c>
      <c r="AL25" s="1">
        <v>40086</v>
      </c>
      <c r="AM25" s="1">
        <v>39994</v>
      </c>
      <c r="AN25" s="1">
        <v>39903</v>
      </c>
      <c r="AO25" s="1">
        <v>39813</v>
      </c>
      <c r="AP25" s="1">
        <v>39721</v>
      </c>
      <c r="AQ25" s="1">
        <v>39447</v>
      </c>
      <c r="AR25" s="1">
        <v>39082</v>
      </c>
      <c r="AS25" s="1">
        <v>25569</v>
      </c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</row>
    <row r="26" spans="1:89" s="76" customFormat="1">
      <c r="A26" s="162" t="s">
        <v>447</v>
      </c>
      <c r="E26" s="76">
        <f>利润表!E14</f>
        <v>-401773.08</v>
      </c>
      <c r="F26" s="76">
        <f>利润表!F14</f>
        <v>1182983.53</v>
      </c>
      <c r="G26" s="76">
        <f>利润表!G14</f>
        <v>415734.32</v>
      </c>
      <c r="H26" s="76">
        <f>利润表!H14</f>
        <v>0</v>
      </c>
      <c r="I26" s="76">
        <f>利润表!I14</f>
        <v>6454556.7199999997</v>
      </c>
      <c r="J26" s="76">
        <f>利润表!J14</f>
        <v>0</v>
      </c>
      <c r="K26" s="76">
        <f>利润表!K14</f>
        <v>0</v>
      </c>
      <c r="L26" s="76">
        <f>利润表!L14</f>
        <v>0</v>
      </c>
      <c r="M26" s="76">
        <f>利润表!M14</f>
        <v>0</v>
      </c>
      <c r="N26" s="76">
        <f>利润表!N14</f>
        <v>0</v>
      </c>
      <c r="O26" s="76">
        <f>利润表!O14</f>
        <v>0</v>
      </c>
      <c r="P26" s="76">
        <f>利润表!P14</f>
        <v>0</v>
      </c>
      <c r="Q26" s="76">
        <f>利润表!Q14</f>
        <v>0</v>
      </c>
      <c r="R26" s="76">
        <f>利润表!R14</f>
        <v>0</v>
      </c>
      <c r="S26" s="76">
        <f>利润表!S14</f>
        <v>0</v>
      </c>
      <c r="T26" s="76">
        <f>利润表!T14</f>
        <v>0</v>
      </c>
      <c r="U26" s="76">
        <f>利润表!U14</f>
        <v>0</v>
      </c>
      <c r="V26" s="76">
        <f>利润表!V14</f>
        <v>0</v>
      </c>
      <c r="W26" s="76">
        <f>利润表!W14</f>
        <v>0</v>
      </c>
      <c r="X26" s="76">
        <f>利润表!X14</f>
        <v>0</v>
      </c>
      <c r="Y26" s="76">
        <f>利润表!Y14</f>
        <v>2124420.59</v>
      </c>
      <c r="Z26" s="76">
        <f>利润表!Z14</f>
        <v>1140768.22</v>
      </c>
      <c r="AA26" s="76">
        <f>利润表!AA14</f>
        <v>0</v>
      </c>
      <c r="AB26" s="76">
        <f>利润表!AB14</f>
        <v>-189484.79999999999</v>
      </c>
      <c r="AC26" s="76">
        <f>利润表!AC14</f>
        <v>2721723.37</v>
      </c>
      <c r="AD26" s="76">
        <f>利润表!AD14</f>
        <v>1112519.74</v>
      </c>
      <c r="AE26" s="76">
        <f>利润表!AE14</f>
        <v>97340.46</v>
      </c>
      <c r="AF26" s="76">
        <f>利润表!AF14</f>
        <v>-197983.28</v>
      </c>
      <c r="AG26" s="76">
        <f>利润表!AG14</f>
        <v>1983637.3</v>
      </c>
      <c r="AH26" s="76">
        <f>利润表!AH14</f>
        <v>0</v>
      </c>
      <c r="AI26" s="76">
        <f>利润表!AI14</f>
        <v>0</v>
      </c>
      <c r="AJ26" s="76">
        <f>利润表!AJ14</f>
        <v>0</v>
      </c>
      <c r="AK26" s="76">
        <f>利润表!AK14</f>
        <v>0</v>
      </c>
      <c r="AL26" s="76">
        <f>利润表!AL14</f>
        <v>0</v>
      </c>
      <c r="AM26" s="76">
        <f>利润表!AM14</f>
        <v>0</v>
      </c>
      <c r="AN26" s="76">
        <f>利润表!AN14</f>
        <v>0</v>
      </c>
      <c r="AO26" s="76">
        <f>利润表!AO14</f>
        <v>0</v>
      </c>
      <c r="AP26" s="76">
        <f>利润表!AP14</f>
        <v>0</v>
      </c>
      <c r="AQ26" s="76">
        <f>利润表!AQ14</f>
        <v>0</v>
      </c>
      <c r="AR26" s="76">
        <f>利润表!AR14</f>
        <v>0</v>
      </c>
      <c r="AS26" s="76">
        <f>利润表!AS14</f>
        <v>0</v>
      </c>
      <c r="AT26" s="76">
        <f>利润表!AT14</f>
        <v>0</v>
      </c>
      <c r="AU26" s="76">
        <f>利润表!AU14</f>
        <v>0</v>
      </c>
      <c r="AV26" s="76">
        <f>利润表!AV14</f>
        <v>0</v>
      </c>
      <c r="AW26" s="76">
        <f>利润表!AW14</f>
        <v>0</v>
      </c>
      <c r="AX26" s="76">
        <f>利润表!AX14</f>
        <v>0</v>
      </c>
      <c r="AY26" s="76">
        <f>利润表!AY14</f>
        <v>0</v>
      </c>
      <c r="AZ26" s="76">
        <f>利润表!AZ14</f>
        <v>0</v>
      </c>
      <c r="BA26" s="76">
        <f>利润表!BA14</f>
        <v>0</v>
      </c>
      <c r="BB26" s="76">
        <f>利润表!BB14</f>
        <v>0</v>
      </c>
      <c r="BC26" s="76">
        <f>利润表!BC14</f>
        <v>0</v>
      </c>
      <c r="BD26" s="76">
        <f>利润表!BD14</f>
        <v>0</v>
      </c>
      <c r="BE26" s="76">
        <f>利润表!BE14</f>
        <v>0</v>
      </c>
      <c r="BF26" s="76">
        <f>利润表!BF14</f>
        <v>0</v>
      </c>
      <c r="BG26" s="76">
        <f>利润表!BG14</f>
        <v>0</v>
      </c>
      <c r="BH26" s="76">
        <f>利润表!BH14</f>
        <v>0</v>
      </c>
      <c r="BI26" s="76">
        <f>利润表!BI14</f>
        <v>0</v>
      </c>
      <c r="BJ26" s="76">
        <f>利润表!BJ14</f>
        <v>0</v>
      </c>
      <c r="BK26" s="76">
        <f>利润表!BK14</f>
        <v>0</v>
      </c>
      <c r="BL26" s="76">
        <f>利润表!BL14</f>
        <v>0</v>
      </c>
      <c r="BM26" s="76">
        <f>利润表!BM14</f>
        <v>0</v>
      </c>
      <c r="BN26" s="76">
        <f>利润表!BN14</f>
        <v>0</v>
      </c>
      <c r="BO26" s="76">
        <f>利润表!BO14</f>
        <v>0</v>
      </c>
      <c r="BP26" s="76">
        <f>利润表!BP14</f>
        <v>0</v>
      </c>
      <c r="BQ26" s="76">
        <f>利润表!BQ14</f>
        <v>0</v>
      </c>
      <c r="BR26" s="76">
        <f>利润表!BR14</f>
        <v>0</v>
      </c>
      <c r="BS26" s="76">
        <f>利润表!BS14</f>
        <v>0</v>
      </c>
      <c r="BT26" s="76">
        <f>利润表!BT14</f>
        <v>0</v>
      </c>
      <c r="BU26" s="76">
        <f>利润表!BU14</f>
        <v>0</v>
      </c>
      <c r="BV26" s="76">
        <f>利润表!BV14</f>
        <v>0</v>
      </c>
      <c r="BW26" s="76">
        <f>利润表!BW14</f>
        <v>0</v>
      </c>
      <c r="BX26" s="76">
        <f>利润表!BX14</f>
        <v>0</v>
      </c>
      <c r="BY26" s="76">
        <f>利润表!BY14</f>
        <v>0</v>
      </c>
      <c r="BZ26" s="76">
        <f>利润表!BZ14</f>
        <v>0</v>
      </c>
      <c r="CA26" s="76">
        <f>利润表!CA14</f>
        <v>0</v>
      </c>
      <c r="CB26" s="76">
        <f>利润表!CB14</f>
        <v>0</v>
      </c>
      <c r="CC26" s="76">
        <f>利润表!CC14</f>
        <v>0</v>
      </c>
      <c r="CD26" s="76">
        <f>利润表!CD14</f>
        <v>0</v>
      </c>
      <c r="CE26" s="76">
        <f>利润表!CE14</f>
        <v>0</v>
      </c>
      <c r="CF26" s="76">
        <f>利润表!CF14</f>
        <v>0</v>
      </c>
      <c r="CG26" s="76">
        <f>利润表!CG14</f>
        <v>0</v>
      </c>
      <c r="CH26" s="76">
        <f>利润表!CH14</f>
        <v>0</v>
      </c>
      <c r="CI26" s="76">
        <f>利润表!CI14</f>
        <v>0</v>
      </c>
      <c r="CJ26" s="76">
        <f>利润表!CJ14</f>
        <v>0</v>
      </c>
    </row>
    <row r="27" spans="1:89" s="76" customFormat="1">
      <c r="A27" s="162" t="s">
        <v>448</v>
      </c>
      <c r="E27" s="76">
        <f>资产资本表!E19</f>
        <v>27667288.27</v>
      </c>
      <c r="F27" s="76">
        <f>资产资本表!F19</f>
        <v>29252044.879999999</v>
      </c>
      <c r="G27" s="76">
        <f>资产资本表!G19</f>
        <v>28484794.670000002</v>
      </c>
      <c r="H27" s="76">
        <f>资产资本表!H19</f>
        <v>30618419.620000001</v>
      </c>
      <c r="I27" s="76">
        <f>资产资本表!I19</f>
        <v>32215803.16</v>
      </c>
      <c r="J27" s="76">
        <f>资产资本表!J19</f>
        <v>30195296.510000002</v>
      </c>
      <c r="K27" s="76">
        <f>资产资本表!K19</f>
        <v>31582252.030000001</v>
      </c>
      <c r="L27" s="76">
        <f>资产资本表!L19</f>
        <v>28725755.940000001</v>
      </c>
      <c r="M27" s="76">
        <f>资产资本表!M19</f>
        <v>18622835.239999998</v>
      </c>
      <c r="N27" s="76">
        <f>资产资本表!N19</f>
        <v>3750000</v>
      </c>
      <c r="O27" s="76">
        <f>资产资本表!O19</f>
        <v>0</v>
      </c>
      <c r="P27" s="76">
        <f>资产资本表!P19</f>
        <v>0</v>
      </c>
      <c r="Q27" s="76">
        <f>资产资本表!Q19</f>
        <v>0</v>
      </c>
      <c r="R27" s="76">
        <f>资产资本表!R19</f>
        <v>0</v>
      </c>
      <c r="S27" s="76">
        <f>资产资本表!S19</f>
        <v>57430000</v>
      </c>
      <c r="T27" s="76">
        <f>资产资本表!T19</f>
        <v>55630000</v>
      </c>
      <c r="U27" s="76">
        <f>资产资本表!U19</f>
        <v>55630000</v>
      </c>
      <c r="V27" s="76">
        <f>资产资本表!V19</f>
        <v>55630000</v>
      </c>
      <c r="W27" s="76">
        <f>资产资本表!W19</f>
        <v>33350000</v>
      </c>
      <c r="X27" s="76">
        <f>资产资本表!X19</f>
        <v>12070000</v>
      </c>
      <c r="Y27" s="76">
        <f>资产资本表!Y19</f>
        <v>12070000</v>
      </c>
      <c r="Z27" s="76">
        <f>资产资本表!Z19</f>
        <v>12070000</v>
      </c>
      <c r="AA27" s="76">
        <f>资产资本表!AA19</f>
        <v>69504279.040000007</v>
      </c>
      <c r="AB27" s="76">
        <f>资产资本表!AB19</f>
        <v>69165875.870000005</v>
      </c>
      <c r="AC27" s="76">
        <f>资产资本表!AC19</f>
        <v>69355360.670000002</v>
      </c>
      <c r="AD27" s="76">
        <f>资产资本表!AD19</f>
        <v>67746157.040000007</v>
      </c>
      <c r="AE27" s="76">
        <f>资产资本表!AE19</f>
        <v>66730977.759999998</v>
      </c>
      <c r="AF27" s="76">
        <f>资产资本表!AF19</f>
        <v>66435654.020000003</v>
      </c>
      <c r="AG27" s="76">
        <f>资产资本表!AG19</f>
        <v>59133637.299999997</v>
      </c>
      <c r="AH27" s="76">
        <f>资产资本表!AH19</f>
        <v>57520815.729999997</v>
      </c>
      <c r="AI27" s="76">
        <f>资产资本表!AI19</f>
        <v>57000192.920000002</v>
      </c>
      <c r="AJ27" s="76">
        <f>资产资本表!AJ19</f>
        <v>0</v>
      </c>
      <c r="AK27" s="76">
        <f>资产资本表!AK19</f>
        <v>0</v>
      </c>
      <c r="AL27" s="76">
        <f>资产资本表!AL19</f>
        <v>0</v>
      </c>
      <c r="AM27" s="76">
        <f>资产资本表!AM19</f>
        <v>0</v>
      </c>
      <c r="AN27" s="76">
        <f>资产资本表!AN19</f>
        <v>0</v>
      </c>
      <c r="AO27" s="76">
        <f>资产资本表!AO19</f>
        <v>0</v>
      </c>
      <c r="AP27" s="76">
        <f>资产资本表!AP19</f>
        <v>0</v>
      </c>
      <c r="AQ27" s="76">
        <f>资产资本表!AQ19</f>
        <v>0</v>
      </c>
      <c r="AR27" s="76">
        <f>资产资本表!AR19</f>
        <v>0</v>
      </c>
      <c r="AS27" s="76">
        <f>资产资本表!AS19</f>
        <v>0</v>
      </c>
      <c r="AT27" s="76">
        <f>资产资本表!AT19</f>
        <v>0</v>
      </c>
      <c r="AU27" s="76">
        <f>资产资本表!AU19</f>
        <v>0</v>
      </c>
      <c r="AV27" s="76">
        <f>资产资本表!AV19</f>
        <v>0</v>
      </c>
      <c r="AW27" s="76">
        <f>资产资本表!AW19</f>
        <v>0</v>
      </c>
      <c r="AX27" s="76">
        <f>资产资本表!AX19</f>
        <v>0</v>
      </c>
      <c r="AY27" s="76">
        <f>资产资本表!AY19</f>
        <v>0</v>
      </c>
      <c r="AZ27" s="76">
        <f>资产资本表!AZ19</f>
        <v>0</v>
      </c>
      <c r="BA27" s="76">
        <f>资产资本表!BA19</f>
        <v>0</v>
      </c>
      <c r="BB27" s="76">
        <f>资产资本表!BB19</f>
        <v>0</v>
      </c>
      <c r="BC27" s="76">
        <f>资产资本表!BC19</f>
        <v>0</v>
      </c>
      <c r="BD27" s="76">
        <f>资产资本表!BD19</f>
        <v>0</v>
      </c>
      <c r="BE27" s="76">
        <f>资产资本表!BE19</f>
        <v>0</v>
      </c>
      <c r="BF27" s="76">
        <f>资产资本表!BF19</f>
        <v>0</v>
      </c>
      <c r="BG27" s="76">
        <f>资产资本表!BG19</f>
        <v>0</v>
      </c>
      <c r="BH27" s="76">
        <f>资产资本表!BH19</f>
        <v>0</v>
      </c>
      <c r="BI27" s="76">
        <f>资产资本表!BI19</f>
        <v>0</v>
      </c>
      <c r="BJ27" s="76">
        <f>资产资本表!BJ19</f>
        <v>0</v>
      </c>
      <c r="BK27" s="76">
        <f>资产资本表!BK19</f>
        <v>0</v>
      </c>
      <c r="BL27" s="76">
        <f>资产资本表!BL19</f>
        <v>0</v>
      </c>
      <c r="BM27" s="76">
        <f>资产资本表!BM19</f>
        <v>0</v>
      </c>
      <c r="BN27" s="76">
        <f>资产资本表!BN19</f>
        <v>0</v>
      </c>
      <c r="BO27" s="76">
        <f>资产资本表!BO19</f>
        <v>0</v>
      </c>
      <c r="BP27" s="76">
        <f>资产资本表!BP19</f>
        <v>0</v>
      </c>
      <c r="BQ27" s="76">
        <f>资产资本表!BQ19</f>
        <v>0</v>
      </c>
      <c r="BR27" s="76">
        <f>资产资本表!BR19</f>
        <v>0</v>
      </c>
      <c r="BS27" s="76">
        <f>资产资本表!BS19</f>
        <v>0</v>
      </c>
      <c r="BT27" s="76">
        <f>资产资本表!BT19</f>
        <v>0</v>
      </c>
      <c r="BU27" s="76">
        <f>资产资本表!BU19</f>
        <v>0</v>
      </c>
      <c r="BV27" s="76">
        <f>资产资本表!BV19</f>
        <v>0</v>
      </c>
      <c r="BW27" s="76">
        <f>资产资本表!BW19</f>
        <v>0</v>
      </c>
      <c r="BX27" s="76">
        <f>资产资本表!BX19</f>
        <v>0</v>
      </c>
      <c r="BY27" s="76">
        <f>资产资本表!BY19</f>
        <v>0</v>
      </c>
      <c r="BZ27" s="76">
        <f>资产资本表!BZ19</f>
        <v>0</v>
      </c>
      <c r="CA27" s="76">
        <f>资产资本表!CA19</f>
        <v>0</v>
      </c>
      <c r="CB27" s="76">
        <f>资产资本表!CB19</f>
        <v>0</v>
      </c>
      <c r="CC27" s="76">
        <f>资产资本表!CC19</f>
        <v>0</v>
      </c>
      <c r="CD27" s="76">
        <f>资产资本表!CD19</f>
        <v>0</v>
      </c>
      <c r="CE27" s="76">
        <f>资产资本表!CE19</f>
        <v>0</v>
      </c>
      <c r="CF27" s="76">
        <f>资产资本表!CF19</f>
        <v>0</v>
      </c>
      <c r="CG27" s="76">
        <f>资产资本表!CG19</f>
        <v>0</v>
      </c>
      <c r="CH27" s="76">
        <f>资产资本表!CH19</f>
        <v>0</v>
      </c>
      <c r="CI27" s="76">
        <f>资产资本表!CI19</f>
        <v>0</v>
      </c>
      <c r="CJ27" s="76">
        <f>资产资本表!CJ19</f>
        <v>0</v>
      </c>
      <c r="CK27" s="76">
        <f>资产资本表!CK19</f>
        <v>0</v>
      </c>
    </row>
    <row r="28" spans="1:89" s="122" customFormat="1">
      <c r="A28" s="159" t="s">
        <v>449</v>
      </c>
      <c r="E28" s="122">
        <f>E26/E27</f>
        <v>-1.4521592289029923E-2</v>
      </c>
      <c r="F28" s="122">
        <f t="shared" ref="F28:BQ28" si="12">F26/F27</f>
        <v>4.0441054116145611E-2</v>
      </c>
      <c r="G28" s="122">
        <f t="shared" si="12"/>
        <v>1.4594955828761816E-2</v>
      </c>
      <c r="H28" s="122">
        <f t="shared" si="12"/>
        <v>0</v>
      </c>
      <c r="I28" s="122">
        <f t="shared" si="12"/>
        <v>0.20035374216633373</v>
      </c>
      <c r="J28" s="122">
        <f t="shared" si="12"/>
        <v>0</v>
      </c>
      <c r="K28" s="122">
        <f t="shared" si="12"/>
        <v>0</v>
      </c>
      <c r="L28" s="122">
        <f t="shared" si="12"/>
        <v>0</v>
      </c>
      <c r="M28" s="122">
        <f t="shared" si="12"/>
        <v>0</v>
      </c>
      <c r="N28" s="122">
        <f t="shared" si="12"/>
        <v>0</v>
      </c>
      <c r="O28" s="122" t="e">
        <f t="shared" si="12"/>
        <v>#DIV/0!</v>
      </c>
      <c r="P28" s="122" t="e">
        <f t="shared" si="12"/>
        <v>#DIV/0!</v>
      </c>
      <c r="Q28" s="122" t="e">
        <f t="shared" si="12"/>
        <v>#DIV/0!</v>
      </c>
      <c r="R28" s="122" t="e">
        <f t="shared" si="12"/>
        <v>#DIV/0!</v>
      </c>
      <c r="S28" s="122">
        <f t="shared" si="12"/>
        <v>0</v>
      </c>
      <c r="T28" s="122">
        <f t="shared" si="12"/>
        <v>0</v>
      </c>
      <c r="U28" s="122">
        <f t="shared" si="12"/>
        <v>0</v>
      </c>
      <c r="V28" s="122">
        <f t="shared" si="12"/>
        <v>0</v>
      </c>
      <c r="W28" s="122">
        <f t="shared" si="12"/>
        <v>0</v>
      </c>
      <c r="X28" s="122">
        <f t="shared" si="12"/>
        <v>0</v>
      </c>
      <c r="Y28" s="122">
        <f t="shared" si="12"/>
        <v>0.17600833388566692</v>
      </c>
      <c r="Z28" s="122">
        <f t="shared" si="12"/>
        <v>9.4512694283347146E-2</v>
      </c>
      <c r="AA28" s="122">
        <f t="shared" si="12"/>
        <v>0</v>
      </c>
      <c r="AB28" s="122">
        <f t="shared" si="12"/>
        <v>-2.7395705991802109E-3</v>
      </c>
      <c r="AC28" s="122">
        <f t="shared" si="12"/>
        <v>3.9243157900226949E-2</v>
      </c>
      <c r="AD28" s="122">
        <f t="shared" si="12"/>
        <v>1.6421887065020152E-2</v>
      </c>
      <c r="AE28" s="122">
        <f t="shared" si="12"/>
        <v>1.45869974137181E-3</v>
      </c>
      <c r="AF28" s="122">
        <f t="shared" si="12"/>
        <v>-2.9800757277169045E-3</v>
      </c>
      <c r="AG28" s="122">
        <f t="shared" si="12"/>
        <v>3.3544990475327996E-2</v>
      </c>
      <c r="AH28" s="122">
        <f t="shared" si="12"/>
        <v>0</v>
      </c>
      <c r="AI28" s="122">
        <f t="shared" si="12"/>
        <v>0</v>
      </c>
      <c r="AJ28" s="122" t="e">
        <f t="shared" si="12"/>
        <v>#DIV/0!</v>
      </c>
      <c r="AK28" s="122" t="e">
        <f t="shared" si="12"/>
        <v>#DIV/0!</v>
      </c>
      <c r="AL28" s="122" t="e">
        <f t="shared" si="12"/>
        <v>#DIV/0!</v>
      </c>
      <c r="AM28" s="122" t="e">
        <f t="shared" si="12"/>
        <v>#DIV/0!</v>
      </c>
      <c r="AN28" s="122" t="e">
        <f t="shared" si="12"/>
        <v>#DIV/0!</v>
      </c>
      <c r="AO28" s="122" t="e">
        <f t="shared" si="12"/>
        <v>#DIV/0!</v>
      </c>
      <c r="AP28" s="122" t="e">
        <f t="shared" si="12"/>
        <v>#DIV/0!</v>
      </c>
      <c r="AQ28" s="122" t="e">
        <f t="shared" si="12"/>
        <v>#DIV/0!</v>
      </c>
      <c r="AR28" s="122" t="e">
        <f t="shared" si="12"/>
        <v>#DIV/0!</v>
      </c>
      <c r="AS28" s="122" t="e">
        <f t="shared" si="12"/>
        <v>#DIV/0!</v>
      </c>
      <c r="AT28" s="122" t="e">
        <f t="shared" si="12"/>
        <v>#DIV/0!</v>
      </c>
      <c r="AU28" s="122" t="e">
        <f t="shared" si="12"/>
        <v>#DIV/0!</v>
      </c>
      <c r="AV28" s="122" t="e">
        <f t="shared" si="12"/>
        <v>#DIV/0!</v>
      </c>
      <c r="AW28" s="122" t="e">
        <f t="shared" si="12"/>
        <v>#DIV/0!</v>
      </c>
      <c r="AX28" s="122" t="e">
        <f t="shared" si="12"/>
        <v>#DIV/0!</v>
      </c>
      <c r="AY28" s="122" t="e">
        <f t="shared" si="12"/>
        <v>#DIV/0!</v>
      </c>
      <c r="AZ28" s="122" t="e">
        <f t="shared" si="12"/>
        <v>#DIV/0!</v>
      </c>
      <c r="BA28" s="122" t="e">
        <f t="shared" si="12"/>
        <v>#DIV/0!</v>
      </c>
      <c r="BB28" s="122" t="e">
        <f t="shared" si="12"/>
        <v>#DIV/0!</v>
      </c>
      <c r="BC28" s="122" t="e">
        <f t="shared" si="12"/>
        <v>#DIV/0!</v>
      </c>
      <c r="BD28" s="122" t="e">
        <f t="shared" si="12"/>
        <v>#DIV/0!</v>
      </c>
      <c r="BE28" s="122" t="e">
        <f t="shared" si="12"/>
        <v>#DIV/0!</v>
      </c>
      <c r="BF28" s="122" t="e">
        <f t="shared" si="12"/>
        <v>#DIV/0!</v>
      </c>
      <c r="BG28" s="122" t="e">
        <f t="shared" si="12"/>
        <v>#DIV/0!</v>
      </c>
      <c r="BH28" s="122" t="e">
        <f t="shared" si="12"/>
        <v>#DIV/0!</v>
      </c>
      <c r="BI28" s="122" t="e">
        <f t="shared" si="12"/>
        <v>#DIV/0!</v>
      </c>
      <c r="BJ28" s="122" t="e">
        <f t="shared" si="12"/>
        <v>#DIV/0!</v>
      </c>
      <c r="BK28" s="122" t="e">
        <f t="shared" si="12"/>
        <v>#DIV/0!</v>
      </c>
      <c r="BL28" s="122" t="e">
        <f t="shared" si="12"/>
        <v>#DIV/0!</v>
      </c>
      <c r="BM28" s="122" t="e">
        <f t="shared" si="12"/>
        <v>#DIV/0!</v>
      </c>
      <c r="BN28" s="122" t="e">
        <f t="shared" si="12"/>
        <v>#DIV/0!</v>
      </c>
      <c r="BO28" s="122" t="e">
        <f t="shared" si="12"/>
        <v>#DIV/0!</v>
      </c>
      <c r="BP28" s="122" t="e">
        <f t="shared" si="12"/>
        <v>#DIV/0!</v>
      </c>
      <c r="BQ28" s="122" t="e">
        <f t="shared" si="12"/>
        <v>#DIV/0!</v>
      </c>
      <c r="BR28" s="122" t="e">
        <f t="shared" ref="BR28:CJ28" si="13">BR26/BR27</f>
        <v>#DIV/0!</v>
      </c>
      <c r="BS28" s="122" t="e">
        <f t="shared" si="13"/>
        <v>#DIV/0!</v>
      </c>
      <c r="BT28" s="122" t="e">
        <f t="shared" si="13"/>
        <v>#DIV/0!</v>
      </c>
      <c r="BU28" s="122" t="e">
        <f t="shared" si="13"/>
        <v>#DIV/0!</v>
      </c>
      <c r="BV28" s="122" t="e">
        <f t="shared" si="13"/>
        <v>#DIV/0!</v>
      </c>
      <c r="BW28" s="122" t="e">
        <f t="shared" si="13"/>
        <v>#DIV/0!</v>
      </c>
      <c r="BX28" s="122" t="e">
        <f t="shared" si="13"/>
        <v>#DIV/0!</v>
      </c>
      <c r="BY28" s="122" t="e">
        <f t="shared" si="13"/>
        <v>#DIV/0!</v>
      </c>
      <c r="BZ28" s="122" t="e">
        <f t="shared" si="13"/>
        <v>#DIV/0!</v>
      </c>
      <c r="CA28" s="122" t="e">
        <f t="shared" si="13"/>
        <v>#DIV/0!</v>
      </c>
      <c r="CB28" s="122" t="e">
        <f t="shared" si="13"/>
        <v>#DIV/0!</v>
      </c>
      <c r="CC28" s="122" t="e">
        <f t="shared" si="13"/>
        <v>#DIV/0!</v>
      </c>
      <c r="CD28" s="122" t="e">
        <f t="shared" si="13"/>
        <v>#DIV/0!</v>
      </c>
      <c r="CE28" s="122" t="e">
        <f t="shared" si="13"/>
        <v>#DIV/0!</v>
      </c>
      <c r="CF28" s="122" t="e">
        <f t="shared" si="13"/>
        <v>#DIV/0!</v>
      </c>
      <c r="CG28" s="122" t="e">
        <f t="shared" si="13"/>
        <v>#DIV/0!</v>
      </c>
      <c r="CH28" s="122" t="e">
        <f t="shared" si="13"/>
        <v>#DIV/0!</v>
      </c>
      <c r="CI28" s="122" t="e">
        <f t="shared" si="13"/>
        <v>#DIV/0!</v>
      </c>
      <c r="CJ28" s="122" t="e">
        <f t="shared" si="13"/>
        <v>#DIV/0!</v>
      </c>
    </row>
    <row r="29" spans="1:89" s="26" customFormat="1">
      <c r="A29" s="17"/>
    </row>
    <row r="30" spans="1:89" s="26" customFormat="1">
      <c r="A30" s="17"/>
    </row>
    <row r="31" spans="1:89" s="129" customFormat="1">
      <c r="A31" s="131" t="s">
        <v>450</v>
      </c>
      <c r="B31" s="1">
        <v>43373</v>
      </c>
      <c r="C31" s="1">
        <v>43281</v>
      </c>
      <c r="D31" s="1">
        <v>43190</v>
      </c>
      <c r="E31" s="1">
        <v>43100</v>
      </c>
      <c r="F31" s="1">
        <v>43008</v>
      </c>
      <c r="G31" s="1">
        <v>42916</v>
      </c>
      <c r="H31" s="1">
        <v>42825</v>
      </c>
      <c r="I31" s="1">
        <v>42735</v>
      </c>
      <c r="J31" s="1">
        <v>42643</v>
      </c>
      <c r="K31" s="1">
        <v>42551</v>
      </c>
      <c r="L31" s="1">
        <v>42460</v>
      </c>
      <c r="M31" s="1">
        <v>42369</v>
      </c>
      <c r="N31" s="1">
        <v>42277</v>
      </c>
      <c r="O31" s="1">
        <v>42185</v>
      </c>
      <c r="P31" s="1">
        <v>42094</v>
      </c>
      <c r="Q31" s="1">
        <v>42004</v>
      </c>
      <c r="R31" s="1">
        <v>41912</v>
      </c>
      <c r="S31" s="1">
        <v>41820</v>
      </c>
      <c r="T31" s="1">
        <v>41729</v>
      </c>
      <c r="U31" s="1">
        <v>41639</v>
      </c>
      <c r="V31" s="1">
        <v>41547</v>
      </c>
      <c r="W31" s="1">
        <v>41455</v>
      </c>
      <c r="X31" s="1">
        <v>41364</v>
      </c>
      <c r="Y31" s="1">
        <v>41274</v>
      </c>
      <c r="Z31" s="1">
        <v>41182</v>
      </c>
      <c r="AA31" s="1">
        <v>41090</v>
      </c>
      <c r="AB31" s="1">
        <v>40999</v>
      </c>
      <c r="AC31" s="1">
        <v>40908</v>
      </c>
      <c r="AD31" s="1">
        <v>40816</v>
      </c>
      <c r="AE31" s="1">
        <v>40724</v>
      </c>
      <c r="AF31" s="1">
        <v>40633</v>
      </c>
      <c r="AG31" s="1">
        <v>40543</v>
      </c>
      <c r="AH31" s="1">
        <v>40451</v>
      </c>
      <c r="AI31" s="1">
        <v>40359</v>
      </c>
      <c r="AJ31" s="1">
        <v>40268</v>
      </c>
      <c r="AK31" s="1">
        <v>40178</v>
      </c>
      <c r="AL31" s="1">
        <v>40086</v>
      </c>
      <c r="AM31" s="1">
        <v>39994</v>
      </c>
      <c r="AN31" s="1">
        <v>39903</v>
      </c>
      <c r="AO31" s="1">
        <v>39813</v>
      </c>
      <c r="AP31" s="1">
        <v>39721</v>
      </c>
      <c r="AQ31" s="1">
        <v>39447</v>
      </c>
      <c r="AR31" s="1">
        <v>39082</v>
      </c>
      <c r="AS31" s="1">
        <v>25569</v>
      </c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</row>
    <row r="32" spans="1:89" s="76" customFormat="1">
      <c r="A32" s="162" t="s">
        <v>454</v>
      </c>
      <c r="E32" s="76">
        <f>股权价值增加表!E29</f>
        <v>40039457.778790087</v>
      </c>
      <c r="F32" s="76">
        <f>股权价值增加表!F29</f>
        <v>18514869.915445901</v>
      </c>
      <c r="G32" s="76">
        <f>股权价值增加表!G29</f>
        <v>12973778.103862835</v>
      </c>
      <c r="H32" s="76">
        <f>股权价值增加表!H29</f>
        <v>6324092.1257754266</v>
      </c>
      <c r="I32" s="76">
        <f>股权价值增加表!I29</f>
        <v>44127441.737918675</v>
      </c>
      <c r="J32" s="76">
        <f>股权价值增加表!J29</f>
        <v>5414196.939355135</v>
      </c>
      <c r="K32" s="76">
        <f>股权价值增加表!K29</f>
        <v>3213004.9112887597</v>
      </c>
      <c r="L32" s="76">
        <f>股权价值增加表!L29</f>
        <v>61036.544671083197</v>
      </c>
      <c r="M32" s="76">
        <f>股权价值增加表!M29</f>
        <v>15359620.952037148</v>
      </c>
      <c r="N32" s="76">
        <f>股权价值增加表!N29</f>
        <v>3356623.2052282314</v>
      </c>
      <c r="O32" s="76">
        <f>股权价值增加表!O29</f>
        <v>3512254.3637418346</v>
      </c>
      <c r="P32" s="76">
        <f>股权价值增加表!P29</f>
        <v>921922.04832132638</v>
      </c>
      <c r="Q32" s="76">
        <f>股权价值增加表!Q29</f>
        <v>11388593.403789049</v>
      </c>
      <c r="R32" s="76">
        <f>股权价值增加表!R29</f>
        <v>1433744.6291620033</v>
      </c>
      <c r="S32" s="76">
        <f>股权价值增加表!S29</f>
        <v>1391974.980842757</v>
      </c>
      <c r="T32" s="76">
        <f>股权价值增加表!T29</f>
        <v>4412.66</v>
      </c>
      <c r="U32" s="76">
        <f>股权价值增加表!U29</f>
        <v>11128983.325479796</v>
      </c>
      <c r="V32" s="76">
        <f>股权价值增加表!V29</f>
        <v>1077960.6124230893</v>
      </c>
      <c r="W32" s="76">
        <f>股权价值增加表!W29</f>
        <v>1069687.4165725044</v>
      </c>
      <c r="X32" s="76">
        <f>股权价值增加表!X29</f>
        <v>0</v>
      </c>
      <c r="Y32" s="76">
        <f>股权价值增加表!Y29</f>
        <v>14177272.766993333</v>
      </c>
      <c r="Z32" s="76">
        <f>股权价值增加表!Z29</f>
        <v>992395.67914278479</v>
      </c>
      <c r="AA32" s="76">
        <f>股权价值增加表!AA29</f>
        <v>1046116.4434013874</v>
      </c>
      <c r="AB32" s="76">
        <f>股权价值增加表!AB29</f>
        <v>0</v>
      </c>
      <c r="AC32" s="76">
        <f>股权价值增加表!AC29</f>
        <v>12364686.278327297</v>
      </c>
      <c r="AD32" s="76">
        <f>股权价值增加表!AD29</f>
        <v>430711.1616524522</v>
      </c>
      <c r="AE32" s="76">
        <f>股权价值增加表!AE29</f>
        <v>439963.56950669317</v>
      </c>
      <c r="AF32" s="76">
        <f>股权价值增加表!AF29</f>
        <v>0</v>
      </c>
      <c r="AG32" s="76">
        <f>股权价值增加表!AG29</f>
        <v>10689804.567024274</v>
      </c>
      <c r="AH32" s="76">
        <f>股权价值增加表!AH29</f>
        <v>272185.349601897</v>
      </c>
      <c r="AI32" s="76">
        <f>股权价值增加表!AI29</f>
        <v>-110818.6584279435</v>
      </c>
      <c r="AJ32" s="76">
        <f>股权价值增加表!AJ29</f>
        <v>0</v>
      </c>
      <c r="AK32" s="76">
        <f>股权价值增加表!AK29</f>
        <v>2643087.2879628167</v>
      </c>
      <c r="AL32" s="76">
        <f>股权价值增加表!AL29</f>
        <v>0</v>
      </c>
      <c r="AM32" s="76">
        <f>股权价值增加表!AM29</f>
        <v>0</v>
      </c>
      <c r="AN32" s="76">
        <f>股权价值增加表!AN29</f>
        <v>0</v>
      </c>
      <c r="AO32" s="76">
        <f>股权价值增加表!AO29</f>
        <v>891663.99965763756</v>
      </c>
      <c r="AP32" s="76">
        <f>股权价值增加表!AP29</f>
        <v>0</v>
      </c>
      <c r="AQ32" s="76">
        <f>股权价值增加表!AQ29</f>
        <v>0</v>
      </c>
      <c r="AR32" s="76">
        <f>股权价值增加表!AR29</f>
        <v>0</v>
      </c>
      <c r="AS32" s="76" t="e">
        <f>股权价值增加表!AS29</f>
        <v>#DIV/0!</v>
      </c>
      <c r="AT32" s="76">
        <f>股权价值增加表!AT29</f>
        <v>-13003140.681632061</v>
      </c>
      <c r="AU32" s="76">
        <f>股权价值增加表!AU29</f>
        <v>-20273858.635097776</v>
      </c>
      <c r="AV32" s="76">
        <f>股权价值增加表!AV29</f>
        <v>0</v>
      </c>
      <c r="AW32" s="76">
        <f>股权价值增加表!AW29</f>
        <v>13589374.630842954</v>
      </c>
      <c r="AX32" s="76">
        <f>股权价值增加表!AX29</f>
        <v>19968810.999266259</v>
      </c>
      <c r="AY32" s="76">
        <f>股权价值增加表!AY29</f>
        <v>-1423099.2058320753</v>
      </c>
      <c r="AZ32" s="76">
        <f>股权价值增加表!AZ29</f>
        <v>-7194596.6275969138</v>
      </c>
      <c r="BA32" s="76">
        <f>股权价值增加表!BA29</f>
        <v>-181556067.22954905</v>
      </c>
      <c r="BB32" s="76">
        <f>股权价值增加表!BB29</f>
        <v>-143078150.54667872</v>
      </c>
      <c r="BC32" s="76">
        <f>股权价值增加表!BC29</f>
        <v>-130799362.71280822</v>
      </c>
      <c r="BD32" s="76">
        <f>股权价值增加表!BD29</f>
        <v>-9180723.6354263648</v>
      </c>
      <c r="BE32" s="76">
        <f>股权价值增加表!BE29</f>
        <v>-39163425.10763751</v>
      </c>
      <c r="BF32" s="76">
        <f>股权价值增加表!BF29</f>
        <v>-29010920.011306331</v>
      </c>
      <c r="BG32" s="76">
        <f>股权价值增加表!BG29</f>
        <v>-17084859.33726842</v>
      </c>
      <c r="BH32" s="76">
        <f>股权价值增加表!BH29</f>
        <v>-14601441.917478967</v>
      </c>
      <c r="BI32" s="76">
        <f>股权价值增加表!BI29</f>
        <v>-37902491.761407793</v>
      </c>
      <c r="BJ32" s="76">
        <f>股权价值增加表!BJ29</f>
        <v>3637143.7941476554</v>
      </c>
      <c r="BK32" s="76">
        <f>股权价值增加表!BK29</f>
        <v>17088874.201992691</v>
      </c>
      <c r="BL32" s="76">
        <f>股权价值增加表!BL29</f>
        <v>-19157263.320142653</v>
      </c>
      <c r="BM32" s="76">
        <f>股权价值增加表!BM29</f>
        <v>-77532345.976353824</v>
      </c>
      <c r="BN32" s="76">
        <f>股权价值增加表!BN29</f>
        <v>-44465528.91937016</v>
      </c>
      <c r="BO32" s="76">
        <f>股权价值增加表!BO29</f>
        <v>-23927295.945694104</v>
      </c>
      <c r="BP32" s="76">
        <f>股权价值增加表!BP29</f>
        <v>-15677534.370202009</v>
      </c>
      <c r="BQ32" s="76">
        <f>股权价值增加表!BQ29</f>
        <v>-81369625.584198147</v>
      </c>
      <c r="BR32" s="76">
        <f>股权价值增加表!BR29</f>
        <v>-14320831.603676498</v>
      </c>
      <c r="BS32" s="76">
        <f>股权价值增加表!BS29</f>
        <v>6639032.4941815287</v>
      </c>
      <c r="BT32" s="76">
        <f>股权价值增加表!BT29</f>
        <v>8336415.3521843404</v>
      </c>
      <c r="BU32" s="76">
        <f>股权价值增加表!BU29</f>
        <v>-42090769.441926852</v>
      </c>
      <c r="BV32" s="76">
        <f>股权价值增加表!BV29</f>
        <v>-31537945.171112079</v>
      </c>
      <c r="BW32" s="76">
        <f>股权价值增加表!BW29</f>
        <v>41571053.049183644</v>
      </c>
      <c r="BX32" s="76">
        <f>股权价值增加表!BX29</f>
        <v>-2405395.41</v>
      </c>
      <c r="BY32" s="76">
        <f>股权价值增加表!BY29</f>
        <v>26374725.858461704</v>
      </c>
      <c r="BZ32" s="76">
        <f>股权价值增加表!BZ29</f>
        <v>475384.5</v>
      </c>
      <c r="CA32" s="76">
        <f>股权价值增加表!CA29</f>
        <v>5512911.5004907371</v>
      </c>
      <c r="CB32" s="76">
        <f>股权价值增加表!CB29</f>
        <v>-6664176.4400000013</v>
      </c>
      <c r="CC32" s="76">
        <f>股权价值增加表!CC29</f>
        <v>33083162.000634164</v>
      </c>
      <c r="CD32" s="76">
        <f>股权价值增加表!CD29</f>
        <v>-13940000</v>
      </c>
      <c r="CE32" s="76">
        <f>股权价值增加表!CE29</f>
        <v>-20081000</v>
      </c>
      <c r="CF32" s="76">
        <f>股权价值增加表!CF29</f>
        <v>-14354563.84</v>
      </c>
      <c r="CG32" s="76" t="e">
        <f>股权价值增加表!CG29</f>
        <v>#DIV/0!</v>
      </c>
      <c r="CH32" s="76" t="e">
        <f>股权价值增加表!CH29</f>
        <v>#DIV/0!</v>
      </c>
      <c r="CI32" s="76" t="e">
        <f>股权价值增加表!CI29</f>
        <v>#DIV/0!</v>
      </c>
      <c r="CJ32" s="76" t="e">
        <f>股权价值增加表!CJ29</f>
        <v>#DIV/0!</v>
      </c>
    </row>
    <row r="33" spans="1:89" s="76" customFormat="1">
      <c r="A33" s="163" t="s">
        <v>455</v>
      </c>
    </row>
    <row r="34" spans="1:89" s="76" customFormat="1">
      <c r="A34" s="162" t="s">
        <v>456</v>
      </c>
      <c r="E34" s="76">
        <f>资产资本表!E4</f>
        <v>2521842674.25</v>
      </c>
      <c r="F34" s="76">
        <f>资产资本表!F4</f>
        <v>2535291116.5599999</v>
      </c>
      <c r="G34" s="76">
        <f>资产资本表!G4</f>
        <v>2812642216.04</v>
      </c>
      <c r="H34" s="76">
        <f>资产资本表!H4</f>
        <v>3074226612.3099999</v>
      </c>
      <c r="I34" s="76">
        <f>资产资本表!I4</f>
        <v>3271492298.5900002</v>
      </c>
      <c r="J34" s="76">
        <f>资产资本表!J4</f>
        <v>3354865852.7399998</v>
      </c>
      <c r="K34" s="76">
        <f>资产资本表!K4</f>
        <v>3009247065.4200001</v>
      </c>
      <c r="L34" s="76">
        <f>资产资本表!L4</f>
        <v>2805898977.5</v>
      </c>
      <c r="M34" s="76">
        <f>资产资本表!M4</f>
        <v>2926144765.79</v>
      </c>
      <c r="N34" s="76">
        <f>资产资本表!N4</f>
        <v>2572281077.6199999</v>
      </c>
      <c r="O34" s="76">
        <f>资产资本表!O4</f>
        <v>2509143880.21</v>
      </c>
      <c r="P34" s="76">
        <f>资产资本表!P4</f>
        <v>1098550271.02</v>
      </c>
      <c r="Q34" s="76">
        <f>资产资本表!Q4</f>
        <v>790782844.62</v>
      </c>
      <c r="R34" s="76">
        <f>资产资本表!R4</f>
        <v>897652794.40999997</v>
      </c>
      <c r="S34" s="76">
        <f>资产资本表!S4</f>
        <v>598554852.14999998</v>
      </c>
      <c r="T34" s="76">
        <f>资产资本表!T4</f>
        <v>840120722.94000006</v>
      </c>
      <c r="U34" s="76">
        <f>资产资本表!U4</f>
        <v>958460010.94000006</v>
      </c>
      <c r="V34" s="76">
        <f>资产资本表!V4</f>
        <v>854459797.76999998</v>
      </c>
      <c r="W34" s="76">
        <f>资产资本表!W4</f>
        <v>802885753.30999994</v>
      </c>
      <c r="X34" s="76">
        <f>资产资本表!X4</f>
        <v>828198424.82000005</v>
      </c>
      <c r="Y34" s="76">
        <f>资产资本表!Y4</f>
        <v>1019364355.55</v>
      </c>
      <c r="Z34" s="76">
        <f>资产资本表!Z4</f>
        <v>778696292.08000004</v>
      </c>
      <c r="AA34" s="76">
        <f>资产资本表!AA4</f>
        <v>674563458.76999998</v>
      </c>
      <c r="AB34" s="76">
        <f>资产资本表!AB4</f>
        <v>780797093.11000001</v>
      </c>
      <c r="AC34" s="76">
        <f>资产资本表!AC4</f>
        <v>895061180.42999995</v>
      </c>
      <c r="AD34" s="76">
        <f>资产资本表!AD4</f>
        <v>812083143.69000006</v>
      </c>
      <c r="AE34" s="76">
        <f>资产资本表!AE4</f>
        <v>816887674.84000003</v>
      </c>
      <c r="AF34" s="76">
        <f>资产资本表!AF4</f>
        <v>911560433.95000005</v>
      </c>
      <c r="AG34" s="76">
        <f>资产资本表!AG4</f>
        <v>1022580673.9</v>
      </c>
      <c r="AH34" s="76">
        <f>资产资本表!AH4</f>
        <v>893956390.22000003</v>
      </c>
      <c r="AI34" s="76">
        <f>资产资本表!AI4</f>
        <v>963241119.86000001</v>
      </c>
      <c r="AJ34" s="76">
        <f>资产资本表!AJ4</f>
        <v>1040979567.47</v>
      </c>
      <c r="AK34" s="76">
        <f>资产资本表!AK4</f>
        <v>968034103.63</v>
      </c>
      <c r="AL34" s="76">
        <f>资产资本表!AL4</f>
        <v>914650907.19000006</v>
      </c>
      <c r="AM34" s="76">
        <f>资产资本表!AM4</f>
        <v>217154797.90000001</v>
      </c>
      <c r="AN34" s="76">
        <f>资产资本表!AN4</f>
        <v>178464315.55000001</v>
      </c>
      <c r="AO34" s="76">
        <f>资产资本表!AO4</f>
        <v>135286595.47999999</v>
      </c>
      <c r="AP34" s="76">
        <f>资产资本表!AP4</f>
        <v>132744933.33</v>
      </c>
      <c r="AQ34" s="76">
        <f>资产资本表!AQ4</f>
        <v>0</v>
      </c>
      <c r="AR34" s="76">
        <f>资产资本表!AR4</f>
        <v>0</v>
      </c>
      <c r="AS34" s="76">
        <f>资产资本表!AS4</f>
        <v>0</v>
      </c>
      <c r="AT34" s="76">
        <f>资产资本表!AT4</f>
        <v>0</v>
      </c>
      <c r="AU34" s="76">
        <f>资产资本表!AU4</f>
        <v>0</v>
      </c>
      <c r="AV34" s="76">
        <f>资产资本表!AV4</f>
        <v>0</v>
      </c>
      <c r="AW34" s="76">
        <f>资产资本表!AW4</f>
        <v>0</v>
      </c>
      <c r="AX34" s="76">
        <f>资产资本表!AX4</f>
        <v>0</v>
      </c>
      <c r="AY34" s="76">
        <f>资产资本表!AY4</f>
        <v>0</v>
      </c>
      <c r="AZ34" s="76">
        <f>资产资本表!AZ4</f>
        <v>0</v>
      </c>
      <c r="BA34" s="76">
        <f>资产资本表!BA4</f>
        <v>0</v>
      </c>
      <c r="BB34" s="76">
        <f>资产资本表!BB4</f>
        <v>0</v>
      </c>
      <c r="BC34" s="76">
        <f>资产资本表!BC4</f>
        <v>0</v>
      </c>
      <c r="BD34" s="76">
        <f>资产资本表!BD4</f>
        <v>0</v>
      </c>
      <c r="BE34" s="76">
        <f>资产资本表!BE4</f>
        <v>0</v>
      </c>
      <c r="BF34" s="76">
        <f>资产资本表!BF4</f>
        <v>0</v>
      </c>
      <c r="BG34" s="76">
        <f>资产资本表!BG4</f>
        <v>0</v>
      </c>
      <c r="BH34" s="76">
        <f>资产资本表!BH4</f>
        <v>0</v>
      </c>
      <c r="BI34" s="76">
        <f>资产资本表!BI4</f>
        <v>0</v>
      </c>
      <c r="BJ34" s="76">
        <f>资产资本表!BJ4</f>
        <v>0</v>
      </c>
      <c r="BK34" s="76">
        <f>资产资本表!BK4</f>
        <v>0</v>
      </c>
      <c r="BL34" s="76">
        <f>资产资本表!BL4</f>
        <v>0</v>
      </c>
      <c r="BM34" s="76">
        <f>资产资本表!BM4</f>
        <v>0</v>
      </c>
      <c r="BN34" s="76">
        <f>资产资本表!BN4</f>
        <v>0</v>
      </c>
      <c r="BO34" s="76">
        <f>资产资本表!BO4</f>
        <v>0</v>
      </c>
      <c r="BP34" s="76">
        <f>资产资本表!BP4</f>
        <v>0</v>
      </c>
      <c r="BQ34" s="76">
        <f>资产资本表!BQ4</f>
        <v>0</v>
      </c>
      <c r="BR34" s="76">
        <f>资产资本表!BR4</f>
        <v>0</v>
      </c>
      <c r="BS34" s="76">
        <f>资产资本表!BS4</f>
        <v>0</v>
      </c>
      <c r="BT34" s="76">
        <f>资产资本表!BT4</f>
        <v>0</v>
      </c>
      <c r="BU34" s="76">
        <f>资产资本表!BU4</f>
        <v>0</v>
      </c>
      <c r="BV34" s="76">
        <f>资产资本表!BV4</f>
        <v>0</v>
      </c>
      <c r="BW34" s="76">
        <f>资产资本表!BW4</f>
        <v>0</v>
      </c>
      <c r="BX34" s="76">
        <f>资产资本表!BX4</f>
        <v>0</v>
      </c>
      <c r="BY34" s="76">
        <f>资产资本表!BY4</f>
        <v>0</v>
      </c>
      <c r="BZ34" s="76">
        <f>资产资本表!BZ4</f>
        <v>0</v>
      </c>
      <c r="CA34" s="76">
        <f>资产资本表!CA4</f>
        <v>0</v>
      </c>
      <c r="CB34" s="76">
        <f>资产资本表!CB4</f>
        <v>0</v>
      </c>
      <c r="CC34" s="76">
        <f>资产资本表!CC4</f>
        <v>0</v>
      </c>
      <c r="CD34" s="76">
        <f>资产资本表!CD4</f>
        <v>0</v>
      </c>
      <c r="CE34" s="76">
        <f>资产资本表!CE4</f>
        <v>0</v>
      </c>
      <c r="CF34" s="76">
        <f>资产资本表!CF4</f>
        <v>0</v>
      </c>
      <c r="CG34" s="76">
        <f>资产资本表!CG4</f>
        <v>0</v>
      </c>
      <c r="CH34" s="76">
        <f>资产资本表!CH4</f>
        <v>0</v>
      </c>
      <c r="CI34" s="76">
        <f>资产资本表!CI4</f>
        <v>0</v>
      </c>
      <c r="CJ34" s="76">
        <f>资产资本表!CJ4</f>
        <v>0</v>
      </c>
    </row>
    <row r="35" spans="1:89" s="76" customFormat="1">
      <c r="A35" s="162" t="s">
        <v>457</v>
      </c>
      <c r="E35" s="76">
        <f>利润表!E12</f>
        <v>0</v>
      </c>
      <c r="F35" s="76">
        <f>利润表!F12</f>
        <v>0</v>
      </c>
      <c r="G35" s="76">
        <f>利润表!G12</f>
        <v>0</v>
      </c>
      <c r="H35" s="76">
        <f>利润表!H12</f>
        <v>0</v>
      </c>
      <c r="I35" s="76">
        <f>利润表!I12</f>
        <v>0</v>
      </c>
      <c r="J35" s="76">
        <f>利润表!J12</f>
        <v>0</v>
      </c>
      <c r="K35" s="76">
        <f>利润表!K12</f>
        <v>0</v>
      </c>
      <c r="L35" s="76">
        <f>利润表!L12</f>
        <v>0</v>
      </c>
      <c r="M35" s="76">
        <f>利润表!M12</f>
        <v>0</v>
      </c>
      <c r="N35" s="76">
        <f>利润表!N12</f>
        <v>0</v>
      </c>
      <c r="O35" s="76">
        <f>利润表!O12</f>
        <v>0</v>
      </c>
      <c r="P35" s="76">
        <f>利润表!P12</f>
        <v>0</v>
      </c>
      <c r="Q35" s="76">
        <f>利润表!Q12</f>
        <v>0</v>
      </c>
      <c r="R35" s="76">
        <f>利润表!R12</f>
        <v>0</v>
      </c>
      <c r="S35" s="76">
        <f>利润表!S12</f>
        <v>0</v>
      </c>
      <c r="T35" s="76">
        <f>利润表!T12</f>
        <v>0</v>
      </c>
      <c r="U35" s="76">
        <f>利润表!U12</f>
        <v>0</v>
      </c>
      <c r="V35" s="76">
        <f>利润表!V12</f>
        <v>0</v>
      </c>
      <c r="W35" s="76">
        <f>利润表!W12</f>
        <v>0</v>
      </c>
      <c r="X35" s="76">
        <f>利润表!X12</f>
        <v>0</v>
      </c>
      <c r="Y35" s="76">
        <f>利润表!Y12</f>
        <v>0</v>
      </c>
      <c r="Z35" s="76">
        <f>利润表!Z12</f>
        <v>0</v>
      </c>
      <c r="AA35" s="76">
        <f>利润表!AA12</f>
        <v>0</v>
      </c>
      <c r="AB35" s="76">
        <f>利润表!AB12</f>
        <v>0</v>
      </c>
      <c r="AC35" s="76">
        <f>利润表!AC12</f>
        <v>0</v>
      </c>
      <c r="AD35" s="76">
        <f>利润表!AD12</f>
        <v>0</v>
      </c>
      <c r="AE35" s="76">
        <f>利润表!AE12</f>
        <v>0</v>
      </c>
      <c r="AF35" s="76">
        <f>利润表!AF12</f>
        <v>0</v>
      </c>
      <c r="AG35" s="76">
        <f>利润表!AG12</f>
        <v>0</v>
      </c>
      <c r="AH35" s="76">
        <f>利润表!AH12</f>
        <v>0</v>
      </c>
      <c r="AI35" s="76">
        <f>利润表!AI12</f>
        <v>0</v>
      </c>
      <c r="AJ35" s="76">
        <f>利润表!AJ12</f>
        <v>0</v>
      </c>
      <c r="AK35" s="76">
        <f>利润表!AK12</f>
        <v>0</v>
      </c>
      <c r="AL35" s="76">
        <f>利润表!AL12</f>
        <v>0</v>
      </c>
      <c r="AM35" s="76">
        <f>利润表!AM12</f>
        <v>0</v>
      </c>
      <c r="AN35" s="76">
        <f>利润表!AN12</f>
        <v>0</v>
      </c>
      <c r="AO35" s="76">
        <f>利润表!AO12</f>
        <v>0</v>
      </c>
      <c r="AP35" s="76">
        <f>利润表!AP12</f>
        <v>0</v>
      </c>
      <c r="AQ35" s="76">
        <f>利润表!AQ12</f>
        <v>0</v>
      </c>
      <c r="AR35" s="76">
        <f>利润表!AR12</f>
        <v>0</v>
      </c>
      <c r="AS35" s="76">
        <f>利润表!AS12</f>
        <v>0</v>
      </c>
      <c r="AT35" s="76">
        <f>利润表!AT12</f>
        <v>0</v>
      </c>
      <c r="AU35" s="76">
        <f>利润表!AU12</f>
        <v>0</v>
      </c>
      <c r="AV35" s="76">
        <f>利润表!AV12</f>
        <v>0</v>
      </c>
      <c r="AW35" s="76">
        <f>利润表!AW12</f>
        <v>0</v>
      </c>
      <c r="AX35" s="76">
        <f>利润表!AX12</f>
        <v>0</v>
      </c>
      <c r="AY35" s="76">
        <f>利润表!AY12</f>
        <v>0</v>
      </c>
      <c r="AZ35" s="76">
        <f>利润表!AZ12</f>
        <v>0</v>
      </c>
      <c r="BA35" s="76">
        <f>利润表!BA12</f>
        <v>0</v>
      </c>
      <c r="BB35" s="76">
        <f>利润表!BB12</f>
        <v>0</v>
      </c>
      <c r="BC35" s="76">
        <f>利润表!BC12</f>
        <v>0</v>
      </c>
      <c r="BD35" s="76">
        <f>利润表!BD12</f>
        <v>0</v>
      </c>
      <c r="BE35" s="76">
        <f>利润表!BE12</f>
        <v>0</v>
      </c>
      <c r="BF35" s="76">
        <f>利润表!BF12</f>
        <v>0</v>
      </c>
      <c r="BG35" s="76">
        <f>利润表!BG12</f>
        <v>0</v>
      </c>
      <c r="BH35" s="76">
        <f>利润表!BH12</f>
        <v>0</v>
      </c>
      <c r="BI35" s="76">
        <f>利润表!BI12</f>
        <v>0</v>
      </c>
      <c r="BJ35" s="76">
        <f>利润表!BJ12</f>
        <v>0</v>
      </c>
      <c r="BK35" s="76">
        <f>利润表!BK12</f>
        <v>0</v>
      </c>
      <c r="BL35" s="76">
        <f>利润表!BL12</f>
        <v>0</v>
      </c>
      <c r="BM35" s="76">
        <f>利润表!BM12</f>
        <v>0</v>
      </c>
      <c r="BN35" s="76">
        <f>利润表!BN12</f>
        <v>0</v>
      </c>
      <c r="BO35" s="76">
        <f>利润表!BO12</f>
        <v>0</v>
      </c>
      <c r="BP35" s="76">
        <f>利润表!BP12</f>
        <v>0</v>
      </c>
      <c r="BQ35" s="76">
        <f>利润表!BQ12</f>
        <v>0</v>
      </c>
      <c r="BR35" s="76">
        <f>利润表!BR12</f>
        <v>0</v>
      </c>
      <c r="BS35" s="76">
        <f>利润表!BS12</f>
        <v>0</v>
      </c>
      <c r="BT35" s="76">
        <f>利润表!BT12</f>
        <v>0</v>
      </c>
      <c r="BU35" s="76">
        <f>利润表!BU12</f>
        <v>0</v>
      </c>
      <c r="BV35" s="76">
        <f>利润表!BV12</f>
        <v>0</v>
      </c>
      <c r="BW35" s="76">
        <f>利润表!BW12</f>
        <v>0</v>
      </c>
      <c r="BX35" s="76">
        <f>利润表!BX12</f>
        <v>0</v>
      </c>
      <c r="BY35" s="76">
        <f>利润表!BY12</f>
        <v>0</v>
      </c>
      <c r="BZ35" s="76">
        <f>利润表!BZ12</f>
        <v>0</v>
      </c>
      <c r="CA35" s="76">
        <f>利润表!CA12</f>
        <v>0</v>
      </c>
      <c r="CB35" s="76">
        <f>利润表!CB12</f>
        <v>0</v>
      </c>
      <c r="CC35" s="76">
        <f>利润表!CC12</f>
        <v>0</v>
      </c>
      <c r="CD35" s="76">
        <f>利润表!CD12</f>
        <v>0</v>
      </c>
      <c r="CE35" s="76">
        <f>利润表!CE12</f>
        <v>0</v>
      </c>
      <c r="CF35" s="76">
        <f>利润表!CF12</f>
        <v>0</v>
      </c>
      <c r="CG35" s="76">
        <f>利润表!CG12</f>
        <v>0</v>
      </c>
      <c r="CH35" s="76">
        <f>利润表!CH12</f>
        <v>0</v>
      </c>
      <c r="CI35" s="76">
        <f>利润表!CI12</f>
        <v>0</v>
      </c>
      <c r="CJ35" s="76">
        <f>利润表!CJ12</f>
        <v>0</v>
      </c>
    </row>
    <row r="36" spans="1:89" s="76" customFormat="1">
      <c r="A36" s="162" t="s">
        <v>458</v>
      </c>
      <c r="E36" s="76">
        <f>资产资本表!E13</f>
        <v>0</v>
      </c>
      <c r="F36" s="76">
        <f>资产资本表!F13</f>
        <v>0</v>
      </c>
      <c r="G36" s="76">
        <f>资产资本表!G13</f>
        <v>0</v>
      </c>
      <c r="H36" s="76">
        <f>资产资本表!H13</f>
        <v>0</v>
      </c>
      <c r="I36" s="76">
        <f>资产资本表!I13</f>
        <v>0</v>
      </c>
      <c r="J36" s="76">
        <f>资产资本表!J13</f>
        <v>0</v>
      </c>
      <c r="K36" s="76">
        <f>资产资本表!K13</f>
        <v>0</v>
      </c>
      <c r="L36" s="76">
        <f>资产资本表!L13</f>
        <v>0</v>
      </c>
      <c r="M36" s="76">
        <f>资产资本表!M13</f>
        <v>0</v>
      </c>
      <c r="N36" s="76">
        <f>资产资本表!N13</f>
        <v>0</v>
      </c>
      <c r="O36" s="76">
        <f>资产资本表!O13</f>
        <v>0</v>
      </c>
      <c r="P36" s="76">
        <f>资产资本表!P13</f>
        <v>0</v>
      </c>
      <c r="Q36" s="76">
        <f>资产资本表!Q13</f>
        <v>0</v>
      </c>
      <c r="R36" s="76">
        <f>资产资本表!R13</f>
        <v>0</v>
      </c>
      <c r="S36" s="76">
        <f>资产资本表!S13</f>
        <v>0</v>
      </c>
      <c r="T36" s="76">
        <f>资产资本表!T13</f>
        <v>0</v>
      </c>
      <c r="U36" s="76">
        <f>资产资本表!U13</f>
        <v>0</v>
      </c>
      <c r="V36" s="76">
        <f>资产资本表!V13</f>
        <v>0</v>
      </c>
      <c r="W36" s="76">
        <f>资产资本表!W13</f>
        <v>0</v>
      </c>
      <c r="X36" s="76">
        <f>资产资本表!X13</f>
        <v>0</v>
      </c>
      <c r="Y36" s="76">
        <f>资产资本表!Y13</f>
        <v>0</v>
      </c>
      <c r="Z36" s="76">
        <f>资产资本表!Z13</f>
        <v>0</v>
      </c>
      <c r="AA36" s="76">
        <f>资产资本表!AA13</f>
        <v>0</v>
      </c>
      <c r="AB36" s="76">
        <f>资产资本表!AB13</f>
        <v>0</v>
      </c>
      <c r="AC36" s="76">
        <f>资产资本表!AC13</f>
        <v>0</v>
      </c>
      <c r="AD36" s="76">
        <f>资产资本表!AD13</f>
        <v>0</v>
      </c>
      <c r="AE36" s="76">
        <f>资产资本表!AE13</f>
        <v>0</v>
      </c>
      <c r="AF36" s="76">
        <f>资产资本表!AF13</f>
        <v>0</v>
      </c>
      <c r="AG36" s="76">
        <f>资产资本表!AG13</f>
        <v>0</v>
      </c>
      <c r="AH36" s="76">
        <f>资产资本表!AH13</f>
        <v>0</v>
      </c>
      <c r="AI36" s="76">
        <f>资产资本表!AI13</f>
        <v>0</v>
      </c>
      <c r="AJ36" s="76">
        <f>资产资本表!AJ13</f>
        <v>0</v>
      </c>
      <c r="AK36" s="76">
        <f>资产资本表!AK13</f>
        <v>0</v>
      </c>
      <c r="AL36" s="76">
        <f>资产资本表!AL13</f>
        <v>0</v>
      </c>
      <c r="AM36" s="76">
        <f>资产资本表!AM13</f>
        <v>0</v>
      </c>
      <c r="AN36" s="76">
        <f>资产资本表!AN13</f>
        <v>0</v>
      </c>
      <c r="AO36" s="76">
        <f>资产资本表!AO13</f>
        <v>0</v>
      </c>
      <c r="AP36" s="76">
        <f>资产资本表!AP13</f>
        <v>0</v>
      </c>
      <c r="AQ36" s="76">
        <f>资产资本表!AQ13</f>
        <v>0</v>
      </c>
      <c r="AR36" s="76">
        <f>资产资本表!AR13</f>
        <v>0</v>
      </c>
      <c r="AS36" s="76">
        <f>资产资本表!AS13</f>
        <v>0</v>
      </c>
      <c r="AT36" s="76">
        <f>资产资本表!AT13</f>
        <v>0</v>
      </c>
      <c r="AU36" s="76">
        <f>资产资本表!AU13</f>
        <v>0</v>
      </c>
      <c r="AV36" s="76">
        <f>资产资本表!AV13</f>
        <v>0</v>
      </c>
      <c r="AW36" s="76">
        <f>资产资本表!AW13</f>
        <v>0</v>
      </c>
      <c r="AX36" s="76">
        <f>资产资本表!AX13</f>
        <v>0</v>
      </c>
      <c r="AY36" s="76">
        <f>资产资本表!AY13</f>
        <v>0</v>
      </c>
      <c r="AZ36" s="76">
        <f>资产资本表!AZ13</f>
        <v>0</v>
      </c>
      <c r="BA36" s="76">
        <f>资产资本表!BA13</f>
        <v>0</v>
      </c>
      <c r="BB36" s="76">
        <f>资产资本表!BB13</f>
        <v>0</v>
      </c>
      <c r="BC36" s="76">
        <f>资产资本表!BC13</f>
        <v>0</v>
      </c>
      <c r="BD36" s="76">
        <f>资产资本表!BD13</f>
        <v>0</v>
      </c>
      <c r="BE36" s="76">
        <f>资产资本表!BE13</f>
        <v>0</v>
      </c>
      <c r="BF36" s="76">
        <f>资产资本表!BF13</f>
        <v>0</v>
      </c>
      <c r="BG36" s="76">
        <f>资产资本表!BG13</f>
        <v>0</v>
      </c>
      <c r="BH36" s="76">
        <f>资产资本表!BH13</f>
        <v>0</v>
      </c>
      <c r="BI36" s="76">
        <f>资产资本表!BI13</f>
        <v>0</v>
      </c>
      <c r="BJ36" s="76">
        <f>资产资本表!BJ13</f>
        <v>0</v>
      </c>
      <c r="BK36" s="76">
        <f>资产资本表!BK13</f>
        <v>0</v>
      </c>
      <c r="BL36" s="76">
        <f>资产资本表!BL13</f>
        <v>0</v>
      </c>
      <c r="BM36" s="76">
        <f>资产资本表!BM13</f>
        <v>0</v>
      </c>
      <c r="BN36" s="76">
        <f>资产资本表!BN13</f>
        <v>0</v>
      </c>
      <c r="BO36" s="76">
        <f>资产资本表!BO13</f>
        <v>0</v>
      </c>
      <c r="BP36" s="76">
        <f>资产资本表!BP13</f>
        <v>0</v>
      </c>
      <c r="BQ36" s="76">
        <f>资产资本表!BQ13</f>
        <v>0</v>
      </c>
      <c r="BR36" s="76">
        <f>资产资本表!BR13</f>
        <v>0</v>
      </c>
      <c r="BS36" s="76">
        <f>资产资本表!BS13</f>
        <v>0</v>
      </c>
      <c r="BT36" s="76">
        <f>资产资本表!BT13</f>
        <v>0</v>
      </c>
      <c r="BU36" s="76">
        <f>资产资本表!BU13</f>
        <v>0</v>
      </c>
      <c r="BV36" s="76">
        <f>资产资本表!BV13</f>
        <v>0</v>
      </c>
      <c r="BW36" s="76">
        <f>资产资本表!BW13</f>
        <v>0</v>
      </c>
      <c r="BX36" s="76">
        <f>资产资本表!BX13</f>
        <v>0</v>
      </c>
      <c r="BY36" s="76">
        <f>资产资本表!BY13</f>
        <v>0</v>
      </c>
      <c r="BZ36" s="76">
        <f>资产资本表!BZ13</f>
        <v>0</v>
      </c>
      <c r="CA36" s="76">
        <f>资产资本表!CA13</f>
        <v>0</v>
      </c>
      <c r="CB36" s="76">
        <f>资产资本表!CB13</f>
        <v>0</v>
      </c>
      <c r="CC36" s="76">
        <f>资产资本表!CC13</f>
        <v>0</v>
      </c>
      <c r="CD36" s="76">
        <f>资产资本表!CD13</f>
        <v>0</v>
      </c>
      <c r="CE36" s="76">
        <f>资产资本表!CE13</f>
        <v>0</v>
      </c>
      <c r="CF36" s="76">
        <f>资产资本表!CF13</f>
        <v>0</v>
      </c>
      <c r="CG36" s="76">
        <f>资产资本表!CG13</f>
        <v>0</v>
      </c>
      <c r="CH36" s="76">
        <f>资产资本表!CH13</f>
        <v>0</v>
      </c>
      <c r="CI36" s="76">
        <f>资产资本表!CI13</f>
        <v>0</v>
      </c>
      <c r="CJ36" s="76">
        <f>资产资本表!CJ13</f>
        <v>0</v>
      </c>
    </row>
    <row r="37" spans="1:89" s="76" customFormat="1">
      <c r="A37" s="162" t="s">
        <v>459</v>
      </c>
      <c r="E37" s="76">
        <f>资产资本表!E11</f>
        <v>0</v>
      </c>
      <c r="F37" s="76">
        <f>资产资本表!F11</f>
        <v>0</v>
      </c>
      <c r="G37" s="76">
        <f>资产资本表!G11</f>
        <v>0</v>
      </c>
      <c r="H37" s="76">
        <f>资产资本表!H11</f>
        <v>0</v>
      </c>
      <c r="I37" s="76">
        <f>资产资本表!I11</f>
        <v>0</v>
      </c>
      <c r="J37" s="76">
        <f>资产资本表!J11</f>
        <v>8250231.6900000004</v>
      </c>
      <c r="K37" s="76">
        <f>资产资本表!K11</f>
        <v>8250231.6900000004</v>
      </c>
      <c r="L37" s="76">
        <f>资产资本表!L11</f>
        <v>0</v>
      </c>
      <c r="M37" s="76">
        <f>资产资本表!M11</f>
        <v>0</v>
      </c>
      <c r="N37" s="76">
        <f>资产资本表!N11</f>
        <v>0</v>
      </c>
      <c r="O37" s="76">
        <f>资产资本表!O11</f>
        <v>0</v>
      </c>
      <c r="P37" s="76">
        <f>资产资本表!P11</f>
        <v>0</v>
      </c>
      <c r="Q37" s="76">
        <f>资产资本表!Q11</f>
        <v>0</v>
      </c>
      <c r="R37" s="76">
        <f>资产资本表!R11</f>
        <v>0</v>
      </c>
      <c r="S37" s="76">
        <f>资产资本表!S11</f>
        <v>0</v>
      </c>
      <c r="T37" s="76">
        <f>资产资本表!T11</f>
        <v>0</v>
      </c>
      <c r="U37" s="76">
        <f>资产资本表!U11</f>
        <v>0</v>
      </c>
      <c r="V37" s="76">
        <f>资产资本表!V11</f>
        <v>0</v>
      </c>
      <c r="W37" s="76">
        <f>资产资本表!W11</f>
        <v>0</v>
      </c>
      <c r="X37" s="76">
        <f>资产资本表!X11</f>
        <v>1121311.57</v>
      </c>
      <c r="Y37" s="76">
        <f>资产资本表!Y11</f>
        <v>1121311.57</v>
      </c>
      <c r="Z37" s="76">
        <f>资产资本表!Z11</f>
        <v>1302967.1599999999</v>
      </c>
      <c r="AA37" s="76">
        <f>资产资本表!AA11</f>
        <v>0</v>
      </c>
      <c r="AB37" s="76">
        <f>资产资本表!AB11</f>
        <v>0</v>
      </c>
      <c r="AC37" s="76">
        <f>资产资本表!AC11</f>
        <v>0</v>
      </c>
      <c r="AD37" s="76">
        <f>资产资本表!AD11</f>
        <v>0</v>
      </c>
      <c r="AE37" s="76">
        <f>资产资本表!AE11</f>
        <v>0</v>
      </c>
      <c r="AF37" s="76">
        <f>资产资本表!AF11</f>
        <v>0</v>
      </c>
      <c r="AG37" s="76">
        <f>资产资本表!AG11</f>
        <v>0</v>
      </c>
      <c r="AH37" s="76">
        <f>资产资本表!AH11</f>
        <v>0</v>
      </c>
      <c r="AI37" s="76">
        <f>资产资本表!AI11</f>
        <v>0</v>
      </c>
      <c r="AJ37" s="76">
        <f>资产资本表!AJ11</f>
        <v>0</v>
      </c>
      <c r="AK37" s="76">
        <f>资产资本表!AK11</f>
        <v>0</v>
      </c>
      <c r="AL37" s="76">
        <f>资产资本表!AL11</f>
        <v>0</v>
      </c>
      <c r="AM37" s="76">
        <f>资产资本表!AM11</f>
        <v>0</v>
      </c>
      <c r="AN37" s="76">
        <f>资产资本表!AN11</f>
        <v>0</v>
      </c>
      <c r="AO37" s="76">
        <f>资产资本表!AO11</f>
        <v>0</v>
      </c>
      <c r="AP37" s="76">
        <f>资产资本表!AP11</f>
        <v>0</v>
      </c>
      <c r="AQ37" s="76">
        <f>资产资本表!AQ11</f>
        <v>0</v>
      </c>
      <c r="AR37" s="76">
        <f>资产资本表!AR11</f>
        <v>0</v>
      </c>
      <c r="AS37" s="76">
        <f>资产资本表!AS11</f>
        <v>0</v>
      </c>
      <c r="AT37" s="76">
        <f>资产资本表!AT11</f>
        <v>0</v>
      </c>
      <c r="AU37" s="76">
        <f>资产资本表!AU11</f>
        <v>0</v>
      </c>
      <c r="AV37" s="76">
        <f>资产资本表!AV11</f>
        <v>0</v>
      </c>
      <c r="AW37" s="76">
        <f>资产资本表!AW11</f>
        <v>0</v>
      </c>
      <c r="AX37" s="76">
        <f>资产资本表!AX11</f>
        <v>0</v>
      </c>
      <c r="AY37" s="76">
        <f>资产资本表!AY11</f>
        <v>0</v>
      </c>
      <c r="AZ37" s="76">
        <f>资产资本表!AZ11</f>
        <v>0</v>
      </c>
      <c r="BA37" s="76">
        <f>资产资本表!BA11</f>
        <v>0</v>
      </c>
      <c r="BB37" s="76">
        <f>资产资本表!BB11</f>
        <v>0</v>
      </c>
      <c r="BC37" s="76">
        <f>资产资本表!BC11</f>
        <v>0</v>
      </c>
      <c r="BD37" s="76">
        <f>资产资本表!BD11</f>
        <v>0</v>
      </c>
      <c r="BE37" s="76">
        <f>资产资本表!BE11</f>
        <v>0</v>
      </c>
      <c r="BF37" s="76">
        <f>资产资本表!BF11</f>
        <v>0</v>
      </c>
      <c r="BG37" s="76">
        <f>资产资本表!BG11</f>
        <v>0</v>
      </c>
      <c r="BH37" s="76">
        <f>资产资本表!BH11</f>
        <v>0</v>
      </c>
      <c r="BI37" s="76">
        <f>资产资本表!BI11</f>
        <v>0</v>
      </c>
      <c r="BJ37" s="76">
        <f>资产资本表!BJ11</f>
        <v>0</v>
      </c>
      <c r="BK37" s="76">
        <f>资产资本表!BK11</f>
        <v>0</v>
      </c>
      <c r="BL37" s="76">
        <f>资产资本表!BL11</f>
        <v>0</v>
      </c>
      <c r="BM37" s="76">
        <f>资产资本表!BM11</f>
        <v>0</v>
      </c>
      <c r="BN37" s="76">
        <f>资产资本表!BN11</f>
        <v>0</v>
      </c>
      <c r="BO37" s="76">
        <f>资产资本表!BO11</f>
        <v>0</v>
      </c>
      <c r="BP37" s="76">
        <f>资产资本表!BP11</f>
        <v>0</v>
      </c>
      <c r="BQ37" s="76">
        <f>资产资本表!BQ11</f>
        <v>0</v>
      </c>
      <c r="BR37" s="76">
        <f>资产资本表!BR11</f>
        <v>0</v>
      </c>
      <c r="BS37" s="76">
        <f>资产资本表!BS11</f>
        <v>0</v>
      </c>
      <c r="BT37" s="76">
        <f>资产资本表!BT11</f>
        <v>0</v>
      </c>
      <c r="BU37" s="76">
        <f>资产资本表!BU11</f>
        <v>0</v>
      </c>
      <c r="BV37" s="76">
        <f>资产资本表!BV11</f>
        <v>0</v>
      </c>
      <c r="BW37" s="76">
        <f>资产资本表!BW11</f>
        <v>0</v>
      </c>
      <c r="BX37" s="76">
        <f>资产资本表!BX11</f>
        <v>0</v>
      </c>
      <c r="BY37" s="76">
        <f>资产资本表!BY11</f>
        <v>0</v>
      </c>
      <c r="BZ37" s="76">
        <f>资产资本表!BZ11</f>
        <v>0</v>
      </c>
      <c r="CA37" s="76">
        <f>资产资本表!CA11</f>
        <v>0</v>
      </c>
      <c r="CB37" s="76">
        <f>资产资本表!CB11</f>
        <v>0</v>
      </c>
      <c r="CC37" s="76">
        <f>资产资本表!CC11</f>
        <v>0</v>
      </c>
      <c r="CD37" s="76">
        <f>资产资本表!CD11</f>
        <v>0</v>
      </c>
      <c r="CE37" s="76">
        <f>资产资本表!CE11</f>
        <v>0</v>
      </c>
      <c r="CF37" s="76">
        <f>资产资本表!CF11</f>
        <v>0</v>
      </c>
      <c r="CG37" s="76">
        <f>资产资本表!CG11</f>
        <v>0</v>
      </c>
      <c r="CH37" s="76">
        <f>资产资本表!CH11</f>
        <v>0</v>
      </c>
      <c r="CI37" s="76">
        <f>资产资本表!CI11</f>
        <v>0</v>
      </c>
      <c r="CJ37" s="76">
        <f>资产资本表!CJ11</f>
        <v>0</v>
      </c>
    </row>
    <row r="38" spans="1:89" s="76" customFormat="1">
      <c r="A38" s="162" t="s">
        <v>460</v>
      </c>
      <c r="E38" s="76">
        <f>资产资本表!E8</f>
        <v>551281383.38999999</v>
      </c>
      <c r="F38" s="76">
        <f>资产资本表!F8</f>
        <v>567121156.09000003</v>
      </c>
      <c r="G38" s="76">
        <f>资产资本表!G8</f>
        <v>465645785.82999998</v>
      </c>
      <c r="H38" s="76">
        <f>资产资本表!H8</f>
        <v>560360325.03999996</v>
      </c>
      <c r="I38" s="76">
        <f>资产资本表!I8</f>
        <v>546059457.54999995</v>
      </c>
      <c r="J38" s="76">
        <f>资产资本表!J8</f>
        <v>227430825</v>
      </c>
      <c r="K38" s="76">
        <f>资产资本表!K8</f>
        <v>264230000</v>
      </c>
      <c r="L38" s="76">
        <f>资产资本表!L8</f>
        <v>280281500</v>
      </c>
      <c r="M38" s="76">
        <f>资产资本表!M8</f>
        <v>258881500</v>
      </c>
      <c r="N38" s="76">
        <f>资产资本表!N8</f>
        <v>155881500</v>
      </c>
      <c r="O38" s="76">
        <f>资产资本表!O8</f>
        <v>141031500</v>
      </c>
      <c r="P38" s="76">
        <f>资产资本表!P8</f>
        <v>129030500</v>
      </c>
      <c r="Q38" s="76">
        <f>资产资本表!Q8</f>
        <v>127530500</v>
      </c>
      <c r="R38" s="76">
        <f>资产资本表!R8</f>
        <v>126730000</v>
      </c>
      <c r="S38" s="76">
        <f>资产资本表!S8</f>
        <v>0</v>
      </c>
      <c r="T38" s="76">
        <f>资产资本表!T8</f>
        <v>0</v>
      </c>
      <c r="U38" s="76">
        <f>资产资本表!U8</f>
        <v>0</v>
      </c>
      <c r="V38" s="76">
        <f>资产资本表!V8</f>
        <v>0</v>
      </c>
      <c r="W38" s="76">
        <f>资产资本表!W8</f>
        <v>0</v>
      </c>
      <c r="X38" s="76">
        <f>资产资本表!X8</f>
        <v>0</v>
      </c>
      <c r="Y38" s="76">
        <f>资产资本表!Y8</f>
        <v>0</v>
      </c>
      <c r="Z38" s="76">
        <f>资产资本表!Z8</f>
        <v>0</v>
      </c>
      <c r="AA38" s="76">
        <f>资产资本表!AA8</f>
        <v>0</v>
      </c>
      <c r="AB38" s="76">
        <f>资产资本表!AB8</f>
        <v>0</v>
      </c>
      <c r="AC38" s="76">
        <f>资产资本表!AC8</f>
        <v>0</v>
      </c>
      <c r="AD38" s="76">
        <f>资产资本表!AD8</f>
        <v>0</v>
      </c>
      <c r="AE38" s="76">
        <f>资产资本表!AE8</f>
        <v>0</v>
      </c>
      <c r="AF38" s="76">
        <f>资产资本表!AF8</f>
        <v>0</v>
      </c>
      <c r="AG38" s="76">
        <f>资产资本表!AG8</f>
        <v>0</v>
      </c>
      <c r="AH38" s="76">
        <f>资产资本表!AH8</f>
        <v>0</v>
      </c>
      <c r="AI38" s="76">
        <f>资产资本表!AI8</f>
        <v>0</v>
      </c>
      <c r="AJ38" s="76">
        <f>资产资本表!AJ8</f>
        <v>0</v>
      </c>
      <c r="AK38" s="76">
        <f>资产资本表!AK8</f>
        <v>0</v>
      </c>
      <c r="AL38" s="76">
        <f>资产资本表!AL8</f>
        <v>0</v>
      </c>
      <c r="AM38" s="76">
        <f>资产资本表!AM8</f>
        <v>0</v>
      </c>
      <c r="AN38" s="76">
        <f>资产资本表!AN8</f>
        <v>0</v>
      </c>
      <c r="AO38" s="76">
        <f>资产资本表!AO8</f>
        <v>0</v>
      </c>
      <c r="AP38" s="76">
        <f>资产资本表!AP8</f>
        <v>0</v>
      </c>
      <c r="AQ38" s="76">
        <f>资产资本表!AQ8</f>
        <v>0</v>
      </c>
      <c r="AR38" s="76">
        <f>资产资本表!AR8</f>
        <v>0</v>
      </c>
      <c r="AS38" s="76">
        <f>资产资本表!AS8</f>
        <v>0</v>
      </c>
      <c r="AT38" s="76">
        <f>资产资本表!AT8</f>
        <v>0</v>
      </c>
      <c r="AU38" s="76">
        <f>资产资本表!AU8</f>
        <v>0</v>
      </c>
      <c r="AV38" s="76">
        <f>资产资本表!AV8</f>
        <v>0</v>
      </c>
      <c r="AW38" s="76">
        <f>资产资本表!AW8</f>
        <v>0</v>
      </c>
      <c r="AX38" s="76">
        <f>资产资本表!AX8</f>
        <v>0</v>
      </c>
      <c r="AY38" s="76">
        <f>资产资本表!AY8</f>
        <v>0</v>
      </c>
      <c r="AZ38" s="76">
        <f>资产资本表!AZ8</f>
        <v>0</v>
      </c>
      <c r="BA38" s="76">
        <f>资产资本表!BA8</f>
        <v>0</v>
      </c>
      <c r="BB38" s="76">
        <f>资产资本表!BB8</f>
        <v>0</v>
      </c>
      <c r="BC38" s="76">
        <f>资产资本表!BC8</f>
        <v>0</v>
      </c>
      <c r="BD38" s="76">
        <f>资产资本表!BD8</f>
        <v>0</v>
      </c>
      <c r="BE38" s="76">
        <f>资产资本表!BE8</f>
        <v>0</v>
      </c>
      <c r="BF38" s="76">
        <f>资产资本表!BF8</f>
        <v>0</v>
      </c>
      <c r="BG38" s="76">
        <f>资产资本表!BG8</f>
        <v>0</v>
      </c>
      <c r="BH38" s="76">
        <f>资产资本表!BH8</f>
        <v>0</v>
      </c>
      <c r="BI38" s="76">
        <f>资产资本表!BI8</f>
        <v>0</v>
      </c>
      <c r="BJ38" s="76">
        <f>资产资本表!BJ8</f>
        <v>0</v>
      </c>
      <c r="BK38" s="76">
        <f>资产资本表!BK8</f>
        <v>0</v>
      </c>
      <c r="BL38" s="76">
        <f>资产资本表!BL8</f>
        <v>0</v>
      </c>
      <c r="BM38" s="76">
        <f>资产资本表!BM8</f>
        <v>0</v>
      </c>
      <c r="BN38" s="76">
        <f>资产资本表!BN8</f>
        <v>0</v>
      </c>
      <c r="BO38" s="76">
        <f>资产资本表!BO8</f>
        <v>0</v>
      </c>
      <c r="BP38" s="76">
        <f>资产资本表!BP8</f>
        <v>0</v>
      </c>
      <c r="BQ38" s="76">
        <f>资产资本表!BQ8</f>
        <v>0</v>
      </c>
      <c r="BR38" s="76">
        <f>资产资本表!BR8</f>
        <v>0</v>
      </c>
      <c r="BS38" s="76">
        <f>资产资本表!BS8</f>
        <v>0</v>
      </c>
      <c r="BT38" s="76">
        <f>资产资本表!BT8</f>
        <v>0</v>
      </c>
      <c r="BU38" s="76">
        <f>资产资本表!BU8</f>
        <v>0</v>
      </c>
      <c r="BV38" s="76">
        <f>资产资本表!BV8</f>
        <v>0</v>
      </c>
      <c r="BW38" s="76">
        <f>资产资本表!BW8</f>
        <v>0</v>
      </c>
      <c r="BX38" s="76">
        <f>资产资本表!BX8</f>
        <v>0</v>
      </c>
      <c r="BY38" s="76">
        <f>资产资本表!BY8</f>
        <v>0</v>
      </c>
      <c r="BZ38" s="76">
        <f>资产资本表!BZ8</f>
        <v>0</v>
      </c>
      <c r="CA38" s="76">
        <f>资产资本表!CA8</f>
        <v>0</v>
      </c>
      <c r="CB38" s="76">
        <f>资产资本表!CB8</f>
        <v>0</v>
      </c>
      <c r="CC38" s="76">
        <f>资产资本表!CC8</f>
        <v>0</v>
      </c>
      <c r="CD38" s="76">
        <f>资产资本表!CD8</f>
        <v>0</v>
      </c>
      <c r="CE38" s="76">
        <f>资产资本表!CE8</f>
        <v>0</v>
      </c>
      <c r="CF38" s="76">
        <f>资产资本表!CF8</f>
        <v>0</v>
      </c>
      <c r="CG38" s="76">
        <f>资产资本表!CG8</f>
        <v>0</v>
      </c>
      <c r="CH38" s="76">
        <f>资产资本表!CH8</f>
        <v>0</v>
      </c>
      <c r="CI38" s="76">
        <f>资产资本表!CI8</f>
        <v>0</v>
      </c>
      <c r="CJ38" s="76">
        <f>资产资本表!CJ8</f>
        <v>0</v>
      </c>
      <c r="CK38" s="76">
        <f>资产资本表!CK8</f>
        <v>0</v>
      </c>
    </row>
    <row r="39" spans="1:89" s="76" customFormat="1">
      <c r="A39" s="162" t="s">
        <v>461</v>
      </c>
      <c r="E39" s="76">
        <f>资产资本表!E9</f>
        <v>0</v>
      </c>
      <c r="F39" s="76">
        <f>资产资本表!F9</f>
        <v>0</v>
      </c>
      <c r="G39" s="76">
        <f>资产资本表!G9</f>
        <v>0</v>
      </c>
      <c r="H39" s="76">
        <f>资产资本表!H9</f>
        <v>0</v>
      </c>
      <c r="I39" s="76">
        <f>资产资本表!I9</f>
        <v>0</v>
      </c>
      <c r="J39" s="76">
        <f>资产资本表!J9</f>
        <v>0</v>
      </c>
      <c r="K39" s="76">
        <f>资产资本表!K9</f>
        <v>0</v>
      </c>
      <c r="L39" s="76">
        <f>资产资本表!L9</f>
        <v>0</v>
      </c>
      <c r="M39" s="76">
        <f>资产资本表!M9</f>
        <v>0</v>
      </c>
      <c r="N39" s="76">
        <f>资产资本表!N9</f>
        <v>0</v>
      </c>
      <c r="O39" s="76">
        <f>资产资本表!O9</f>
        <v>0</v>
      </c>
      <c r="P39" s="76">
        <f>资产资本表!P9</f>
        <v>0</v>
      </c>
      <c r="Q39" s="76">
        <f>资产资本表!Q9</f>
        <v>0</v>
      </c>
      <c r="R39" s="76">
        <f>资产资本表!R9</f>
        <v>0</v>
      </c>
      <c r="S39" s="76">
        <f>资产资本表!S9</f>
        <v>0</v>
      </c>
      <c r="T39" s="76">
        <f>资产资本表!T9</f>
        <v>0</v>
      </c>
      <c r="U39" s="76">
        <f>资产资本表!U9</f>
        <v>0</v>
      </c>
      <c r="V39" s="76">
        <f>资产资本表!V9</f>
        <v>0</v>
      </c>
      <c r="W39" s="76">
        <f>资产资本表!W9</f>
        <v>0</v>
      </c>
      <c r="X39" s="76">
        <f>资产资本表!X9</f>
        <v>0</v>
      </c>
      <c r="Y39" s="76">
        <f>资产资本表!Y9</f>
        <v>0</v>
      </c>
      <c r="Z39" s="76">
        <f>资产资本表!Z9</f>
        <v>0</v>
      </c>
      <c r="AA39" s="76">
        <f>资产资本表!AA9</f>
        <v>0</v>
      </c>
      <c r="AB39" s="76">
        <f>资产资本表!AB9</f>
        <v>0</v>
      </c>
      <c r="AC39" s="76">
        <f>资产资本表!AC9</f>
        <v>0</v>
      </c>
      <c r="AD39" s="76">
        <f>资产资本表!AD9</f>
        <v>0</v>
      </c>
      <c r="AE39" s="76">
        <f>资产资本表!AE9</f>
        <v>0</v>
      </c>
      <c r="AF39" s="76">
        <f>资产资本表!AF9</f>
        <v>0</v>
      </c>
      <c r="AG39" s="76">
        <f>资产资本表!AG9</f>
        <v>0</v>
      </c>
      <c r="AH39" s="76">
        <f>资产资本表!AH9</f>
        <v>0</v>
      </c>
      <c r="AI39" s="76">
        <f>资产资本表!AI9</f>
        <v>0</v>
      </c>
      <c r="AJ39" s="76">
        <f>资产资本表!AJ9</f>
        <v>0</v>
      </c>
      <c r="AK39" s="76">
        <f>资产资本表!AK9</f>
        <v>0</v>
      </c>
      <c r="AL39" s="76">
        <f>资产资本表!AL9</f>
        <v>0</v>
      </c>
      <c r="AM39" s="76">
        <f>资产资本表!AM9</f>
        <v>0</v>
      </c>
      <c r="AN39" s="76">
        <f>资产资本表!AN9</f>
        <v>0</v>
      </c>
      <c r="AO39" s="76">
        <f>资产资本表!AO9</f>
        <v>0</v>
      </c>
      <c r="AP39" s="76">
        <f>资产资本表!AP9</f>
        <v>0</v>
      </c>
      <c r="AQ39" s="76">
        <f>资产资本表!AQ9</f>
        <v>0</v>
      </c>
      <c r="AR39" s="76">
        <f>资产资本表!AR9</f>
        <v>0</v>
      </c>
      <c r="AS39" s="76">
        <f>资产资本表!AS9</f>
        <v>0</v>
      </c>
      <c r="AT39" s="76">
        <f>资产资本表!AT9</f>
        <v>0</v>
      </c>
      <c r="AU39" s="76">
        <f>资产资本表!AU9</f>
        <v>0</v>
      </c>
      <c r="AV39" s="76">
        <f>资产资本表!AV9</f>
        <v>0</v>
      </c>
      <c r="AW39" s="76">
        <f>资产资本表!AW9</f>
        <v>0</v>
      </c>
      <c r="AX39" s="76">
        <f>资产资本表!AX9</f>
        <v>0</v>
      </c>
      <c r="AY39" s="76">
        <f>资产资本表!AY9</f>
        <v>0</v>
      </c>
      <c r="AZ39" s="76">
        <f>资产资本表!AZ9</f>
        <v>0</v>
      </c>
      <c r="BA39" s="76">
        <f>资产资本表!BA9</f>
        <v>0</v>
      </c>
      <c r="BB39" s="76">
        <f>资产资本表!BB9</f>
        <v>0</v>
      </c>
      <c r="BC39" s="76">
        <f>资产资本表!BC9</f>
        <v>0</v>
      </c>
      <c r="BD39" s="76">
        <f>资产资本表!BD9</f>
        <v>0</v>
      </c>
      <c r="BE39" s="76">
        <f>资产资本表!BE9</f>
        <v>0</v>
      </c>
      <c r="BF39" s="76">
        <f>资产资本表!BF9</f>
        <v>0</v>
      </c>
      <c r="BG39" s="76">
        <f>资产资本表!BG9</f>
        <v>0</v>
      </c>
      <c r="BH39" s="76">
        <f>资产资本表!BH9</f>
        <v>0</v>
      </c>
      <c r="BI39" s="76">
        <f>资产资本表!BI9</f>
        <v>0</v>
      </c>
      <c r="BJ39" s="76">
        <f>资产资本表!BJ9</f>
        <v>0</v>
      </c>
      <c r="BK39" s="76">
        <f>资产资本表!BK9</f>
        <v>0</v>
      </c>
      <c r="BL39" s="76">
        <f>资产资本表!BL9</f>
        <v>0</v>
      </c>
      <c r="BM39" s="76">
        <f>资产资本表!BM9</f>
        <v>0</v>
      </c>
      <c r="BN39" s="76">
        <f>资产资本表!BN9</f>
        <v>0</v>
      </c>
      <c r="BO39" s="76">
        <f>资产资本表!BO9</f>
        <v>0</v>
      </c>
      <c r="BP39" s="76">
        <f>资产资本表!BP9</f>
        <v>0</v>
      </c>
      <c r="BQ39" s="76">
        <f>资产资本表!BQ9</f>
        <v>0</v>
      </c>
      <c r="BR39" s="76">
        <f>资产资本表!BR9</f>
        <v>0</v>
      </c>
      <c r="BS39" s="76">
        <f>资产资本表!BS9</f>
        <v>0</v>
      </c>
      <c r="BT39" s="76">
        <f>资产资本表!BT9</f>
        <v>0</v>
      </c>
      <c r="BU39" s="76">
        <f>资产资本表!BU9</f>
        <v>0</v>
      </c>
      <c r="BV39" s="76">
        <f>资产资本表!BV9</f>
        <v>0</v>
      </c>
      <c r="BW39" s="76">
        <f>资产资本表!BW9</f>
        <v>0</v>
      </c>
      <c r="BX39" s="76">
        <f>资产资本表!BX9</f>
        <v>0</v>
      </c>
      <c r="BY39" s="76">
        <f>资产资本表!BY9</f>
        <v>0</v>
      </c>
      <c r="BZ39" s="76">
        <f>资产资本表!BZ9</f>
        <v>0</v>
      </c>
      <c r="CA39" s="76">
        <f>资产资本表!CA9</f>
        <v>0</v>
      </c>
      <c r="CB39" s="76">
        <f>资产资本表!CB9</f>
        <v>0</v>
      </c>
      <c r="CC39" s="76">
        <f>资产资本表!CC9</f>
        <v>0</v>
      </c>
      <c r="CD39" s="76">
        <f>资产资本表!CD9</f>
        <v>0</v>
      </c>
      <c r="CE39" s="76">
        <f>资产资本表!CE9</f>
        <v>0</v>
      </c>
      <c r="CF39" s="76">
        <f>资产资本表!CF9</f>
        <v>0</v>
      </c>
      <c r="CG39" s="76">
        <f>资产资本表!CG9</f>
        <v>0</v>
      </c>
      <c r="CH39" s="76">
        <f>资产资本表!CH9</f>
        <v>0</v>
      </c>
      <c r="CI39" s="76">
        <f>资产资本表!CI9</f>
        <v>0</v>
      </c>
      <c r="CJ39" s="76">
        <f>资产资本表!CJ9</f>
        <v>0</v>
      </c>
      <c r="CK39" s="76">
        <f>资产资本表!CK9</f>
        <v>0</v>
      </c>
    </row>
    <row r="40" spans="1:89" s="76" customFormat="1">
      <c r="A40" s="162" t="s">
        <v>462</v>
      </c>
      <c r="E40" s="76">
        <f>资产资本表!E10</f>
        <v>112701186.11</v>
      </c>
      <c r="F40" s="76">
        <f>资产资本表!F10</f>
        <v>109473578.3</v>
      </c>
      <c r="G40" s="76">
        <f>资产资本表!G10</f>
        <v>110564400.63</v>
      </c>
      <c r="H40" s="76">
        <f>资产资本表!H10</f>
        <v>111655222.93000001</v>
      </c>
      <c r="I40" s="76">
        <f>资产资本表!I10</f>
        <v>112746045.25</v>
      </c>
      <c r="J40" s="76">
        <f>资产资本表!J10</f>
        <v>113217162.54000001</v>
      </c>
      <c r="K40" s="76">
        <f>资产资本表!K10</f>
        <v>110283252.56999999</v>
      </c>
      <c r="L40" s="76">
        <f>资产资本表!L10</f>
        <v>91142484.950000003</v>
      </c>
      <c r="M40" s="76">
        <f>资产资本表!M10</f>
        <v>91981982.569999993</v>
      </c>
      <c r="N40" s="76">
        <f>资产资本表!N10</f>
        <v>72614931.25</v>
      </c>
      <c r="O40" s="76">
        <f>资产资本表!O10</f>
        <v>73251687.579999998</v>
      </c>
      <c r="P40" s="76">
        <f>资产资本表!P10</f>
        <v>73888443.920000002</v>
      </c>
      <c r="Q40" s="76">
        <f>资产资本表!Q10</f>
        <v>74525200.260000005</v>
      </c>
      <c r="R40" s="76">
        <f>资产资本表!R10</f>
        <v>75161956.459999993</v>
      </c>
      <c r="S40" s="76">
        <f>资产资本表!S10</f>
        <v>75798712.799999997</v>
      </c>
      <c r="T40" s="76">
        <f>资产资本表!T10</f>
        <v>77610328.590000004</v>
      </c>
      <c r="U40" s="76">
        <f>资产资本表!U10</f>
        <v>51603530.659999996</v>
      </c>
      <c r="V40" s="76">
        <f>资产资本表!V10</f>
        <v>40096236.850000001</v>
      </c>
      <c r="W40" s="76">
        <f>资产资本表!W10</f>
        <v>40434839.649999999</v>
      </c>
      <c r="X40" s="76">
        <f>资产资本表!X10</f>
        <v>40773442.450000003</v>
      </c>
      <c r="Y40" s="76">
        <f>资产资本表!Y10</f>
        <v>41112045.229999997</v>
      </c>
      <c r="Z40" s="76">
        <f>资产资本表!Z10</f>
        <v>20345242.629999999</v>
      </c>
      <c r="AA40" s="76">
        <f>资产资本表!AA10</f>
        <v>20524773.57</v>
      </c>
      <c r="AB40" s="76">
        <f>资产资本表!AB10</f>
        <v>20704290.510000002</v>
      </c>
      <c r="AC40" s="76">
        <f>资产资本表!AC10</f>
        <v>20883807.449999999</v>
      </c>
      <c r="AD40" s="76">
        <f>资产资本表!AD10</f>
        <v>19779006.02</v>
      </c>
      <c r="AE40" s="76">
        <f>资产资本表!AE10</f>
        <v>19947577.07</v>
      </c>
      <c r="AF40" s="76">
        <f>资产资本表!AF10</f>
        <v>28859433.699999999</v>
      </c>
      <c r="AG40" s="76">
        <f>资产资本表!AG10</f>
        <v>29102155.25</v>
      </c>
      <c r="AH40" s="76">
        <f>资产资本表!AH10</f>
        <v>29344876.829999998</v>
      </c>
      <c r="AI40" s="76">
        <f>资产资本表!AI10</f>
        <v>38487727.710000001</v>
      </c>
      <c r="AJ40" s="76">
        <f>资产资本表!AJ10</f>
        <v>47917225.43</v>
      </c>
      <c r="AK40" s="76">
        <f>资产资本表!AK10</f>
        <v>48338036.530000001</v>
      </c>
      <c r="AL40" s="76">
        <f>资产资本表!AL10</f>
        <v>53506020.890000001</v>
      </c>
      <c r="AM40" s="76">
        <f>资产资本表!AM10</f>
        <v>49121278.5</v>
      </c>
      <c r="AN40" s="76">
        <f>资产资本表!AN10</f>
        <v>49904520.420000002</v>
      </c>
      <c r="AO40" s="76">
        <f>资产资本表!AO10</f>
        <v>9793996.2799999993</v>
      </c>
      <c r="AP40" s="76">
        <f>资产资本表!AP10</f>
        <v>0</v>
      </c>
      <c r="AQ40" s="76">
        <f>资产资本表!AQ10</f>
        <v>0</v>
      </c>
      <c r="AR40" s="76">
        <f>资产资本表!AR10</f>
        <v>0</v>
      </c>
      <c r="AS40" s="76">
        <f>资产资本表!AS10</f>
        <v>0</v>
      </c>
      <c r="AT40" s="76">
        <f>资产资本表!AT10</f>
        <v>0</v>
      </c>
      <c r="AU40" s="76">
        <f>资产资本表!AU10</f>
        <v>0</v>
      </c>
      <c r="AV40" s="76">
        <f>资产资本表!AV10</f>
        <v>0</v>
      </c>
      <c r="AW40" s="76">
        <f>资产资本表!AW10</f>
        <v>0</v>
      </c>
      <c r="AX40" s="76">
        <f>资产资本表!AX10</f>
        <v>0</v>
      </c>
      <c r="AY40" s="76">
        <f>资产资本表!AY10</f>
        <v>0</v>
      </c>
      <c r="AZ40" s="76">
        <f>资产资本表!AZ10</f>
        <v>0</v>
      </c>
      <c r="BA40" s="76">
        <f>资产资本表!BA10</f>
        <v>0</v>
      </c>
      <c r="BB40" s="76">
        <f>资产资本表!BB10</f>
        <v>0</v>
      </c>
      <c r="BC40" s="76">
        <f>资产资本表!BC10</f>
        <v>0</v>
      </c>
      <c r="BD40" s="76">
        <f>资产资本表!BD10</f>
        <v>0</v>
      </c>
      <c r="BE40" s="76">
        <f>资产资本表!BE10</f>
        <v>0</v>
      </c>
      <c r="BF40" s="76">
        <f>资产资本表!BF10</f>
        <v>0</v>
      </c>
      <c r="BG40" s="76">
        <f>资产资本表!BG10</f>
        <v>0</v>
      </c>
      <c r="BH40" s="76">
        <f>资产资本表!BH10</f>
        <v>0</v>
      </c>
      <c r="BI40" s="76">
        <f>资产资本表!BI10</f>
        <v>0</v>
      </c>
      <c r="BJ40" s="76">
        <f>资产资本表!BJ10</f>
        <v>0</v>
      </c>
      <c r="BK40" s="76">
        <f>资产资本表!BK10</f>
        <v>0</v>
      </c>
      <c r="BL40" s="76">
        <f>资产资本表!BL10</f>
        <v>0</v>
      </c>
      <c r="BM40" s="76">
        <f>资产资本表!BM10</f>
        <v>0</v>
      </c>
      <c r="BN40" s="76">
        <f>资产资本表!BN10</f>
        <v>0</v>
      </c>
      <c r="BO40" s="76">
        <f>资产资本表!BO10</f>
        <v>0</v>
      </c>
      <c r="BP40" s="76">
        <f>资产资本表!BP10</f>
        <v>0</v>
      </c>
      <c r="BQ40" s="76">
        <f>资产资本表!BQ10</f>
        <v>0</v>
      </c>
      <c r="BR40" s="76">
        <f>资产资本表!BR10</f>
        <v>0</v>
      </c>
      <c r="BS40" s="76">
        <f>资产资本表!BS10</f>
        <v>0</v>
      </c>
      <c r="BT40" s="76">
        <f>资产资本表!BT10</f>
        <v>0</v>
      </c>
      <c r="BU40" s="76">
        <f>资产资本表!BU10</f>
        <v>0</v>
      </c>
      <c r="BV40" s="76">
        <f>资产资本表!BV10</f>
        <v>0</v>
      </c>
      <c r="BW40" s="76">
        <f>资产资本表!BW10</f>
        <v>0</v>
      </c>
      <c r="BX40" s="76">
        <f>资产资本表!BX10</f>
        <v>0</v>
      </c>
      <c r="BY40" s="76">
        <f>资产资本表!BY10</f>
        <v>0</v>
      </c>
      <c r="BZ40" s="76">
        <f>资产资本表!BZ10</f>
        <v>0</v>
      </c>
      <c r="CA40" s="76">
        <f>资产资本表!CA10</f>
        <v>0</v>
      </c>
      <c r="CB40" s="76">
        <f>资产资本表!CB10</f>
        <v>0</v>
      </c>
      <c r="CC40" s="76">
        <f>资产资本表!CC10</f>
        <v>0</v>
      </c>
      <c r="CD40" s="76">
        <f>资产资本表!CD10</f>
        <v>0</v>
      </c>
      <c r="CE40" s="76">
        <f>资产资本表!CE10</f>
        <v>0</v>
      </c>
      <c r="CF40" s="76">
        <f>资产资本表!CF10</f>
        <v>0</v>
      </c>
      <c r="CG40" s="76">
        <f>资产资本表!CG10</f>
        <v>0</v>
      </c>
      <c r="CH40" s="76">
        <f>资产资本表!CH10</f>
        <v>0</v>
      </c>
      <c r="CI40" s="76">
        <f>资产资本表!CI10</f>
        <v>0</v>
      </c>
      <c r="CJ40" s="76">
        <f>资产资本表!CJ10</f>
        <v>0</v>
      </c>
      <c r="CK40" s="76">
        <f>资产资本表!CK10</f>
        <v>0</v>
      </c>
    </row>
    <row r="41" spans="1:89" s="76" customFormat="1">
      <c r="A41" s="162" t="s">
        <v>463</v>
      </c>
      <c r="E41" s="76">
        <f>资产资本表!E12</f>
        <v>0</v>
      </c>
      <c r="F41" s="76">
        <f>资产资本表!F12</f>
        <v>0</v>
      </c>
      <c r="G41" s="76">
        <f>资产资本表!G12</f>
        <v>0</v>
      </c>
      <c r="H41" s="76">
        <f>资产资本表!H12</f>
        <v>0</v>
      </c>
      <c r="I41" s="76">
        <f>资产资本表!I12</f>
        <v>0</v>
      </c>
      <c r="J41" s="76">
        <f>资产资本表!J12</f>
        <v>0</v>
      </c>
      <c r="K41" s="76">
        <f>资产资本表!K12</f>
        <v>0</v>
      </c>
      <c r="L41" s="76">
        <f>资产资本表!L12</f>
        <v>0</v>
      </c>
      <c r="M41" s="76">
        <f>资产资本表!M12</f>
        <v>0</v>
      </c>
      <c r="N41" s="76">
        <f>资产资本表!N12</f>
        <v>0</v>
      </c>
      <c r="O41" s="76">
        <f>资产资本表!O12</f>
        <v>0</v>
      </c>
      <c r="P41" s="76">
        <f>资产资本表!P12</f>
        <v>0</v>
      </c>
      <c r="Q41" s="76">
        <f>资产资本表!Q12</f>
        <v>0</v>
      </c>
      <c r="R41" s="76">
        <f>资产资本表!R12</f>
        <v>0</v>
      </c>
      <c r="S41" s="76">
        <f>资产资本表!S12</f>
        <v>0</v>
      </c>
      <c r="T41" s="76">
        <f>资产资本表!T12</f>
        <v>0</v>
      </c>
      <c r="U41" s="76">
        <f>资产资本表!U12</f>
        <v>0</v>
      </c>
      <c r="V41" s="76">
        <f>资产资本表!V12</f>
        <v>0</v>
      </c>
      <c r="W41" s="76">
        <f>资产资本表!W12</f>
        <v>0</v>
      </c>
      <c r="X41" s="76">
        <f>资产资本表!X12</f>
        <v>0</v>
      </c>
      <c r="Y41" s="76">
        <f>资产资本表!Y12</f>
        <v>0</v>
      </c>
      <c r="Z41" s="76">
        <f>资产资本表!Z12</f>
        <v>0</v>
      </c>
      <c r="AA41" s="76">
        <f>资产资本表!AA12</f>
        <v>0</v>
      </c>
      <c r="AB41" s="76">
        <f>资产资本表!AB12</f>
        <v>0</v>
      </c>
      <c r="AC41" s="76">
        <f>资产资本表!AC12</f>
        <v>0</v>
      </c>
      <c r="AD41" s="76">
        <f>资产资本表!AD12</f>
        <v>0</v>
      </c>
      <c r="AE41" s="76">
        <f>资产资本表!AE12</f>
        <v>0</v>
      </c>
      <c r="AF41" s="76">
        <f>资产资本表!AF12</f>
        <v>0</v>
      </c>
      <c r="AG41" s="76">
        <f>资产资本表!AG12</f>
        <v>0</v>
      </c>
      <c r="AH41" s="76">
        <f>资产资本表!AH12</f>
        <v>0</v>
      </c>
      <c r="AI41" s="76">
        <f>资产资本表!AI12</f>
        <v>0</v>
      </c>
      <c r="AJ41" s="76">
        <f>资产资本表!AJ12</f>
        <v>0</v>
      </c>
      <c r="AK41" s="76">
        <f>资产资本表!AK12</f>
        <v>0</v>
      </c>
      <c r="AL41" s="76">
        <f>资产资本表!AL12</f>
        <v>0</v>
      </c>
      <c r="AM41" s="76">
        <f>资产资本表!AM12</f>
        <v>0</v>
      </c>
      <c r="AN41" s="76">
        <f>资产资本表!AN12</f>
        <v>0</v>
      </c>
      <c r="AO41" s="76">
        <f>资产资本表!AO12</f>
        <v>0</v>
      </c>
      <c r="AP41" s="76">
        <f>资产资本表!AP12</f>
        <v>0</v>
      </c>
      <c r="AQ41" s="76">
        <f>资产资本表!AQ12</f>
        <v>0</v>
      </c>
      <c r="AR41" s="76">
        <f>资产资本表!AR12</f>
        <v>0</v>
      </c>
      <c r="AS41" s="76">
        <f>资产资本表!AS12</f>
        <v>0</v>
      </c>
      <c r="AT41" s="76">
        <f>资产资本表!AT12</f>
        <v>0</v>
      </c>
      <c r="AU41" s="76">
        <f>资产资本表!AU12</f>
        <v>0</v>
      </c>
      <c r="AV41" s="76">
        <f>资产资本表!AV12</f>
        <v>0</v>
      </c>
      <c r="AW41" s="76">
        <f>资产资本表!AW12</f>
        <v>0</v>
      </c>
      <c r="AX41" s="76">
        <f>资产资本表!AX12</f>
        <v>0</v>
      </c>
      <c r="AY41" s="76">
        <f>资产资本表!AY12</f>
        <v>0</v>
      </c>
      <c r="AZ41" s="76">
        <f>资产资本表!AZ12</f>
        <v>0</v>
      </c>
      <c r="BA41" s="76">
        <f>资产资本表!BA12</f>
        <v>0</v>
      </c>
      <c r="BB41" s="76">
        <f>资产资本表!BB12</f>
        <v>0</v>
      </c>
      <c r="BC41" s="76">
        <f>资产资本表!BC12</f>
        <v>0</v>
      </c>
      <c r="BD41" s="76">
        <f>资产资本表!BD12</f>
        <v>0</v>
      </c>
      <c r="BE41" s="76">
        <f>资产资本表!BE12</f>
        <v>0</v>
      </c>
      <c r="BF41" s="76">
        <f>资产资本表!BF12</f>
        <v>0</v>
      </c>
      <c r="BG41" s="76">
        <f>资产资本表!BG12</f>
        <v>0</v>
      </c>
      <c r="BH41" s="76">
        <f>资产资本表!BH12</f>
        <v>0</v>
      </c>
      <c r="BI41" s="76">
        <f>资产资本表!BI12</f>
        <v>0</v>
      </c>
      <c r="BJ41" s="76">
        <f>资产资本表!BJ12</f>
        <v>0</v>
      </c>
      <c r="BK41" s="76">
        <f>资产资本表!BK12</f>
        <v>0</v>
      </c>
      <c r="BL41" s="76">
        <f>资产资本表!BL12</f>
        <v>0</v>
      </c>
      <c r="BM41" s="76">
        <f>资产资本表!BM12</f>
        <v>0</v>
      </c>
      <c r="BN41" s="76">
        <f>资产资本表!BN12</f>
        <v>0</v>
      </c>
      <c r="BO41" s="76">
        <f>资产资本表!BO12</f>
        <v>0</v>
      </c>
      <c r="BP41" s="76">
        <f>资产资本表!BP12</f>
        <v>0</v>
      </c>
      <c r="BQ41" s="76">
        <f>资产资本表!BQ12</f>
        <v>0</v>
      </c>
      <c r="BR41" s="76">
        <f>资产资本表!BR12</f>
        <v>0</v>
      </c>
      <c r="BS41" s="76">
        <f>资产资本表!BS12</f>
        <v>0</v>
      </c>
      <c r="BT41" s="76">
        <f>资产资本表!BT12</f>
        <v>0</v>
      </c>
      <c r="BU41" s="76">
        <f>资产资本表!BU12</f>
        <v>0</v>
      </c>
      <c r="BV41" s="76">
        <f>资产资本表!BV12</f>
        <v>0</v>
      </c>
      <c r="BW41" s="76">
        <f>资产资本表!BW12</f>
        <v>0</v>
      </c>
      <c r="BX41" s="76">
        <f>资产资本表!BX12</f>
        <v>0</v>
      </c>
      <c r="BY41" s="76">
        <f>资产资本表!BY12</f>
        <v>0</v>
      </c>
      <c r="BZ41" s="76">
        <f>资产资本表!BZ12</f>
        <v>0</v>
      </c>
      <c r="CA41" s="76">
        <f>资产资本表!CA12</f>
        <v>0</v>
      </c>
      <c r="CB41" s="76">
        <f>资产资本表!CB12</f>
        <v>0</v>
      </c>
      <c r="CC41" s="76">
        <f>资产资本表!CC12</f>
        <v>0</v>
      </c>
      <c r="CD41" s="76">
        <f>资产资本表!CD12</f>
        <v>0</v>
      </c>
      <c r="CE41" s="76">
        <f>资产资本表!CE12</f>
        <v>0</v>
      </c>
      <c r="CF41" s="76">
        <f>资产资本表!CF12</f>
        <v>0</v>
      </c>
      <c r="CG41" s="76">
        <f>资产资本表!CG12</f>
        <v>0</v>
      </c>
      <c r="CH41" s="76">
        <f>资产资本表!CH12</f>
        <v>0</v>
      </c>
      <c r="CI41" s="76">
        <f>资产资本表!CI12</f>
        <v>0</v>
      </c>
      <c r="CJ41" s="76">
        <f>资产资本表!CJ12</f>
        <v>0</v>
      </c>
    </row>
    <row r="42" spans="1:89" s="76" customFormat="1">
      <c r="A42" s="162" t="s">
        <v>464</v>
      </c>
      <c r="E42" s="76">
        <f>资产资本表!E6</f>
        <v>0</v>
      </c>
      <c r="F42" s="76">
        <f>资产资本表!F6</f>
        <v>0</v>
      </c>
      <c r="G42" s="76">
        <f>资产资本表!G6</f>
        <v>0</v>
      </c>
      <c r="H42" s="76">
        <f>资产资本表!H6</f>
        <v>0</v>
      </c>
      <c r="I42" s="76">
        <f>资产资本表!I6</f>
        <v>0</v>
      </c>
      <c r="J42" s="76">
        <f>资产资本表!J6</f>
        <v>0</v>
      </c>
      <c r="K42" s="76">
        <f>资产资本表!K6</f>
        <v>0</v>
      </c>
      <c r="L42" s="76">
        <f>资产资本表!L6</f>
        <v>0</v>
      </c>
      <c r="M42" s="76">
        <f>资产资本表!M6</f>
        <v>0</v>
      </c>
      <c r="N42" s="76">
        <f>资产资本表!N6</f>
        <v>0</v>
      </c>
      <c r="O42" s="76">
        <f>资产资本表!O6</f>
        <v>0</v>
      </c>
      <c r="P42" s="76">
        <f>资产资本表!P6</f>
        <v>0</v>
      </c>
      <c r="Q42" s="76">
        <f>资产资本表!Q6</f>
        <v>0</v>
      </c>
      <c r="R42" s="76">
        <f>资产资本表!R6</f>
        <v>0</v>
      </c>
      <c r="S42" s="76">
        <f>资产资本表!S6</f>
        <v>0</v>
      </c>
      <c r="T42" s="76">
        <f>资产资本表!T6</f>
        <v>0</v>
      </c>
      <c r="U42" s="76">
        <f>资产资本表!U6</f>
        <v>0</v>
      </c>
      <c r="V42" s="76">
        <f>资产资本表!V6</f>
        <v>0</v>
      </c>
      <c r="W42" s="76">
        <f>资产资本表!W6</f>
        <v>0</v>
      </c>
      <c r="X42" s="76">
        <f>资产资本表!X6</f>
        <v>0</v>
      </c>
      <c r="Y42" s="76">
        <f>资产资本表!Y6</f>
        <v>0</v>
      </c>
      <c r="Z42" s="76">
        <f>资产资本表!Z6</f>
        <v>0</v>
      </c>
      <c r="AA42" s="76">
        <f>资产资本表!AA6</f>
        <v>0</v>
      </c>
      <c r="AB42" s="76">
        <f>资产资本表!AB6</f>
        <v>0</v>
      </c>
      <c r="AC42" s="76">
        <f>资产资本表!AC6</f>
        <v>0</v>
      </c>
      <c r="AD42" s="76">
        <f>资产资本表!AD6</f>
        <v>0</v>
      </c>
      <c r="AE42" s="76">
        <f>资产资本表!AE6</f>
        <v>0</v>
      </c>
      <c r="AF42" s="76">
        <f>资产资本表!AF6</f>
        <v>0</v>
      </c>
      <c r="AG42" s="76">
        <f>资产资本表!AG6</f>
        <v>0</v>
      </c>
      <c r="AH42" s="76">
        <f>资产资本表!AH6</f>
        <v>0</v>
      </c>
      <c r="AI42" s="76">
        <f>资产资本表!AI6</f>
        <v>0</v>
      </c>
      <c r="AJ42" s="76">
        <f>资产资本表!AJ6</f>
        <v>0</v>
      </c>
      <c r="AK42" s="76">
        <f>资产资本表!AK6</f>
        <v>0</v>
      </c>
      <c r="AL42" s="76">
        <f>资产资本表!AL6</f>
        <v>0</v>
      </c>
      <c r="AM42" s="76">
        <f>资产资本表!AM6</f>
        <v>0</v>
      </c>
      <c r="AN42" s="76">
        <f>资产资本表!AN6</f>
        <v>0</v>
      </c>
      <c r="AO42" s="76">
        <f>资产资本表!AO6</f>
        <v>0</v>
      </c>
      <c r="AP42" s="76">
        <f>资产资本表!AP6</f>
        <v>0</v>
      </c>
      <c r="AQ42" s="76">
        <f>资产资本表!AQ6</f>
        <v>0</v>
      </c>
      <c r="AR42" s="76">
        <f>资产资本表!AR6</f>
        <v>0</v>
      </c>
      <c r="AS42" s="76">
        <f>资产资本表!AS6</f>
        <v>0</v>
      </c>
      <c r="AT42" s="76">
        <f>资产资本表!AT6</f>
        <v>0</v>
      </c>
      <c r="AU42" s="76">
        <f>资产资本表!AU6</f>
        <v>0</v>
      </c>
      <c r="AV42" s="76">
        <f>资产资本表!AV6</f>
        <v>0</v>
      </c>
      <c r="AW42" s="76">
        <f>资产资本表!AW6</f>
        <v>0</v>
      </c>
      <c r="AX42" s="76">
        <f>资产资本表!AX6</f>
        <v>0</v>
      </c>
      <c r="AY42" s="76">
        <f>资产资本表!AY6</f>
        <v>0</v>
      </c>
      <c r="AZ42" s="76">
        <f>资产资本表!AZ6</f>
        <v>0</v>
      </c>
      <c r="BA42" s="76">
        <f>资产资本表!BA6</f>
        <v>0</v>
      </c>
      <c r="BB42" s="76">
        <f>资产资本表!BB6</f>
        <v>0</v>
      </c>
      <c r="BC42" s="76">
        <f>资产资本表!BC6</f>
        <v>0</v>
      </c>
      <c r="BD42" s="76">
        <f>资产资本表!BD6</f>
        <v>0</v>
      </c>
      <c r="BE42" s="76">
        <f>资产资本表!BE6</f>
        <v>0</v>
      </c>
      <c r="BF42" s="76">
        <f>资产资本表!BF6</f>
        <v>0</v>
      </c>
      <c r="BG42" s="76">
        <f>资产资本表!BG6</f>
        <v>0</v>
      </c>
      <c r="BH42" s="76">
        <f>资产资本表!BH6</f>
        <v>0</v>
      </c>
      <c r="BI42" s="76">
        <f>资产资本表!BI6</f>
        <v>0</v>
      </c>
      <c r="BJ42" s="76">
        <f>资产资本表!BJ6</f>
        <v>0</v>
      </c>
      <c r="BK42" s="76">
        <f>资产资本表!BK6</f>
        <v>0</v>
      </c>
      <c r="BL42" s="76">
        <f>资产资本表!BL6</f>
        <v>0</v>
      </c>
      <c r="BM42" s="76">
        <f>资产资本表!BM6</f>
        <v>0</v>
      </c>
      <c r="BN42" s="76">
        <f>资产资本表!BN6</f>
        <v>0</v>
      </c>
      <c r="BO42" s="76">
        <f>资产资本表!BO6</f>
        <v>0</v>
      </c>
      <c r="BP42" s="76">
        <f>资产资本表!BP6</f>
        <v>0</v>
      </c>
      <c r="BQ42" s="76">
        <f>资产资本表!BQ6</f>
        <v>0</v>
      </c>
      <c r="BR42" s="76">
        <f>资产资本表!BR6</f>
        <v>0</v>
      </c>
      <c r="BS42" s="76">
        <f>资产资本表!BS6</f>
        <v>0</v>
      </c>
      <c r="BT42" s="76">
        <f>资产资本表!BT6</f>
        <v>0</v>
      </c>
      <c r="BU42" s="76">
        <f>资产资本表!BU6</f>
        <v>0</v>
      </c>
      <c r="BV42" s="76">
        <f>资产资本表!BV6</f>
        <v>0</v>
      </c>
      <c r="BW42" s="76">
        <f>资产资本表!BW6</f>
        <v>0</v>
      </c>
      <c r="BX42" s="76">
        <f>资产资本表!BX6</f>
        <v>0</v>
      </c>
      <c r="BY42" s="76">
        <f>资产资本表!BY6</f>
        <v>0</v>
      </c>
      <c r="BZ42" s="76">
        <f>资产资本表!BZ6</f>
        <v>0</v>
      </c>
      <c r="CA42" s="76">
        <f>资产资本表!CA6</f>
        <v>0</v>
      </c>
      <c r="CB42" s="76">
        <f>资产资本表!CB6</f>
        <v>0</v>
      </c>
      <c r="CC42" s="76">
        <f>资产资本表!CC6</f>
        <v>0</v>
      </c>
      <c r="CD42" s="76">
        <f>资产资本表!CD6</f>
        <v>0</v>
      </c>
      <c r="CE42" s="76">
        <f>资产资本表!CE6</f>
        <v>0</v>
      </c>
      <c r="CF42" s="76">
        <f>资产资本表!CF6</f>
        <v>0</v>
      </c>
      <c r="CG42" s="76">
        <f>资产资本表!CG6</f>
        <v>0</v>
      </c>
      <c r="CH42" s="76">
        <f>资产资本表!CH6</f>
        <v>0</v>
      </c>
      <c r="CI42" s="76">
        <f>资产资本表!CI6</f>
        <v>0</v>
      </c>
      <c r="CJ42" s="76">
        <f>资产资本表!CJ6</f>
        <v>0</v>
      </c>
    </row>
    <row r="43" spans="1:89" s="76" customFormat="1">
      <c r="A43" s="163" t="s">
        <v>465</v>
      </c>
      <c r="E43" s="76">
        <f>SUM(E34:E42)</f>
        <v>3185825243.75</v>
      </c>
      <c r="F43" s="76">
        <f t="shared" ref="F43:BQ43" si="14">SUM(F34:F42)</f>
        <v>3211885850.9500003</v>
      </c>
      <c r="G43" s="76">
        <f t="shared" si="14"/>
        <v>3388852402.5</v>
      </c>
      <c r="H43" s="76">
        <f t="shared" si="14"/>
        <v>3746242160.2799997</v>
      </c>
      <c r="I43" s="76">
        <f t="shared" si="14"/>
        <v>3930297801.3900003</v>
      </c>
      <c r="J43" s="76">
        <f t="shared" si="14"/>
        <v>3703764071.9699998</v>
      </c>
      <c r="K43" s="76">
        <f t="shared" si="14"/>
        <v>3392010549.6800003</v>
      </c>
      <c r="L43" s="76">
        <f t="shared" si="14"/>
        <v>3177322962.4499998</v>
      </c>
      <c r="M43" s="76">
        <f t="shared" si="14"/>
        <v>3277008248.3600001</v>
      </c>
      <c r="N43" s="76">
        <f t="shared" si="14"/>
        <v>2800777508.8699999</v>
      </c>
      <c r="O43" s="76">
        <f t="shared" si="14"/>
        <v>2723427067.79</v>
      </c>
      <c r="P43" s="76">
        <f t="shared" si="14"/>
        <v>1301469214.9400001</v>
      </c>
      <c r="Q43" s="76">
        <f t="shared" si="14"/>
        <v>992838544.88</v>
      </c>
      <c r="R43" s="76">
        <f t="shared" si="14"/>
        <v>1099544750.8699999</v>
      </c>
      <c r="S43" s="76">
        <f t="shared" si="14"/>
        <v>674353564.94999993</v>
      </c>
      <c r="T43" s="76">
        <f t="shared" si="14"/>
        <v>917731051.53000009</v>
      </c>
      <c r="U43" s="76">
        <f t="shared" si="14"/>
        <v>1010063541.6</v>
      </c>
      <c r="V43" s="76">
        <f t="shared" si="14"/>
        <v>894556034.62</v>
      </c>
      <c r="W43" s="76">
        <f t="shared" si="14"/>
        <v>843320592.95999992</v>
      </c>
      <c r="X43" s="76">
        <f t="shared" si="14"/>
        <v>870093178.84000015</v>
      </c>
      <c r="Y43" s="76">
        <f t="shared" si="14"/>
        <v>1061597712.35</v>
      </c>
      <c r="Z43" s="76">
        <f t="shared" si="14"/>
        <v>800344501.87</v>
      </c>
      <c r="AA43" s="76">
        <f t="shared" si="14"/>
        <v>695088232.34000003</v>
      </c>
      <c r="AB43" s="76">
        <f t="shared" si="14"/>
        <v>801501383.62</v>
      </c>
      <c r="AC43" s="76">
        <f t="shared" si="14"/>
        <v>915944987.88</v>
      </c>
      <c r="AD43" s="76">
        <f t="shared" si="14"/>
        <v>831862149.71000004</v>
      </c>
      <c r="AE43" s="76">
        <f t="shared" si="14"/>
        <v>836835251.91000009</v>
      </c>
      <c r="AF43" s="76">
        <f t="shared" si="14"/>
        <v>940419867.6500001</v>
      </c>
      <c r="AG43" s="76">
        <f t="shared" si="14"/>
        <v>1051682829.15</v>
      </c>
      <c r="AH43" s="76">
        <f t="shared" si="14"/>
        <v>923301267.05000007</v>
      </c>
      <c r="AI43" s="76">
        <f t="shared" si="14"/>
        <v>1001728847.5700001</v>
      </c>
      <c r="AJ43" s="76">
        <f t="shared" si="14"/>
        <v>1088896792.9000001</v>
      </c>
      <c r="AK43" s="76">
        <f t="shared" si="14"/>
        <v>1016372140.16</v>
      </c>
      <c r="AL43" s="76">
        <f t="shared" si="14"/>
        <v>968156928.08000004</v>
      </c>
      <c r="AM43" s="76">
        <f t="shared" si="14"/>
        <v>266276076.40000001</v>
      </c>
      <c r="AN43" s="76">
        <f t="shared" si="14"/>
        <v>228368835.97000003</v>
      </c>
      <c r="AO43" s="76">
        <f t="shared" si="14"/>
        <v>145080591.75999999</v>
      </c>
      <c r="AP43" s="76">
        <f t="shared" si="14"/>
        <v>132744933.33</v>
      </c>
      <c r="AQ43" s="76">
        <f t="shared" si="14"/>
        <v>0</v>
      </c>
      <c r="AR43" s="76">
        <f t="shared" si="14"/>
        <v>0</v>
      </c>
      <c r="AS43" s="76">
        <f t="shared" si="14"/>
        <v>0</v>
      </c>
      <c r="AT43" s="76">
        <f t="shared" si="14"/>
        <v>0</v>
      </c>
      <c r="AU43" s="76">
        <f t="shared" si="14"/>
        <v>0</v>
      </c>
      <c r="AV43" s="76">
        <f t="shared" si="14"/>
        <v>0</v>
      </c>
      <c r="AW43" s="76">
        <f t="shared" si="14"/>
        <v>0</v>
      </c>
      <c r="AX43" s="76">
        <f t="shared" si="14"/>
        <v>0</v>
      </c>
      <c r="AY43" s="76">
        <f t="shared" si="14"/>
        <v>0</v>
      </c>
      <c r="AZ43" s="76">
        <f t="shared" si="14"/>
        <v>0</v>
      </c>
      <c r="BA43" s="76">
        <f t="shared" si="14"/>
        <v>0</v>
      </c>
      <c r="BB43" s="76">
        <f t="shared" si="14"/>
        <v>0</v>
      </c>
      <c r="BC43" s="76">
        <f t="shared" si="14"/>
        <v>0</v>
      </c>
      <c r="BD43" s="76">
        <f t="shared" si="14"/>
        <v>0</v>
      </c>
      <c r="BE43" s="76">
        <f t="shared" si="14"/>
        <v>0</v>
      </c>
      <c r="BF43" s="76">
        <f t="shared" si="14"/>
        <v>0</v>
      </c>
      <c r="BG43" s="76">
        <f t="shared" si="14"/>
        <v>0</v>
      </c>
      <c r="BH43" s="76">
        <f t="shared" si="14"/>
        <v>0</v>
      </c>
      <c r="BI43" s="76">
        <f t="shared" si="14"/>
        <v>0</v>
      </c>
      <c r="BJ43" s="76">
        <f t="shared" si="14"/>
        <v>0</v>
      </c>
      <c r="BK43" s="76">
        <f t="shared" si="14"/>
        <v>0</v>
      </c>
      <c r="BL43" s="76">
        <f t="shared" si="14"/>
        <v>0</v>
      </c>
      <c r="BM43" s="76">
        <f t="shared" si="14"/>
        <v>0</v>
      </c>
      <c r="BN43" s="76">
        <f t="shared" si="14"/>
        <v>0</v>
      </c>
      <c r="BO43" s="76">
        <f t="shared" si="14"/>
        <v>0</v>
      </c>
      <c r="BP43" s="76">
        <f t="shared" si="14"/>
        <v>0</v>
      </c>
      <c r="BQ43" s="76">
        <f t="shared" si="14"/>
        <v>0</v>
      </c>
      <c r="BR43" s="76">
        <f t="shared" ref="BR43:CJ43" si="15">SUM(BR34:BR42)</f>
        <v>0</v>
      </c>
      <c r="BS43" s="76">
        <f t="shared" si="15"/>
        <v>0</v>
      </c>
      <c r="BT43" s="76">
        <f t="shared" si="15"/>
        <v>0</v>
      </c>
      <c r="BU43" s="76">
        <f t="shared" si="15"/>
        <v>0</v>
      </c>
      <c r="BV43" s="76">
        <f t="shared" si="15"/>
        <v>0</v>
      </c>
      <c r="BW43" s="76">
        <f t="shared" si="15"/>
        <v>0</v>
      </c>
      <c r="BX43" s="76">
        <f t="shared" si="15"/>
        <v>0</v>
      </c>
      <c r="BY43" s="76">
        <f t="shared" si="15"/>
        <v>0</v>
      </c>
      <c r="BZ43" s="76">
        <f t="shared" si="15"/>
        <v>0</v>
      </c>
      <c r="CA43" s="76">
        <f t="shared" si="15"/>
        <v>0</v>
      </c>
      <c r="CB43" s="76">
        <f t="shared" si="15"/>
        <v>0</v>
      </c>
      <c r="CC43" s="76">
        <f t="shared" si="15"/>
        <v>0</v>
      </c>
      <c r="CD43" s="76">
        <f t="shared" si="15"/>
        <v>0</v>
      </c>
      <c r="CE43" s="76">
        <f t="shared" si="15"/>
        <v>0</v>
      </c>
      <c r="CF43" s="76">
        <f t="shared" si="15"/>
        <v>0</v>
      </c>
      <c r="CG43" s="76">
        <f t="shared" si="15"/>
        <v>0</v>
      </c>
      <c r="CH43" s="76">
        <f t="shared" si="15"/>
        <v>0</v>
      </c>
      <c r="CI43" s="76">
        <f t="shared" si="15"/>
        <v>0</v>
      </c>
      <c r="CJ43" s="76">
        <f t="shared" si="15"/>
        <v>0</v>
      </c>
    </row>
    <row r="44" spans="1:89" s="122" customFormat="1">
      <c r="A44" s="159" t="s">
        <v>466</v>
      </c>
      <c r="E44" s="122">
        <f>E32/E43</f>
        <v>1.2568001919546622E-2</v>
      </c>
      <c r="F44" s="122">
        <f t="shared" ref="F44:BQ44" si="16">F32/F43</f>
        <v>5.7644856556685036E-3</v>
      </c>
      <c r="G44" s="122">
        <f t="shared" si="16"/>
        <v>3.828369183116949E-3</v>
      </c>
      <c r="H44" s="122">
        <f t="shared" si="16"/>
        <v>1.6881162122479435E-3</v>
      </c>
      <c r="I44" s="122">
        <f t="shared" si="16"/>
        <v>1.1227505895943162E-2</v>
      </c>
      <c r="J44" s="122">
        <f t="shared" si="16"/>
        <v>1.461809346963985E-3</v>
      </c>
      <c r="K44" s="122">
        <f t="shared" si="16"/>
        <v>9.472272754552229E-4</v>
      </c>
      <c r="L44" s="122">
        <f t="shared" si="16"/>
        <v>1.9210053681171451E-5</v>
      </c>
      <c r="M44" s="122">
        <f t="shared" si="16"/>
        <v>4.6870864483554379E-3</v>
      </c>
      <c r="N44" s="122">
        <f t="shared" si="16"/>
        <v>1.1984612110736681E-3</v>
      </c>
      <c r="O44" s="122">
        <f t="shared" si="16"/>
        <v>1.2896450965334462E-3</v>
      </c>
      <c r="P44" s="122">
        <f t="shared" si="16"/>
        <v>7.0837023091923734E-4</v>
      </c>
      <c r="Q44" s="122">
        <f t="shared" si="16"/>
        <v>1.1470740597773164E-2</v>
      </c>
      <c r="R44" s="122">
        <f t="shared" si="16"/>
        <v>1.3039438622462363E-3</v>
      </c>
      <c r="S44" s="122">
        <f t="shared" si="16"/>
        <v>2.064161966647222E-3</v>
      </c>
      <c r="T44" s="122">
        <f t="shared" si="16"/>
        <v>4.808227849154075E-6</v>
      </c>
      <c r="U44" s="122">
        <f t="shared" si="16"/>
        <v>1.1018102195680514E-2</v>
      </c>
      <c r="V44" s="122">
        <f t="shared" si="16"/>
        <v>1.2050230177933997E-3</v>
      </c>
      <c r="W44" s="122">
        <f t="shared" si="16"/>
        <v>1.2684232135467862E-3</v>
      </c>
      <c r="X44" s="122">
        <f t="shared" si="16"/>
        <v>0</v>
      </c>
      <c r="Y44" s="122">
        <f t="shared" si="16"/>
        <v>1.3354656478686158E-2</v>
      </c>
      <c r="Z44" s="122">
        <f t="shared" si="16"/>
        <v>1.2399606379803426E-3</v>
      </c>
      <c r="AA44" s="122">
        <f t="shared" si="16"/>
        <v>1.505012449829079E-3</v>
      </c>
      <c r="AB44" s="122">
        <f t="shared" si="16"/>
        <v>0</v>
      </c>
      <c r="AC44" s="122">
        <f t="shared" si="16"/>
        <v>1.3499376536735002E-2</v>
      </c>
      <c r="AD44" s="122">
        <f t="shared" si="16"/>
        <v>5.177674712121531E-4</v>
      </c>
      <c r="AE44" s="122">
        <f t="shared" si="16"/>
        <v>5.2574693585447844E-4</v>
      </c>
      <c r="AF44" s="122">
        <f t="shared" si="16"/>
        <v>0</v>
      </c>
      <c r="AG44" s="122">
        <f t="shared" si="16"/>
        <v>1.0164475705725916E-2</v>
      </c>
      <c r="AH44" s="122">
        <f t="shared" si="16"/>
        <v>2.9479581509894883E-4</v>
      </c>
      <c r="AI44" s="122">
        <f t="shared" si="16"/>
        <v>-1.1062740051538706E-4</v>
      </c>
      <c r="AJ44" s="122">
        <f t="shared" si="16"/>
        <v>0</v>
      </c>
      <c r="AK44" s="122">
        <f t="shared" si="16"/>
        <v>2.6005113516263194E-3</v>
      </c>
      <c r="AL44" s="122">
        <f t="shared" si="16"/>
        <v>0</v>
      </c>
      <c r="AM44" s="122">
        <f t="shared" si="16"/>
        <v>0</v>
      </c>
      <c r="AN44" s="122">
        <f t="shared" si="16"/>
        <v>0</v>
      </c>
      <c r="AO44" s="122">
        <f t="shared" si="16"/>
        <v>6.1459909202236747E-3</v>
      </c>
      <c r="AP44" s="122">
        <f t="shared" si="16"/>
        <v>0</v>
      </c>
      <c r="AQ44" s="122" t="e">
        <f t="shared" si="16"/>
        <v>#DIV/0!</v>
      </c>
      <c r="AR44" s="122" t="e">
        <f t="shared" si="16"/>
        <v>#DIV/0!</v>
      </c>
      <c r="AS44" s="122" t="e">
        <f t="shared" si="16"/>
        <v>#DIV/0!</v>
      </c>
      <c r="AT44" s="122" t="e">
        <f t="shared" si="16"/>
        <v>#DIV/0!</v>
      </c>
      <c r="AU44" s="122" t="e">
        <f t="shared" si="16"/>
        <v>#DIV/0!</v>
      </c>
      <c r="AV44" s="122" t="e">
        <f t="shared" si="16"/>
        <v>#DIV/0!</v>
      </c>
      <c r="AW44" s="122" t="e">
        <f t="shared" si="16"/>
        <v>#DIV/0!</v>
      </c>
      <c r="AX44" s="122" t="e">
        <f t="shared" si="16"/>
        <v>#DIV/0!</v>
      </c>
      <c r="AY44" s="122" t="e">
        <f t="shared" si="16"/>
        <v>#DIV/0!</v>
      </c>
      <c r="AZ44" s="122" t="e">
        <f t="shared" si="16"/>
        <v>#DIV/0!</v>
      </c>
      <c r="BA44" s="122" t="e">
        <f t="shared" si="16"/>
        <v>#DIV/0!</v>
      </c>
      <c r="BB44" s="122" t="e">
        <f t="shared" si="16"/>
        <v>#DIV/0!</v>
      </c>
      <c r="BC44" s="122" t="e">
        <f t="shared" si="16"/>
        <v>#DIV/0!</v>
      </c>
      <c r="BD44" s="122" t="e">
        <f t="shared" si="16"/>
        <v>#DIV/0!</v>
      </c>
      <c r="BE44" s="122" t="e">
        <f t="shared" si="16"/>
        <v>#DIV/0!</v>
      </c>
      <c r="BF44" s="122" t="e">
        <f t="shared" si="16"/>
        <v>#DIV/0!</v>
      </c>
      <c r="BG44" s="122" t="e">
        <f t="shared" si="16"/>
        <v>#DIV/0!</v>
      </c>
      <c r="BH44" s="122" t="e">
        <f t="shared" si="16"/>
        <v>#DIV/0!</v>
      </c>
      <c r="BI44" s="122" t="e">
        <f t="shared" si="16"/>
        <v>#DIV/0!</v>
      </c>
      <c r="BJ44" s="122" t="e">
        <f t="shared" si="16"/>
        <v>#DIV/0!</v>
      </c>
      <c r="BK44" s="122" t="e">
        <f t="shared" si="16"/>
        <v>#DIV/0!</v>
      </c>
      <c r="BL44" s="122" t="e">
        <f t="shared" si="16"/>
        <v>#DIV/0!</v>
      </c>
      <c r="BM44" s="122" t="e">
        <f t="shared" si="16"/>
        <v>#DIV/0!</v>
      </c>
      <c r="BN44" s="122" t="e">
        <f t="shared" si="16"/>
        <v>#DIV/0!</v>
      </c>
      <c r="BO44" s="122" t="e">
        <f t="shared" si="16"/>
        <v>#DIV/0!</v>
      </c>
      <c r="BP44" s="122" t="e">
        <f t="shared" si="16"/>
        <v>#DIV/0!</v>
      </c>
      <c r="BQ44" s="122" t="e">
        <f t="shared" si="16"/>
        <v>#DIV/0!</v>
      </c>
      <c r="BR44" s="122" t="e">
        <f t="shared" ref="BR44:CK44" si="17">BR32/BR43</f>
        <v>#DIV/0!</v>
      </c>
      <c r="BS44" s="122" t="e">
        <f t="shared" si="17"/>
        <v>#DIV/0!</v>
      </c>
      <c r="BT44" s="122" t="e">
        <f t="shared" si="17"/>
        <v>#DIV/0!</v>
      </c>
      <c r="BU44" s="122" t="e">
        <f t="shared" si="17"/>
        <v>#DIV/0!</v>
      </c>
      <c r="BV44" s="122" t="e">
        <f t="shared" si="17"/>
        <v>#DIV/0!</v>
      </c>
      <c r="BW44" s="122" t="e">
        <f t="shared" si="17"/>
        <v>#DIV/0!</v>
      </c>
      <c r="BX44" s="122" t="e">
        <f t="shared" si="17"/>
        <v>#DIV/0!</v>
      </c>
      <c r="BY44" s="122" t="e">
        <f t="shared" si="17"/>
        <v>#DIV/0!</v>
      </c>
      <c r="BZ44" s="122" t="e">
        <f t="shared" si="17"/>
        <v>#DIV/0!</v>
      </c>
      <c r="CA44" s="122" t="e">
        <f t="shared" si="17"/>
        <v>#DIV/0!</v>
      </c>
      <c r="CB44" s="122" t="e">
        <f t="shared" si="17"/>
        <v>#DIV/0!</v>
      </c>
      <c r="CC44" s="122" t="e">
        <f t="shared" si="17"/>
        <v>#DIV/0!</v>
      </c>
      <c r="CD44" s="122" t="e">
        <f t="shared" si="17"/>
        <v>#DIV/0!</v>
      </c>
      <c r="CE44" s="122" t="e">
        <f t="shared" si="17"/>
        <v>#DIV/0!</v>
      </c>
      <c r="CF44" s="122" t="e">
        <f t="shared" si="17"/>
        <v>#DIV/0!</v>
      </c>
      <c r="CG44" s="122" t="e">
        <f t="shared" si="17"/>
        <v>#DIV/0!</v>
      </c>
      <c r="CH44" s="122" t="e">
        <f t="shared" si="17"/>
        <v>#DIV/0!</v>
      </c>
      <c r="CI44" s="122" t="e">
        <f t="shared" si="17"/>
        <v>#DIV/0!</v>
      </c>
      <c r="CJ44" s="122" t="e">
        <f t="shared" si="17"/>
        <v>#DIV/0!</v>
      </c>
      <c r="CK44" s="122" t="e">
        <f t="shared" si="17"/>
        <v>#DIV/0!</v>
      </c>
    </row>
    <row r="45" spans="1:89" s="16" customFormat="1" ht="28.5" customHeight="1">
      <c r="A45" s="204"/>
      <c r="B45" s="205"/>
      <c r="C45" s="205"/>
      <c r="D45" s="205"/>
      <c r="E45" s="205"/>
      <c r="F45" s="205"/>
      <c r="G45" s="205"/>
      <c r="H45" s="205"/>
      <c r="I45" s="205"/>
      <c r="J45" s="205"/>
      <c r="K45" s="205"/>
      <c r="L45" s="205"/>
      <c r="M45" s="205"/>
      <c r="N45" s="205"/>
      <c r="O45" s="205"/>
      <c r="P45" s="205"/>
      <c r="Q45" s="205"/>
      <c r="R45" s="205"/>
      <c r="S45" s="205"/>
      <c r="T45" s="205"/>
      <c r="U45" s="205"/>
      <c r="V45" s="205"/>
      <c r="W45" s="205"/>
      <c r="X45" s="205"/>
      <c r="Y45" s="205"/>
      <c r="Z45" s="205"/>
      <c r="AA45" s="205"/>
      <c r="AB45" s="205"/>
      <c r="AC45" s="205"/>
      <c r="AD45" s="205"/>
      <c r="AE45" s="205"/>
      <c r="AF45" s="205"/>
      <c r="AG45" s="205"/>
    </row>
    <row r="48" spans="1:89" s="129" customFormat="1">
      <c r="A48" s="131" t="s">
        <v>467</v>
      </c>
      <c r="B48" s="1">
        <v>43373</v>
      </c>
      <c r="C48" s="1">
        <v>43281</v>
      </c>
      <c r="D48" s="1">
        <v>43190</v>
      </c>
      <c r="E48" s="1">
        <v>43100</v>
      </c>
      <c r="F48" s="1">
        <v>43008</v>
      </c>
      <c r="G48" s="1">
        <v>42916</v>
      </c>
      <c r="H48" s="1">
        <v>42825</v>
      </c>
      <c r="I48" s="1">
        <v>42735</v>
      </c>
      <c r="J48" s="1">
        <v>42643</v>
      </c>
      <c r="K48" s="1">
        <v>42551</v>
      </c>
      <c r="L48" s="1">
        <v>42460</v>
      </c>
      <c r="M48" s="1">
        <v>42369</v>
      </c>
      <c r="N48" s="1">
        <v>42277</v>
      </c>
      <c r="O48" s="1">
        <v>42185</v>
      </c>
      <c r="P48" s="1">
        <v>42094</v>
      </c>
      <c r="Q48" s="1">
        <v>42004</v>
      </c>
      <c r="R48" s="1">
        <v>41912</v>
      </c>
      <c r="S48" s="1">
        <v>41820</v>
      </c>
      <c r="T48" s="1">
        <v>41729</v>
      </c>
      <c r="U48" s="1">
        <v>41639</v>
      </c>
      <c r="V48" s="1">
        <v>41547</v>
      </c>
      <c r="W48" s="1">
        <v>41455</v>
      </c>
      <c r="X48" s="1">
        <v>41364</v>
      </c>
      <c r="Y48" s="1">
        <v>41274</v>
      </c>
      <c r="Z48" s="1">
        <v>41182</v>
      </c>
      <c r="AA48" s="1">
        <v>41090</v>
      </c>
      <c r="AB48" s="1">
        <v>40999</v>
      </c>
      <c r="AC48" s="1">
        <v>40908</v>
      </c>
      <c r="AD48" s="1">
        <v>40816</v>
      </c>
      <c r="AE48" s="1">
        <v>40724</v>
      </c>
      <c r="AF48" s="1">
        <v>40633</v>
      </c>
      <c r="AG48" s="1">
        <v>40543</v>
      </c>
      <c r="AH48" s="1">
        <v>40451</v>
      </c>
      <c r="AI48" s="1">
        <v>40359</v>
      </c>
      <c r="AJ48" s="1">
        <v>40268</v>
      </c>
      <c r="AK48" s="1">
        <v>40178</v>
      </c>
      <c r="AL48" s="1">
        <v>40086</v>
      </c>
      <c r="AM48" s="1">
        <v>39994</v>
      </c>
      <c r="AN48" s="1">
        <v>39903</v>
      </c>
      <c r="AO48" s="1">
        <v>39813</v>
      </c>
      <c r="AP48" s="1">
        <v>39721</v>
      </c>
      <c r="AQ48" s="1">
        <v>39447</v>
      </c>
      <c r="AR48" s="1">
        <v>39082</v>
      </c>
      <c r="AS48" s="1">
        <v>25569</v>
      </c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</row>
    <row r="49" spans="1:89" s="76" customFormat="1">
      <c r="A49" s="162" t="s">
        <v>468</v>
      </c>
      <c r="E49" s="76">
        <f>利润表!E4</f>
        <v>8211546958.79</v>
      </c>
      <c r="F49" s="76">
        <f>利润表!F4</f>
        <v>5194832143.0799999</v>
      </c>
      <c r="G49" s="76">
        <f>利润表!G4</f>
        <v>3337626909.1599998</v>
      </c>
      <c r="H49" s="76">
        <f>利润表!H4</f>
        <v>1350502220.72</v>
      </c>
      <c r="I49" s="76">
        <f>利润表!I4</f>
        <v>6269921274.71</v>
      </c>
      <c r="J49" s="76">
        <f>利润表!J4</f>
        <v>4193318939.25</v>
      </c>
      <c r="K49" s="76">
        <f>利润表!K4</f>
        <v>2695264565.1700001</v>
      </c>
      <c r="L49" s="76">
        <f>利润表!L4</f>
        <v>1148236668.9200001</v>
      </c>
      <c r="M49" s="76">
        <f>利润表!M4</f>
        <v>4710553211.6800003</v>
      </c>
      <c r="N49" s="76">
        <f>利润表!N4</f>
        <v>3045298616.52</v>
      </c>
      <c r="O49" s="76">
        <f>利润表!O4</f>
        <v>1915522311.4300001</v>
      </c>
      <c r="P49" s="76">
        <f>利润表!P4</f>
        <v>822918940.46000004</v>
      </c>
      <c r="Q49" s="76">
        <f>利润表!Q4</f>
        <v>3308170629.8499999</v>
      </c>
      <c r="R49" s="76">
        <f>利润表!R4</f>
        <v>2198777892</v>
      </c>
      <c r="S49" s="76">
        <f>利润表!S4</f>
        <v>1416504192</v>
      </c>
      <c r="T49" s="76">
        <f>利润表!T4</f>
        <v>625700120.32000005</v>
      </c>
      <c r="U49" s="76">
        <f>利润表!U4</f>
        <v>2563027901.3899999</v>
      </c>
      <c r="V49" s="76">
        <f>利润表!V4</f>
        <v>1721659993.1600001</v>
      </c>
      <c r="W49" s="76">
        <f>利润表!W4</f>
        <v>1072055844.76</v>
      </c>
      <c r="X49" s="76">
        <f>利润表!X4</f>
        <v>459554084.75</v>
      </c>
      <c r="Y49" s="76">
        <f>利润表!Y4</f>
        <v>1878031708</v>
      </c>
      <c r="Z49" s="76">
        <f>利润表!Z4</f>
        <v>1139375980.1199999</v>
      </c>
      <c r="AA49" s="76">
        <f>利润表!AA4</f>
        <v>688499085.65999997</v>
      </c>
      <c r="AB49" s="76">
        <f>利润表!AB4</f>
        <v>276869876.80000001</v>
      </c>
      <c r="AC49" s="76">
        <f>利润表!AC4</f>
        <v>1656353720.3900001</v>
      </c>
      <c r="AD49" s="76">
        <f>利润表!AD4</f>
        <v>1166603082.5699999</v>
      </c>
      <c r="AE49" s="76">
        <f>利润表!AE4</f>
        <v>789799070.74000001</v>
      </c>
      <c r="AF49" s="76">
        <f>利润表!AF4</f>
        <v>348245415.57999998</v>
      </c>
      <c r="AG49" s="76">
        <f>利润表!AG4</f>
        <v>1271998812.24</v>
      </c>
      <c r="AH49" s="76">
        <f>利润表!AH4</f>
        <v>829586834.80999994</v>
      </c>
      <c r="AI49" s="76">
        <f>利润表!AI4</f>
        <v>542868710.48000002</v>
      </c>
      <c r="AJ49" s="76">
        <f>利润表!AJ4</f>
        <v>261314928.38999999</v>
      </c>
      <c r="AK49" s="76">
        <f>利润表!AK4</f>
        <v>738288767.30999994</v>
      </c>
      <c r="AL49" s="76">
        <f>利润表!AL4</f>
        <v>502320296.81999999</v>
      </c>
      <c r="AM49" s="76">
        <f>利润表!AM4</f>
        <v>278565371.31999999</v>
      </c>
      <c r="AN49" s="76">
        <f>利润表!AN4</f>
        <v>86478576.25</v>
      </c>
      <c r="AO49" s="76">
        <f>利润表!AO4</f>
        <v>511241307.44999999</v>
      </c>
      <c r="AP49" s="76">
        <f>利润表!AP4</f>
        <v>374723990.79000002</v>
      </c>
      <c r="AQ49" s="76">
        <f>利润表!AQ4</f>
        <v>522726518.22000003</v>
      </c>
      <c r="AR49" s="76">
        <f>利润表!AR4</f>
        <v>344331508.82999998</v>
      </c>
      <c r="AS49" s="76">
        <f>利润表!AS4</f>
        <v>0</v>
      </c>
      <c r="AT49" s="76">
        <f>利润表!AT4</f>
        <v>0</v>
      </c>
      <c r="AU49" s="76">
        <f>利润表!AU4</f>
        <v>0</v>
      </c>
      <c r="AV49" s="76">
        <f>利润表!AV4</f>
        <v>0</v>
      </c>
      <c r="AW49" s="76">
        <f>利润表!AW4</f>
        <v>0</v>
      </c>
      <c r="AX49" s="76">
        <f>利润表!AX4</f>
        <v>0</v>
      </c>
      <c r="AY49" s="76">
        <f>利润表!AY4</f>
        <v>0</v>
      </c>
      <c r="AZ49" s="76">
        <f>利润表!AZ4</f>
        <v>0</v>
      </c>
      <c r="BA49" s="76">
        <f>利润表!BA4</f>
        <v>0</v>
      </c>
      <c r="BB49" s="76">
        <f>利润表!BB4</f>
        <v>0</v>
      </c>
      <c r="BC49" s="76">
        <f>利润表!BC4</f>
        <v>0</v>
      </c>
      <c r="BD49" s="76">
        <f>利润表!BD4</f>
        <v>0</v>
      </c>
      <c r="BE49" s="76">
        <f>利润表!BE4</f>
        <v>0</v>
      </c>
      <c r="BF49" s="76">
        <f>利润表!BF4</f>
        <v>0</v>
      </c>
      <c r="BG49" s="76">
        <f>利润表!BG4</f>
        <v>0</v>
      </c>
      <c r="BH49" s="76">
        <f>利润表!BH4</f>
        <v>0</v>
      </c>
      <c r="BI49" s="76">
        <f>利润表!BI4</f>
        <v>0</v>
      </c>
      <c r="BJ49" s="76">
        <f>利润表!BJ4</f>
        <v>0</v>
      </c>
      <c r="BK49" s="76">
        <f>利润表!BK4</f>
        <v>0</v>
      </c>
      <c r="BL49" s="76">
        <f>利润表!BL4</f>
        <v>0</v>
      </c>
      <c r="BM49" s="76">
        <f>利润表!BM4</f>
        <v>0</v>
      </c>
      <c r="BN49" s="76">
        <f>利润表!BN4</f>
        <v>0</v>
      </c>
      <c r="BO49" s="76">
        <f>利润表!BO4</f>
        <v>0</v>
      </c>
      <c r="BP49" s="76">
        <f>利润表!BP4</f>
        <v>0</v>
      </c>
      <c r="BQ49" s="76">
        <f>利润表!BQ4</f>
        <v>0</v>
      </c>
      <c r="BR49" s="76">
        <f>利润表!BR4</f>
        <v>0</v>
      </c>
      <c r="BS49" s="76">
        <f>利润表!BS4</f>
        <v>0</v>
      </c>
      <c r="BT49" s="76">
        <f>利润表!BT4</f>
        <v>0</v>
      </c>
      <c r="BU49" s="76">
        <f>利润表!BU4</f>
        <v>0</v>
      </c>
      <c r="BV49" s="76">
        <f>利润表!BV4</f>
        <v>0</v>
      </c>
      <c r="BW49" s="76">
        <f>利润表!BW4</f>
        <v>0</v>
      </c>
      <c r="BX49" s="76">
        <f>利润表!BX4</f>
        <v>0</v>
      </c>
      <c r="BY49" s="76">
        <f>利润表!BY4</f>
        <v>0</v>
      </c>
      <c r="BZ49" s="76">
        <f>利润表!BZ4</f>
        <v>0</v>
      </c>
      <c r="CA49" s="76">
        <f>利润表!CA4</f>
        <v>0</v>
      </c>
      <c r="CB49" s="76">
        <f>利润表!CB4</f>
        <v>0</v>
      </c>
      <c r="CC49" s="76">
        <f>利润表!CC4</f>
        <v>0</v>
      </c>
      <c r="CD49" s="76">
        <f>利润表!CD4</f>
        <v>0</v>
      </c>
      <c r="CE49" s="76">
        <f>利润表!CE4</f>
        <v>0</v>
      </c>
      <c r="CF49" s="76">
        <f>利润表!CF4</f>
        <v>0</v>
      </c>
      <c r="CG49" s="76">
        <f>利润表!CG4</f>
        <v>0</v>
      </c>
      <c r="CH49" s="76">
        <f>利润表!CH4</f>
        <v>0</v>
      </c>
      <c r="CI49" s="76">
        <f>利润表!CI4</f>
        <v>0</v>
      </c>
      <c r="CJ49" s="76">
        <f>利润表!CJ4</f>
        <v>0</v>
      </c>
      <c r="CK49" s="76">
        <f>利润表!CK4</f>
        <v>0</v>
      </c>
    </row>
    <row r="50" spans="1:89" s="76" customFormat="1">
      <c r="A50" s="162" t="s">
        <v>469</v>
      </c>
      <c r="E50" s="76">
        <f>资产资本表!E50</f>
        <v>-2227956101.46</v>
      </c>
      <c r="F50" s="76">
        <f>资产资本表!F50</f>
        <v>-1823305847.8600006</v>
      </c>
      <c r="G50" s="76">
        <f>资产资本表!G50</f>
        <v>-1223193347.2400002</v>
      </c>
      <c r="H50" s="76">
        <f>资产资本表!H50</f>
        <v>-972510349.45000005</v>
      </c>
      <c r="I50" s="76">
        <f>资产资本表!I50</f>
        <v>-1267016946.8299999</v>
      </c>
      <c r="J50" s="76">
        <f>资产资本表!J50</f>
        <v>-1183469155.8999996</v>
      </c>
      <c r="K50" s="76">
        <f>资产资本表!K50</f>
        <v>-916093594.82000017</v>
      </c>
      <c r="L50" s="76">
        <f>资产资本表!L50</f>
        <v>-964020647.44999981</v>
      </c>
      <c r="M50" s="76">
        <f>资产资本表!M50</f>
        <v>-1291979412.2900002</v>
      </c>
      <c r="N50" s="76">
        <f>资产资本表!N50</f>
        <v>-514487035.6500001</v>
      </c>
      <c r="O50" s="76">
        <f>资产资本表!O50</f>
        <v>-691525831.96000004</v>
      </c>
      <c r="P50" s="76">
        <f>资产资本表!P50</f>
        <v>-711911750.73000002</v>
      </c>
      <c r="Q50" s="76">
        <f>资产资本表!Q50</f>
        <v>-679267603.43999994</v>
      </c>
      <c r="R50" s="76">
        <f>资产资本表!R50</f>
        <v>-324689883.95999992</v>
      </c>
      <c r="S50" s="76">
        <f>资产资本表!S50</f>
        <v>40027981.449999928</v>
      </c>
      <c r="T50" s="76">
        <f>资产资本表!T50</f>
        <v>62726403.159999967</v>
      </c>
      <c r="U50" s="76">
        <f>资产资本表!U50</f>
        <v>-65705897.980000019</v>
      </c>
      <c r="V50" s="76">
        <f>资产资本表!V50</f>
        <v>147356200.73000008</v>
      </c>
      <c r="W50" s="76">
        <f>资产资本表!W50</f>
        <v>188052147.94999999</v>
      </c>
      <c r="X50" s="76">
        <f>资产资本表!X50</f>
        <v>143556432.58999997</v>
      </c>
      <c r="Y50" s="76">
        <f>资产资本表!Y50</f>
        <v>-93211693.059999943</v>
      </c>
      <c r="Z50" s="76">
        <f>资产资本表!Z50</f>
        <v>231041749.72000003</v>
      </c>
      <c r="AA50" s="76">
        <f>资产资本表!AA50</f>
        <v>276660531.88</v>
      </c>
      <c r="AB50" s="76">
        <f>资产资本表!AB50</f>
        <v>179552038.13999999</v>
      </c>
      <c r="AC50" s="76">
        <f>资产资本表!AC50</f>
        <v>91292307.030000031</v>
      </c>
      <c r="AD50" s="76">
        <f>资产资本表!AD50</f>
        <v>112456434.24999994</v>
      </c>
      <c r="AE50" s="76">
        <f>资产资本表!AE50</f>
        <v>69450388.680000007</v>
      </c>
      <c r="AF50" s="76">
        <f>资产资本表!AF50</f>
        <v>-67500213.580000043</v>
      </c>
      <c r="AG50" s="76">
        <f>资产资本表!AG50</f>
        <v>-202899974.5</v>
      </c>
      <c r="AH50" s="76">
        <f>资产资本表!AH50</f>
        <v>-41543203.039999992</v>
      </c>
      <c r="AI50" s="76">
        <f>资产资本表!AI50</f>
        <v>-120195646.55000001</v>
      </c>
      <c r="AJ50" s="76">
        <f>资产资本表!AJ50</f>
        <v>-162008384.75</v>
      </c>
      <c r="AK50" s="76">
        <f>资产资本表!AK50</f>
        <v>-141525453.38999999</v>
      </c>
      <c r="AL50" s="76">
        <f>资产资本表!AL50</f>
        <v>-110204241.11000001</v>
      </c>
      <c r="AM50" s="76">
        <f>资产资本表!AM50</f>
        <v>-52334549.060000002</v>
      </c>
      <c r="AN50" s="76">
        <f>资产资本表!AN50</f>
        <v>-46737454.209999993</v>
      </c>
      <c r="AO50" s="76">
        <f>资产资本表!AO50</f>
        <v>-77165937.230000019</v>
      </c>
      <c r="AP50" s="76">
        <f>资产资本表!AP50</f>
        <v>-42669802.38000001</v>
      </c>
      <c r="AQ50" s="76">
        <f>资产资本表!AQ50</f>
        <v>0</v>
      </c>
      <c r="AR50" s="76">
        <f>资产资本表!AR50</f>
        <v>0</v>
      </c>
      <c r="AS50" s="76">
        <f>资产资本表!AS50</f>
        <v>0</v>
      </c>
      <c r="AT50" s="76">
        <f>资产资本表!AT50</f>
        <v>0</v>
      </c>
      <c r="AU50" s="76">
        <f>资产资本表!AU50</f>
        <v>0</v>
      </c>
      <c r="AV50" s="76">
        <f>资产资本表!AV50</f>
        <v>0</v>
      </c>
      <c r="AW50" s="76">
        <f>资产资本表!AW50</f>
        <v>0</v>
      </c>
      <c r="AX50" s="76">
        <f>资产资本表!AX50</f>
        <v>0</v>
      </c>
      <c r="AY50" s="76">
        <f>资产资本表!AY50</f>
        <v>0</v>
      </c>
      <c r="AZ50" s="76">
        <f>资产资本表!AZ50</f>
        <v>0</v>
      </c>
      <c r="BA50" s="76">
        <f>资产资本表!BA50</f>
        <v>0</v>
      </c>
      <c r="BB50" s="76">
        <f>资产资本表!BB50</f>
        <v>0</v>
      </c>
      <c r="BC50" s="76">
        <f>资产资本表!BC50</f>
        <v>0</v>
      </c>
      <c r="BD50" s="76">
        <f>资产资本表!BD50</f>
        <v>0</v>
      </c>
      <c r="BE50" s="76">
        <f>资产资本表!BE50</f>
        <v>0</v>
      </c>
      <c r="BF50" s="76">
        <f>资产资本表!BF50</f>
        <v>0</v>
      </c>
      <c r="BG50" s="76">
        <f>资产资本表!BG50</f>
        <v>0</v>
      </c>
      <c r="BH50" s="76">
        <f>资产资本表!BH50</f>
        <v>0</v>
      </c>
      <c r="BI50" s="76">
        <f>资产资本表!BI50</f>
        <v>0</v>
      </c>
      <c r="BJ50" s="76">
        <f>资产资本表!BJ50</f>
        <v>0</v>
      </c>
      <c r="BK50" s="76">
        <f>资产资本表!BK50</f>
        <v>0</v>
      </c>
      <c r="BL50" s="76">
        <f>资产资本表!BL50</f>
        <v>0</v>
      </c>
      <c r="BM50" s="76">
        <f>资产资本表!BM50</f>
        <v>0</v>
      </c>
      <c r="BN50" s="76">
        <f>资产资本表!BN50</f>
        <v>0</v>
      </c>
      <c r="BO50" s="76">
        <f>资产资本表!BO50</f>
        <v>0</v>
      </c>
      <c r="BP50" s="76">
        <f>资产资本表!BP50</f>
        <v>0</v>
      </c>
      <c r="BQ50" s="76">
        <f>资产资本表!BQ50</f>
        <v>0</v>
      </c>
      <c r="BR50" s="76">
        <f>资产资本表!BR50</f>
        <v>0</v>
      </c>
      <c r="BS50" s="76">
        <f>资产资本表!BS50</f>
        <v>0</v>
      </c>
      <c r="BT50" s="76">
        <f>资产资本表!BT50</f>
        <v>0</v>
      </c>
      <c r="BU50" s="76">
        <f>资产资本表!BU50</f>
        <v>0</v>
      </c>
      <c r="BV50" s="76">
        <f>资产资本表!BV50</f>
        <v>0</v>
      </c>
      <c r="BW50" s="76">
        <f>资产资本表!BW50</f>
        <v>0</v>
      </c>
      <c r="BX50" s="76">
        <f>资产资本表!BX50</f>
        <v>0</v>
      </c>
      <c r="BY50" s="76">
        <f>资产资本表!BY50</f>
        <v>0</v>
      </c>
      <c r="BZ50" s="76">
        <f>资产资本表!BZ50</f>
        <v>0</v>
      </c>
      <c r="CA50" s="76">
        <f>资产资本表!CA50</f>
        <v>0</v>
      </c>
      <c r="CB50" s="76">
        <f>资产资本表!CB50</f>
        <v>0</v>
      </c>
      <c r="CC50" s="76">
        <f>资产资本表!CC50</f>
        <v>0</v>
      </c>
      <c r="CD50" s="76">
        <f>资产资本表!CD50</f>
        <v>0</v>
      </c>
      <c r="CE50" s="76">
        <f>资产资本表!CE50</f>
        <v>0</v>
      </c>
      <c r="CF50" s="76">
        <f>资产资本表!CF50</f>
        <v>0</v>
      </c>
      <c r="CG50" s="76">
        <f>资产资本表!CG50</f>
        <v>0</v>
      </c>
      <c r="CH50" s="76">
        <f>资产资本表!CH50</f>
        <v>0</v>
      </c>
      <c r="CI50" s="76">
        <f>资产资本表!CI50</f>
        <v>0</v>
      </c>
      <c r="CJ50" s="76">
        <f>资产资本表!CJ50</f>
        <v>0</v>
      </c>
      <c r="CK50" s="76">
        <f>资产资本表!CK50</f>
        <v>0</v>
      </c>
    </row>
    <row r="51" spans="1:89" s="44" customFormat="1">
      <c r="A51" s="157" t="s">
        <v>470</v>
      </c>
      <c r="E51" s="44">
        <f>E49/E50</f>
        <v>-3.6856861557590377</v>
      </c>
      <c r="F51" s="44">
        <f t="shared" ref="F51:BQ51" si="18">F49/F50</f>
        <v>-2.8491282190407783</v>
      </c>
      <c r="G51" s="44">
        <f t="shared" si="18"/>
        <v>-2.7286176111822256</v>
      </c>
      <c r="H51" s="44">
        <f t="shared" si="18"/>
        <v>-1.388676451087407</v>
      </c>
      <c r="I51" s="44">
        <f t="shared" si="18"/>
        <v>-4.9485693860661968</v>
      </c>
      <c r="J51" s="44">
        <f t="shared" si="18"/>
        <v>-3.5432431156696116</v>
      </c>
      <c r="K51" s="44">
        <f t="shared" si="18"/>
        <v>-2.9421279445792683</v>
      </c>
      <c r="L51" s="44">
        <f t="shared" si="18"/>
        <v>-1.1910913650628576</v>
      </c>
      <c r="M51" s="44">
        <f t="shared" si="18"/>
        <v>-3.6459971164174094</v>
      </c>
      <c r="N51" s="44">
        <f t="shared" si="18"/>
        <v>-5.9190968975002187</v>
      </c>
      <c r="O51" s="44">
        <f t="shared" si="18"/>
        <v>-2.7699938641493866</v>
      </c>
      <c r="P51" s="44">
        <f t="shared" si="18"/>
        <v>-1.1559283009673211</v>
      </c>
      <c r="Q51" s="44">
        <f t="shared" si="18"/>
        <v>-4.8702022783016652</v>
      </c>
      <c r="R51" s="44">
        <f t="shared" si="18"/>
        <v>-6.7719322363331713</v>
      </c>
      <c r="S51" s="44">
        <f t="shared" si="18"/>
        <v>35.387849716313951</v>
      </c>
      <c r="T51" s="44">
        <f t="shared" si="18"/>
        <v>9.975067735415811</v>
      </c>
      <c r="U51" s="44">
        <f t="shared" si="18"/>
        <v>-39.007577404545188</v>
      </c>
      <c r="V51" s="44">
        <f t="shared" si="18"/>
        <v>11.683661662223416</v>
      </c>
      <c r="W51" s="44">
        <f t="shared" si="18"/>
        <v>5.7008433907654288</v>
      </c>
      <c r="X51" s="44">
        <f t="shared" si="18"/>
        <v>3.2012085871658265</v>
      </c>
      <c r="Y51" s="44">
        <f t="shared" si="18"/>
        <v>-20.148026994758261</v>
      </c>
      <c r="Z51" s="44">
        <f t="shared" si="18"/>
        <v>4.9314722620513907</v>
      </c>
      <c r="AA51" s="44">
        <f t="shared" si="18"/>
        <v>2.4886060941957298</v>
      </c>
      <c r="AB51" s="44">
        <f t="shared" si="18"/>
        <v>1.5420035309436004</v>
      </c>
      <c r="AC51" s="44">
        <f t="shared" si="18"/>
        <v>18.143409606744818</v>
      </c>
      <c r="AD51" s="44">
        <f t="shared" si="18"/>
        <v>10.373822452671272</v>
      </c>
      <c r="AE51" s="44">
        <f t="shared" si="18"/>
        <v>11.372133198261604</v>
      </c>
      <c r="AF51" s="44">
        <f t="shared" si="18"/>
        <v>-5.1591750175318447</v>
      </c>
      <c r="AG51" s="44">
        <f t="shared" si="18"/>
        <v>-6.2690930118377119</v>
      </c>
      <c r="AH51" s="44">
        <f t="shared" si="18"/>
        <v>-19.969255476310526</v>
      </c>
      <c r="AI51" s="44">
        <f t="shared" si="18"/>
        <v>-4.5165422048307953</v>
      </c>
      <c r="AJ51" s="44">
        <f t="shared" si="18"/>
        <v>-1.612971629790908</v>
      </c>
      <c r="AK51" s="44">
        <f t="shared" si="18"/>
        <v>-5.2166500768982278</v>
      </c>
      <c r="AL51" s="44">
        <f t="shared" si="18"/>
        <v>-4.5580849862085673</v>
      </c>
      <c r="AM51" s="44">
        <f t="shared" si="18"/>
        <v>-5.3227815338703515</v>
      </c>
      <c r="AN51" s="44">
        <f t="shared" si="18"/>
        <v>-1.8503056640919255</v>
      </c>
      <c r="AO51" s="44">
        <f t="shared" si="18"/>
        <v>-6.6252199584668983</v>
      </c>
      <c r="AP51" s="44">
        <f t="shared" si="18"/>
        <v>-8.7819481199575211</v>
      </c>
      <c r="AQ51" s="44" t="e">
        <f t="shared" si="18"/>
        <v>#DIV/0!</v>
      </c>
      <c r="AR51" s="44" t="e">
        <f t="shared" si="18"/>
        <v>#DIV/0!</v>
      </c>
      <c r="AS51" s="44" t="e">
        <f t="shared" si="18"/>
        <v>#DIV/0!</v>
      </c>
      <c r="AT51" s="44" t="e">
        <f t="shared" si="18"/>
        <v>#DIV/0!</v>
      </c>
      <c r="AU51" s="44" t="e">
        <f t="shared" si="18"/>
        <v>#DIV/0!</v>
      </c>
      <c r="AV51" s="44" t="e">
        <f t="shared" si="18"/>
        <v>#DIV/0!</v>
      </c>
      <c r="AW51" s="44" t="e">
        <f t="shared" si="18"/>
        <v>#DIV/0!</v>
      </c>
      <c r="AX51" s="44" t="e">
        <f t="shared" si="18"/>
        <v>#DIV/0!</v>
      </c>
      <c r="AY51" s="44" t="e">
        <f t="shared" si="18"/>
        <v>#DIV/0!</v>
      </c>
      <c r="AZ51" s="44" t="e">
        <f t="shared" si="18"/>
        <v>#DIV/0!</v>
      </c>
      <c r="BA51" s="44" t="e">
        <f t="shared" si="18"/>
        <v>#DIV/0!</v>
      </c>
      <c r="BB51" s="44" t="e">
        <f t="shared" si="18"/>
        <v>#DIV/0!</v>
      </c>
      <c r="BC51" s="44" t="e">
        <f t="shared" si="18"/>
        <v>#DIV/0!</v>
      </c>
      <c r="BD51" s="44" t="e">
        <f t="shared" si="18"/>
        <v>#DIV/0!</v>
      </c>
      <c r="BE51" s="44" t="e">
        <f t="shared" si="18"/>
        <v>#DIV/0!</v>
      </c>
      <c r="BF51" s="44" t="e">
        <f t="shared" si="18"/>
        <v>#DIV/0!</v>
      </c>
      <c r="BG51" s="44" t="e">
        <f t="shared" si="18"/>
        <v>#DIV/0!</v>
      </c>
      <c r="BH51" s="44" t="e">
        <f t="shared" si="18"/>
        <v>#DIV/0!</v>
      </c>
      <c r="BI51" s="44" t="e">
        <f t="shared" si="18"/>
        <v>#DIV/0!</v>
      </c>
      <c r="BJ51" s="44" t="e">
        <f t="shared" si="18"/>
        <v>#DIV/0!</v>
      </c>
      <c r="BK51" s="44" t="e">
        <f t="shared" si="18"/>
        <v>#DIV/0!</v>
      </c>
      <c r="BL51" s="44" t="e">
        <f t="shared" si="18"/>
        <v>#DIV/0!</v>
      </c>
      <c r="BM51" s="44" t="e">
        <f t="shared" si="18"/>
        <v>#DIV/0!</v>
      </c>
      <c r="BN51" s="44" t="e">
        <f t="shared" si="18"/>
        <v>#DIV/0!</v>
      </c>
      <c r="BO51" s="44" t="e">
        <f t="shared" si="18"/>
        <v>#DIV/0!</v>
      </c>
      <c r="BP51" s="44" t="e">
        <f t="shared" si="18"/>
        <v>#DIV/0!</v>
      </c>
      <c r="BQ51" s="44" t="e">
        <f t="shared" si="18"/>
        <v>#DIV/0!</v>
      </c>
      <c r="BR51" s="44" t="e">
        <f t="shared" ref="BR51:CJ51" si="19">BR49/BR50</f>
        <v>#DIV/0!</v>
      </c>
      <c r="BS51" s="44" t="e">
        <f t="shared" si="19"/>
        <v>#DIV/0!</v>
      </c>
      <c r="BT51" s="44" t="e">
        <f t="shared" si="19"/>
        <v>#DIV/0!</v>
      </c>
      <c r="BU51" s="44" t="e">
        <f t="shared" si="19"/>
        <v>#DIV/0!</v>
      </c>
      <c r="BV51" s="44" t="e">
        <f t="shared" si="19"/>
        <v>#DIV/0!</v>
      </c>
      <c r="BW51" s="44" t="e">
        <f t="shared" si="19"/>
        <v>#DIV/0!</v>
      </c>
      <c r="BX51" s="44" t="e">
        <f t="shared" si="19"/>
        <v>#DIV/0!</v>
      </c>
      <c r="BY51" s="44" t="e">
        <f t="shared" si="19"/>
        <v>#DIV/0!</v>
      </c>
      <c r="BZ51" s="44" t="e">
        <f t="shared" si="19"/>
        <v>#DIV/0!</v>
      </c>
      <c r="CA51" s="44" t="e">
        <f t="shared" si="19"/>
        <v>#DIV/0!</v>
      </c>
      <c r="CB51" s="44" t="e">
        <f t="shared" si="19"/>
        <v>#DIV/0!</v>
      </c>
      <c r="CC51" s="44" t="e">
        <f t="shared" si="19"/>
        <v>#DIV/0!</v>
      </c>
      <c r="CD51" s="44" t="e">
        <f t="shared" si="19"/>
        <v>#DIV/0!</v>
      </c>
      <c r="CE51" s="44" t="e">
        <f t="shared" si="19"/>
        <v>#DIV/0!</v>
      </c>
      <c r="CF51" s="44" t="e">
        <f t="shared" si="19"/>
        <v>#DIV/0!</v>
      </c>
      <c r="CG51" s="44" t="e">
        <f t="shared" si="19"/>
        <v>#DIV/0!</v>
      </c>
      <c r="CH51" s="44" t="e">
        <f t="shared" si="19"/>
        <v>#DIV/0!</v>
      </c>
      <c r="CI51" s="44" t="e">
        <f t="shared" si="19"/>
        <v>#DIV/0!</v>
      </c>
      <c r="CJ51" s="44" t="e">
        <f t="shared" si="19"/>
        <v>#DIV/0!</v>
      </c>
    </row>
    <row r="52" spans="1:89" s="76" customFormat="1">
      <c r="A52" s="162" t="s">
        <v>471</v>
      </c>
      <c r="E52" s="76">
        <f>资产资本表!E68</f>
        <v>1824436403.9000001</v>
      </c>
      <c r="F52" s="76">
        <f>资产资本表!F68</f>
        <v>1097890975.5799999</v>
      </c>
      <c r="G52" s="76">
        <f>资产资本表!G68</f>
        <v>1114240756.46</v>
      </c>
      <c r="H52" s="76">
        <f>资产资本表!H68</f>
        <v>958853696.73999989</v>
      </c>
      <c r="I52" s="76">
        <f>资产资本表!I68</f>
        <v>946806330.56999993</v>
      </c>
      <c r="J52" s="76">
        <f>资产资本表!J68</f>
        <v>670877851.20999992</v>
      </c>
      <c r="K52" s="76">
        <f>资产资本表!K68</f>
        <v>654525681.91000009</v>
      </c>
      <c r="L52" s="76">
        <f>资产资本表!L68</f>
        <v>779784873.51999998</v>
      </c>
      <c r="M52" s="76">
        <f>资产资本表!M68</f>
        <v>813103773.38</v>
      </c>
      <c r="N52" s="76">
        <f>资产资本表!N68</f>
        <v>669409671.87000012</v>
      </c>
      <c r="O52" s="76">
        <f>资产资本表!O68</f>
        <v>658190316.87</v>
      </c>
      <c r="P52" s="76">
        <f>资产资本表!P68</f>
        <v>739260161.35000002</v>
      </c>
      <c r="Q52" s="76">
        <f>资产资本表!Q68</f>
        <v>641719608.45000005</v>
      </c>
      <c r="R52" s="76">
        <f>资产资本表!R68</f>
        <v>473509071.51999998</v>
      </c>
      <c r="S52" s="76">
        <f>资产资本表!S68</f>
        <v>516949565.75</v>
      </c>
      <c r="T52" s="76">
        <f>资产资本表!T68</f>
        <v>505680237.13</v>
      </c>
      <c r="U52" s="76">
        <f>资产资本表!U68</f>
        <v>552935181.53999996</v>
      </c>
      <c r="V52" s="76">
        <f>资产资本表!V68</f>
        <v>362521376.23000002</v>
      </c>
      <c r="W52" s="76">
        <f>资产资本表!W68</f>
        <v>368297842.91000003</v>
      </c>
      <c r="X52" s="76">
        <f>资产资本表!X68</f>
        <v>408498017.81</v>
      </c>
      <c r="Y52" s="76">
        <f>资产资本表!Y68</f>
        <v>425985448.08999997</v>
      </c>
      <c r="Z52" s="76">
        <f>资产资本表!Z68</f>
        <v>375533377.04999995</v>
      </c>
      <c r="AA52" s="76">
        <f>资产资本表!AA68</f>
        <v>306819387.33999997</v>
      </c>
      <c r="AB52" s="76">
        <f>资产资本表!AB68</f>
        <v>329185696.19</v>
      </c>
      <c r="AC52" s="76">
        <f>资产资本表!AC68</f>
        <v>317158440.19</v>
      </c>
      <c r="AD52" s="76">
        <f>资产资本表!AD68</f>
        <v>355050159.70999998</v>
      </c>
      <c r="AE52" s="76">
        <f>资产资本表!AE68</f>
        <v>354575531.69</v>
      </c>
      <c r="AF52" s="76">
        <f>资产资本表!AF68</f>
        <v>336517487.44999993</v>
      </c>
      <c r="AG52" s="76">
        <f>资产资本表!AG68</f>
        <v>309717463.77999997</v>
      </c>
      <c r="AH52" s="76">
        <f>资产资本表!AH68</f>
        <v>197854811.44999999</v>
      </c>
      <c r="AI52" s="76">
        <f>资产资本表!AI68</f>
        <v>178392469.53999999</v>
      </c>
      <c r="AJ52" s="76">
        <f>资产资本表!AJ68</f>
        <v>143599850.72</v>
      </c>
      <c r="AK52" s="76">
        <f>资产资本表!AK68</f>
        <v>114426418</v>
      </c>
      <c r="AL52" s="76">
        <f>资产资本表!AL68</f>
        <v>85530936.079999998</v>
      </c>
      <c r="AM52" s="76">
        <f>资产资本表!AM68</f>
        <v>87966519.889999986</v>
      </c>
      <c r="AN52" s="76">
        <f>资产资本表!AN68</f>
        <v>90363350.689999998</v>
      </c>
      <c r="AO52" s="76">
        <f>资产资本表!AO68</f>
        <v>137818153.47</v>
      </c>
      <c r="AP52" s="76">
        <f>资产资本表!AP68</f>
        <v>16436845.379999999</v>
      </c>
      <c r="AQ52" s="76">
        <f>资产资本表!AQ68</f>
        <v>0</v>
      </c>
      <c r="AR52" s="76">
        <f>资产资本表!AR68</f>
        <v>0</v>
      </c>
      <c r="AS52" s="76">
        <f>资产资本表!AS68</f>
        <v>0</v>
      </c>
      <c r="AT52" s="76">
        <f>资产资本表!AT68</f>
        <v>0</v>
      </c>
      <c r="AU52" s="76">
        <f>资产资本表!AU68</f>
        <v>0</v>
      </c>
      <c r="AV52" s="76">
        <f>资产资本表!AV68</f>
        <v>0</v>
      </c>
      <c r="AW52" s="76">
        <f>资产资本表!AW68</f>
        <v>0</v>
      </c>
      <c r="AX52" s="76">
        <f>资产资本表!AX68</f>
        <v>0</v>
      </c>
      <c r="AY52" s="76">
        <f>资产资本表!AY68</f>
        <v>0</v>
      </c>
      <c r="AZ52" s="76">
        <f>资产资本表!AZ68</f>
        <v>0</v>
      </c>
      <c r="BA52" s="76">
        <f>资产资本表!BA68</f>
        <v>0</v>
      </c>
      <c r="BB52" s="76">
        <f>资产资本表!BB68</f>
        <v>0</v>
      </c>
      <c r="BC52" s="76">
        <f>资产资本表!BC68</f>
        <v>0</v>
      </c>
      <c r="BD52" s="76">
        <f>资产资本表!BD68</f>
        <v>0</v>
      </c>
      <c r="BE52" s="76">
        <f>资产资本表!BE68</f>
        <v>0</v>
      </c>
      <c r="BF52" s="76">
        <f>资产资本表!BF68</f>
        <v>0</v>
      </c>
      <c r="BG52" s="76">
        <f>资产资本表!BG68</f>
        <v>0</v>
      </c>
      <c r="BH52" s="76">
        <f>资产资本表!BH68</f>
        <v>0</v>
      </c>
      <c r="BI52" s="76">
        <f>资产资本表!BI68</f>
        <v>0</v>
      </c>
      <c r="BJ52" s="76">
        <f>资产资本表!BJ68</f>
        <v>0</v>
      </c>
      <c r="BK52" s="76">
        <f>资产资本表!BK68</f>
        <v>0</v>
      </c>
      <c r="BL52" s="76">
        <f>资产资本表!BL68</f>
        <v>0</v>
      </c>
      <c r="BM52" s="76">
        <f>资产资本表!BM68</f>
        <v>0</v>
      </c>
      <c r="BN52" s="76">
        <f>资产资本表!BN68</f>
        <v>0</v>
      </c>
      <c r="BO52" s="76">
        <f>资产资本表!BO68</f>
        <v>0</v>
      </c>
      <c r="BP52" s="76">
        <f>资产资本表!BP68</f>
        <v>0</v>
      </c>
      <c r="BQ52" s="76">
        <f>资产资本表!BQ68</f>
        <v>0</v>
      </c>
      <c r="BR52" s="76">
        <f>资产资本表!BR68</f>
        <v>0</v>
      </c>
      <c r="BS52" s="76">
        <f>资产资本表!BS68</f>
        <v>0</v>
      </c>
      <c r="BT52" s="76">
        <f>资产资本表!BT68</f>
        <v>0</v>
      </c>
      <c r="BU52" s="76">
        <f>资产资本表!BU68</f>
        <v>0</v>
      </c>
      <c r="BV52" s="76">
        <f>资产资本表!BV68</f>
        <v>0</v>
      </c>
      <c r="BW52" s="76">
        <f>资产资本表!BW68</f>
        <v>0</v>
      </c>
      <c r="BX52" s="76">
        <f>资产资本表!BX68</f>
        <v>0</v>
      </c>
      <c r="BY52" s="76">
        <f>资产资本表!BY68</f>
        <v>0</v>
      </c>
      <c r="BZ52" s="76">
        <f>资产资本表!BZ68</f>
        <v>0</v>
      </c>
      <c r="CA52" s="76">
        <f>资产资本表!CA68</f>
        <v>0</v>
      </c>
      <c r="CB52" s="76">
        <f>资产资本表!CB68</f>
        <v>0</v>
      </c>
      <c r="CC52" s="76">
        <f>资产资本表!CC68</f>
        <v>0</v>
      </c>
      <c r="CD52" s="76">
        <f>资产资本表!CD68</f>
        <v>0</v>
      </c>
      <c r="CE52" s="76">
        <f>资产资本表!CE68</f>
        <v>0</v>
      </c>
      <c r="CF52" s="76">
        <f>资产资本表!CF68</f>
        <v>0</v>
      </c>
      <c r="CG52" s="76">
        <f>资产资本表!CG68</f>
        <v>0</v>
      </c>
      <c r="CH52" s="76">
        <f>资产资本表!CH68</f>
        <v>0</v>
      </c>
      <c r="CI52" s="76">
        <f>资产资本表!CI68</f>
        <v>0</v>
      </c>
      <c r="CJ52" s="76">
        <f>资产资本表!CJ68</f>
        <v>0</v>
      </c>
      <c r="CK52" s="76">
        <f>资产资本表!CK68</f>
        <v>0</v>
      </c>
    </row>
    <row r="53" spans="1:89" s="44" customFormat="1">
      <c r="A53" s="157" t="s">
        <v>472</v>
      </c>
      <c r="E53" s="44">
        <f>E49/E52</f>
        <v>4.5008677426281425</v>
      </c>
      <c r="F53" s="44">
        <f t="shared" ref="F53:BQ53" si="20">F49/F52</f>
        <v>4.7316466376232347</v>
      </c>
      <c r="G53" s="44">
        <f t="shared" si="20"/>
        <v>2.9954270563247136</v>
      </c>
      <c r="H53" s="44">
        <f t="shared" si="20"/>
        <v>1.4084549345865416</v>
      </c>
      <c r="I53" s="44">
        <f t="shared" si="20"/>
        <v>6.6221792908116264</v>
      </c>
      <c r="J53" s="44">
        <f t="shared" si="20"/>
        <v>6.2504954242965409</v>
      </c>
      <c r="K53" s="44">
        <f t="shared" si="20"/>
        <v>4.1178897019057077</v>
      </c>
      <c r="L53" s="44">
        <f t="shared" si="20"/>
        <v>1.4725044148866142</v>
      </c>
      <c r="M53" s="44">
        <f t="shared" si="20"/>
        <v>5.7932989193970288</v>
      </c>
      <c r="N53" s="44">
        <f t="shared" si="20"/>
        <v>4.5492300821004559</v>
      </c>
      <c r="O53" s="44">
        <f t="shared" si="20"/>
        <v>2.9102863751311268</v>
      </c>
      <c r="P53" s="44">
        <f t="shared" si="20"/>
        <v>1.1131655450730993</v>
      </c>
      <c r="Q53" s="44">
        <f t="shared" si="20"/>
        <v>5.155165256427968</v>
      </c>
      <c r="R53" s="44">
        <f t="shared" si="20"/>
        <v>4.6435813466925913</v>
      </c>
      <c r="S53" s="44">
        <f t="shared" si="20"/>
        <v>2.740120672980757</v>
      </c>
      <c r="T53" s="44">
        <f t="shared" si="20"/>
        <v>1.2373434324251542</v>
      </c>
      <c r="U53" s="44">
        <f t="shared" si="20"/>
        <v>4.6353134815035952</v>
      </c>
      <c r="V53" s="44">
        <f t="shared" si="20"/>
        <v>4.7491268268486904</v>
      </c>
      <c r="W53" s="44">
        <f t="shared" si="20"/>
        <v>2.9108393258278613</v>
      </c>
      <c r="X53" s="44">
        <f t="shared" si="20"/>
        <v>1.1249848584669195</v>
      </c>
      <c r="Y53" s="44">
        <f t="shared" si="20"/>
        <v>4.4086757339260547</v>
      </c>
      <c r="Z53" s="44">
        <f t="shared" si="20"/>
        <v>3.0340205418499964</v>
      </c>
      <c r="AA53" s="44">
        <f t="shared" si="20"/>
        <v>2.2439882030565559</v>
      </c>
      <c r="AB53" s="44">
        <f t="shared" si="20"/>
        <v>0.84107505278782146</v>
      </c>
      <c r="AC53" s="44">
        <f t="shared" si="20"/>
        <v>5.2224803457783713</v>
      </c>
      <c r="AD53" s="44">
        <f t="shared" si="20"/>
        <v>3.2857416076727444</v>
      </c>
      <c r="AE53" s="44">
        <f t="shared" si="20"/>
        <v>2.2274494434954675</v>
      </c>
      <c r="AF53" s="44">
        <f t="shared" si="20"/>
        <v>1.0348508727402839</v>
      </c>
      <c r="AG53" s="44">
        <f t="shared" si="20"/>
        <v>4.1069650923640921</v>
      </c>
      <c r="AH53" s="44">
        <f t="shared" si="20"/>
        <v>4.1929070550788472</v>
      </c>
      <c r="AI53" s="44">
        <f t="shared" si="20"/>
        <v>3.0431144984977938</v>
      </c>
      <c r="AJ53" s="44">
        <f t="shared" si="20"/>
        <v>1.8197437328784432</v>
      </c>
      <c r="AK53" s="44">
        <f t="shared" si="20"/>
        <v>6.4520831833606813</v>
      </c>
      <c r="AL53" s="44">
        <f t="shared" si="20"/>
        <v>5.8729662019618578</v>
      </c>
      <c r="AM53" s="44">
        <f t="shared" si="20"/>
        <v>3.1667203803030888</v>
      </c>
      <c r="AN53" s="44">
        <f t="shared" si="20"/>
        <v>0.95700940248080124</v>
      </c>
      <c r="AO53" s="44">
        <f t="shared" si="20"/>
        <v>3.7095353157614759</v>
      </c>
      <c r="AP53" s="44">
        <f t="shared" si="20"/>
        <v>22.797804695903274</v>
      </c>
      <c r="AQ53" s="44" t="e">
        <f t="shared" si="20"/>
        <v>#DIV/0!</v>
      </c>
      <c r="AR53" s="44" t="e">
        <f t="shared" si="20"/>
        <v>#DIV/0!</v>
      </c>
      <c r="AS53" s="44" t="e">
        <f t="shared" si="20"/>
        <v>#DIV/0!</v>
      </c>
      <c r="AT53" s="44" t="e">
        <f t="shared" si="20"/>
        <v>#DIV/0!</v>
      </c>
      <c r="AU53" s="44" t="e">
        <f t="shared" si="20"/>
        <v>#DIV/0!</v>
      </c>
      <c r="AV53" s="44" t="e">
        <f t="shared" si="20"/>
        <v>#DIV/0!</v>
      </c>
      <c r="AW53" s="44" t="e">
        <f t="shared" si="20"/>
        <v>#DIV/0!</v>
      </c>
      <c r="AX53" s="44" t="e">
        <f t="shared" si="20"/>
        <v>#DIV/0!</v>
      </c>
      <c r="AY53" s="44" t="e">
        <f t="shared" si="20"/>
        <v>#DIV/0!</v>
      </c>
      <c r="AZ53" s="44" t="e">
        <f t="shared" si="20"/>
        <v>#DIV/0!</v>
      </c>
      <c r="BA53" s="44" t="e">
        <f t="shared" si="20"/>
        <v>#DIV/0!</v>
      </c>
      <c r="BB53" s="44" t="e">
        <f t="shared" si="20"/>
        <v>#DIV/0!</v>
      </c>
      <c r="BC53" s="44" t="e">
        <f t="shared" si="20"/>
        <v>#DIV/0!</v>
      </c>
      <c r="BD53" s="44" t="e">
        <f t="shared" si="20"/>
        <v>#DIV/0!</v>
      </c>
      <c r="BE53" s="44" t="e">
        <f t="shared" si="20"/>
        <v>#DIV/0!</v>
      </c>
      <c r="BF53" s="44" t="e">
        <f t="shared" si="20"/>
        <v>#DIV/0!</v>
      </c>
      <c r="BG53" s="44" t="e">
        <f t="shared" si="20"/>
        <v>#DIV/0!</v>
      </c>
      <c r="BH53" s="44" t="e">
        <f t="shared" si="20"/>
        <v>#DIV/0!</v>
      </c>
      <c r="BI53" s="44" t="e">
        <f t="shared" si="20"/>
        <v>#DIV/0!</v>
      </c>
      <c r="BJ53" s="44" t="e">
        <f t="shared" si="20"/>
        <v>#DIV/0!</v>
      </c>
      <c r="BK53" s="44" t="e">
        <f t="shared" si="20"/>
        <v>#DIV/0!</v>
      </c>
      <c r="BL53" s="44" t="e">
        <f t="shared" si="20"/>
        <v>#DIV/0!</v>
      </c>
      <c r="BM53" s="44" t="e">
        <f t="shared" si="20"/>
        <v>#DIV/0!</v>
      </c>
      <c r="BN53" s="44" t="e">
        <f t="shared" si="20"/>
        <v>#DIV/0!</v>
      </c>
      <c r="BO53" s="44" t="e">
        <f t="shared" si="20"/>
        <v>#DIV/0!</v>
      </c>
      <c r="BP53" s="44" t="e">
        <f t="shared" si="20"/>
        <v>#DIV/0!</v>
      </c>
      <c r="BQ53" s="44" t="e">
        <f t="shared" si="20"/>
        <v>#DIV/0!</v>
      </c>
      <c r="BR53" s="44" t="e">
        <f t="shared" ref="BR53:CK53" si="21">BR49/BR52</f>
        <v>#DIV/0!</v>
      </c>
      <c r="BS53" s="44" t="e">
        <f t="shared" si="21"/>
        <v>#DIV/0!</v>
      </c>
      <c r="BT53" s="44" t="e">
        <f t="shared" si="21"/>
        <v>#DIV/0!</v>
      </c>
      <c r="BU53" s="44" t="e">
        <f t="shared" si="21"/>
        <v>#DIV/0!</v>
      </c>
      <c r="BV53" s="44" t="e">
        <f t="shared" si="21"/>
        <v>#DIV/0!</v>
      </c>
      <c r="BW53" s="44" t="e">
        <f t="shared" si="21"/>
        <v>#DIV/0!</v>
      </c>
      <c r="BX53" s="44" t="e">
        <f t="shared" si="21"/>
        <v>#DIV/0!</v>
      </c>
      <c r="BY53" s="44" t="e">
        <f t="shared" si="21"/>
        <v>#DIV/0!</v>
      </c>
      <c r="BZ53" s="44" t="e">
        <f t="shared" si="21"/>
        <v>#DIV/0!</v>
      </c>
      <c r="CA53" s="44" t="e">
        <f t="shared" si="21"/>
        <v>#DIV/0!</v>
      </c>
      <c r="CB53" s="44" t="e">
        <f t="shared" si="21"/>
        <v>#DIV/0!</v>
      </c>
      <c r="CC53" s="44" t="e">
        <f t="shared" si="21"/>
        <v>#DIV/0!</v>
      </c>
      <c r="CD53" s="44" t="e">
        <f t="shared" si="21"/>
        <v>#DIV/0!</v>
      </c>
      <c r="CE53" s="44" t="e">
        <f t="shared" si="21"/>
        <v>#DIV/0!</v>
      </c>
      <c r="CF53" s="44" t="e">
        <f t="shared" si="21"/>
        <v>#DIV/0!</v>
      </c>
      <c r="CG53" s="44" t="e">
        <f t="shared" si="21"/>
        <v>#DIV/0!</v>
      </c>
      <c r="CH53" s="44" t="e">
        <f t="shared" si="21"/>
        <v>#DIV/0!</v>
      </c>
      <c r="CI53" s="44" t="e">
        <f t="shared" si="21"/>
        <v>#DIV/0!</v>
      </c>
      <c r="CJ53" s="44" t="e">
        <f t="shared" si="21"/>
        <v>#DIV/0!</v>
      </c>
      <c r="CK53" s="44" t="e">
        <f t="shared" si="21"/>
        <v>#DIV/0!</v>
      </c>
    </row>
    <row r="54" spans="1:89" s="76" customFormat="1">
      <c r="A54" s="162" t="s">
        <v>473</v>
      </c>
      <c r="E54" s="76">
        <f>资产资本表!E17</f>
        <v>8036408035.0500002</v>
      </c>
      <c r="F54" s="76">
        <f>资产资本表!F17</f>
        <v>7794289657.1400003</v>
      </c>
      <c r="G54" s="76">
        <f>资产资本表!G17</f>
        <v>6623903978.1899996</v>
      </c>
      <c r="H54" s="76">
        <f>资产资本表!H17</f>
        <v>5130836818.1500006</v>
      </c>
      <c r="I54" s="76">
        <f>资产资本表!I17</f>
        <v>5078769729.6199999</v>
      </c>
      <c r="J54" s="76">
        <f>资产资本表!J17</f>
        <v>5198247010.3899994</v>
      </c>
      <c r="K54" s="76">
        <f>资产资本表!K17</f>
        <v>4945271958.1599989</v>
      </c>
      <c r="L54" s="76">
        <f>资产资本表!L17</f>
        <v>4900315335.3499994</v>
      </c>
      <c r="M54" s="76">
        <f>资产资本表!M17</f>
        <v>5344602962.7600002</v>
      </c>
      <c r="N54" s="76">
        <f>资产资本表!N17</f>
        <v>4462281074.9499998</v>
      </c>
      <c r="O54" s="76">
        <f>资产资本表!O17</f>
        <v>4399606561.7200003</v>
      </c>
      <c r="P54" s="76">
        <f>资产资本表!P17</f>
        <v>2950236223.1300001</v>
      </c>
      <c r="Q54" s="76">
        <f>资产资本表!Q17</f>
        <v>2627040093.0500002</v>
      </c>
      <c r="R54" s="76">
        <f>资产资本表!R17</f>
        <v>2147788438.4299998</v>
      </c>
      <c r="S54" s="76">
        <f>资产资本表!S17</f>
        <v>1367252611.8799999</v>
      </c>
      <c r="T54" s="76">
        <f>资产资本表!T17</f>
        <v>917731051.53000009</v>
      </c>
      <c r="U54" s="76">
        <f>资产资本表!U17</f>
        <v>1231380608.1400001</v>
      </c>
      <c r="V54" s="76">
        <f>资产资本表!V17</f>
        <v>894556034.62</v>
      </c>
      <c r="W54" s="76">
        <f>资产资本表!W17</f>
        <v>843320592.95999992</v>
      </c>
      <c r="X54" s="76">
        <f>资产资本表!X17</f>
        <v>870093178.84000015</v>
      </c>
      <c r="Y54" s="76">
        <f>资产资本表!Y17</f>
        <v>1061597712.35</v>
      </c>
      <c r="Z54" s="76">
        <f>资产资本表!Z17</f>
        <v>800344501.87</v>
      </c>
      <c r="AA54" s="76">
        <f>资产资本表!AA17</f>
        <v>695088232.34000003</v>
      </c>
      <c r="AB54" s="76">
        <f>资产资本表!AB17</f>
        <v>801501383.62</v>
      </c>
      <c r="AC54" s="76">
        <f>资产资本表!AC17</f>
        <v>915944987.88</v>
      </c>
      <c r="AD54" s="76">
        <f>资产资本表!AD17</f>
        <v>831862149.71000004</v>
      </c>
      <c r="AE54" s="76">
        <f>资产资本表!AE17</f>
        <v>836835251.91000009</v>
      </c>
      <c r="AF54" s="76">
        <f>资产资本表!AF17</f>
        <v>940419867.6500001</v>
      </c>
      <c r="AG54" s="76">
        <f>资产资本表!AG17</f>
        <v>1051682829.15</v>
      </c>
      <c r="AH54" s="76">
        <f>资产资本表!AH17</f>
        <v>923301267.05000007</v>
      </c>
      <c r="AI54" s="76">
        <f>资产资本表!AI17</f>
        <v>1001728847.5700001</v>
      </c>
      <c r="AJ54" s="76">
        <f>资产资本表!AJ17</f>
        <v>1088896792.9000001</v>
      </c>
      <c r="AK54" s="76">
        <f>资产资本表!AK17</f>
        <v>1016372140.16</v>
      </c>
      <c r="AL54" s="76">
        <f>资产资本表!AL17</f>
        <v>968156928.08000004</v>
      </c>
      <c r="AM54" s="76">
        <f>资产资本表!AM17</f>
        <v>266276076.40000001</v>
      </c>
      <c r="AN54" s="76">
        <f>资产资本表!AN17</f>
        <v>228368835.97000003</v>
      </c>
      <c r="AO54" s="76">
        <f>资产资本表!AO17</f>
        <v>145080591.75999999</v>
      </c>
      <c r="AP54" s="76">
        <f>资产资本表!AP17</f>
        <v>132744933.33</v>
      </c>
      <c r="AQ54" s="76">
        <f>资产资本表!AQ17</f>
        <v>0</v>
      </c>
      <c r="AR54" s="76">
        <f>资产资本表!AR17</f>
        <v>0</v>
      </c>
      <c r="AS54" s="76">
        <f>资产资本表!AS17</f>
        <v>0</v>
      </c>
      <c r="AT54" s="76">
        <f>资产资本表!AT17</f>
        <v>0</v>
      </c>
      <c r="AU54" s="76">
        <f>资产资本表!AU17</f>
        <v>0</v>
      </c>
      <c r="AV54" s="76">
        <f>资产资本表!AV17</f>
        <v>0</v>
      </c>
      <c r="AW54" s="76">
        <f>资产资本表!AW17</f>
        <v>0</v>
      </c>
      <c r="AX54" s="76">
        <f>资产资本表!AX17</f>
        <v>0</v>
      </c>
      <c r="AY54" s="76">
        <f>资产资本表!AY17</f>
        <v>0</v>
      </c>
      <c r="AZ54" s="76">
        <f>资产资本表!AZ17</f>
        <v>0</v>
      </c>
      <c r="BA54" s="76">
        <f>资产资本表!BA17</f>
        <v>0</v>
      </c>
      <c r="BB54" s="76">
        <f>资产资本表!BB17</f>
        <v>0</v>
      </c>
      <c r="BC54" s="76">
        <f>资产资本表!BC17</f>
        <v>0</v>
      </c>
      <c r="BD54" s="76">
        <f>资产资本表!BD17</f>
        <v>0</v>
      </c>
      <c r="BE54" s="76">
        <f>资产资本表!BE17</f>
        <v>0</v>
      </c>
      <c r="BF54" s="76">
        <f>资产资本表!BF17</f>
        <v>0</v>
      </c>
      <c r="BG54" s="76">
        <f>资产资本表!BG17</f>
        <v>0</v>
      </c>
      <c r="BH54" s="76">
        <f>资产资本表!BH17</f>
        <v>0</v>
      </c>
      <c r="BI54" s="76">
        <f>资产资本表!BI17</f>
        <v>0</v>
      </c>
      <c r="BJ54" s="76">
        <f>资产资本表!BJ17</f>
        <v>0</v>
      </c>
      <c r="BK54" s="76">
        <f>资产资本表!BK17</f>
        <v>0</v>
      </c>
      <c r="BL54" s="76">
        <f>资产资本表!BL17</f>
        <v>0</v>
      </c>
      <c r="BM54" s="76">
        <f>资产资本表!BM17</f>
        <v>0</v>
      </c>
      <c r="BN54" s="76">
        <f>资产资本表!BN17</f>
        <v>0</v>
      </c>
      <c r="BO54" s="76">
        <f>资产资本表!BO17</f>
        <v>0</v>
      </c>
      <c r="BP54" s="76">
        <f>资产资本表!BP17</f>
        <v>0</v>
      </c>
      <c r="BQ54" s="76">
        <f>资产资本表!BQ17</f>
        <v>0</v>
      </c>
      <c r="BR54" s="76">
        <f>资产资本表!BR17</f>
        <v>0</v>
      </c>
      <c r="BS54" s="76">
        <f>资产资本表!BS17</f>
        <v>0</v>
      </c>
      <c r="BT54" s="76">
        <f>资产资本表!BT17</f>
        <v>0</v>
      </c>
      <c r="BU54" s="76">
        <f>资产资本表!BU17</f>
        <v>0</v>
      </c>
      <c r="BV54" s="76">
        <f>资产资本表!BV17</f>
        <v>0</v>
      </c>
      <c r="BW54" s="76">
        <f>资产资本表!BW17</f>
        <v>0</v>
      </c>
      <c r="BX54" s="76">
        <f>资产资本表!BX17</f>
        <v>0</v>
      </c>
      <c r="BY54" s="76">
        <f>资产资本表!BY17</f>
        <v>0</v>
      </c>
      <c r="BZ54" s="76">
        <f>资产资本表!BZ17</f>
        <v>0</v>
      </c>
      <c r="CA54" s="76">
        <f>资产资本表!CA17</f>
        <v>0</v>
      </c>
      <c r="CB54" s="76">
        <f>资产资本表!CB17</f>
        <v>0</v>
      </c>
      <c r="CC54" s="76">
        <f>资产资本表!CC17</f>
        <v>0</v>
      </c>
      <c r="CD54" s="76">
        <f>资产资本表!CD17</f>
        <v>0</v>
      </c>
      <c r="CE54" s="76">
        <f>资产资本表!CE17</f>
        <v>0</v>
      </c>
      <c r="CF54" s="76">
        <f>资产资本表!CF17</f>
        <v>0</v>
      </c>
      <c r="CG54" s="76">
        <f>资产资本表!CG17</f>
        <v>0</v>
      </c>
      <c r="CH54" s="76">
        <f>资产资本表!CH17</f>
        <v>0</v>
      </c>
      <c r="CI54" s="76">
        <f>资产资本表!CI17</f>
        <v>0</v>
      </c>
      <c r="CJ54" s="76">
        <f>资产资本表!CJ17</f>
        <v>0</v>
      </c>
      <c r="CK54" s="76">
        <f>资产资本表!CK17</f>
        <v>0</v>
      </c>
    </row>
    <row r="55" spans="1:89" s="44" customFormat="1">
      <c r="A55" s="157" t="s">
        <v>474</v>
      </c>
      <c r="E55" s="44">
        <f>E49/E54</f>
        <v>1.0217931845889543</v>
      </c>
      <c r="F55" s="44">
        <f t="shared" ref="F55:BQ55" si="22">F49/F54</f>
        <v>0.66649205656877875</v>
      </c>
      <c r="G55" s="44">
        <f t="shared" si="22"/>
        <v>0.50387610088394064</v>
      </c>
      <c r="H55" s="44">
        <f t="shared" si="22"/>
        <v>0.26321285758741858</v>
      </c>
      <c r="I55" s="44">
        <f t="shared" si="22"/>
        <v>1.2345354502180046</v>
      </c>
      <c r="J55" s="44">
        <f t="shared" si="22"/>
        <v>0.8066794307520595</v>
      </c>
      <c r="K55" s="44">
        <f t="shared" si="22"/>
        <v>0.54501847177942353</v>
      </c>
      <c r="L55" s="44">
        <f t="shared" si="22"/>
        <v>0.23431893466871936</v>
      </c>
      <c r="M55" s="44">
        <f t="shared" si="22"/>
        <v>0.88136635115874518</v>
      </c>
      <c r="N55" s="44">
        <f t="shared" si="22"/>
        <v>0.68245333840924016</v>
      </c>
      <c r="O55" s="44">
        <f t="shared" si="22"/>
        <v>0.43538491102739374</v>
      </c>
      <c r="P55" s="44">
        <f t="shared" si="22"/>
        <v>0.27893323728055208</v>
      </c>
      <c r="Q55" s="44">
        <f t="shared" si="22"/>
        <v>1.2592767954329944</v>
      </c>
      <c r="R55" s="44">
        <f t="shared" si="22"/>
        <v>1.0237404451284191</v>
      </c>
      <c r="S55" s="44">
        <f t="shared" si="22"/>
        <v>1.0360222973370503</v>
      </c>
      <c r="T55" s="44">
        <f t="shared" si="22"/>
        <v>0.68179029060514063</v>
      </c>
      <c r="U55" s="44">
        <f t="shared" si="22"/>
        <v>2.0814262336496046</v>
      </c>
      <c r="V55" s="44">
        <f t="shared" si="22"/>
        <v>1.9245971482282236</v>
      </c>
      <c r="W55" s="44">
        <f t="shared" si="22"/>
        <v>1.2712316688451237</v>
      </c>
      <c r="X55" s="44">
        <f t="shared" si="22"/>
        <v>0.52816651816840243</v>
      </c>
      <c r="Y55" s="44">
        <f t="shared" si="22"/>
        <v>1.7690615627295441</v>
      </c>
      <c r="Z55" s="44">
        <f t="shared" si="22"/>
        <v>1.4236069310876189</v>
      </c>
      <c r="AA55" s="44">
        <f t="shared" si="22"/>
        <v>0.99052041687165693</v>
      </c>
      <c r="AB55" s="44">
        <f t="shared" si="22"/>
        <v>0.3454390503351481</v>
      </c>
      <c r="AC55" s="44">
        <f t="shared" si="22"/>
        <v>1.8083550238357795</v>
      </c>
      <c r="AD55" s="44">
        <f t="shared" si="22"/>
        <v>1.4023995237392346</v>
      </c>
      <c r="AE55" s="44">
        <f t="shared" si="22"/>
        <v>0.94379278231570163</v>
      </c>
      <c r="AF55" s="44">
        <f t="shared" si="22"/>
        <v>0.37030844153710279</v>
      </c>
      <c r="AG55" s="44">
        <f t="shared" si="22"/>
        <v>1.2094889989485382</v>
      </c>
      <c r="AH55" s="44">
        <f t="shared" si="22"/>
        <v>0.89850070005923088</v>
      </c>
      <c r="AI55" s="44">
        <f t="shared" si="22"/>
        <v>0.5419317930165376</v>
      </c>
      <c r="AJ55" s="44">
        <f t="shared" si="22"/>
        <v>0.23998135552778518</v>
      </c>
      <c r="AK55" s="44">
        <f t="shared" si="22"/>
        <v>0.72639610841140978</v>
      </c>
      <c r="AL55" s="44">
        <f t="shared" si="22"/>
        <v>0.51884181401890728</v>
      </c>
      <c r="AM55" s="44">
        <f t="shared" si="22"/>
        <v>1.0461524560754718</v>
      </c>
      <c r="AN55" s="44">
        <f t="shared" si="22"/>
        <v>0.37867941079911782</v>
      </c>
      <c r="AO55" s="44">
        <f t="shared" si="22"/>
        <v>3.5238435496301426</v>
      </c>
      <c r="AP55" s="44">
        <f t="shared" si="22"/>
        <v>2.8228873327951978</v>
      </c>
      <c r="AQ55" s="44" t="e">
        <f t="shared" si="22"/>
        <v>#DIV/0!</v>
      </c>
      <c r="AR55" s="44" t="e">
        <f t="shared" si="22"/>
        <v>#DIV/0!</v>
      </c>
      <c r="AS55" s="44" t="e">
        <f t="shared" si="22"/>
        <v>#DIV/0!</v>
      </c>
      <c r="AT55" s="44" t="e">
        <f t="shared" si="22"/>
        <v>#DIV/0!</v>
      </c>
      <c r="AU55" s="44" t="e">
        <f t="shared" si="22"/>
        <v>#DIV/0!</v>
      </c>
      <c r="AV55" s="44" t="e">
        <f t="shared" si="22"/>
        <v>#DIV/0!</v>
      </c>
      <c r="AW55" s="44" t="e">
        <f t="shared" si="22"/>
        <v>#DIV/0!</v>
      </c>
      <c r="AX55" s="44" t="e">
        <f t="shared" si="22"/>
        <v>#DIV/0!</v>
      </c>
      <c r="AY55" s="44" t="e">
        <f t="shared" si="22"/>
        <v>#DIV/0!</v>
      </c>
      <c r="AZ55" s="44" t="e">
        <f t="shared" si="22"/>
        <v>#DIV/0!</v>
      </c>
      <c r="BA55" s="44" t="e">
        <f t="shared" si="22"/>
        <v>#DIV/0!</v>
      </c>
      <c r="BB55" s="44" t="e">
        <f t="shared" si="22"/>
        <v>#DIV/0!</v>
      </c>
      <c r="BC55" s="44" t="e">
        <f t="shared" si="22"/>
        <v>#DIV/0!</v>
      </c>
      <c r="BD55" s="44" t="e">
        <f t="shared" si="22"/>
        <v>#DIV/0!</v>
      </c>
      <c r="BE55" s="44" t="e">
        <f t="shared" si="22"/>
        <v>#DIV/0!</v>
      </c>
      <c r="BF55" s="44" t="e">
        <f t="shared" si="22"/>
        <v>#DIV/0!</v>
      </c>
      <c r="BG55" s="44" t="e">
        <f t="shared" si="22"/>
        <v>#DIV/0!</v>
      </c>
      <c r="BH55" s="44" t="e">
        <f t="shared" si="22"/>
        <v>#DIV/0!</v>
      </c>
      <c r="BI55" s="44" t="e">
        <f t="shared" si="22"/>
        <v>#DIV/0!</v>
      </c>
      <c r="BJ55" s="44" t="e">
        <f t="shared" si="22"/>
        <v>#DIV/0!</v>
      </c>
      <c r="BK55" s="44" t="e">
        <f t="shared" si="22"/>
        <v>#DIV/0!</v>
      </c>
      <c r="BL55" s="44" t="e">
        <f t="shared" si="22"/>
        <v>#DIV/0!</v>
      </c>
      <c r="BM55" s="44" t="e">
        <f t="shared" si="22"/>
        <v>#DIV/0!</v>
      </c>
      <c r="BN55" s="44" t="e">
        <f t="shared" si="22"/>
        <v>#DIV/0!</v>
      </c>
      <c r="BO55" s="44" t="e">
        <f t="shared" si="22"/>
        <v>#DIV/0!</v>
      </c>
      <c r="BP55" s="44" t="e">
        <f t="shared" si="22"/>
        <v>#DIV/0!</v>
      </c>
      <c r="BQ55" s="44" t="e">
        <f t="shared" si="22"/>
        <v>#DIV/0!</v>
      </c>
      <c r="BR55" s="44" t="e">
        <f t="shared" ref="BR55:CK55" si="23">BR49/BR54</f>
        <v>#DIV/0!</v>
      </c>
      <c r="BS55" s="44" t="e">
        <f t="shared" si="23"/>
        <v>#DIV/0!</v>
      </c>
      <c r="BT55" s="44" t="e">
        <f t="shared" si="23"/>
        <v>#DIV/0!</v>
      </c>
      <c r="BU55" s="44" t="e">
        <f t="shared" si="23"/>
        <v>#DIV/0!</v>
      </c>
      <c r="BV55" s="44" t="e">
        <f t="shared" si="23"/>
        <v>#DIV/0!</v>
      </c>
      <c r="BW55" s="44" t="e">
        <f t="shared" si="23"/>
        <v>#DIV/0!</v>
      </c>
      <c r="BX55" s="44" t="e">
        <f t="shared" si="23"/>
        <v>#DIV/0!</v>
      </c>
      <c r="BY55" s="44" t="e">
        <f t="shared" si="23"/>
        <v>#DIV/0!</v>
      </c>
      <c r="BZ55" s="44" t="e">
        <f t="shared" si="23"/>
        <v>#DIV/0!</v>
      </c>
      <c r="CA55" s="44" t="e">
        <f t="shared" si="23"/>
        <v>#DIV/0!</v>
      </c>
      <c r="CB55" s="44" t="e">
        <f t="shared" si="23"/>
        <v>#DIV/0!</v>
      </c>
      <c r="CC55" s="44" t="e">
        <f t="shared" si="23"/>
        <v>#DIV/0!</v>
      </c>
      <c r="CD55" s="44" t="e">
        <f t="shared" si="23"/>
        <v>#DIV/0!</v>
      </c>
      <c r="CE55" s="44" t="e">
        <f t="shared" si="23"/>
        <v>#DIV/0!</v>
      </c>
      <c r="CF55" s="44" t="e">
        <f t="shared" si="23"/>
        <v>#DIV/0!</v>
      </c>
      <c r="CG55" s="44" t="e">
        <f t="shared" si="23"/>
        <v>#DIV/0!</v>
      </c>
      <c r="CH55" s="44" t="e">
        <f t="shared" si="23"/>
        <v>#DIV/0!</v>
      </c>
      <c r="CI55" s="44" t="e">
        <f t="shared" si="23"/>
        <v>#DIV/0!</v>
      </c>
      <c r="CJ55" s="44" t="e">
        <f t="shared" si="23"/>
        <v>#DIV/0!</v>
      </c>
      <c r="CK55" s="44" t="e">
        <f t="shared" si="23"/>
        <v>#DIV/0!</v>
      </c>
    </row>
    <row r="56" spans="1:89" s="76" customFormat="1">
      <c r="A56" s="162" t="s">
        <v>448</v>
      </c>
      <c r="E56" s="76">
        <f>资产资本表!E19</f>
        <v>27667288.27</v>
      </c>
      <c r="F56" s="76">
        <f>资产资本表!F19</f>
        <v>29252044.879999999</v>
      </c>
      <c r="G56" s="76">
        <f>资产资本表!G19</f>
        <v>28484794.670000002</v>
      </c>
      <c r="H56" s="76">
        <f>资产资本表!H19</f>
        <v>30618419.620000001</v>
      </c>
      <c r="I56" s="76">
        <f>资产资本表!I19</f>
        <v>32215803.16</v>
      </c>
      <c r="J56" s="76">
        <f>资产资本表!J19</f>
        <v>30195296.510000002</v>
      </c>
      <c r="K56" s="76">
        <f>资产资本表!K19</f>
        <v>31582252.030000001</v>
      </c>
      <c r="L56" s="76">
        <f>资产资本表!L19</f>
        <v>28725755.940000001</v>
      </c>
      <c r="M56" s="76">
        <f>资产资本表!M19</f>
        <v>18622835.239999998</v>
      </c>
      <c r="N56" s="76">
        <f>资产资本表!N19</f>
        <v>3750000</v>
      </c>
      <c r="O56" s="76">
        <f>资产资本表!O19</f>
        <v>0</v>
      </c>
      <c r="P56" s="76">
        <f>资产资本表!P19</f>
        <v>0</v>
      </c>
      <c r="Q56" s="76">
        <f>资产资本表!Q19</f>
        <v>0</v>
      </c>
      <c r="R56" s="76">
        <f>资产资本表!R19</f>
        <v>0</v>
      </c>
      <c r="S56" s="76">
        <f>资产资本表!S19</f>
        <v>57430000</v>
      </c>
      <c r="T56" s="76">
        <f>资产资本表!T19</f>
        <v>55630000</v>
      </c>
      <c r="U56" s="76">
        <f>资产资本表!U19</f>
        <v>55630000</v>
      </c>
      <c r="V56" s="76">
        <f>资产资本表!V19</f>
        <v>55630000</v>
      </c>
      <c r="W56" s="76">
        <f>资产资本表!W19</f>
        <v>33350000</v>
      </c>
      <c r="X56" s="76">
        <f>资产资本表!X19</f>
        <v>12070000</v>
      </c>
      <c r="Y56" s="76">
        <f>资产资本表!Y19</f>
        <v>12070000</v>
      </c>
      <c r="Z56" s="76">
        <f>资产资本表!Z19</f>
        <v>12070000</v>
      </c>
      <c r="AA56" s="76">
        <f>资产资本表!AA19</f>
        <v>69504279.040000007</v>
      </c>
      <c r="AB56" s="76">
        <f>资产资本表!AB19</f>
        <v>69165875.870000005</v>
      </c>
      <c r="AC56" s="76">
        <f>资产资本表!AC19</f>
        <v>69355360.670000002</v>
      </c>
      <c r="AD56" s="76">
        <f>资产资本表!AD19</f>
        <v>67746157.040000007</v>
      </c>
      <c r="AE56" s="76">
        <f>资产资本表!AE19</f>
        <v>66730977.759999998</v>
      </c>
      <c r="AF56" s="76">
        <f>资产资本表!AF19</f>
        <v>66435654.020000003</v>
      </c>
      <c r="AG56" s="76">
        <f>资产资本表!AG19</f>
        <v>59133637.299999997</v>
      </c>
      <c r="AH56" s="76">
        <f>资产资本表!AH19</f>
        <v>57520815.729999997</v>
      </c>
      <c r="AI56" s="76">
        <f>资产资本表!AI19</f>
        <v>57000192.920000002</v>
      </c>
      <c r="AJ56" s="76">
        <f>资产资本表!AJ19</f>
        <v>0</v>
      </c>
      <c r="AK56" s="76">
        <f>资产资本表!AK19</f>
        <v>0</v>
      </c>
      <c r="AL56" s="76">
        <f>资产资本表!AL19</f>
        <v>0</v>
      </c>
      <c r="AM56" s="76">
        <f>资产资本表!AM19</f>
        <v>0</v>
      </c>
      <c r="AN56" s="76">
        <f>资产资本表!AN19</f>
        <v>0</v>
      </c>
      <c r="AO56" s="76">
        <f>资产资本表!AO19</f>
        <v>0</v>
      </c>
      <c r="AP56" s="76">
        <f>资产资本表!AP19</f>
        <v>0</v>
      </c>
      <c r="AQ56" s="76">
        <f>资产资本表!AQ19</f>
        <v>0</v>
      </c>
      <c r="AR56" s="76">
        <f>资产资本表!AR19</f>
        <v>0</v>
      </c>
      <c r="AS56" s="76">
        <f>资产资本表!AS19</f>
        <v>0</v>
      </c>
      <c r="AT56" s="76">
        <f>资产资本表!AT19</f>
        <v>0</v>
      </c>
      <c r="AU56" s="76">
        <f>资产资本表!AU19</f>
        <v>0</v>
      </c>
      <c r="AV56" s="76">
        <f>资产资本表!AV19</f>
        <v>0</v>
      </c>
      <c r="AW56" s="76">
        <f>资产资本表!AW19</f>
        <v>0</v>
      </c>
      <c r="AX56" s="76">
        <f>资产资本表!AX19</f>
        <v>0</v>
      </c>
      <c r="AY56" s="76">
        <f>资产资本表!AY19</f>
        <v>0</v>
      </c>
      <c r="AZ56" s="76">
        <f>资产资本表!AZ19</f>
        <v>0</v>
      </c>
      <c r="BA56" s="76">
        <f>资产资本表!BA19</f>
        <v>0</v>
      </c>
      <c r="BB56" s="76">
        <f>资产资本表!BB19</f>
        <v>0</v>
      </c>
      <c r="BC56" s="76">
        <f>资产资本表!BC19</f>
        <v>0</v>
      </c>
      <c r="BD56" s="76">
        <f>资产资本表!BD19</f>
        <v>0</v>
      </c>
      <c r="BE56" s="76">
        <f>资产资本表!BE19</f>
        <v>0</v>
      </c>
      <c r="BF56" s="76">
        <f>资产资本表!BF19</f>
        <v>0</v>
      </c>
      <c r="BG56" s="76">
        <f>资产资本表!BG19</f>
        <v>0</v>
      </c>
      <c r="BH56" s="76">
        <f>资产资本表!BH19</f>
        <v>0</v>
      </c>
      <c r="BI56" s="76">
        <f>资产资本表!BI19</f>
        <v>0</v>
      </c>
      <c r="BJ56" s="76">
        <f>资产资本表!BJ19</f>
        <v>0</v>
      </c>
      <c r="BK56" s="76">
        <f>资产资本表!BK19</f>
        <v>0</v>
      </c>
      <c r="BL56" s="76">
        <f>资产资本表!BL19</f>
        <v>0</v>
      </c>
      <c r="BM56" s="76">
        <f>资产资本表!BM19</f>
        <v>0</v>
      </c>
      <c r="BN56" s="76">
        <f>资产资本表!BN19</f>
        <v>0</v>
      </c>
      <c r="BO56" s="76">
        <f>资产资本表!BO19</f>
        <v>0</v>
      </c>
      <c r="BP56" s="76">
        <f>资产资本表!BP19</f>
        <v>0</v>
      </c>
      <c r="BQ56" s="76">
        <f>资产资本表!BQ19</f>
        <v>0</v>
      </c>
      <c r="BR56" s="76">
        <f>资产资本表!BR19</f>
        <v>0</v>
      </c>
      <c r="BS56" s="76">
        <f>资产资本表!BS19</f>
        <v>0</v>
      </c>
      <c r="BT56" s="76">
        <f>资产资本表!BT19</f>
        <v>0</v>
      </c>
      <c r="BU56" s="76">
        <f>资产资本表!BU19</f>
        <v>0</v>
      </c>
      <c r="BV56" s="76">
        <f>资产资本表!BV19</f>
        <v>0</v>
      </c>
      <c r="BW56" s="76">
        <f>资产资本表!BW19</f>
        <v>0</v>
      </c>
      <c r="BX56" s="76">
        <f>资产资本表!BX19</f>
        <v>0</v>
      </c>
      <c r="BY56" s="76">
        <f>资产资本表!BY19</f>
        <v>0</v>
      </c>
      <c r="BZ56" s="76">
        <f>资产资本表!BZ19</f>
        <v>0</v>
      </c>
      <c r="CA56" s="76">
        <f>资产资本表!CA19</f>
        <v>0</v>
      </c>
      <c r="CB56" s="76">
        <f>资产资本表!CB19</f>
        <v>0</v>
      </c>
      <c r="CC56" s="76">
        <f>资产资本表!CC19</f>
        <v>0</v>
      </c>
      <c r="CD56" s="76">
        <f>资产资本表!CD19</f>
        <v>0</v>
      </c>
      <c r="CE56" s="76">
        <f>资产资本表!CE19</f>
        <v>0</v>
      </c>
      <c r="CF56" s="76">
        <f>资产资本表!CF19</f>
        <v>0</v>
      </c>
      <c r="CG56" s="76">
        <f>资产资本表!CG19</f>
        <v>0</v>
      </c>
      <c r="CH56" s="76">
        <f>资产资本表!CH19</f>
        <v>0</v>
      </c>
      <c r="CI56" s="76">
        <f>资产资本表!CI19</f>
        <v>0</v>
      </c>
      <c r="CJ56" s="76">
        <f>资产资本表!CJ19</f>
        <v>0</v>
      </c>
    </row>
    <row r="57" spans="1:89" s="130" customFormat="1">
      <c r="A57" s="159" t="s">
        <v>475</v>
      </c>
      <c r="E57" s="130">
        <f>E49/E56</f>
        <v>296.79623382873729</v>
      </c>
      <c r="F57" s="130">
        <f t="shared" ref="F57:BQ57" si="24">F49/F56</f>
        <v>177.58868360795432</v>
      </c>
      <c r="G57" s="130">
        <f t="shared" si="24"/>
        <v>117.17222988007586</v>
      </c>
      <c r="H57" s="130">
        <f t="shared" si="24"/>
        <v>44.107509057647434</v>
      </c>
      <c r="I57" s="130">
        <f t="shared" si="24"/>
        <v>194.62253489600724</v>
      </c>
      <c r="J57" s="130">
        <f t="shared" si="24"/>
        <v>138.87324927778957</v>
      </c>
      <c r="K57" s="130">
        <f t="shared" si="24"/>
        <v>85.341113819551765</v>
      </c>
      <c r="L57" s="130">
        <f t="shared" si="24"/>
        <v>39.972374315173546</v>
      </c>
      <c r="M57" s="130">
        <f t="shared" si="24"/>
        <v>252.94500815655613</v>
      </c>
      <c r="N57" s="130">
        <f t="shared" si="24"/>
        <v>812.07963107199998</v>
      </c>
      <c r="O57" s="130" t="e">
        <f t="shared" si="24"/>
        <v>#DIV/0!</v>
      </c>
      <c r="P57" s="130" t="e">
        <f t="shared" si="24"/>
        <v>#DIV/0!</v>
      </c>
      <c r="Q57" s="130" t="e">
        <f t="shared" si="24"/>
        <v>#DIV/0!</v>
      </c>
      <c r="R57" s="130" t="e">
        <f t="shared" si="24"/>
        <v>#DIV/0!</v>
      </c>
      <c r="S57" s="130">
        <f t="shared" si="24"/>
        <v>24.664882326310291</v>
      </c>
      <c r="T57" s="130">
        <f t="shared" si="24"/>
        <v>11.247530474923604</v>
      </c>
      <c r="U57" s="130">
        <f t="shared" si="24"/>
        <v>46.072764720294799</v>
      </c>
      <c r="V57" s="130">
        <f t="shared" si="24"/>
        <v>30.948409008808198</v>
      </c>
      <c r="W57" s="130">
        <f t="shared" si="24"/>
        <v>32.145602541529236</v>
      </c>
      <c r="X57" s="130">
        <f t="shared" si="24"/>
        <v>38.074074958574982</v>
      </c>
      <c r="Y57" s="130">
        <f t="shared" si="24"/>
        <v>155.59500480530241</v>
      </c>
      <c r="Z57" s="130">
        <f t="shared" si="24"/>
        <v>94.397347151615563</v>
      </c>
      <c r="AA57" s="130">
        <f t="shared" si="24"/>
        <v>9.9058517715688534</v>
      </c>
      <c r="AB57" s="130">
        <f t="shared" si="24"/>
        <v>4.002983744764367</v>
      </c>
      <c r="AC57" s="130">
        <f t="shared" si="24"/>
        <v>23.8821297213218</v>
      </c>
      <c r="AD57" s="130">
        <f t="shared" si="24"/>
        <v>17.220210467158918</v>
      </c>
      <c r="AE57" s="130">
        <f t="shared" si="24"/>
        <v>11.835568685664049</v>
      </c>
      <c r="AF57" s="130">
        <f t="shared" si="24"/>
        <v>5.2418452217714764</v>
      </c>
      <c r="AG57" s="130">
        <f t="shared" si="24"/>
        <v>21.510579601028535</v>
      </c>
      <c r="AH57" s="130">
        <f t="shared" si="24"/>
        <v>14.422376043901073</v>
      </c>
      <c r="AI57" s="130">
        <f t="shared" si="24"/>
        <v>9.5239802300655096</v>
      </c>
      <c r="AJ57" s="130" t="e">
        <f t="shared" si="24"/>
        <v>#DIV/0!</v>
      </c>
      <c r="AK57" s="130" t="e">
        <f t="shared" si="24"/>
        <v>#DIV/0!</v>
      </c>
      <c r="AL57" s="130" t="e">
        <f t="shared" si="24"/>
        <v>#DIV/0!</v>
      </c>
      <c r="AM57" s="130" t="e">
        <f t="shared" si="24"/>
        <v>#DIV/0!</v>
      </c>
      <c r="AN57" s="130" t="e">
        <f t="shared" si="24"/>
        <v>#DIV/0!</v>
      </c>
      <c r="AO57" s="130" t="e">
        <f t="shared" si="24"/>
        <v>#DIV/0!</v>
      </c>
      <c r="AP57" s="130" t="e">
        <f t="shared" si="24"/>
        <v>#DIV/0!</v>
      </c>
      <c r="AQ57" s="130" t="e">
        <f t="shared" si="24"/>
        <v>#DIV/0!</v>
      </c>
      <c r="AR57" s="130" t="e">
        <f t="shared" si="24"/>
        <v>#DIV/0!</v>
      </c>
      <c r="AS57" s="130" t="e">
        <f t="shared" si="24"/>
        <v>#DIV/0!</v>
      </c>
      <c r="AT57" s="130" t="e">
        <f t="shared" si="24"/>
        <v>#DIV/0!</v>
      </c>
      <c r="AU57" s="130" t="e">
        <f t="shared" si="24"/>
        <v>#DIV/0!</v>
      </c>
      <c r="AV57" s="130" t="e">
        <f t="shared" si="24"/>
        <v>#DIV/0!</v>
      </c>
      <c r="AW57" s="130" t="e">
        <f t="shared" si="24"/>
        <v>#DIV/0!</v>
      </c>
      <c r="AX57" s="130" t="e">
        <f t="shared" si="24"/>
        <v>#DIV/0!</v>
      </c>
      <c r="AY57" s="130" t="e">
        <f t="shared" si="24"/>
        <v>#DIV/0!</v>
      </c>
      <c r="AZ57" s="130" t="e">
        <f t="shared" si="24"/>
        <v>#DIV/0!</v>
      </c>
      <c r="BA57" s="130" t="e">
        <f t="shared" si="24"/>
        <v>#DIV/0!</v>
      </c>
      <c r="BB57" s="130" t="e">
        <f t="shared" si="24"/>
        <v>#DIV/0!</v>
      </c>
      <c r="BC57" s="130" t="e">
        <f t="shared" si="24"/>
        <v>#DIV/0!</v>
      </c>
      <c r="BD57" s="130" t="e">
        <f t="shared" si="24"/>
        <v>#DIV/0!</v>
      </c>
      <c r="BE57" s="130" t="e">
        <f t="shared" si="24"/>
        <v>#DIV/0!</v>
      </c>
      <c r="BF57" s="130" t="e">
        <f t="shared" si="24"/>
        <v>#DIV/0!</v>
      </c>
      <c r="BG57" s="130" t="e">
        <f t="shared" si="24"/>
        <v>#DIV/0!</v>
      </c>
      <c r="BH57" s="130" t="e">
        <f t="shared" si="24"/>
        <v>#DIV/0!</v>
      </c>
      <c r="BI57" s="130" t="e">
        <f t="shared" si="24"/>
        <v>#DIV/0!</v>
      </c>
      <c r="BJ57" s="130" t="e">
        <f t="shared" si="24"/>
        <v>#DIV/0!</v>
      </c>
      <c r="BK57" s="130" t="e">
        <f t="shared" si="24"/>
        <v>#DIV/0!</v>
      </c>
      <c r="BL57" s="130" t="e">
        <f t="shared" si="24"/>
        <v>#DIV/0!</v>
      </c>
      <c r="BM57" s="130" t="e">
        <f t="shared" si="24"/>
        <v>#DIV/0!</v>
      </c>
      <c r="BN57" s="130" t="e">
        <f t="shared" si="24"/>
        <v>#DIV/0!</v>
      </c>
      <c r="BO57" s="130" t="e">
        <f t="shared" si="24"/>
        <v>#DIV/0!</v>
      </c>
      <c r="BP57" s="130" t="e">
        <f t="shared" si="24"/>
        <v>#DIV/0!</v>
      </c>
      <c r="BQ57" s="130" t="e">
        <f t="shared" si="24"/>
        <v>#DIV/0!</v>
      </c>
      <c r="BR57" s="130" t="e">
        <f t="shared" ref="BR57:CK57" si="25">BR49/BR56</f>
        <v>#DIV/0!</v>
      </c>
      <c r="BS57" s="130" t="e">
        <f t="shared" si="25"/>
        <v>#DIV/0!</v>
      </c>
      <c r="BT57" s="130" t="e">
        <f t="shared" si="25"/>
        <v>#DIV/0!</v>
      </c>
      <c r="BU57" s="130" t="e">
        <f t="shared" si="25"/>
        <v>#DIV/0!</v>
      </c>
      <c r="BV57" s="130" t="e">
        <f t="shared" si="25"/>
        <v>#DIV/0!</v>
      </c>
      <c r="BW57" s="130" t="e">
        <f t="shared" si="25"/>
        <v>#DIV/0!</v>
      </c>
      <c r="BX57" s="130" t="e">
        <f t="shared" si="25"/>
        <v>#DIV/0!</v>
      </c>
      <c r="BY57" s="130" t="e">
        <f t="shared" si="25"/>
        <v>#DIV/0!</v>
      </c>
      <c r="BZ57" s="130" t="e">
        <f t="shared" si="25"/>
        <v>#DIV/0!</v>
      </c>
      <c r="CA57" s="130" t="e">
        <f t="shared" si="25"/>
        <v>#DIV/0!</v>
      </c>
      <c r="CB57" s="130" t="e">
        <f t="shared" si="25"/>
        <v>#DIV/0!</v>
      </c>
      <c r="CC57" s="130" t="e">
        <f t="shared" si="25"/>
        <v>#DIV/0!</v>
      </c>
      <c r="CD57" s="130" t="e">
        <f t="shared" si="25"/>
        <v>#DIV/0!</v>
      </c>
      <c r="CE57" s="130" t="e">
        <f t="shared" si="25"/>
        <v>#DIV/0!</v>
      </c>
      <c r="CF57" s="130" t="e">
        <f t="shared" si="25"/>
        <v>#DIV/0!</v>
      </c>
      <c r="CG57" s="130" t="e">
        <f t="shared" si="25"/>
        <v>#DIV/0!</v>
      </c>
      <c r="CH57" s="130" t="e">
        <f t="shared" si="25"/>
        <v>#DIV/0!</v>
      </c>
      <c r="CI57" s="130" t="e">
        <f t="shared" si="25"/>
        <v>#DIV/0!</v>
      </c>
      <c r="CJ57" s="130" t="e">
        <f t="shared" si="25"/>
        <v>#DIV/0!</v>
      </c>
      <c r="CK57" s="130" t="e">
        <f t="shared" si="25"/>
        <v>#DIV/0!</v>
      </c>
    </row>
    <row r="58" spans="1:89" s="16" customFormat="1" ht="28.5" customHeight="1">
      <c r="A58" s="204"/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205"/>
      <c r="O58" s="205"/>
      <c r="P58" s="205"/>
      <c r="Q58" s="205"/>
      <c r="R58" s="205"/>
      <c r="S58" s="205"/>
      <c r="T58" s="205"/>
      <c r="U58" s="205"/>
      <c r="V58" s="205"/>
      <c r="W58" s="205"/>
      <c r="X58" s="205"/>
      <c r="Y58" s="205"/>
      <c r="Z58" s="205"/>
      <c r="AA58" s="205"/>
      <c r="AB58" s="205"/>
      <c r="AC58" s="205"/>
      <c r="AD58" s="205"/>
      <c r="AE58" s="205"/>
      <c r="AF58" s="205"/>
      <c r="AG58" s="205"/>
    </row>
    <row r="61" spans="1:89" s="132" customFormat="1">
      <c r="A61" s="131" t="s">
        <v>476</v>
      </c>
      <c r="B61" s="1">
        <v>43373</v>
      </c>
      <c r="C61" s="1">
        <v>43281</v>
      </c>
      <c r="D61" s="1">
        <v>43190</v>
      </c>
      <c r="E61" s="1">
        <v>43100</v>
      </c>
      <c r="F61" s="1">
        <v>43008</v>
      </c>
      <c r="G61" s="1">
        <v>42916</v>
      </c>
      <c r="H61" s="1">
        <v>42825</v>
      </c>
      <c r="I61" s="1">
        <v>42735</v>
      </c>
      <c r="J61" s="1">
        <v>42643</v>
      </c>
      <c r="K61" s="1">
        <v>42551</v>
      </c>
      <c r="L61" s="1">
        <v>42460</v>
      </c>
      <c r="M61" s="1">
        <v>42369</v>
      </c>
      <c r="N61" s="1">
        <v>42277</v>
      </c>
      <c r="O61" s="1">
        <v>42185</v>
      </c>
      <c r="P61" s="1">
        <v>42094</v>
      </c>
      <c r="Q61" s="1">
        <v>42004</v>
      </c>
      <c r="R61" s="1">
        <v>41912</v>
      </c>
      <c r="S61" s="1">
        <v>41820</v>
      </c>
      <c r="T61" s="1">
        <v>41729</v>
      </c>
      <c r="U61" s="1">
        <v>41639</v>
      </c>
      <c r="V61" s="1">
        <v>41547</v>
      </c>
      <c r="W61" s="1">
        <v>41455</v>
      </c>
      <c r="X61" s="1">
        <v>41364</v>
      </c>
      <c r="Y61" s="1">
        <v>41274</v>
      </c>
      <c r="Z61" s="1">
        <v>41182</v>
      </c>
      <c r="AA61" s="1">
        <v>41090</v>
      </c>
      <c r="AB61" s="1">
        <v>40999</v>
      </c>
      <c r="AC61" s="1">
        <v>40908</v>
      </c>
      <c r="AD61" s="1">
        <v>40816</v>
      </c>
      <c r="AE61" s="1">
        <v>40724</v>
      </c>
      <c r="AF61" s="1">
        <v>40633</v>
      </c>
      <c r="AG61" s="1">
        <v>40543</v>
      </c>
      <c r="AH61" s="1">
        <v>40451</v>
      </c>
      <c r="AI61" s="1">
        <v>40359</v>
      </c>
      <c r="AJ61" s="1">
        <v>40268</v>
      </c>
      <c r="AK61" s="1">
        <v>40178</v>
      </c>
      <c r="AL61" s="1">
        <v>40086</v>
      </c>
      <c r="AM61" s="1">
        <v>39994</v>
      </c>
      <c r="AN61" s="1">
        <v>39903</v>
      </c>
      <c r="AO61" s="1">
        <v>39813</v>
      </c>
      <c r="AP61" s="1">
        <v>39721</v>
      </c>
      <c r="AQ61" s="1">
        <v>39447</v>
      </c>
      <c r="AR61" s="1">
        <v>39082</v>
      </c>
      <c r="AS61" s="1">
        <v>25569</v>
      </c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</row>
    <row r="62" spans="1:89" s="76" customFormat="1">
      <c r="A62" s="162" t="s">
        <v>477</v>
      </c>
      <c r="E62" s="76">
        <v>365</v>
      </c>
      <c r="F62" s="76">
        <v>365</v>
      </c>
      <c r="G62" s="76">
        <v>365</v>
      </c>
      <c r="H62" s="76">
        <v>365</v>
      </c>
      <c r="I62" s="76">
        <v>365</v>
      </c>
      <c r="J62" s="76">
        <v>365</v>
      </c>
      <c r="K62" s="76">
        <v>365</v>
      </c>
      <c r="L62" s="76">
        <v>365</v>
      </c>
      <c r="M62" s="76">
        <v>365</v>
      </c>
      <c r="N62" s="76">
        <v>365</v>
      </c>
      <c r="O62" s="76">
        <v>365</v>
      </c>
      <c r="P62" s="76">
        <v>365</v>
      </c>
      <c r="Q62" s="76">
        <v>365</v>
      </c>
      <c r="R62" s="76">
        <v>365</v>
      </c>
      <c r="S62" s="76">
        <v>365</v>
      </c>
      <c r="T62" s="76">
        <v>365</v>
      </c>
      <c r="U62" s="76">
        <v>365</v>
      </c>
      <c r="V62" s="76">
        <v>365</v>
      </c>
      <c r="W62" s="76">
        <v>365</v>
      </c>
      <c r="X62" s="76">
        <v>365</v>
      </c>
      <c r="Y62" s="76">
        <v>365</v>
      </c>
      <c r="Z62" s="76">
        <v>365</v>
      </c>
      <c r="AA62" s="76">
        <v>365</v>
      </c>
      <c r="AB62" s="76">
        <v>365</v>
      </c>
      <c r="AC62" s="76">
        <v>365</v>
      </c>
      <c r="AD62" s="76">
        <v>365</v>
      </c>
      <c r="AE62" s="76">
        <v>365</v>
      </c>
      <c r="AF62" s="76">
        <v>365</v>
      </c>
      <c r="AG62" s="76">
        <v>365</v>
      </c>
      <c r="AH62" s="76">
        <v>365</v>
      </c>
      <c r="AI62" s="76">
        <v>365</v>
      </c>
      <c r="AJ62" s="76">
        <v>365</v>
      </c>
      <c r="AK62" s="76">
        <v>365</v>
      </c>
      <c r="AL62" s="76">
        <v>365</v>
      </c>
      <c r="AM62" s="76">
        <v>365</v>
      </c>
      <c r="AN62" s="76">
        <v>365</v>
      </c>
      <c r="AO62" s="76">
        <v>365</v>
      </c>
      <c r="AP62" s="76">
        <v>365</v>
      </c>
      <c r="AQ62" s="76">
        <v>365</v>
      </c>
      <c r="AR62" s="76">
        <v>365</v>
      </c>
      <c r="AS62" s="76">
        <v>365</v>
      </c>
      <c r="AT62" s="76">
        <v>365</v>
      </c>
      <c r="AU62" s="76">
        <v>365</v>
      </c>
      <c r="AV62" s="76">
        <v>365</v>
      </c>
      <c r="AW62" s="76">
        <v>365</v>
      </c>
      <c r="AX62" s="76">
        <v>365</v>
      </c>
      <c r="AY62" s="76">
        <v>365</v>
      </c>
      <c r="AZ62" s="76">
        <v>365</v>
      </c>
      <c r="BA62" s="76">
        <v>365</v>
      </c>
      <c r="BB62" s="76">
        <v>365</v>
      </c>
      <c r="BC62" s="76">
        <v>365</v>
      </c>
      <c r="BD62" s="76">
        <v>365</v>
      </c>
      <c r="BE62" s="76">
        <v>365</v>
      </c>
      <c r="BF62" s="76">
        <v>365</v>
      </c>
      <c r="BG62" s="76">
        <v>365</v>
      </c>
      <c r="BH62" s="76">
        <v>365</v>
      </c>
      <c r="BI62" s="76">
        <v>365</v>
      </c>
      <c r="BJ62" s="76">
        <v>365</v>
      </c>
      <c r="BK62" s="76">
        <v>365</v>
      </c>
      <c r="BL62" s="76">
        <v>365</v>
      </c>
      <c r="BM62" s="76">
        <v>365</v>
      </c>
      <c r="BN62" s="76">
        <v>365</v>
      </c>
      <c r="BO62" s="76">
        <v>365</v>
      </c>
      <c r="BP62" s="76">
        <v>365</v>
      </c>
      <c r="BQ62" s="76">
        <v>365</v>
      </c>
      <c r="BR62" s="76">
        <v>365</v>
      </c>
      <c r="BS62" s="76">
        <v>365</v>
      </c>
      <c r="BT62" s="76">
        <v>365</v>
      </c>
      <c r="BU62" s="76">
        <v>365</v>
      </c>
      <c r="BV62" s="76">
        <v>365</v>
      </c>
      <c r="BW62" s="76">
        <v>365</v>
      </c>
      <c r="BX62" s="76">
        <v>365</v>
      </c>
      <c r="BY62" s="76">
        <v>365</v>
      </c>
      <c r="BZ62" s="76">
        <v>365</v>
      </c>
      <c r="CA62" s="76">
        <v>365</v>
      </c>
      <c r="CB62" s="76">
        <v>365</v>
      </c>
      <c r="CC62" s="76">
        <v>365</v>
      </c>
      <c r="CD62" s="76">
        <v>365</v>
      </c>
      <c r="CE62" s="76">
        <v>365</v>
      </c>
      <c r="CF62" s="76">
        <v>365</v>
      </c>
      <c r="CG62" s="76">
        <v>365</v>
      </c>
      <c r="CH62" s="76">
        <v>365</v>
      </c>
      <c r="CI62" s="76">
        <v>365</v>
      </c>
      <c r="CJ62" s="76">
        <v>365</v>
      </c>
    </row>
    <row r="63" spans="1:89" s="76" customFormat="1">
      <c r="A63" s="162" t="s">
        <v>468</v>
      </c>
      <c r="E63" s="76">
        <f>E49</f>
        <v>8211546958.79</v>
      </c>
      <c r="F63" s="76">
        <f t="shared" ref="F63:BQ63" si="26">F49</f>
        <v>5194832143.0799999</v>
      </c>
      <c r="G63" s="76">
        <f t="shared" si="26"/>
        <v>3337626909.1599998</v>
      </c>
      <c r="H63" s="76">
        <f t="shared" si="26"/>
        <v>1350502220.72</v>
      </c>
      <c r="I63" s="76">
        <f t="shared" si="26"/>
        <v>6269921274.71</v>
      </c>
      <c r="J63" s="76">
        <f t="shared" si="26"/>
        <v>4193318939.25</v>
      </c>
      <c r="K63" s="76">
        <f t="shared" si="26"/>
        <v>2695264565.1700001</v>
      </c>
      <c r="L63" s="76">
        <f t="shared" si="26"/>
        <v>1148236668.9200001</v>
      </c>
      <c r="M63" s="76">
        <f t="shared" si="26"/>
        <v>4710553211.6800003</v>
      </c>
      <c r="N63" s="76">
        <f t="shared" si="26"/>
        <v>3045298616.52</v>
      </c>
      <c r="O63" s="76">
        <f t="shared" si="26"/>
        <v>1915522311.4300001</v>
      </c>
      <c r="P63" s="76">
        <f t="shared" si="26"/>
        <v>822918940.46000004</v>
      </c>
      <c r="Q63" s="76">
        <f t="shared" si="26"/>
        <v>3308170629.8499999</v>
      </c>
      <c r="R63" s="76">
        <f t="shared" si="26"/>
        <v>2198777892</v>
      </c>
      <c r="S63" s="76">
        <f t="shared" si="26"/>
        <v>1416504192</v>
      </c>
      <c r="T63" s="76">
        <f t="shared" si="26"/>
        <v>625700120.32000005</v>
      </c>
      <c r="U63" s="76">
        <f t="shared" si="26"/>
        <v>2563027901.3899999</v>
      </c>
      <c r="V63" s="76">
        <f t="shared" si="26"/>
        <v>1721659993.1600001</v>
      </c>
      <c r="W63" s="76">
        <f t="shared" si="26"/>
        <v>1072055844.76</v>
      </c>
      <c r="X63" s="76">
        <f t="shared" si="26"/>
        <v>459554084.75</v>
      </c>
      <c r="Y63" s="76">
        <f t="shared" si="26"/>
        <v>1878031708</v>
      </c>
      <c r="Z63" s="76">
        <f t="shared" si="26"/>
        <v>1139375980.1199999</v>
      </c>
      <c r="AA63" s="76">
        <f t="shared" si="26"/>
        <v>688499085.65999997</v>
      </c>
      <c r="AB63" s="76">
        <f t="shared" si="26"/>
        <v>276869876.80000001</v>
      </c>
      <c r="AC63" s="76">
        <f t="shared" si="26"/>
        <v>1656353720.3900001</v>
      </c>
      <c r="AD63" s="76">
        <f t="shared" si="26"/>
        <v>1166603082.5699999</v>
      </c>
      <c r="AE63" s="76">
        <f t="shared" si="26"/>
        <v>789799070.74000001</v>
      </c>
      <c r="AF63" s="76">
        <f t="shared" si="26"/>
        <v>348245415.57999998</v>
      </c>
      <c r="AG63" s="76">
        <f t="shared" si="26"/>
        <v>1271998812.24</v>
      </c>
      <c r="AH63" s="76">
        <f t="shared" si="26"/>
        <v>829586834.80999994</v>
      </c>
      <c r="AI63" s="76">
        <f t="shared" si="26"/>
        <v>542868710.48000002</v>
      </c>
      <c r="AJ63" s="76">
        <f t="shared" si="26"/>
        <v>261314928.38999999</v>
      </c>
      <c r="AK63" s="76">
        <f t="shared" si="26"/>
        <v>738288767.30999994</v>
      </c>
      <c r="AL63" s="76">
        <f t="shared" si="26"/>
        <v>502320296.81999999</v>
      </c>
      <c r="AM63" s="76">
        <f t="shared" si="26"/>
        <v>278565371.31999999</v>
      </c>
      <c r="AN63" s="76">
        <f t="shared" si="26"/>
        <v>86478576.25</v>
      </c>
      <c r="AO63" s="76">
        <f t="shared" si="26"/>
        <v>511241307.44999999</v>
      </c>
      <c r="AP63" s="76">
        <f t="shared" si="26"/>
        <v>374723990.79000002</v>
      </c>
      <c r="AQ63" s="76">
        <f t="shared" si="26"/>
        <v>522726518.22000003</v>
      </c>
      <c r="AR63" s="76">
        <f t="shared" si="26"/>
        <v>344331508.82999998</v>
      </c>
      <c r="AS63" s="76">
        <f t="shared" si="26"/>
        <v>0</v>
      </c>
      <c r="AT63" s="76">
        <f t="shared" si="26"/>
        <v>0</v>
      </c>
      <c r="AU63" s="76">
        <f t="shared" si="26"/>
        <v>0</v>
      </c>
      <c r="AV63" s="76">
        <f t="shared" si="26"/>
        <v>0</v>
      </c>
      <c r="AW63" s="76">
        <f t="shared" si="26"/>
        <v>0</v>
      </c>
      <c r="AX63" s="76">
        <f t="shared" si="26"/>
        <v>0</v>
      </c>
      <c r="AY63" s="76">
        <f t="shared" si="26"/>
        <v>0</v>
      </c>
      <c r="AZ63" s="76">
        <f t="shared" si="26"/>
        <v>0</v>
      </c>
      <c r="BA63" s="76">
        <f t="shared" si="26"/>
        <v>0</v>
      </c>
      <c r="BB63" s="76">
        <f t="shared" si="26"/>
        <v>0</v>
      </c>
      <c r="BC63" s="76">
        <f t="shared" si="26"/>
        <v>0</v>
      </c>
      <c r="BD63" s="76">
        <f t="shared" si="26"/>
        <v>0</v>
      </c>
      <c r="BE63" s="76">
        <f t="shared" si="26"/>
        <v>0</v>
      </c>
      <c r="BF63" s="76">
        <f t="shared" si="26"/>
        <v>0</v>
      </c>
      <c r="BG63" s="76">
        <f t="shared" si="26"/>
        <v>0</v>
      </c>
      <c r="BH63" s="76">
        <f t="shared" si="26"/>
        <v>0</v>
      </c>
      <c r="BI63" s="76">
        <f t="shared" si="26"/>
        <v>0</v>
      </c>
      <c r="BJ63" s="76">
        <f t="shared" si="26"/>
        <v>0</v>
      </c>
      <c r="BK63" s="76">
        <f t="shared" si="26"/>
        <v>0</v>
      </c>
      <c r="BL63" s="76">
        <f t="shared" si="26"/>
        <v>0</v>
      </c>
      <c r="BM63" s="76">
        <f t="shared" si="26"/>
        <v>0</v>
      </c>
      <c r="BN63" s="76">
        <f t="shared" si="26"/>
        <v>0</v>
      </c>
      <c r="BO63" s="76">
        <f t="shared" si="26"/>
        <v>0</v>
      </c>
      <c r="BP63" s="76">
        <f t="shared" si="26"/>
        <v>0</v>
      </c>
      <c r="BQ63" s="76">
        <f t="shared" si="26"/>
        <v>0</v>
      </c>
      <c r="BR63" s="76">
        <f t="shared" ref="BR63:CJ63" si="27">BR49</f>
        <v>0</v>
      </c>
      <c r="BS63" s="76">
        <f t="shared" si="27"/>
        <v>0</v>
      </c>
      <c r="BT63" s="76">
        <f t="shared" si="27"/>
        <v>0</v>
      </c>
      <c r="BU63" s="76">
        <f t="shared" si="27"/>
        <v>0</v>
      </c>
      <c r="BV63" s="76">
        <f t="shared" si="27"/>
        <v>0</v>
      </c>
      <c r="BW63" s="76">
        <f t="shared" si="27"/>
        <v>0</v>
      </c>
      <c r="BX63" s="76">
        <f t="shared" si="27"/>
        <v>0</v>
      </c>
      <c r="BY63" s="76">
        <f t="shared" si="27"/>
        <v>0</v>
      </c>
      <c r="BZ63" s="76">
        <f t="shared" si="27"/>
        <v>0</v>
      </c>
      <c r="CA63" s="76">
        <f t="shared" si="27"/>
        <v>0</v>
      </c>
      <c r="CB63" s="76">
        <f t="shared" si="27"/>
        <v>0</v>
      </c>
      <c r="CC63" s="76">
        <f t="shared" si="27"/>
        <v>0</v>
      </c>
      <c r="CD63" s="76">
        <f t="shared" si="27"/>
        <v>0</v>
      </c>
      <c r="CE63" s="76">
        <f t="shared" si="27"/>
        <v>0</v>
      </c>
      <c r="CF63" s="76">
        <f t="shared" si="27"/>
        <v>0</v>
      </c>
      <c r="CG63" s="76">
        <f t="shared" si="27"/>
        <v>0</v>
      </c>
      <c r="CH63" s="76">
        <f t="shared" si="27"/>
        <v>0</v>
      </c>
      <c r="CI63" s="76">
        <f t="shared" si="27"/>
        <v>0</v>
      </c>
      <c r="CJ63" s="76">
        <f t="shared" si="27"/>
        <v>0</v>
      </c>
    </row>
    <row r="64" spans="1:89" s="76" customFormat="1">
      <c r="A64" s="162" t="s">
        <v>478</v>
      </c>
      <c r="E64" s="76">
        <f>资产资本表!E22+资产资本表!E23-资产资本表!E37</f>
        <v>1801858143.02</v>
      </c>
      <c r="F64" s="76">
        <f>资产资本表!F22+资产资本表!F23-资产资本表!F37</f>
        <v>958507651.87999988</v>
      </c>
      <c r="G64" s="76">
        <f>资产资本表!G22+资产资本表!G23-资产资本表!G37</f>
        <v>1148116587.3399999</v>
      </c>
      <c r="H64" s="76">
        <f>资产资本表!H22+资产资本表!H23-资产资本表!H37</f>
        <v>960127837.78000009</v>
      </c>
      <c r="I64" s="76">
        <f>资产资本表!I22+资产资本表!I23-资产资本表!I37</f>
        <v>1106630345.3600001</v>
      </c>
      <c r="J64" s="76">
        <f>资产资本表!J22+资产资本表!J23-资产资本表!J37</f>
        <v>902786544.76999998</v>
      </c>
      <c r="K64" s="76">
        <f>资产资本表!K22+资产资本表!K23-资产资本表!K37</f>
        <v>950754782.12</v>
      </c>
      <c r="L64" s="76">
        <f>资产资本表!L22+资产资本表!L23-资产资本表!L37</f>
        <v>802353853.33000016</v>
      </c>
      <c r="M64" s="76">
        <f>资产资本表!M22+资产资本表!M23-资产资本表!M37</f>
        <v>885535384.53999996</v>
      </c>
      <c r="N64" s="76">
        <f>资产资本表!N22+资产资本表!N23-资产资本表!N37</f>
        <v>728813974.90999997</v>
      </c>
      <c r="O64" s="76">
        <f>资产资本表!O22+资产资本表!O23-资产资本表!O37</f>
        <v>768331225.20999992</v>
      </c>
      <c r="P64" s="76">
        <f>资产资本表!P22+资产资本表!P23-资产资本表!P37</f>
        <v>669562144.82000005</v>
      </c>
      <c r="Q64" s="76">
        <f>资产资本表!Q22+资产资本表!Q23-资产资本表!Q37</f>
        <v>623248521.01000011</v>
      </c>
      <c r="R64" s="76">
        <f>资产资本表!R22+资产资本表!R23-资产资本表!R37</f>
        <v>469547294.94</v>
      </c>
      <c r="S64" s="76">
        <f>资产资本表!S22+资产资本表!S23-资产资本表!S37</f>
        <v>475513249.44999993</v>
      </c>
      <c r="T64" s="76">
        <f>资产资本表!T22+资产资本表!T23-资产资本表!T37</f>
        <v>411218481.52999997</v>
      </c>
      <c r="U64" s="76">
        <f>资产资本表!U22+资产资本表!U23-资产资本表!U37</f>
        <v>429528145.43000001</v>
      </c>
      <c r="V64" s="76">
        <f>资产资本表!V22+资产资本表!V23-资产资本表!V37</f>
        <v>335393726.03000003</v>
      </c>
      <c r="W64" s="76">
        <f>资产资本表!W22+资产资本表!W23-资产资本表!W37</f>
        <v>359013049.19999999</v>
      </c>
      <c r="X64" s="76">
        <f>资产资本表!X22+资产资本表!X23-资产资本表!X37</f>
        <v>312019519.69999999</v>
      </c>
      <c r="Y64" s="76">
        <f>资产资本表!Y22+资产资本表!Y23-资产资本表!Y37</f>
        <v>370880240.46999997</v>
      </c>
      <c r="Z64" s="76">
        <f>资产资本表!Z22+资产资本表!Z23-资产资本表!Z37</f>
        <v>246490211.78</v>
      </c>
      <c r="AA64" s="76">
        <f>资产资本表!AA22+资产资本表!AA23-资产资本表!AA37</f>
        <v>264906615.94</v>
      </c>
      <c r="AB64" s="76">
        <f>资产资本表!AB22+资产资本表!AB23-资产资本表!AB37</f>
        <v>202604359.81</v>
      </c>
      <c r="AC64" s="76">
        <f>资产资本表!AC22+资产资本表!AC23-资产资本表!AC37</f>
        <v>226297200.00999999</v>
      </c>
      <c r="AD64" s="76">
        <f>资产资本表!AD22+资产资本表!AD23-资产资本表!AD37</f>
        <v>148189906.13999999</v>
      </c>
      <c r="AE64" s="76">
        <f>资产资本表!AE22+资产资本表!AE23-资产资本表!AE37</f>
        <v>146049703.31</v>
      </c>
      <c r="AF64" s="76">
        <f>资产资本表!AF22+资产资本表!AF23-资产资本表!AF37</f>
        <v>94280704.5</v>
      </c>
      <c r="AG64" s="76">
        <f>资产资本表!AG22+资产资本表!AG23-资产资本表!AG37</f>
        <v>67367544.560000002</v>
      </c>
      <c r="AH64" s="76">
        <f>资产资本表!AH22+资产资本表!AH23-资产资本表!AH37</f>
        <v>50760776.739999995</v>
      </c>
      <c r="AI64" s="76">
        <f>资产资本表!AI22+资产资本表!AI23-资产资本表!AI37</f>
        <v>49598018.439999998</v>
      </c>
      <c r="AJ64" s="76">
        <f>资产资本表!AJ22+资产资本表!AJ23-资产资本表!AJ37</f>
        <v>26888287.390000001</v>
      </c>
      <c r="AK64" s="76">
        <f>资产资本表!AK22+资产资本表!AK23-资产资本表!AK37</f>
        <v>22292689.009999998</v>
      </c>
      <c r="AL64" s="76">
        <f>资产资本表!AL22+资产资本表!AL23-资产资本表!AL37</f>
        <v>18159431.020000003</v>
      </c>
      <c r="AM64" s="76">
        <f>资产资本表!AM22+资产资本表!AM23-资产资本表!AM37</f>
        <v>27928181.819999997</v>
      </c>
      <c r="AN64" s="76">
        <f>资产资本表!AN22+资产资本表!AN23-资产资本表!AN37</f>
        <v>31951820.879999999</v>
      </c>
      <c r="AO64" s="76">
        <f>资产资本表!AO22+资产资本表!AO23-资产资本表!AO37</f>
        <v>11586594.73</v>
      </c>
      <c r="AP64" s="76">
        <f>资产资本表!AP22+资产资本表!AP23-资产资本表!AP37</f>
        <v>15620740.130000001</v>
      </c>
      <c r="AQ64" s="76">
        <f>资产资本表!AQ22+资产资本表!AQ23-资产资本表!AQ37</f>
        <v>0</v>
      </c>
      <c r="AR64" s="76">
        <f>资产资本表!AR22+资产资本表!AR23-资产资本表!AR37</f>
        <v>0</v>
      </c>
      <c r="AS64" s="76">
        <f>资产资本表!AS22+资产资本表!AS23-资产资本表!AS37</f>
        <v>0</v>
      </c>
      <c r="AT64" s="76">
        <f>资产资本表!AT22+资产资本表!AT23-资产资本表!AT37</f>
        <v>0</v>
      </c>
      <c r="AU64" s="76">
        <f>资产资本表!AU22+资产资本表!AU23-资产资本表!AU37</f>
        <v>0</v>
      </c>
      <c r="AV64" s="76">
        <f>资产资本表!AV22+资产资本表!AV23-资产资本表!AV37</f>
        <v>0</v>
      </c>
      <c r="AW64" s="76">
        <f>资产资本表!AW22+资产资本表!AW23-资产资本表!AW37</f>
        <v>0</v>
      </c>
      <c r="AX64" s="76">
        <f>资产资本表!AX22+资产资本表!AX23-资产资本表!AX37</f>
        <v>0</v>
      </c>
      <c r="AY64" s="76">
        <f>资产资本表!AY22+资产资本表!AY23-资产资本表!AY37</f>
        <v>0</v>
      </c>
      <c r="AZ64" s="76">
        <f>资产资本表!AZ22+资产资本表!AZ23-资产资本表!AZ37</f>
        <v>0</v>
      </c>
      <c r="BA64" s="76">
        <f>资产资本表!BA22+资产资本表!BA23-资产资本表!BA37</f>
        <v>0</v>
      </c>
      <c r="BB64" s="76">
        <f>资产资本表!BB22+资产资本表!BB23-资产资本表!BB37</f>
        <v>0</v>
      </c>
      <c r="BC64" s="76">
        <f>资产资本表!BC22+资产资本表!BC23-资产资本表!BC37</f>
        <v>0</v>
      </c>
      <c r="BD64" s="76">
        <f>资产资本表!BD22+资产资本表!BD23-资产资本表!BD37</f>
        <v>0</v>
      </c>
      <c r="BE64" s="76">
        <f>资产资本表!BE22+资产资本表!BE23-资产资本表!BE37</f>
        <v>0</v>
      </c>
      <c r="BF64" s="76">
        <f>资产资本表!BF22+资产资本表!BF23-资产资本表!BF37</f>
        <v>0</v>
      </c>
      <c r="BG64" s="76">
        <f>资产资本表!BG22+资产资本表!BG23-资产资本表!BG37</f>
        <v>0</v>
      </c>
      <c r="BH64" s="76">
        <f>资产资本表!BH22+资产资本表!BH23-资产资本表!BH37</f>
        <v>0</v>
      </c>
      <c r="BI64" s="76">
        <f>资产资本表!BI22+资产资本表!BI23-资产资本表!BI37</f>
        <v>0</v>
      </c>
      <c r="BJ64" s="76">
        <f>资产资本表!BJ22+资产资本表!BJ23-资产资本表!BJ37</f>
        <v>0</v>
      </c>
      <c r="BK64" s="76">
        <f>资产资本表!BK22+资产资本表!BK23-资产资本表!BK37</f>
        <v>0</v>
      </c>
      <c r="BL64" s="76">
        <f>资产资本表!BL22+资产资本表!BL23-资产资本表!BL37</f>
        <v>0</v>
      </c>
      <c r="BM64" s="76">
        <f>资产资本表!BM22+资产资本表!BM23-资产资本表!BM37</f>
        <v>0</v>
      </c>
      <c r="BN64" s="76">
        <f>资产资本表!BN22+资产资本表!BN23-资产资本表!BN37</f>
        <v>0</v>
      </c>
      <c r="BO64" s="76">
        <f>资产资本表!BO22+资产资本表!BO23-资产资本表!BO37</f>
        <v>0</v>
      </c>
      <c r="BP64" s="76">
        <f>资产资本表!BP22+资产资本表!BP23-资产资本表!BP37</f>
        <v>0</v>
      </c>
      <c r="BQ64" s="76">
        <f>资产资本表!BQ22+资产资本表!BQ23-资产资本表!BQ37</f>
        <v>0</v>
      </c>
      <c r="BR64" s="76">
        <f>资产资本表!BR22+资产资本表!BR23-资产资本表!BR37</f>
        <v>0</v>
      </c>
      <c r="BS64" s="76">
        <f>资产资本表!BS22+资产资本表!BS23-资产资本表!BS37</f>
        <v>0</v>
      </c>
      <c r="BT64" s="76">
        <f>资产资本表!BT22+资产资本表!BT23-资产资本表!BT37</f>
        <v>0</v>
      </c>
      <c r="BU64" s="76">
        <f>资产资本表!BU22+资产资本表!BU23-资产资本表!BU37</f>
        <v>0</v>
      </c>
      <c r="BV64" s="76">
        <f>资产资本表!BV22+资产资本表!BV23-资产资本表!BV37</f>
        <v>0</v>
      </c>
      <c r="BW64" s="76">
        <f>资产资本表!BW22+资产资本表!BW23-资产资本表!BW37</f>
        <v>0</v>
      </c>
      <c r="BX64" s="76">
        <f>资产资本表!BX22+资产资本表!BX23-资产资本表!BX37</f>
        <v>0</v>
      </c>
      <c r="BY64" s="76">
        <f>资产资本表!BY22+资产资本表!BY23-资产资本表!BY37</f>
        <v>0</v>
      </c>
      <c r="BZ64" s="76">
        <f>资产资本表!BZ22+资产资本表!BZ23-资产资本表!BZ37</f>
        <v>0</v>
      </c>
      <c r="CA64" s="76">
        <f>资产资本表!CA22+资产资本表!CA23-资产资本表!CA37</f>
        <v>0</v>
      </c>
      <c r="CB64" s="76">
        <f>资产资本表!CB22+资产资本表!CB23-资产资本表!CB37</f>
        <v>0</v>
      </c>
      <c r="CC64" s="76">
        <f>资产资本表!CC22+资产资本表!CC23-资产资本表!CC37</f>
        <v>0</v>
      </c>
      <c r="CD64" s="76">
        <f>资产资本表!CD22+资产资本表!CD23-资产资本表!CD37</f>
        <v>0</v>
      </c>
      <c r="CE64" s="76">
        <f>资产资本表!CE22+资产资本表!CE23-资产资本表!CE37</f>
        <v>0</v>
      </c>
      <c r="CF64" s="76">
        <f>资产资本表!CF22+资产资本表!CF23-资产资本表!CF37</f>
        <v>0</v>
      </c>
      <c r="CG64" s="76">
        <f>资产资本表!CG22+资产资本表!CG23-资产资本表!CG37</f>
        <v>0</v>
      </c>
      <c r="CH64" s="76">
        <f>资产资本表!CH22+资产资本表!CH23-资产资本表!CH37</f>
        <v>0</v>
      </c>
      <c r="CI64" s="76">
        <f>资产资本表!CI22+资产资本表!CI23-资产资本表!CI37</f>
        <v>0</v>
      </c>
      <c r="CJ64" s="76">
        <f>资产资本表!CJ22+资产资本表!CJ23-资产资本表!CJ37</f>
        <v>0</v>
      </c>
      <c r="CK64" s="76">
        <f>资产资本表!CK22+资产资本表!CK23-资产资本表!CK37</f>
        <v>0</v>
      </c>
    </row>
    <row r="65" spans="1:89" s="172" customFormat="1">
      <c r="A65" s="171" t="s">
        <v>490</v>
      </c>
      <c r="E65" s="172">
        <f>E63/(E64+I64)*2</f>
        <v>5.6466078456880897</v>
      </c>
      <c r="F65" s="172">
        <f t="shared" ref="F65:BQ65" si="28">F63/(F64+J64)*2</f>
        <v>5.5819570623814103</v>
      </c>
      <c r="G65" s="172">
        <f t="shared" si="28"/>
        <v>3.1804015793675897</v>
      </c>
      <c r="H65" s="172">
        <f t="shared" si="28"/>
        <v>1.53250070912165</v>
      </c>
      <c r="I65" s="172">
        <f t="shared" si="28"/>
        <v>6.2945779867669227</v>
      </c>
      <c r="J65" s="172">
        <f t="shared" si="28"/>
        <v>5.1401294479514155</v>
      </c>
      <c r="K65" s="172">
        <f t="shared" si="28"/>
        <v>3.1356948444437087</v>
      </c>
      <c r="L65" s="172">
        <f t="shared" si="28"/>
        <v>1.5601932044534861</v>
      </c>
      <c r="M65" s="172">
        <f t="shared" si="28"/>
        <v>6.2441721367154326</v>
      </c>
      <c r="N65" s="172">
        <f t="shared" si="28"/>
        <v>5.0824383149518564</v>
      </c>
      <c r="O65" s="172">
        <f t="shared" si="28"/>
        <v>3.0800029271402294</v>
      </c>
      <c r="P65" s="172">
        <f t="shared" si="28"/>
        <v>1.5228232638461563</v>
      </c>
      <c r="Q65" s="172">
        <f t="shared" si="28"/>
        <v>6.2846579627124353</v>
      </c>
      <c r="R65" s="172">
        <f t="shared" si="28"/>
        <v>5.4632024824634895</v>
      </c>
      <c r="S65" s="172">
        <f t="shared" si="28"/>
        <v>3.3947502775921063</v>
      </c>
      <c r="T65" s="172">
        <f t="shared" si="28"/>
        <v>1.7302744580784784</v>
      </c>
      <c r="U65" s="172">
        <f t="shared" si="28"/>
        <v>6.4043004709603704</v>
      </c>
      <c r="V65" s="172">
        <f t="shared" si="28"/>
        <v>5.9175374375849019</v>
      </c>
      <c r="W65" s="172">
        <f t="shared" si="28"/>
        <v>3.4365188490074079</v>
      </c>
      <c r="X65" s="172">
        <f t="shared" si="28"/>
        <v>1.7859804142301567</v>
      </c>
      <c r="Y65" s="172">
        <f t="shared" si="28"/>
        <v>6.2896940865364019</v>
      </c>
      <c r="Z65" s="172">
        <f t="shared" si="28"/>
        <v>5.7736679826924888</v>
      </c>
      <c r="AA65" s="172">
        <f t="shared" si="28"/>
        <v>3.3507166256331997</v>
      </c>
      <c r="AB65" s="172">
        <f t="shared" si="28"/>
        <v>1.8651654130428021</v>
      </c>
      <c r="AC65" s="172">
        <f t="shared" si="28"/>
        <v>11.280575901716251</v>
      </c>
      <c r="AD65" s="172">
        <f t="shared" si="28"/>
        <v>11.727560475614487</v>
      </c>
      <c r="AE65" s="172">
        <f t="shared" si="28"/>
        <v>8.0736853327554776</v>
      </c>
      <c r="AF65" s="172">
        <f t="shared" si="28"/>
        <v>5.7480946263239554</v>
      </c>
      <c r="AG65" s="172">
        <f t="shared" si="28"/>
        <v>28.3737563821294</v>
      </c>
      <c r="AH65" s="172">
        <f t="shared" si="28"/>
        <v>24.073834417297761</v>
      </c>
      <c r="AI65" s="172">
        <f t="shared" si="28"/>
        <v>14.004780542819811</v>
      </c>
      <c r="AJ65" s="172">
        <f t="shared" si="28"/>
        <v>8.8822041995878873</v>
      </c>
      <c r="AK65" s="172">
        <f t="shared" si="28"/>
        <v>43.583493262481824</v>
      </c>
      <c r="AL65" s="172">
        <f t="shared" si="28"/>
        <v>29.740541845656097</v>
      </c>
      <c r="AM65" s="172">
        <f t="shared" si="28"/>
        <v>19.948693625341058</v>
      </c>
      <c r="AN65" s="172">
        <f t="shared" si="28"/>
        <v>5.4130609065933148</v>
      </c>
      <c r="AO65" s="172">
        <f t="shared" si="28"/>
        <v>88.247033639019833</v>
      </c>
      <c r="AP65" s="172">
        <f t="shared" si="28"/>
        <v>47.977751075998469</v>
      </c>
      <c r="AQ65" s="172" t="e">
        <f t="shared" si="28"/>
        <v>#DIV/0!</v>
      </c>
      <c r="AR65" s="172" t="e">
        <f t="shared" si="28"/>
        <v>#DIV/0!</v>
      </c>
      <c r="AS65" s="172" t="e">
        <f t="shared" si="28"/>
        <v>#DIV/0!</v>
      </c>
      <c r="AT65" s="172" t="e">
        <f t="shared" si="28"/>
        <v>#DIV/0!</v>
      </c>
      <c r="AU65" s="172" t="e">
        <f t="shared" si="28"/>
        <v>#DIV/0!</v>
      </c>
      <c r="AV65" s="172" t="e">
        <f t="shared" si="28"/>
        <v>#DIV/0!</v>
      </c>
      <c r="AW65" s="172" t="e">
        <f t="shared" si="28"/>
        <v>#DIV/0!</v>
      </c>
      <c r="AX65" s="172" t="e">
        <f t="shared" si="28"/>
        <v>#DIV/0!</v>
      </c>
      <c r="AY65" s="172" t="e">
        <f t="shared" si="28"/>
        <v>#DIV/0!</v>
      </c>
      <c r="AZ65" s="172" t="e">
        <f t="shared" si="28"/>
        <v>#DIV/0!</v>
      </c>
      <c r="BA65" s="172" t="e">
        <f t="shared" si="28"/>
        <v>#DIV/0!</v>
      </c>
      <c r="BB65" s="172" t="e">
        <f t="shared" si="28"/>
        <v>#DIV/0!</v>
      </c>
      <c r="BC65" s="172" t="e">
        <f t="shared" si="28"/>
        <v>#DIV/0!</v>
      </c>
      <c r="BD65" s="172" t="e">
        <f t="shared" si="28"/>
        <v>#DIV/0!</v>
      </c>
      <c r="BE65" s="172" t="e">
        <f t="shared" si="28"/>
        <v>#DIV/0!</v>
      </c>
      <c r="BF65" s="172" t="e">
        <f t="shared" si="28"/>
        <v>#DIV/0!</v>
      </c>
      <c r="BG65" s="172" t="e">
        <f t="shared" si="28"/>
        <v>#DIV/0!</v>
      </c>
      <c r="BH65" s="172" t="e">
        <f t="shared" si="28"/>
        <v>#DIV/0!</v>
      </c>
      <c r="BI65" s="172" t="e">
        <f t="shared" si="28"/>
        <v>#DIV/0!</v>
      </c>
      <c r="BJ65" s="172" t="e">
        <f t="shared" si="28"/>
        <v>#DIV/0!</v>
      </c>
      <c r="BK65" s="172" t="e">
        <f t="shared" si="28"/>
        <v>#DIV/0!</v>
      </c>
      <c r="BL65" s="172" t="e">
        <f t="shared" si="28"/>
        <v>#DIV/0!</v>
      </c>
      <c r="BM65" s="172" t="e">
        <f t="shared" si="28"/>
        <v>#DIV/0!</v>
      </c>
      <c r="BN65" s="172" t="e">
        <f t="shared" si="28"/>
        <v>#DIV/0!</v>
      </c>
      <c r="BO65" s="172" t="e">
        <f t="shared" si="28"/>
        <v>#DIV/0!</v>
      </c>
      <c r="BP65" s="172" t="e">
        <f t="shared" si="28"/>
        <v>#DIV/0!</v>
      </c>
      <c r="BQ65" s="172" t="e">
        <f t="shared" si="28"/>
        <v>#DIV/0!</v>
      </c>
      <c r="BR65" s="172" t="e">
        <f t="shared" ref="BR65:CK65" si="29">BR63/(BR64+BV64)*2</f>
        <v>#DIV/0!</v>
      </c>
      <c r="BS65" s="172" t="e">
        <f t="shared" si="29"/>
        <v>#DIV/0!</v>
      </c>
      <c r="BT65" s="172" t="e">
        <f t="shared" si="29"/>
        <v>#DIV/0!</v>
      </c>
      <c r="BU65" s="172" t="e">
        <f t="shared" si="29"/>
        <v>#DIV/0!</v>
      </c>
      <c r="BV65" s="172" t="e">
        <f t="shared" si="29"/>
        <v>#DIV/0!</v>
      </c>
      <c r="BW65" s="172" t="e">
        <f t="shared" si="29"/>
        <v>#DIV/0!</v>
      </c>
      <c r="BX65" s="172" t="e">
        <f t="shared" si="29"/>
        <v>#DIV/0!</v>
      </c>
      <c r="BY65" s="172" t="e">
        <f t="shared" si="29"/>
        <v>#DIV/0!</v>
      </c>
      <c r="BZ65" s="172" t="e">
        <f t="shared" si="29"/>
        <v>#DIV/0!</v>
      </c>
      <c r="CA65" s="172" t="e">
        <f t="shared" si="29"/>
        <v>#DIV/0!</v>
      </c>
      <c r="CB65" s="172" t="e">
        <f t="shared" si="29"/>
        <v>#DIV/0!</v>
      </c>
      <c r="CC65" s="172" t="e">
        <f t="shared" si="29"/>
        <v>#DIV/0!</v>
      </c>
      <c r="CD65" s="172" t="e">
        <f t="shared" si="29"/>
        <v>#DIV/0!</v>
      </c>
      <c r="CE65" s="172" t="e">
        <f t="shared" si="29"/>
        <v>#DIV/0!</v>
      </c>
      <c r="CF65" s="172" t="e">
        <f t="shared" si="29"/>
        <v>#DIV/0!</v>
      </c>
      <c r="CG65" s="172" t="e">
        <f t="shared" si="29"/>
        <v>#DIV/0!</v>
      </c>
      <c r="CH65" s="172" t="e">
        <f t="shared" si="29"/>
        <v>#DIV/0!</v>
      </c>
      <c r="CI65" s="172" t="e">
        <f t="shared" si="29"/>
        <v>#DIV/0!</v>
      </c>
      <c r="CJ65" s="172" t="e">
        <f t="shared" si="29"/>
        <v>#DIV/0!</v>
      </c>
      <c r="CK65" s="172" t="e">
        <f t="shared" si="29"/>
        <v>#DIV/0!</v>
      </c>
    </row>
    <row r="66" spans="1:89" s="83" customFormat="1">
      <c r="A66" s="163" t="s">
        <v>479</v>
      </c>
      <c r="E66" s="83">
        <f>E62/E65</f>
        <v>64.640578905922141</v>
      </c>
      <c r="F66" s="83">
        <f t="shared" ref="F66:BQ66" si="30">F62/F65</f>
        <v>65.38925253650757</v>
      </c>
      <c r="G66" s="83">
        <f t="shared" si="30"/>
        <v>114.76538131784565</v>
      </c>
      <c r="H66" s="83">
        <f t="shared" si="30"/>
        <v>238.17280985742516</v>
      </c>
      <c r="I66" s="83">
        <f t="shared" si="30"/>
        <v>57.986413190421771</v>
      </c>
      <c r="J66" s="83">
        <f t="shared" si="30"/>
        <v>71.009884808537208</v>
      </c>
      <c r="K66" s="83">
        <f t="shared" si="30"/>
        <v>116.40163284598991</v>
      </c>
      <c r="L66" s="83">
        <f t="shared" si="30"/>
        <v>233.94538507034096</v>
      </c>
      <c r="M66" s="83">
        <f t="shared" si="30"/>
        <v>58.454506379447409</v>
      </c>
      <c r="N66" s="83">
        <f t="shared" si="30"/>
        <v>71.815923259947624</v>
      </c>
      <c r="O66" s="83">
        <f t="shared" si="30"/>
        <v>118.50638088156009</v>
      </c>
      <c r="P66" s="83">
        <f t="shared" si="30"/>
        <v>239.68638296090165</v>
      </c>
      <c r="Q66" s="83">
        <f t="shared" si="30"/>
        <v>58.077941896851826</v>
      </c>
      <c r="R66" s="83">
        <f t="shared" si="30"/>
        <v>66.810630060230295</v>
      </c>
      <c r="S66" s="83">
        <f t="shared" si="30"/>
        <v>107.51895431286162</v>
      </c>
      <c r="T66" s="83">
        <f t="shared" si="30"/>
        <v>210.94919265313749</v>
      </c>
      <c r="U66" s="83">
        <f t="shared" si="30"/>
        <v>56.992953665283864</v>
      </c>
      <c r="V66" s="83">
        <f t="shared" si="30"/>
        <v>61.681063085756463</v>
      </c>
      <c r="W66" s="83">
        <f t="shared" si="30"/>
        <v>106.21213385907234</v>
      </c>
      <c r="X66" s="83">
        <f t="shared" si="30"/>
        <v>204.36954240471474</v>
      </c>
      <c r="Y66" s="83">
        <f t="shared" si="30"/>
        <v>58.031439204859261</v>
      </c>
      <c r="Z66" s="83">
        <f t="shared" si="30"/>
        <v>63.218044593860789</v>
      </c>
      <c r="AA66" s="83">
        <f t="shared" si="30"/>
        <v>108.93192137100652</v>
      </c>
      <c r="AB66" s="83">
        <f t="shared" si="30"/>
        <v>195.69309909331025</v>
      </c>
      <c r="AC66" s="83">
        <f t="shared" si="30"/>
        <v>32.356504063278201</v>
      </c>
      <c r="AD66" s="83">
        <f t="shared" si="30"/>
        <v>31.123267346091016</v>
      </c>
      <c r="AE66" s="83">
        <f t="shared" si="30"/>
        <v>45.208598670444928</v>
      </c>
      <c r="AF66" s="83">
        <f t="shared" si="30"/>
        <v>63.499302591235569</v>
      </c>
      <c r="AG66" s="83">
        <f t="shared" si="30"/>
        <v>12.863999925998074</v>
      </c>
      <c r="AH66" s="83">
        <f t="shared" si="30"/>
        <v>15.161689395758938</v>
      </c>
      <c r="AI66" s="83">
        <f t="shared" si="30"/>
        <v>26.062529068842416</v>
      </c>
      <c r="AJ66" s="83">
        <f t="shared" si="30"/>
        <v>41.093403371309016</v>
      </c>
      <c r="AK66" s="83">
        <f t="shared" si="30"/>
        <v>8.3747302631706351</v>
      </c>
      <c r="AL66" s="83">
        <f t="shared" si="30"/>
        <v>12.272809348741301</v>
      </c>
      <c r="AM66" s="83">
        <f t="shared" si="30"/>
        <v>18.296937476463935</v>
      </c>
      <c r="AN66" s="83">
        <f t="shared" si="30"/>
        <v>67.429501773278787</v>
      </c>
      <c r="AO66" s="83">
        <f t="shared" si="30"/>
        <v>4.1361163650333674</v>
      </c>
      <c r="AP66" s="83">
        <f t="shared" si="30"/>
        <v>7.607692978810678</v>
      </c>
      <c r="AQ66" s="83" t="e">
        <f t="shared" si="30"/>
        <v>#DIV/0!</v>
      </c>
      <c r="AR66" s="83" t="e">
        <f t="shared" si="30"/>
        <v>#DIV/0!</v>
      </c>
      <c r="AS66" s="83" t="e">
        <f t="shared" si="30"/>
        <v>#DIV/0!</v>
      </c>
      <c r="AT66" s="83" t="e">
        <f t="shared" si="30"/>
        <v>#DIV/0!</v>
      </c>
      <c r="AU66" s="83" t="e">
        <f t="shared" si="30"/>
        <v>#DIV/0!</v>
      </c>
      <c r="AV66" s="83" t="e">
        <f t="shared" si="30"/>
        <v>#DIV/0!</v>
      </c>
      <c r="AW66" s="83" t="e">
        <f t="shared" si="30"/>
        <v>#DIV/0!</v>
      </c>
      <c r="AX66" s="83" t="e">
        <f t="shared" si="30"/>
        <v>#DIV/0!</v>
      </c>
      <c r="AY66" s="83" t="e">
        <f t="shared" si="30"/>
        <v>#DIV/0!</v>
      </c>
      <c r="AZ66" s="83" t="e">
        <f t="shared" si="30"/>
        <v>#DIV/0!</v>
      </c>
      <c r="BA66" s="83" t="e">
        <f t="shared" si="30"/>
        <v>#DIV/0!</v>
      </c>
      <c r="BB66" s="83" t="e">
        <f t="shared" si="30"/>
        <v>#DIV/0!</v>
      </c>
      <c r="BC66" s="83" t="e">
        <f t="shared" si="30"/>
        <v>#DIV/0!</v>
      </c>
      <c r="BD66" s="83" t="e">
        <f t="shared" si="30"/>
        <v>#DIV/0!</v>
      </c>
      <c r="BE66" s="83" t="e">
        <f t="shared" si="30"/>
        <v>#DIV/0!</v>
      </c>
      <c r="BF66" s="83" t="e">
        <f t="shared" si="30"/>
        <v>#DIV/0!</v>
      </c>
      <c r="BG66" s="83" t="e">
        <f t="shared" si="30"/>
        <v>#DIV/0!</v>
      </c>
      <c r="BH66" s="83" t="e">
        <f t="shared" si="30"/>
        <v>#DIV/0!</v>
      </c>
      <c r="BI66" s="83" t="e">
        <f t="shared" si="30"/>
        <v>#DIV/0!</v>
      </c>
      <c r="BJ66" s="83" t="e">
        <f t="shared" si="30"/>
        <v>#DIV/0!</v>
      </c>
      <c r="BK66" s="83" t="e">
        <f t="shared" si="30"/>
        <v>#DIV/0!</v>
      </c>
      <c r="BL66" s="83" t="e">
        <f t="shared" si="30"/>
        <v>#DIV/0!</v>
      </c>
      <c r="BM66" s="83" t="e">
        <f t="shared" si="30"/>
        <v>#DIV/0!</v>
      </c>
      <c r="BN66" s="83" t="e">
        <f t="shared" si="30"/>
        <v>#DIV/0!</v>
      </c>
      <c r="BO66" s="83" t="e">
        <f t="shared" si="30"/>
        <v>#DIV/0!</v>
      </c>
      <c r="BP66" s="83" t="e">
        <f t="shared" si="30"/>
        <v>#DIV/0!</v>
      </c>
      <c r="BQ66" s="83" t="e">
        <f t="shared" si="30"/>
        <v>#DIV/0!</v>
      </c>
      <c r="BR66" s="83" t="e">
        <f t="shared" ref="BR66:CJ66" si="31">BR62/BR65</f>
        <v>#DIV/0!</v>
      </c>
      <c r="BS66" s="83" t="e">
        <f t="shared" si="31"/>
        <v>#DIV/0!</v>
      </c>
      <c r="BT66" s="83" t="e">
        <f t="shared" si="31"/>
        <v>#DIV/0!</v>
      </c>
      <c r="BU66" s="83" t="e">
        <f t="shared" si="31"/>
        <v>#DIV/0!</v>
      </c>
      <c r="BV66" s="83" t="e">
        <f t="shared" si="31"/>
        <v>#DIV/0!</v>
      </c>
      <c r="BW66" s="83" t="e">
        <f t="shared" si="31"/>
        <v>#DIV/0!</v>
      </c>
      <c r="BX66" s="83" t="e">
        <f t="shared" si="31"/>
        <v>#DIV/0!</v>
      </c>
      <c r="BY66" s="83" t="e">
        <f t="shared" si="31"/>
        <v>#DIV/0!</v>
      </c>
      <c r="BZ66" s="83" t="e">
        <f t="shared" si="31"/>
        <v>#DIV/0!</v>
      </c>
      <c r="CA66" s="83" t="e">
        <f t="shared" si="31"/>
        <v>#DIV/0!</v>
      </c>
      <c r="CB66" s="83" t="e">
        <f t="shared" si="31"/>
        <v>#DIV/0!</v>
      </c>
      <c r="CC66" s="83" t="e">
        <f t="shared" si="31"/>
        <v>#DIV/0!</v>
      </c>
      <c r="CD66" s="83" t="e">
        <f t="shared" si="31"/>
        <v>#DIV/0!</v>
      </c>
      <c r="CE66" s="83" t="e">
        <f t="shared" si="31"/>
        <v>#DIV/0!</v>
      </c>
      <c r="CF66" s="83" t="e">
        <f t="shared" si="31"/>
        <v>#DIV/0!</v>
      </c>
      <c r="CG66" s="83" t="e">
        <f t="shared" si="31"/>
        <v>#DIV/0!</v>
      </c>
      <c r="CH66" s="83" t="e">
        <f t="shared" si="31"/>
        <v>#DIV/0!</v>
      </c>
      <c r="CI66" s="83" t="e">
        <f t="shared" si="31"/>
        <v>#DIV/0!</v>
      </c>
      <c r="CJ66" s="83" t="e">
        <f t="shared" si="31"/>
        <v>#DIV/0!</v>
      </c>
    </row>
    <row r="67" spans="1:89" s="76" customFormat="1">
      <c r="A67" s="162" t="s">
        <v>480</v>
      </c>
      <c r="E67" s="76">
        <f>股权价值增加表!E5</f>
        <v>6032764970.96</v>
      </c>
      <c r="F67" s="76">
        <f>股权价值增加表!F5</f>
        <v>3919966974.5700002</v>
      </c>
      <c r="G67" s="76">
        <f>股权价值增加表!G5</f>
        <v>2564654940.71</v>
      </c>
      <c r="H67" s="76">
        <f>股权价值增加表!H5</f>
        <v>1070058178.33</v>
      </c>
      <c r="I67" s="76">
        <f>股权价值增加表!I5</f>
        <v>4524906744.2200003</v>
      </c>
      <c r="J67" s="76">
        <f>股权价值增加表!J5</f>
        <v>3222461855.0999999</v>
      </c>
      <c r="K67" s="76">
        <f>股权价值增加表!K5</f>
        <v>2062228641.52</v>
      </c>
      <c r="L67" s="76">
        <f>股权价值增加表!L5</f>
        <v>870775772.80999994</v>
      </c>
      <c r="M67" s="76">
        <f>股权价值增加表!M5</f>
        <v>3177827624.1999998</v>
      </c>
      <c r="N67" s="76">
        <f>股权价值增加表!N5</f>
        <v>2213580210.48</v>
      </c>
      <c r="O67" s="76">
        <f>股权价值增加表!O5</f>
        <v>1386780028.9300001</v>
      </c>
      <c r="P67" s="76">
        <f>股权价值增加表!P5</f>
        <v>612884605.65999997</v>
      </c>
      <c r="Q67" s="76">
        <f>股权价值增加表!Q5</f>
        <v>2189316177.0599999</v>
      </c>
      <c r="R67" s="76">
        <f>股权价值增加表!R5</f>
        <v>1537516142.04</v>
      </c>
      <c r="S67" s="76">
        <f>股权价值增加表!S5</f>
        <v>979529953.15999997</v>
      </c>
      <c r="T67" s="76">
        <f>股权价值增加表!T5</f>
        <v>449879262.47000003</v>
      </c>
      <c r="U67" s="76">
        <f>股权价值增加表!U5</f>
        <v>1648104013.54</v>
      </c>
      <c r="V67" s="76">
        <f>股权价值增加表!V5</f>
        <v>1144396876.3800001</v>
      </c>
      <c r="W67" s="76">
        <f>股权价值增加表!W5</f>
        <v>732012356.76999998</v>
      </c>
      <c r="X67" s="76">
        <f>股权价值增加表!X5</f>
        <v>337911412.07999998</v>
      </c>
      <c r="Y67" s="76">
        <f>股权价值增加表!Y5</f>
        <v>1223198365.6300001</v>
      </c>
      <c r="Z67" s="76">
        <f>股权价值增加表!Z5</f>
        <v>806768316.02999997</v>
      </c>
      <c r="AA67" s="76">
        <f>股权价值增加表!AA5</f>
        <v>496783244.33999997</v>
      </c>
      <c r="AB67" s="76">
        <f>股权价值增加表!AB5</f>
        <v>226125153.18000001</v>
      </c>
      <c r="AC67" s="76">
        <f>股权价值增加表!AC5</f>
        <v>1003978024.21</v>
      </c>
      <c r="AD67" s="76">
        <f>股权价值增加表!AD5</f>
        <v>697052600.40999997</v>
      </c>
      <c r="AE67" s="76">
        <f>股权价值增加表!AE5</f>
        <v>435718522.44</v>
      </c>
      <c r="AF67" s="76">
        <f>股权价值增加表!AF5</f>
        <v>197725292.94</v>
      </c>
      <c r="AG67" s="76">
        <f>股权价值增加表!AG5</f>
        <v>689310478.92999995</v>
      </c>
      <c r="AH67" s="76">
        <f>股权价值增加表!AH5</f>
        <v>423190253.76999998</v>
      </c>
      <c r="AI67" s="76">
        <f>股权价值增加表!AI5</f>
        <v>248609238.16</v>
      </c>
      <c r="AJ67" s="76">
        <f>股权价值增加表!AJ5</f>
        <v>107026202.58</v>
      </c>
      <c r="AK67" s="76">
        <f>股权价值增加表!AK5</f>
        <v>380805209.93000001</v>
      </c>
      <c r="AL67" s="76">
        <f>股权价值增加表!AL5</f>
        <v>250774824.66999999</v>
      </c>
      <c r="AM67" s="76">
        <f>股权价值增加表!AM5</f>
        <v>148457614.38999999</v>
      </c>
      <c r="AN67" s="76">
        <f>股权价值增加表!AN5</f>
        <v>62356173.109999999</v>
      </c>
      <c r="AO67" s="76">
        <f>股权价值增加表!AO5</f>
        <v>306587725.76999998</v>
      </c>
      <c r="AP67" s="76">
        <f>股权价值增加表!AP5</f>
        <v>209981591.34</v>
      </c>
      <c r="AQ67" s="76">
        <f>股权价值增加表!AQ5</f>
        <v>288811507.83999997</v>
      </c>
      <c r="AR67" s="76">
        <f>股权价值增加表!AR5</f>
        <v>178480756.61000001</v>
      </c>
      <c r="AS67" s="76">
        <f>股权价值增加表!AS5</f>
        <v>0</v>
      </c>
      <c r="AT67" s="76">
        <f>股权价值增加表!AT5</f>
        <v>0</v>
      </c>
      <c r="AU67" s="76">
        <f>股权价值增加表!AU5</f>
        <v>0</v>
      </c>
      <c r="AV67" s="76">
        <f>股权价值增加表!AV5</f>
        <v>0</v>
      </c>
      <c r="AW67" s="76">
        <f>股权价值增加表!AW5</f>
        <v>0</v>
      </c>
      <c r="AX67" s="76">
        <f>股权价值增加表!AX5</f>
        <v>0</v>
      </c>
      <c r="AY67" s="76">
        <f>股权价值增加表!AY5</f>
        <v>0</v>
      </c>
      <c r="AZ67" s="76">
        <f>股权价值增加表!AZ5</f>
        <v>0</v>
      </c>
      <c r="BA67" s="76">
        <f>股权价值增加表!BA5</f>
        <v>0</v>
      </c>
      <c r="BB67" s="76">
        <f>股权价值增加表!BB5</f>
        <v>0</v>
      </c>
      <c r="BC67" s="76">
        <f>股权价值增加表!BC5</f>
        <v>0</v>
      </c>
      <c r="BD67" s="76">
        <f>股权价值增加表!BD5</f>
        <v>0</v>
      </c>
      <c r="BE67" s="76">
        <f>股权价值增加表!BE5</f>
        <v>0</v>
      </c>
      <c r="BF67" s="76">
        <f>股权价值增加表!BF5</f>
        <v>0</v>
      </c>
      <c r="BG67" s="76">
        <f>股权价值增加表!BG5</f>
        <v>0</v>
      </c>
      <c r="BH67" s="76">
        <f>股权价值增加表!BH5</f>
        <v>0</v>
      </c>
      <c r="BI67" s="76">
        <f>股权价值增加表!BI5</f>
        <v>0</v>
      </c>
      <c r="BJ67" s="76">
        <f>股权价值增加表!BJ5</f>
        <v>0</v>
      </c>
      <c r="BK67" s="76">
        <f>股权价值增加表!BK5</f>
        <v>0</v>
      </c>
      <c r="BL67" s="76">
        <f>股权价值增加表!BL5</f>
        <v>0</v>
      </c>
      <c r="BM67" s="76">
        <f>股权价值增加表!BM5</f>
        <v>0</v>
      </c>
      <c r="BN67" s="76">
        <f>股权价值增加表!BN5</f>
        <v>0</v>
      </c>
      <c r="BO67" s="76">
        <f>股权价值增加表!BO5</f>
        <v>0</v>
      </c>
      <c r="BP67" s="76">
        <f>股权价值增加表!BP5</f>
        <v>0</v>
      </c>
      <c r="BQ67" s="76">
        <f>股权价值增加表!BQ5</f>
        <v>0</v>
      </c>
      <c r="BR67" s="76">
        <f>股权价值增加表!BR5</f>
        <v>0</v>
      </c>
      <c r="BS67" s="76">
        <f>股权价值增加表!BS5</f>
        <v>0</v>
      </c>
      <c r="BT67" s="76">
        <f>股权价值增加表!BT5</f>
        <v>0</v>
      </c>
      <c r="BU67" s="76">
        <f>股权价值增加表!BU5</f>
        <v>0</v>
      </c>
      <c r="BV67" s="76">
        <f>股权价值增加表!BV5</f>
        <v>0</v>
      </c>
      <c r="BW67" s="76">
        <f>股权价值增加表!BW5</f>
        <v>0</v>
      </c>
      <c r="BX67" s="76">
        <f>股权价值增加表!BX5</f>
        <v>0</v>
      </c>
      <c r="BY67" s="76">
        <f>股权价值增加表!BY5</f>
        <v>0</v>
      </c>
      <c r="BZ67" s="76">
        <f>股权价值增加表!BZ5</f>
        <v>0</v>
      </c>
      <c r="CA67" s="76">
        <f>股权价值增加表!CA5</f>
        <v>0</v>
      </c>
      <c r="CB67" s="76">
        <f>股权价值增加表!CB5</f>
        <v>0</v>
      </c>
      <c r="CC67" s="76">
        <f>股权价值增加表!CC5</f>
        <v>0</v>
      </c>
      <c r="CD67" s="76">
        <f>股权价值增加表!CD5</f>
        <v>0</v>
      </c>
      <c r="CE67" s="76">
        <f>股权价值增加表!CE5</f>
        <v>0</v>
      </c>
      <c r="CF67" s="76">
        <f>股权价值增加表!CF5</f>
        <v>0</v>
      </c>
      <c r="CG67" s="76">
        <f>股权价值增加表!CG5</f>
        <v>0</v>
      </c>
      <c r="CH67" s="76">
        <f>股权价值增加表!CH5</f>
        <v>0</v>
      </c>
      <c r="CI67" s="76">
        <f>股权价值增加表!CI5</f>
        <v>0</v>
      </c>
      <c r="CJ67" s="76">
        <f>股权价值增加表!CJ5</f>
        <v>0</v>
      </c>
      <c r="CK67" s="76">
        <f>股权价值增加表!CK5</f>
        <v>0</v>
      </c>
    </row>
    <row r="68" spans="1:89" s="76" customFormat="1">
      <c r="A68" s="162" t="s">
        <v>481</v>
      </c>
      <c r="E68" s="76">
        <f>资产资本表!E26</f>
        <v>15209771.58</v>
      </c>
      <c r="F68" s="76">
        <f>资产资本表!F26</f>
        <v>0</v>
      </c>
      <c r="G68" s="76">
        <f>资产资本表!G26</f>
        <v>0</v>
      </c>
      <c r="H68" s="76">
        <f>资产资本表!H26</f>
        <v>0</v>
      </c>
      <c r="I68" s="76">
        <f>资产资本表!I26</f>
        <v>0</v>
      </c>
      <c r="J68" s="76">
        <f>资产资本表!J26</f>
        <v>0</v>
      </c>
      <c r="K68" s="76">
        <f>资产资本表!K26</f>
        <v>0</v>
      </c>
      <c r="L68" s="76">
        <f>资产资本表!L26</f>
        <v>0</v>
      </c>
      <c r="M68" s="76">
        <f>资产资本表!M26</f>
        <v>0</v>
      </c>
      <c r="N68" s="76">
        <f>资产资本表!N26</f>
        <v>0</v>
      </c>
      <c r="O68" s="76">
        <f>资产资本表!O26</f>
        <v>0</v>
      </c>
      <c r="P68" s="76">
        <f>资产资本表!P26</f>
        <v>0</v>
      </c>
      <c r="Q68" s="76">
        <f>资产资本表!Q26</f>
        <v>0</v>
      </c>
      <c r="R68" s="76">
        <f>资产资本表!R26</f>
        <v>0</v>
      </c>
      <c r="S68" s="76">
        <f>资产资本表!S26</f>
        <v>0</v>
      </c>
      <c r="T68" s="76">
        <f>资产资本表!T26</f>
        <v>0</v>
      </c>
      <c r="U68" s="76">
        <f>资产资本表!U26</f>
        <v>0</v>
      </c>
      <c r="V68" s="76">
        <f>资产资本表!V26</f>
        <v>0</v>
      </c>
      <c r="W68" s="76">
        <f>资产资本表!W26</f>
        <v>0</v>
      </c>
      <c r="X68" s="76">
        <f>资产资本表!X26</f>
        <v>0</v>
      </c>
      <c r="Y68" s="76">
        <f>资产资本表!Y26</f>
        <v>0</v>
      </c>
      <c r="Z68" s="76">
        <f>资产资本表!Z26</f>
        <v>0</v>
      </c>
      <c r="AA68" s="76">
        <f>资产资本表!AA26</f>
        <v>0</v>
      </c>
      <c r="AB68" s="76">
        <f>资产资本表!AB26</f>
        <v>506881.1</v>
      </c>
      <c r="AC68" s="76">
        <f>资产资本表!AC26</f>
        <v>0</v>
      </c>
      <c r="AD68" s="76">
        <f>资产资本表!AD26</f>
        <v>0</v>
      </c>
      <c r="AE68" s="76">
        <f>资产资本表!AE26</f>
        <v>0</v>
      </c>
      <c r="AF68" s="76">
        <f>资产资本表!AF26</f>
        <v>0</v>
      </c>
      <c r="AG68" s="76">
        <f>资产资本表!AG26</f>
        <v>0</v>
      </c>
      <c r="AH68" s="76">
        <f>资产资本表!AH26</f>
        <v>0</v>
      </c>
      <c r="AI68" s="76">
        <f>资产资本表!AI26</f>
        <v>0</v>
      </c>
      <c r="AJ68" s="76">
        <f>资产资本表!AJ26</f>
        <v>0</v>
      </c>
      <c r="AK68" s="76">
        <f>资产资本表!AK26</f>
        <v>0</v>
      </c>
      <c r="AL68" s="76">
        <f>资产资本表!AL26</f>
        <v>0</v>
      </c>
      <c r="AM68" s="76">
        <f>资产资本表!AM26</f>
        <v>0</v>
      </c>
      <c r="AN68" s="76">
        <f>资产资本表!AN26</f>
        <v>0</v>
      </c>
      <c r="AO68" s="76">
        <f>资产资本表!AO26</f>
        <v>0</v>
      </c>
      <c r="AP68" s="76">
        <f>资产资本表!AP26</f>
        <v>22891.95</v>
      </c>
      <c r="AQ68" s="76">
        <f>资产资本表!AQ26</f>
        <v>0</v>
      </c>
      <c r="AR68" s="76">
        <f>资产资本表!AR26</f>
        <v>0</v>
      </c>
      <c r="AS68" s="76">
        <f>资产资本表!AS26</f>
        <v>0</v>
      </c>
      <c r="AT68" s="76">
        <f>资产资本表!AT26</f>
        <v>0</v>
      </c>
      <c r="AU68" s="76">
        <f>资产资本表!AU26</f>
        <v>0</v>
      </c>
      <c r="AV68" s="76">
        <f>资产资本表!AV26</f>
        <v>0</v>
      </c>
      <c r="AW68" s="76">
        <f>资产资本表!AW26</f>
        <v>0</v>
      </c>
      <c r="AX68" s="76">
        <f>资产资本表!AX26</f>
        <v>0</v>
      </c>
      <c r="AY68" s="76">
        <f>资产资本表!AY26</f>
        <v>0</v>
      </c>
      <c r="AZ68" s="76">
        <f>资产资本表!AZ26</f>
        <v>0</v>
      </c>
      <c r="BA68" s="76">
        <f>资产资本表!BA26</f>
        <v>0</v>
      </c>
      <c r="BB68" s="76">
        <f>资产资本表!BB26</f>
        <v>0</v>
      </c>
      <c r="BC68" s="76">
        <f>资产资本表!BC26</f>
        <v>0</v>
      </c>
      <c r="BD68" s="76">
        <f>资产资本表!BD26</f>
        <v>0</v>
      </c>
      <c r="BE68" s="76">
        <f>资产资本表!BE26</f>
        <v>0</v>
      </c>
      <c r="BF68" s="76">
        <f>资产资本表!BF26</f>
        <v>0</v>
      </c>
      <c r="BG68" s="76">
        <f>资产资本表!BG26</f>
        <v>0</v>
      </c>
      <c r="BH68" s="76">
        <f>资产资本表!BH26</f>
        <v>0</v>
      </c>
      <c r="BI68" s="76">
        <f>资产资本表!BI26</f>
        <v>0</v>
      </c>
      <c r="BJ68" s="76">
        <f>资产资本表!BJ26</f>
        <v>0</v>
      </c>
      <c r="BK68" s="76">
        <f>资产资本表!BK26</f>
        <v>0</v>
      </c>
      <c r="BL68" s="76">
        <f>资产资本表!BL26</f>
        <v>0</v>
      </c>
      <c r="BM68" s="76">
        <f>资产资本表!BM26</f>
        <v>0</v>
      </c>
      <c r="BN68" s="76">
        <f>资产资本表!BN26</f>
        <v>0</v>
      </c>
      <c r="BO68" s="76">
        <f>资产资本表!BO26</f>
        <v>0</v>
      </c>
      <c r="BP68" s="76">
        <f>资产资本表!BP26</f>
        <v>0</v>
      </c>
      <c r="BQ68" s="76">
        <f>资产资本表!BQ26</f>
        <v>0</v>
      </c>
      <c r="BR68" s="76">
        <f>资产资本表!BR26</f>
        <v>0</v>
      </c>
      <c r="BS68" s="76">
        <f>资产资本表!BS26</f>
        <v>0</v>
      </c>
      <c r="BT68" s="76">
        <f>资产资本表!BT26</f>
        <v>0</v>
      </c>
      <c r="BU68" s="76">
        <f>资产资本表!BU26</f>
        <v>0</v>
      </c>
      <c r="BV68" s="76">
        <f>资产资本表!BV26</f>
        <v>0</v>
      </c>
      <c r="BW68" s="76">
        <f>资产资本表!BW26</f>
        <v>0</v>
      </c>
      <c r="BX68" s="76">
        <f>资产资本表!BX26</f>
        <v>0</v>
      </c>
      <c r="BY68" s="76">
        <f>资产资本表!BY26</f>
        <v>0</v>
      </c>
      <c r="BZ68" s="76">
        <f>资产资本表!BZ26</f>
        <v>0</v>
      </c>
      <c r="CA68" s="76">
        <f>资产资本表!CA26</f>
        <v>0</v>
      </c>
      <c r="CB68" s="76">
        <f>资产资本表!CB26</f>
        <v>0</v>
      </c>
      <c r="CC68" s="76">
        <f>资产资本表!CC26</f>
        <v>0</v>
      </c>
      <c r="CD68" s="76">
        <f>资产资本表!CD26</f>
        <v>0</v>
      </c>
      <c r="CE68" s="76">
        <f>资产资本表!CE26</f>
        <v>0</v>
      </c>
      <c r="CF68" s="76">
        <f>资产资本表!CF26</f>
        <v>0</v>
      </c>
      <c r="CG68" s="76">
        <f>资产资本表!CG26</f>
        <v>0</v>
      </c>
      <c r="CH68" s="76">
        <f>资产资本表!CH26</f>
        <v>0</v>
      </c>
      <c r="CI68" s="76">
        <f>资产资本表!CI26</f>
        <v>0</v>
      </c>
      <c r="CJ68" s="76">
        <f>资产资本表!CJ26</f>
        <v>0</v>
      </c>
    </row>
    <row r="69" spans="1:89" s="172" customFormat="1">
      <c r="A69" s="171" t="s">
        <v>482</v>
      </c>
      <c r="E69" s="172">
        <f>E67/(E68+I68)*2</f>
        <v>793.27489426504587</v>
      </c>
      <c r="F69" s="172" t="e">
        <f t="shared" ref="F69:BQ69" si="32">F67/(F68+J68)*2</f>
        <v>#DIV/0!</v>
      </c>
      <c r="G69" s="172" t="e">
        <f t="shared" si="32"/>
        <v>#DIV/0!</v>
      </c>
      <c r="H69" s="172" t="e">
        <f t="shared" si="32"/>
        <v>#DIV/0!</v>
      </c>
      <c r="I69" s="172" t="e">
        <f t="shared" si="32"/>
        <v>#DIV/0!</v>
      </c>
      <c r="J69" s="172" t="e">
        <f t="shared" si="32"/>
        <v>#DIV/0!</v>
      </c>
      <c r="K69" s="172" t="e">
        <f t="shared" si="32"/>
        <v>#DIV/0!</v>
      </c>
      <c r="L69" s="172" t="e">
        <f t="shared" si="32"/>
        <v>#DIV/0!</v>
      </c>
      <c r="M69" s="172" t="e">
        <f t="shared" si="32"/>
        <v>#DIV/0!</v>
      </c>
      <c r="N69" s="172" t="e">
        <f t="shared" si="32"/>
        <v>#DIV/0!</v>
      </c>
      <c r="O69" s="172" t="e">
        <f t="shared" si="32"/>
        <v>#DIV/0!</v>
      </c>
      <c r="P69" s="172" t="e">
        <f t="shared" si="32"/>
        <v>#DIV/0!</v>
      </c>
      <c r="Q69" s="172" t="e">
        <f t="shared" si="32"/>
        <v>#DIV/0!</v>
      </c>
      <c r="R69" s="172" t="e">
        <f t="shared" si="32"/>
        <v>#DIV/0!</v>
      </c>
      <c r="S69" s="172" t="e">
        <f t="shared" si="32"/>
        <v>#DIV/0!</v>
      </c>
      <c r="T69" s="172" t="e">
        <f t="shared" si="32"/>
        <v>#DIV/0!</v>
      </c>
      <c r="U69" s="172" t="e">
        <f t="shared" si="32"/>
        <v>#DIV/0!</v>
      </c>
      <c r="V69" s="172" t="e">
        <f t="shared" si="32"/>
        <v>#DIV/0!</v>
      </c>
      <c r="W69" s="172" t="e">
        <f t="shared" si="32"/>
        <v>#DIV/0!</v>
      </c>
      <c r="X69" s="172">
        <f t="shared" si="32"/>
        <v>1333.2965544779634</v>
      </c>
      <c r="Y69" s="172" t="e">
        <f t="shared" si="32"/>
        <v>#DIV/0!</v>
      </c>
      <c r="Z69" s="172" t="e">
        <f t="shared" si="32"/>
        <v>#DIV/0!</v>
      </c>
      <c r="AA69" s="172" t="e">
        <f t="shared" si="32"/>
        <v>#DIV/0!</v>
      </c>
      <c r="AB69" s="172">
        <f t="shared" si="32"/>
        <v>892.22167952208133</v>
      </c>
      <c r="AC69" s="172" t="e">
        <f t="shared" si="32"/>
        <v>#DIV/0!</v>
      </c>
      <c r="AD69" s="172" t="e">
        <f t="shared" si="32"/>
        <v>#DIV/0!</v>
      </c>
      <c r="AE69" s="172" t="e">
        <f t="shared" si="32"/>
        <v>#DIV/0!</v>
      </c>
      <c r="AF69" s="172" t="e">
        <f t="shared" si="32"/>
        <v>#DIV/0!</v>
      </c>
      <c r="AG69" s="172" t="e">
        <f t="shared" si="32"/>
        <v>#DIV/0!</v>
      </c>
      <c r="AH69" s="172" t="e">
        <f t="shared" si="32"/>
        <v>#DIV/0!</v>
      </c>
      <c r="AI69" s="172" t="e">
        <f t="shared" si="32"/>
        <v>#DIV/0!</v>
      </c>
      <c r="AJ69" s="172" t="e">
        <f t="shared" si="32"/>
        <v>#DIV/0!</v>
      </c>
      <c r="AK69" s="172" t="e">
        <f t="shared" si="32"/>
        <v>#DIV/0!</v>
      </c>
      <c r="AL69" s="172">
        <f t="shared" si="32"/>
        <v>21909.433199880306</v>
      </c>
      <c r="AM69" s="172" t="e">
        <f t="shared" si="32"/>
        <v>#DIV/0!</v>
      </c>
      <c r="AN69" s="172" t="e">
        <f t="shared" si="32"/>
        <v>#DIV/0!</v>
      </c>
      <c r="AO69" s="172" t="e">
        <f t="shared" si="32"/>
        <v>#DIV/0!</v>
      </c>
      <c r="AP69" s="172">
        <f t="shared" si="32"/>
        <v>18345.452557776862</v>
      </c>
      <c r="AQ69" s="172" t="e">
        <f t="shared" si="32"/>
        <v>#DIV/0!</v>
      </c>
      <c r="AR69" s="172" t="e">
        <f t="shared" si="32"/>
        <v>#DIV/0!</v>
      </c>
      <c r="AS69" s="172" t="e">
        <f t="shared" si="32"/>
        <v>#DIV/0!</v>
      </c>
      <c r="AT69" s="172" t="e">
        <f t="shared" si="32"/>
        <v>#DIV/0!</v>
      </c>
      <c r="AU69" s="172" t="e">
        <f t="shared" si="32"/>
        <v>#DIV/0!</v>
      </c>
      <c r="AV69" s="172" t="e">
        <f t="shared" si="32"/>
        <v>#DIV/0!</v>
      </c>
      <c r="AW69" s="172" t="e">
        <f t="shared" si="32"/>
        <v>#DIV/0!</v>
      </c>
      <c r="AX69" s="172" t="e">
        <f t="shared" si="32"/>
        <v>#DIV/0!</v>
      </c>
      <c r="AY69" s="172" t="e">
        <f t="shared" si="32"/>
        <v>#DIV/0!</v>
      </c>
      <c r="AZ69" s="172" t="e">
        <f t="shared" si="32"/>
        <v>#DIV/0!</v>
      </c>
      <c r="BA69" s="172" t="e">
        <f t="shared" si="32"/>
        <v>#DIV/0!</v>
      </c>
      <c r="BB69" s="172" t="e">
        <f t="shared" si="32"/>
        <v>#DIV/0!</v>
      </c>
      <c r="BC69" s="172" t="e">
        <f t="shared" si="32"/>
        <v>#DIV/0!</v>
      </c>
      <c r="BD69" s="172" t="e">
        <f t="shared" si="32"/>
        <v>#DIV/0!</v>
      </c>
      <c r="BE69" s="172" t="e">
        <f t="shared" si="32"/>
        <v>#DIV/0!</v>
      </c>
      <c r="BF69" s="172" t="e">
        <f t="shared" si="32"/>
        <v>#DIV/0!</v>
      </c>
      <c r="BG69" s="172" t="e">
        <f t="shared" si="32"/>
        <v>#DIV/0!</v>
      </c>
      <c r="BH69" s="172" t="e">
        <f t="shared" si="32"/>
        <v>#DIV/0!</v>
      </c>
      <c r="BI69" s="172" t="e">
        <f t="shared" si="32"/>
        <v>#DIV/0!</v>
      </c>
      <c r="BJ69" s="172" t="e">
        <f t="shared" si="32"/>
        <v>#DIV/0!</v>
      </c>
      <c r="BK69" s="172" t="e">
        <f t="shared" si="32"/>
        <v>#DIV/0!</v>
      </c>
      <c r="BL69" s="172" t="e">
        <f t="shared" si="32"/>
        <v>#DIV/0!</v>
      </c>
      <c r="BM69" s="172" t="e">
        <f t="shared" si="32"/>
        <v>#DIV/0!</v>
      </c>
      <c r="BN69" s="172" t="e">
        <f t="shared" si="32"/>
        <v>#DIV/0!</v>
      </c>
      <c r="BO69" s="172" t="e">
        <f t="shared" si="32"/>
        <v>#DIV/0!</v>
      </c>
      <c r="BP69" s="172" t="e">
        <f t="shared" si="32"/>
        <v>#DIV/0!</v>
      </c>
      <c r="BQ69" s="172" t="e">
        <f t="shared" si="32"/>
        <v>#DIV/0!</v>
      </c>
      <c r="BR69" s="172" t="e">
        <f t="shared" ref="BR69:CJ69" si="33">BR67/(BR68+BV68)*2</f>
        <v>#DIV/0!</v>
      </c>
      <c r="BS69" s="172" t="e">
        <f t="shared" si="33"/>
        <v>#DIV/0!</v>
      </c>
      <c r="BT69" s="172" t="e">
        <f t="shared" si="33"/>
        <v>#DIV/0!</v>
      </c>
      <c r="BU69" s="172" t="e">
        <f t="shared" si="33"/>
        <v>#DIV/0!</v>
      </c>
      <c r="BV69" s="172" t="e">
        <f t="shared" si="33"/>
        <v>#DIV/0!</v>
      </c>
      <c r="BW69" s="172" t="e">
        <f t="shared" si="33"/>
        <v>#DIV/0!</v>
      </c>
      <c r="BX69" s="172" t="e">
        <f t="shared" si="33"/>
        <v>#DIV/0!</v>
      </c>
      <c r="BY69" s="172" t="e">
        <f t="shared" si="33"/>
        <v>#DIV/0!</v>
      </c>
      <c r="BZ69" s="172" t="e">
        <f t="shared" si="33"/>
        <v>#DIV/0!</v>
      </c>
      <c r="CA69" s="172" t="e">
        <f t="shared" si="33"/>
        <v>#DIV/0!</v>
      </c>
      <c r="CB69" s="172" t="e">
        <f t="shared" si="33"/>
        <v>#DIV/0!</v>
      </c>
      <c r="CC69" s="172" t="e">
        <f t="shared" si="33"/>
        <v>#DIV/0!</v>
      </c>
      <c r="CD69" s="172" t="e">
        <f t="shared" si="33"/>
        <v>#DIV/0!</v>
      </c>
      <c r="CE69" s="172" t="e">
        <f t="shared" si="33"/>
        <v>#DIV/0!</v>
      </c>
      <c r="CF69" s="172" t="e">
        <f t="shared" si="33"/>
        <v>#DIV/0!</v>
      </c>
      <c r="CG69" s="172" t="e">
        <f t="shared" si="33"/>
        <v>#DIV/0!</v>
      </c>
      <c r="CH69" s="172" t="e">
        <f t="shared" si="33"/>
        <v>#DIV/0!</v>
      </c>
      <c r="CI69" s="172" t="e">
        <f t="shared" si="33"/>
        <v>#DIV/0!</v>
      </c>
      <c r="CJ69" s="172" t="e">
        <f t="shared" si="33"/>
        <v>#DIV/0!</v>
      </c>
    </row>
    <row r="70" spans="1:89" s="83" customFormat="1">
      <c r="A70" s="163" t="s">
        <v>483</v>
      </c>
      <c r="E70" s="83">
        <f>E62/E69</f>
        <v>0.46011792713819033</v>
      </c>
      <c r="F70" s="83" t="e">
        <f t="shared" ref="F70:BQ70" si="34">F62/F69</f>
        <v>#DIV/0!</v>
      </c>
      <c r="G70" s="83" t="e">
        <f t="shared" si="34"/>
        <v>#DIV/0!</v>
      </c>
      <c r="H70" s="83" t="e">
        <f t="shared" si="34"/>
        <v>#DIV/0!</v>
      </c>
      <c r="I70" s="83" t="e">
        <f t="shared" si="34"/>
        <v>#DIV/0!</v>
      </c>
      <c r="J70" s="83" t="e">
        <f t="shared" si="34"/>
        <v>#DIV/0!</v>
      </c>
      <c r="K70" s="83" t="e">
        <f t="shared" si="34"/>
        <v>#DIV/0!</v>
      </c>
      <c r="L70" s="83" t="e">
        <f t="shared" si="34"/>
        <v>#DIV/0!</v>
      </c>
      <c r="M70" s="83" t="e">
        <f t="shared" si="34"/>
        <v>#DIV/0!</v>
      </c>
      <c r="N70" s="83" t="e">
        <f t="shared" si="34"/>
        <v>#DIV/0!</v>
      </c>
      <c r="O70" s="83" t="e">
        <f t="shared" si="34"/>
        <v>#DIV/0!</v>
      </c>
      <c r="P70" s="83" t="e">
        <f t="shared" si="34"/>
        <v>#DIV/0!</v>
      </c>
      <c r="Q70" s="83" t="e">
        <f t="shared" si="34"/>
        <v>#DIV/0!</v>
      </c>
      <c r="R70" s="83" t="e">
        <f t="shared" si="34"/>
        <v>#DIV/0!</v>
      </c>
      <c r="S70" s="83" t="e">
        <f t="shared" si="34"/>
        <v>#DIV/0!</v>
      </c>
      <c r="T70" s="83" t="e">
        <f t="shared" si="34"/>
        <v>#DIV/0!</v>
      </c>
      <c r="U70" s="83" t="e">
        <f t="shared" si="34"/>
        <v>#DIV/0!</v>
      </c>
      <c r="V70" s="83" t="e">
        <f t="shared" si="34"/>
        <v>#DIV/0!</v>
      </c>
      <c r="W70" s="83" t="e">
        <f t="shared" si="34"/>
        <v>#DIV/0!</v>
      </c>
      <c r="X70" s="83">
        <f t="shared" si="34"/>
        <v>0.27375755136704111</v>
      </c>
      <c r="Y70" s="83" t="e">
        <f t="shared" si="34"/>
        <v>#DIV/0!</v>
      </c>
      <c r="Z70" s="83" t="e">
        <f t="shared" si="34"/>
        <v>#DIV/0!</v>
      </c>
      <c r="AA70" s="83" t="e">
        <f t="shared" si="34"/>
        <v>#DIV/0!</v>
      </c>
      <c r="AB70" s="83">
        <f t="shared" si="34"/>
        <v>0.40909115792334511</v>
      </c>
      <c r="AC70" s="83" t="e">
        <f t="shared" si="34"/>
        <v>#DIV/0!</v>
      </c>
      <c r="AD70" s="83" t="e">
        <f t="shared" si="34"/>
        <v>#DIV/0!</v>
      </c>
      <c r="AE70" s="83" t="e">
        <f t="shared" si="34"/>
        <v>#DIV/0!</v>
      </c>
      <c r="AF70" s="83" t="e">
        <f t="shared" si="34"/>
        <v>#DIV/0!</v>
      </c>
      <c r="AG70" s="83" t="e">
        <f t="shared" si="34"/>
        <v>#DIV/0!</v>
      </c>
      <c r="AH70" s="83" t="e">
        <f t="shared" si="34"/>
        <v>#DIV/0!</v>
      </c>
      <c r="AI70" s="83" t="e">
        <f t="shared" si="34"/>
        <v>#DIV/0!</v>
      </c>
      <c r="AJ70" s="83" t="e">
        <f t="shared" si="34"/>
        <v>#DIV/0!</v>
      </c>
      <c r="AK70" s="83" t="e">
        <f t="shared" si="34"/>
        <v>#DIV/0!</v>
      </c>
      <c r="AL70" s="83">
        <f t="shared" si="34"/>
        <v>1.6659490762271023E-2</v>
      </c>
      <c r="AM70" s="83" t="e">
        <f t="shared" si="34"/>
        <v>#DIV/0!</v>
      </c>
      <c r="AN70" s="83" t="e">
        <f t="shared" si="34"/>
        <v>#DIV/0!</v>
      </c>
      <c r="AO70" s="83" t="e">
        <f t="shared" si="34"/>
        <v>#DIV/0!</v>
      </c>
      <c r="AP70" s="83">
        <f t="shared" si="34"/>
        <v>1.9895938726530463E-2</v>
      </c>
      <c r="AQ70" s="83" t="e">
        <f t="shared" si="34"/>
        <v>#DIV/0!</v>
      </c>
      <c r="AR70" s="83" t="e">
        <f t="shared" si="34"/>
        <v>#DIV/0!</v>
      </c>
      <c r="AS70" s="83" t="e">
        <f t="shared" si="34"/>
        <v>#DIV/0!</v>
      </c>
      <c r="AT70" s="83" t="e">
        <f t="shared" si="34"/>
        <v>#DIV/0!</v>
      </c>
      <c r="AU70" s="83" t="e">
        <f t="shared" si="34"/>
        <v>#DIV/0!</v>
      </c>
      <c r="AV70" s="83" t="e">
        <f t="shared" si="34"/>
        <v>#DIV/0!</v>
      </c>
      <c r="AW70" s="83" t="e">
        <f t="shared" si="34"/>
        <v>#DIV/0!</v>
      </c>
      <c r="AX70" s="83" t="e">
        <f t="shared" si="34"/>
        <v>#DIV/0!</v>
      </c>
      <c r="AY70" s="83" t="e">
        <f t="shared" si="34"/>
        <v>#DIV/0!</v>
      </c>
      <c r="AZ70" s="83" t="e">
        <f t="shared" si="34"/>
        <v>#DIV/0!</v>
      </c>
      <c r="BA70" s="83" t="e">
        <f t="shared" si="34"/>
        <v>#DIV/0!</v>
      </c>
      <c r="BB70" s="83" t="e">
        <f t="shared" si="34"/>
        <v>#DIV/0!</v>
      </c>
      <c r="BC70" s="83" t="e">
        <f t="shared" si="34"/>
        <v>#DIV/0!</v>
      </c>
      <c r="BD70" s="83" t="e">
        <f t="shared" si="34"/>
        <v>#DIV/0!</v>
      </c>
      <c r="BE70" s="83" t="e">
        <f t="shared" si="34"/>
        <v>#DIV/0!</v>
      </c>
      <c r="BF70" s="83" t="e">
        <f t="shared" si="34"/>
        <v>#DIV/0!</v>
      </c>
      <c r="BG70" s="83" t="e">
        <f t="shared" si="34"/>
        <v>#DIV/0!</v>
      </c>
      <c r="BH70" s="83" t="e">
        <f t="shared" si="34"/>
        <v>#DIV/0!</v>
      </c>
      <c r="BI70" s="83" t="e">
        <f t="shared" si="34"/>
        <v>#DIV/0!</v>
      </c>
      <c r="BJ70" s="83" t="e">
        <f t="shared" si="34"/>
        <v>#DIV/0!</v>
      </c>
      <c r="BK70" s="83" t="e">
        <f t="shared" si="34"/>
        <v>#DIV/0!</v>
      </c>
      <c r="BL70" s="83" t="e">
        <f t="shared" si="34"/>
        <v>#DIV/0!</v>
      </c>
      <c r="BM70" s="83" t="e">
        <f t="shared" si="34"/>
        <v>#DIV/0!</v>
      </c>
      <c r="BN70" s="83" t="e">
        <f t="shared" si="34"/>
        <v>#DIV/0!</v>
      </c>
      <c r="BO70" s="83" t="e">
        <f t="shared" si="34"/>
        <v>#DIV/0!</v>
      </c>
      <c r="BP70" s="83" t="e">
        <f t="shared" si="34"/>
        <v>#DIV/0!</v>
      </c>
      <c r="BQ70" s="83" t="e">
        <f t="shared" si="34"/>
        <v>#DIV/0!</v>
      </c>
      <c r="BR70" s="83" t="e">
        <f t="shared" ref="BR70:CJ70" si="35">BR62/BR69</f>
        <v>#DIV/0!</v>
      </c>
      <c r="BS70" s="83" t="e">
        <f t="shared" si="35"/>
        <v>#DIV/0!</v>
      </c>
      <c r="BT70" s="83" t="e">
        <f t="shared" si="35"/>
        <v>#DIV/0!</v>
      </c>
      <c r="BU70" s="83" t="e">
        <f t="shared" si="35"/>
        <v>#DIV/0!</v>
      </c>
      <c r="BV70" s="83" t="e">
        <f t="shared" si="35"/>
        <v>#DIV/0!</v>
      </c>
      <c r="BW70" s="83" t="e">
        <f t="shared" si="35"/>
        <v>#DIV/0!</v>
      </c>
      <c r="BX70" s="83" t="e">
        <f t="shared" si="35"/>
        <v>#DIV/0!</v>
      </c>
      <c r="BY70" s="83" t="e">
        <f t="shared" si="35"/>
        <v>#DIV/0!</v>
      </c>
      <c r="BZ70" s="83" t="e">
        <f t="shared" si="35"/>
        <v>#DIV/0!</v>
      </c>
      <c r="CA70" s="83" t="e">
        <f t="shared" si="35"/>
        <v>#DIV/0!</v>
      </c>
      <c r="CB70" s="83" t="e">
        <f t="shared" si="35"/>
        <v>#DIV/0!</v>
      </c>
      <c r="CC70" s="83" t="e">
        <f t="shared" si="35"/>
        <v>#DIV/0!</v>
      </c>
      <c r="CD70" s="83" t="e">
        <f t="shared" si="35"/>
        <v>#DIV/0!</v>
      </c>
      <c r="CE70" s="83" t="e">
        <f t="shared" si="35"/>
        <v>#DIV/0!</v>
      </c>
      <c r="CF70" s="83" t="e">
        <f t="shared" si="35"/>
        <v>#DIV/0!</v>
      </c>
      <c r="CG70" s="83" t="e">
        <f t="shared" si="35"/>
        <v>#DIV/0!</v>
      </c>
      <c r="CH70" s="83" t="e">
        <f t="shared" si="35"/>
        <v>#DIV/0!</v>
      </c>
      <c r="CI70" s="83" t="e">
        <f t="shared" si="35"/>
        <v>#DIV/0!</v>
      </c>
      <c r="CJ70" s="83" t="e">
        <f t="shared" si="35"/>
        <v>#DIV/0!</v>
      </c>
    </row>
    <row r="71" spans="1:89" s="76" customFormat="1">
      <c r="A71" s="162" t="s">
        <v>484</v>
      </c>
      <c r="E71" s="76">
        <f>资产资本表!E35+资产资本表!E36-资产资本表!E24</f>
        <v>-235684876.07999998</v>
      </c>
      <c r="F71" s="76">
        <f>资产资本表!F35+资产资本表!F36-资产资本表!F24</f>
        <v>-473062582</v>
      </c>
      <c r="G71" s="76">
        <f>资产资本表!G35+资产资本表!G36-资产资本表!G24</f>
        <v>-280714947.88999999</v>
      </c>
      <c r="H71" s="76">
        <f>资产资本表!H35+资产资本表!H36-资产资本表!H24</f>
        <v>-221083696.78999999</v>
      </c>
      <c r="I71" s="76">
        <f>资产资本表!I35+资产资本表!I36-资产资本表!I24</f>
        <v>-200730901.50999999</v>
      </c>
      <c r="J71" s="76">
        <f>资产资本表!J35+资产资本表!J36-资产资本表!J24</f>
        <v>-244648980.43000001</v>
      </c>
      <c r="K71" s="76">
        <f>资产资本表!K35+资产资本表!K36-资产资本表!K24</f>
        <v>-78545343.039999992</v>
      </c>
      <c r="L71" s="76">
        <f>资产资本表!L35+资产资本表!L36-资产资本表!L24</f>
        <v>-54972720.5</v>
      </c>
      <c r="M71" s="76">
        <f>资产资本表!M35+资产资本表!M36-资产资本表!M24</f>
        <v>-35553131.599999994</v>
      </c>
      <c r="N71" s="76">
        <f>资产资本表!N35+资产资本表!N36-资产资本表!N24</f>
        <v>-9914317.209999999</v>
      </c>
      <c r="O71" s="76">
        <f>资产资本表!O35+资产资本表!O36-资产资本表!O24</f>
        <v>-5813571.2199999988</v>
      </c>
      <c r="P71" s="76">
        <f>资产资本表!P35+资产资本表!P36-资产资本表!P24</f>
        <v>-10421211.5</v>
      </c>
      <c r="Q71" s="76">
        <f>资产资本表!Q35+资产资本表!Q36-资产资本表!Q24</f>
        <v>-7123350.7899999991</v>
      </c>
      <c r="R71" s="76">
        <f>资产资本表!R35+资产资本表!R36-资产资本表!R24</f>
        <v>-5552412.3099999987</v>
      </c>
      <c r="S71" s="76">
        <f>资产资本表!S35+资产资本表!S36-资产资本表!S24</f>
        <v>-2704082.3500000015</v>
      </c>
      <c r="T71" s="76">
        <f>资产资本表!T35+资产资本表!T36-资产资本表!T24</f>
        <v>3256023.9299999997</v>
      </c>
      <c r="U71" s="76">
        <f>资产资本表!U35+资产资本表!U36-资产资本表!U24</f>
        <v>10417299.940000001</v>
      </c>
      <c r="V71" s="76">
        <f>资产资本表!V35+资产资本表!V36-资产资本表!V24</f>
        <v>-37838110.609999999</v>
      </c>
      <c r="W71" s="76">
        <f>资产资本表!W35+资产资本表!W36-资产资本表!W24</f>
        <v>-32907664.989999995</v>
      </c>
      <c r="X71" s="76">
        <f>资产资本表!X35+资产资本表!X36-资产资本表!X24</f>
        <v>-23275416.629999999</v>
      </c>
      <c r="Y71" s="76">
        <f>资产资本表!Y35+资产资本表!Y36-资产资本表!Y24</f>
        <v>-19246257.189999998</v>
      </c>
      <c r="Z71" s="76">
        <f>资产资本表!Z35+资产资本表!Z36-资产资本表!Z24</f>
        <v>-22832233.66</v>
      </c>
      <c r="AA71" s="76">
        <f>资产资本表!AA35+资产资本表!AA36-资产资本表!AA24</f>
        <v>-68299418.060000002</v>
      </c>
      <c r="AB71" s="76">
        <f>资产资本表!AB35+资产资本表!AB36-资产资本表!AB24</f>
        <v>-59314529.380000003</v>
      </c>
      <c r="AC71" s="76">
        <f>资产资本表!AC35+资产资本表!AC36-资产资本表!AC24</f>
        <v>-40413339.979999997</v>
      </c>
      <c r="AD71" s="76">
        <f>资产资本表!AD35+资产资本表!AD36-资产资本表!AD24</f>
        <v>-39757664.159999996</v>
      </c>
      <c r="AE71" s="76">
        <f>资产资本表!AE35+资产资本表!AE36-资产资本表!AE24</f>
        <v>-38383947.75</v>
      </c>
      <c r="AF71" s="76">
        <f>资产资本表!AF35+资产资本表!AF36-资产资本表!AF24</f>
        <v>-38632108.5</v>
      </c>
      <c r="AG71" s="76">
        <f>资产资本表!AG35+资产资本表!AG36-资产资本表!AG24</f>
        <v>-16498369.120000005</v>
      </c>
      <c r="AH71" s="76">
        <f>资产资本表!AH35+资产资本表!AH36-资产资本表!AH24</f>
        <v>-75317739.890000001</v>
      </c>
      <c r="AI71" s="76">
        <f>资产资本表!AI35+资产资本表!AI36-资产资本表!AI24</f>
        <v>5197607.3999999994</v>
      </c>
      <c r="AJ71" s="76">
        <f>资产资本表!AJ35+资产资本表!AJ36-资产资本表!AJ24</f>
        <v>17524752.140000001</v>
      </c>
      <c r="AK71" s="76">
        <f>资产资本表!AK35+资产资本表!AK36-资产资本表!AK24</f>
        <v>-18009434.620000001</v>
      </c>
      <c r="AL71" s="76">
        <f>资产资本表!AL35+资产资本表!AL36-资产资本表!AL24</f>
        <v>4909109.3100000005</v>
      </c>
      <c r="AM71" s="76">
        <f>资产资本表!AM35+资产资本表!AM36-资产资本表!AM24</f>
        <v>7294901.6399999997</v>
      </c>
      <c r="AN71" s="76">
        <f>资产资本表!AN35+资产资本表!AN36-资产资本表!AN24</f>
        <v>5653544.5200000005</v>
      </c>
      <c r="AO71" s="76">
        <f>资产资本表!AO35+资产资本表!AO36-资产资本表!AO24</f>
        <v>4795432.93</v>
      </c>
      <c r="AP71" s="76">
        <f>资产资本表!AP35+资产资本表!AP36-资产资本表!AP24</f>
        <v>28884901.529999997</v>
      </c>
      <c r="AQ71" s="76">
        <f>资产资本表!AQ35+资产资本表!AQ36-资产资本表!AQ24</f>
        <v>0</v>
      </c>
      <c r="AR71" s="76">
        <f>资产资本表!AR35+资产资本表!AR36-资产资本表!AR24</f>
        <v>0</v>
      </c>
      <c r="AS71" s="76">
        <f>资产资本表!AS35+资产资本表!AS36-资产资本表!AS24</f>
        <v>0</v>
      </c>
      <c r="AT71" s="76">
        <f>资产资本表!AT35+资产资本表!AT36-资产资本表!AT24</f>
        <v>0</v>
      </c>
      <c r="AU71" s="76">
        <f>资产资本表!AU35+资产资本表!AU36-资产资本表!AU24</f>
        <v>0</v>
      </c>
      <c r="AV71" s="76">
        <f>资产资本表!AV35+资产资本表!AV36-资产资本表!AV24</f>
        <v>0</v>
      </c>
      <c r="AW71" s="76">
        <f>资产资本表!AW35+资产资本表!AW36-资产资本表!AW24</f>
        <v>0</v>
      </c>
      <c r="AX71" s="76">
        <f>资产资本表!AX35+资产资本表!AX36-资产资本表!AX24</f>
        <v>0</v>
      </c>
      <c r="AY71" s="76">
        <f>资产资本表!AY35+资产资本表!AY36-资产资本表!AY24</f>
        <v>0</v>
      </c>
      <c r="AZ71" s="76">
        <f>资产资本表!AZ35+资产资本表!AZ36-资产资本表!AZ24</f>
        <v>0</v>
      </c>
      <c r="BA71" s="76">
        <f>资产资本表!BA35+资产资本表!BA36-资产资本表!BA24</f>
        <v>0</v>
      </c>
      <c r="BB71" s="76">
        <f>资产资本表!BB35+资产资本表!BB36-资产资本表!BB24</f>
        <v>0</v>
      </c>
      <c r="BC71" s="76">
        <f>资产资本表!BC35+资产资本表!BC36-资产资本表!BC24</f>
        <v>0</v>
      </c>
      <c r="BD71" s="76">
        <f>资产资本表!BD35+资产资本表!BD36-资产资本表!BD24</f>
        <v>0</v>
      </c>
      <c r="BE71" s="76">
        <f>资产资本表!BE35+资产资本表!BE36-资产资本表!BE24</f>
        <v>0</v>
      </c>
      <c r="BF71" s="76">
        <f>资产资本表!BF35+资产资本表!BF36-资产资本表!BF24</f>
        <v>0</v>
      </c>
      <c r="BG71" s="76">
        <f>资产资本表!BG35+资产资本表!BG36-资产资本表!BG24</f>
        <v>0</v>
      </c>
      <c r="BH71" s="76">
        <f>资产资本表!BH35+资产资本表!BH36-资产资本表!BH24</f>
        <v>0</v>
      </c>
      <c r="BI71" s="76">
        <f>资产资本表!BI35+资产资本表!BI36-资产资本表!BI24</f>
        <v>0</v>
      </c>
      <c r="BJ71" s="76">
        <f>资产资本表!BJ35+资产资本表!BJ36-资产资本表!BJ24</f>
        <v>0</v>
      </c>
      <c r="BK71" s="76">
        <f>资产资本表!BK35+资产资本表!BK36-资产资本表!BK24</f>
        <v>0</v>
      </c>
      <c r="BL71" s="76">
        <f>资产资本表!BL35+资产资本表!BL36-资产资本表!BL24</f>
        <v>0</v>
      </c>
      <c r="BM71" s="76">
        <f>资产资本表!BM35+资产资本表!BM36-资产资本表!BM24</f>
        <v>0</v>
      </c>
      <c r="BN71" s="76">
        <f>资产资本表!BN35+资产资本表!BN36-资产资本表!BN24</f>
        <v>0</v>
      </c>
      <c r="BO71" s="76">
        <f>资产资本表!BO35+资产资本表!BO36-资产资本表!BO24</f>
        <v>0</v>
      </c>
      <c r="BP71" s="76">
        <f>资产资本表!BP35+资产资本表!BP36-资产资本表!BP24</f>
        <v>0</v>
      </c>
      <c r="BQ71" s="76">
        <f>资产资本表!BQ35+资产资本表!BQ36-资产资本表!BQ24</f>
        <v>0</v>
      </c>
      <c r="BR71" s="76">
        <f>资产资本表!BR35+资产资本表!BR36-资产资本表!BR24</f>
        <v>0</v>
      </c>
      <c r="BS71" s="76">
        <f>资产资本表!BS35+资产资本表!BS36-资产资本表!BS24</f>
        <v>0</v>
      </c>
      <c r="BT71" s="76">
        <f>资产资本表!BT35+资产资本表!BT36-资产资本表!BT24</f>
        <v>0</v>
      </c>
      <c r="BU71" s="76">
        <f>资产资本表!BU35+资产资本表!BU36-资产资本表!BU24</f>
        <v>0</v>
      </c>
      <c r="BV71" s="76">
        <f>资产资本表!BV35+资产资本表!BV36-资产资本表!BV24</f>
        <v>0</v>
      </c>
      <c r="BW71" s="76">
        <f>资产资本表!BW35+资产资本表!BW36-资产资本表!BW24</f>
        <v>0</v>
      </c>
      <c r="BX71" s="76">
        <f>资产资本表!BX35+资产资本表!BX36-资产资本表!BX24</f>
        <v>0</v>
      </c>
      <c r="BY71" s="76">
        <f>资产资本表!BY35+资产资本表!BY36-资产资本表!BY24</f>
        <v>0</v>
      </c>
      <c r="BZ71" s="76">
        <f>资产资本表!BZ35+资产资本表!BZ36-资产资本表!BZ24</f>
        <v>0</v>
      </c>
      <c r="CA71" s="76">
        <f>资产资本表!CA35+资产资本表!CA36-资产资本表!CA24</f>
        <v>0</v>
      </c>
      <c r="CB71" s="76">
        <f>资产资本表!CB35+资产资本表!CB36-资产资本表!CB24</f>
        <v>0</v>
      </c>
      <c r="CC71" s="76">
        <f>资产资本表!CC35+资产资本表!CC36-资产资本表!CC24</f>
        <v>0</v>
      </c>
      <c r="CD71" s="76">
        <f>资产资本表!CD35+资产资本表!CD36-资产资本表!CD24</f>
        <v>0</v>
      </c>
      <c r="CE71" s="76">
        <f>资产资本表!CE35+资产资本表!CE36-资产资本表!CE24</f>
        <v>0</v>
      </c>
      <c r="CF71" s="76">
        <f>资产资本表!CF35+资产资本表!CF36-资产资本表!CF24</f>
        <v>0</v>
      </c>
      <c r="CG71" s="76">
        <f>资产资本表!CG35+资产资本表!CG36-资产资本表!CG24</f>
        <v>0</v>
      </c>
      <c r="CH71" s="76">
        <f>资产资本表!CH35+资产资本表!CH36-资产资本表!CH24</f>
        <v>0</v>
      </c>
      <c r="CI71" s="76">
        <f>资产资本表!CI35+资产资本表!CI36-资产资本表!CI24</f>
        <v>0</v>
      </c>
      <c r="CJ71" s="76">
        <f>资产资本表!CJ35+资产资本表!CJ36-资产资本表!CJ24</f>
        <v>0</v>
      </c>
      <c r="CK71" s="76">
        <f>资产资本表!CK35+资产资本表!CK36-资产资本表!CK24</f>
        <v>0</v>
      </c>
    </row>
    <row r="72" spans="1:89" s="172" customFormat="1">
      <c r="A72" s="171" t="s">
        <v>485</v>
      </c>
      <c r="E72" s="172">
        <f>E67/(E71+I71)*2</f>
        <v>-27.646869250577868</v>
      </c>
      <c r="F72" s="172">
        <f t="shared" ref="F72:BQ72" si="36">F67/(F71+J71)*2</f>
        <v>-10.923516297544177</v>
      </c>
      <c r="G72" s="172">
        <f t="shared" si="36"/>
        <v>-14.277419494767988</v>
      </c>
      <c r="H72" s="172">
        <f t="shared" si="36"/>
        <v>-7.7524600864894477</v>
      </c>
      <c r="I72" s="172">
        <f t="shared" si="36"/>
        <v>-38.300571432293687</v>
      </c>
      <c r="J72" s="172">
        <f t="shared" si="36"/>
        <v>-25.317568439556922</v>
      </c>
      <c r="K72" s="172">
        <f t="shared" si="36"/>
        <v>-48.891777700316744</v>
      </c>
      <c r="L72" s="172">
        <f t="shared" si="36"/>
        <v>-26.631699491934508</v>
      </c>
      <c r="M72" s="172">
        <f t="shared" si="36"/>
        <v>-148.92640846822147</v>
      </c>
      <c r="N72" s="172">
        <f t="shared" si="36"/>
        <v>-286.2376571100728</v>
      </c>
      <c r="O72" s="172">
        <f t="shared" si="36"/>
        <v>-325.6248959958582</v>
      </c>
      <c r="P72" s="172">
        <f t="shared" si="36"/>
        <v>-171.0728713442459</v>
      </c>
      <c r="Q72" s="172">
        <f t="shared" si="36"/>
        <v>1329.2956735898601</v>
      </c>
      <c r="R72" s="172">
        <f t="shared" si="36"/>
        <v>-70.868753754120462</v>
      </c>
      <c r="S72" s="172">
        <f t="shared" si="36"/>
        <v>-55.011619834771075</v>
      </c>
      <c r="T72" s="172">
        <f t="shared" si="36"/>
        <v>-44.944346635450138</v>
      </c>
      <c r="U72" s="172">
        <f t="shared" si="36"/>
        <v>-373.34058074411917</v>
      </c>
      <c r="V72" s="172">
        <f t="shared" si="36"/>
        <v>-37.725082662696423</v>
      </c>
      <c r="W72" s="172">
        <f t="shared" si="36"/>
        <v>-14.465634908346466</v>
      </c>
      <c r="X72" s="172">
        <f t="shared" si="36"/>
        <v>-8.1828703953647235</v>
      </c>
      <c r="Y72" s="172">
        <f t="shared" si="36"/>
        <v>-41.005921047186995</v>
      </c>
      <c r="Z72" s="172">
        <f t="shared" si="36"/>
        <v>-25.779505771048086</v>
      </c>
      <c r="AA72" s="172">
        <f t="shared" si="36"/>
        <v>-9.3132278039438052</v>
      </c>
      <c r="AB72" s="172">
        <f t="shared" si="36"/>
        <v>-4.6173132243097266</v>
      </c>
      <c r="AC72" s="172">
        <f t="shared" si="36"/>
        <v>-35.281949535056221</v>
      </c>
      <c r="AD72" s="172">
        <f t="shared" si="36"/>
        <v>-12.114710457277774</v>
      </c>
      <c r="AE72" s="172">
        <f t="shared" si="36"/>
        <v>-26.258907601422219</v>
      </c>
      <c r="AF72" s="172">
        <f t="shared" si="36"/>
        <v>-18.735202037400008</v>
      </c>
      <c r="AG72" s="172">
        <f t="shared" si="36"/>
        <v>-39.950991035165764</v>
      </c>
      <c r="AH72" s="172">
        <f t="shared" si="36"/>
        <v>-12.020976697996161</v>
      </c>
      <c r="AI72" s="172">
        <f t="shared" si="36"/>
        <v>39.801330119349672</v>
      </c>
      <c r="AJ72" s="172">
        <f t="shared" si="36"/>
        <v>9.2350360468636783</v>
      </c>
      <c r="AK72" s="172">
        <f t="shared" si="36"/>
        <v>-57.636621950515277</v>
      </c>
      <c r="AL72" s="172">
        <f t="shared" si="36"/>
        <v>14.84137682604827</v>
      </c>
      <c r="AM72" s="172">
        <f t="shared" si="36"/>
        <v>40.701745332922677</v>
      </c>
      <c r="AN72" s="172">
        <f t="shared" si="36"/>
        <v>22.059142857868569</v>
      </c>
      <c r="AO72" s="172">
        <f t="shared" si="36"/>
        <v>127.86654729419811</v>
      </c>
      <c r="AP72" s="172">
        <f t="shared" si="36"/>
        <v>14.539193849901972</v>
      </c>
      <c r="AQ72" s="172" t="e">
        <f t="shared" si="36"/>
        <v>#DIV/0!</v>
      </c>
      <c r="AR72" s="172" t="e">
        <f t="shared" si="36"/>
        <v>#DIV/0!</v>
      </c>
      <c r="AS72" s="172" t="e">
        <f t="shared" si="36"/>
        <v>#DIV/0!</v>
      </c>
      <c r="AT72" s="172" t="e">
        <f t="shared" si="36"/>
        <v>#DIV/0!</v>
      </c>
      <c r="AU72" s="172" t="e">
        <f t="shared" si="36"/>
        <v>#DIV/0!</v>
      </c>
      <c r="AV72" s="172" t="e">
        <f t="shared" si="36"/>
        <v>#DIV/0!</v>
      </c>
      <c r="AW72" s="172" t="e">
        <f t="shared" si="36"/>
        <v>#DIV/0!</v>
      </c>
      <c r="AX72" s="172" t="e">
        <f t="shared" si="36"/>
        <v>#DIV/0!</v>
      </c>
      <c r="AY72" s="172" t="e">
        <f t="shared" si="36"/>
        <v>#DIV/0!</v>
      </c>
      <c r="AZ72" s="172" t="e">
        <f t="shared" si="36"/>
        <v>#DIV/0!</v>
      </c>
      <c r="BA72" s="172" t="e">
        <f t="shared" si="36"/>
        <v>#DIV/0!</v>
      </c>
      <c r="BB72" s="172" t="e">
        <f t="shared" si="36"/>
        <v>#DIV/0!</v>
      </c>
      <c r="BC72" s="172" t="e">
        <f t="shared" si="36"/>
        <v>#DIV/0!</v>
      </c>
      <c r="BD72" s="172" t="e">
        <f t="shared" si="36"/>
        <v>#DIV/0!</v>
      </c>
      <c r="BE72" s="172" t="e">
        <f t="shared" si="36"/>
        <v>#DIV/0!</v>
      </c>
      <c r="BF72" s="172" t="e">
        <f t="shared" si="36"/>
        <v>#DIV/0!</v>
      </c>
      <c r="BG72" s="172" t="e">
        <f t="shared" si="36"/>
        <v>#DIV/0!</v>
      </c>
      <c r="BH72" s="172" t="e">
        <f t="shared" si="36"/>
        <v>#DIV/0!</v>
      </c>
      <c r="BI72" s="172" t="e">
        <f t="shared" si="36"/>
        <v>#DIV/0!</v>
      </c>
      <c r="BJ72" s="172" t="e">
        <f t="shared" si="36"/>
        <v>#DIV/0!</v>
      </c>
      <c r="BK72" s="172" t="e">
        <f t="shared" si="36"/>
        <v>#DIV/0!</v>
      </c>
      <c r="BL72" s="172" t="e">
        <f t="shared" si="36"/>
        <v>#DIV/0!</v>
      </c>
      <c r="BM72" s="172" t="e">
        <f t="shared" si="36"/>
        <v>#DIV/0!</v>
      </c>
      <c r="BN72" s="172" t="e">
        <f t="shared" si="36"/>
        <v>#DIV/0!</v>
      </c>
      <c r="BO72" s="172" t="e">
        <f t="shared" si="36"/>
        <v>#DIV/0!</v>
      </c>
      <c r="BP72" s="172" t="e">
        <f t="shared" si="36"/>
        <v>#DIV/0!</v>
      </c>
      <c r="BQ72" s="172" t="e">
        <f t="shared" si="36"/>
        <v>#DIV/0!</v>
      </c>
      <c r="BR72" s="172" t="e">
        <f t="shared" ref="BR72:CJ72" si="37">BR67/(BR71+BV71)*2</f>
        <v>#DIV/0!</v>
      </c>
      <c r="BS72" s="172" t="e">
        <f t="shared" si="37"/>
        <v>#DIV/0!</v>
      </c>
      <c r="BT72" s="172" t="e">
        <f t="shared" si="37"/>
        <v>#DIV/0!</v>
      </c>
      <c r="BU72" s="172" t="e">
        <f t="shared" si="37"/>
        <v>#DIV/0!</v>
      </c>
      <c r="BV72" s="172" t="e">
        <f t="shared" si="37"/>
        <v>#DIV/0!</v>
      </c>
      <c r="BW72" s="172" t="e">
        <f t="shared" si="37"/>
        <v>#DIV/0!</v>
      </c>
      <c r="BX72" s="172" t="e">
        <f t="shared" si="37"/>
        <v>#DIV/0!</v>
      </c>
      <c r="BY72" s="172" t="e">
        <f t="shared" si="37"/>
        <v>#DIV/0!</v>
      </c>
      <c r="BZ72" s="172" t="e">
        <f t="shared" si="37"/>
        <v>#DIV/0!</v>
      </c>
      <c r="CA72" s="172" t="e">
        <f t="shared" si="37"/>
        <v>#DIV/0!</v>
      </c>
      <c r="CB72" s="172" t="e">
        <f t="shared" si="37"/>
        <v>#DIV/0!</v>
      </c>
      <c r="CC72" s="172" t="e">
        <f t="shared" si="37"/>
        <v>#DIV/0!</v>
      </c>
      <c r="CD72" s="172" t="e">
        <f t="shared" si="37"/>
        <v>#DIV/0!</v>
      </c>
      <c r="CE72" s="172" t="e">
        <f t="shared" si="37"/>
        <v>#DIV/0!</v>
      </c>
      <c r="CF72" s="172" t="e">
        <f t="shared" si="37"/>
        <v>#DIV/0!</v>
      </c>
      <c r="CG72" s="172" t="e">
        <f t="shared" si="37"/>
        <v>#DIV/0!</v>
      </c>
      <c r="CH72" s="172" t="e">
        <f t="shared" si="37"/>
        <v>#DIV/0!</v>
      </c>
      <c r="CI72" s="172" t="e">
        <f t="shared" si="37"/>
        <v>#DIV/0!</v>
      </c>
      <c r="CJ72" s="172" t="e">
        <f t="shared" si="37"/>
        <v>#DIV/0!</v>
      </c>
    </row>
    <row r="73" spans="1:89" s="83" customFormat="1">
      <c r="A73" s="163" t="s">
        <v>486</v>
      </c>
      <c r="E73" s="83">
        <f>E62/E72</f>
        <v>-13.202218185785027</v>
      </c>
      <c r="F73" s="83">
        <f t="shared" ref="F73:BQ73" si="38">F62/F72</f>
        <v>-33.414148892885272</v>
      </c>
      <c r="G73" s="83">
        <f t="shared" si="38"/>
        <v>-25.564843852473171</v>
      </c>
      <c r="H73" s="83">
        <f t="shared" si="38"/>
        <v>-47.081828984337697</v>
      </c>
      <c r="I73" s="83">
        <f t="shared" si="38"/>
        <v>-9.5298839247146301</v>
      </c>
      <c r="J73" s="83">
        <f t="shared" si="38"/>
        <v>-14.416866330248096</v>
      </c>
      <c r="K73" s="83">
        <f t="shared" si="38"/>
        <v>-7.4654679614489732</v>
      </c>
      <c r="L73" s="83">
        <f t="shared" si="38"/>
        <v>-13.70547156070687</v>
      </c>
      <c r="M73" s="83">
        <f t="shared" si="38"/>
        <v>-2.4508749237572944</v>
      </c>
      <c r="N73" s="83">
        <f t="shared" si="38"/>
        <v>-1.2751641544482006</v>
      </c>
      <c r="O73" s="83">
        <f t="shared" si="38"/>
        <v>-1.1209216632030576</v>
      </c>
      <c r="P73" s="83">
        <f t="shared" si="38"/>
        <v>-2.1335936968376426</v>
      </c>
      <c r="Q73" s="83">
        <f t="shared" si="38"/>
        <v>0.27458150000164433</v>
      </c>
      <c r="R73" s="83">
        <f t="shared" si="38"/>
        <v>-5.1503657206442428</v>
      </c>
      <c r="S73" s="83">
        <f t="shared" si="38"/>
        <v>-6.6349618698065536</v>
      </c>
      <c r="T73" s="83">
        <f t="shared" si="38"/>
        <v>-8.1211548798465323</v>
      </c>
      <c r="U73" s="83">
        <f t="shared" si="38"/>
        <v>-0.97765959240890654</v>
      </c>
      <c r="V73" s="83">
        <f t="shared" si="38"/>
        <v>-9.6752604431248024</v>
      </c>
      <c r="W73" s="83">
        <f t="shared" si="38"/>
        <v>-25.232214300486746</v>
      </c>
      <c r="X73" s="83">
        <f t="shared" si="38"/>
        <v>-44.605374686950711</v>
      </c>
      <c r="Y73" s="83">
        <f t="shared" si="38"/>
        <v>-8.9011535573114262</v>
      </c>
      <c r="Z73" s="83">
        <f t="shared" si="38"/>
        <v>-14.158533652336992</v>
      </c>
      <c r="AA73" s="83">
        <f t="shared" si="38"/>
        <v>-39.191567916489284</v>
      </c>
      <c r="AB73" s="83">
        <f t="shared" si="38"/>
        <v>-79.05030095820851</v>
      </c>
      <c r="AC73" s="83">
        <f t="shared" si="38"/>
        <v>-10.345233322136442</v>
      </c>
      <c r="AD73" s="83">
        <f t="shared" si="38"/>
        <v>-30.128660630162269</v>
      </c>
      <c r="AE73" s="83">
        <f t="shared" si="38"/>
        <v>-13.900045102418163</v>
      </c>
      <c r="AF73" s="83">
        <f t="shared" si="38"/>
        <v>-19.482042375170092</v>
      </c>
      <c r="AG73" s="83">
        <f t="shared" si="38"/>
        <v>-9.1361938851208659</v>
      </c>
      <c r="AH73" s="83">
        <f t="shared" si="38"/>
        <v>-30.363589346350178</v>
      </c>
      <c r="AI73" s="83">
        <f t="shared" si="38"/>
        <v>9.1705477908777961</v>
      </c>
      <c r="AJ73" s="83">
        <f t="shared" si="38"/>
        <v>39.52339743426969</v>
      </c>
      <c r="AK73" s="83">
        <f t="shared" si="38"/>
        <v>-6.3327791887834062</v>
      </c>
      <c r="AL73" s="83">
        <f t="shared" si="38"/>
        <v>24.593405603675823</v>
      </c>
      <c r="AM73" s="83">
        <f t="shared" si="38"/>
        <v>8.9676744084180626</v>
      </c>
      <c r="AN73" s="83">
        <f t="shared" si="38"/>
        <v>16.546427136891374</v>
      </c>
      <c r="AO73" s="83">
        <f t="shared" si="38"/>
        <v>2.8545386398852242</v>
      </c>
      <c r="AP73" s="83">
        <f t="shared" si="38"/>
        <v>25.104555573585735</v>
      </c>
      <c r="AQ73" s="83" t="e">
        <f t="shared" si="38"/>
        <v>#DIV/0!</v>
      </c>
      <c r="AR73" s="83" t="e">
        <f t="shared" si="38"/>
        <v>#DIV/0!</v>
      </c>
      <c r="AS73" s="83" t="e">
        <f t="shared" si="38"/>
        <v>#DIV/0!</v>
      </c>
      <c r="AT73" s="83" t="e">
        <f t="shared" si="38"/>
        <v>#DIV/0!</v>
      </c>
      <c r="AU73" s="83" t="e">
        <f t="shared" si="38"/>
        <v>#DIV/0!</v>
      </c>
      <c r="AV73" s="83" t="e">
        <f t="shared" si="38"/>
        <v>#DIV/0!</v>
      </c>
      <c r="AW73" s="83" t="e">
        <f t="shared" si="38"/>
        <v>#DIV/0!</v>
      </c>
      <c r="AX73" s="83" t="e">
        <f t="shared" si="38"/>
        <v>#DIV/0!</v>
      </c>
      <c r="AY73" s="83" t="e">
        <f t="shared" si="38"/>
        <v>#DIV/0!</v>
      </c>
      <c r="AZ73" s="83" t="e">
        <f t="shared" si="38"/>
        <v>#DIV/0!</v>
      </c>
      <c r="BA73" s="83" t="e">
        <f t="shared" si="38"/>
        <v>#DIV/0!</v>
      </c>
      <c r="BB73" s="83" t="e">
        <f t="shared" si="38"/>
        <v>#DIV/0!</v>
      </c>
      <c r="BC73" s="83" t="e">
        <f t="shared" si="38"/>
        <v>#DIV/0!</v>
      </c>
      <c r="BD73" s="83" t="e">
        <f t="shared" si="38"/>
        <v>#DIV/0!</v>
      </c>
      <c r="BE73" s="83" t="e">
        <f t="shared" si="38"/>
        <v>#DIV/0!</v>
      </c>
      <c r="BF73" s="83" t="e">
        <f t="shared" si="38"/>
        <v>#DIV/0!</v>
      </c>
      <c r="BG73" s="83" t="e">
        <f t="shared" si="38"/>
        <v>#DIV/0!</v>
      </c>
      <c r="BH73" s="83" t="e">
        <f t="shared" si="38"/>
        <v>#DIV/0!</v>
      </c>
      <c r="BI73" s="83" t="e">
        <f t="shared" si="38"/>
        <v>#DIV/0!</v>
      </c>
      <c r="BJ73" s="83" t="e">
        <f t="shared" si="38"/>
        <v>#DIV/0!</v>
      </c>
      <c r="BK73" s="83" t="e">
        <f t="shared" si="38"/>
        <v>#DIV/0!</v>
      </c>
      <c r="BL73" s="83" t="e">
        <f t="shared" si="38"/>
        <v>#DIV/0!</v>
      </c>
      <c r="BM73" s="83" t="e">
        <f t="shared" si="38"/>
        <v>#DIV/0!</v>
      </c>
      <c r="BN73" s="83" t="e">
        <f t="shared" si="38"/>
        <v>#DIV/0!</v>
      </c>
      <c r="BO73" s="83" t="e">
        <f t="shared" si="38"/>
        <v>#DIV/0!</v>
      </c>
      <c r="BP73" s="83" t="e">
        <f t="shared" si="38"/>
        <v>#DIV/0!</v>
      </c>
      <c r="BQ73" s="83" t="e">
        <f t="shared" si="38"/>
        <v>#DIV/0!</v>
      </c>
      <c r="BR73" s="83" t="e">
        <f t="shared" ref="BR73:CJ73" si="39">BR62/BR72</f>
        <v>#DIV/0!</v>
      </c>
      <c r="BS73" s="83" t="e">
        <f t="shared" si="39"/>
        <v>#DIV/0!</v>
      </c>
      <c r="BT73" s="83" t="e">
        <f t="shared" si="39"/>
        <v>#DIV/0!</v>
      </c>
      <c r="BU73" s="83" t="e">
        <f t="shared" si="39"/>
        <v>#DIV/0!</v>
      </c>
      <c r="BV73" s="83" t="e">
        <f t="shared" si="39"/>
        <v>#DIV/0!</v>
      </c>
      <c r="BW73" s="83" t="e">
        <f t="shared" si="39"/>
        <v>#DIV/0!</v>
      </c>
      <c r="BX73" s="83" t="e">
        <f t="shared" si="39"/>
        <v>#DIV/0!</v>
      </c>
      <c r="BY73" s="83" t="e">
        <f t="shared" si="39"/>
        <v>#DIV/0!</v>
      </c>
      <c r="BZ73" s="83" t="e">
        <f t="shared" si="39"/>
        <v>#DIV/0!</v>
      </c>
      <c r="CA73" s="83" t="e">
        <f t="shared" si="39"/>
        <v>#DIV/0!</v>
      </c>
      <c r="CB73" s="83" t="e">
        <f t="shared" si="39"/>
        <v>#DIV/0!</v>
      </c>
      <c r="CC73" s="83" t="e">
        <f t="shared" si="39"/>
        <v>#DIV/0!</v>
      </c>
      <c r="CD73" s="83" t="e">
        <f t="shared" si="39"/>
        <v>#DIV/0!</v>
      </c>
      <c r="CE73" s="83" t="e">
        <f t="shared" si="39"/>
        <v>#DIV/0!</v>
      </c>
      <c r="CF73" s="83" t="e">
        <f t="shared" si="39"/>
        <v>#DIV/0!</v>
      </c>
      <c r="CG73" s="83" t="e">
        <f t="shared" si="39"/>
        <v>#DIV/0!</v>
      </c>
      <c r="CH73" s="83" t="e">
        <f t="shared" si="39"/>
        <v>#DIV/0!</v>
      </c>
      <c r="CI73" s="83" t="e">
        <f t="shared" si="39"/>
        <v>#DIV/0!</v>
      </c>
      <c r="CJ73" s="83" t="e">
        <f t="shared" si="39"/>
        <v>#DIV/0!</v>
      </c>
    </row>
    <row r="74" spans="1:89" s="76" customFormat="1">
      <c r="A74" s="162" t="s">
        <v>487</v>
      </c>
      <c r="E74" s="76">
        <f>E66+E70</f>
        <v>65.100696833060326</v>
      </c>
      <c r="F74" s="76" t="e">
        <f t="shared" ref="F74:BQ74" si="40">F66+F70</f>
        <v>#DIV/0!</v>
      </c>
      <c r="G74" s="76" t="e">
        <f t="shared" si="40"/>
        <v>#DIV/0!</v>
      </c>
      <c r="H74" s="76" t="e">
        <f t="shared" si="40"/>
        <v>#DIV/0!</v>
      </c>
      <c r="I74" s="76" t="e">
        <f t="shared" si="40"/>
        <v>#DIV/0!</v>
      </c>
      <c r="J74" s="76" t="e">
        <f t="shared" si="40"/>
        <v>#DIV/0!</v>
      </c>
      <c r="K74" s="76" t="e">
        <f t="shared" si="40"/>
        <v>#DIV/0!</v>
      </c>
      <c r="L74" s="76" t="e">
        <f t="shared" si="40"/>
        <v>#DIV/0!</v>
      </c>
      <c r="M74" s="76" t="e">
        <f t="shared" si="40"/>
        <v>#DIV/0!</v>
      </c>
      <c r="N74" s="76" t="e">
        <f t="shared" si="40"/>
        <v>#DIV/0!</v>
      </c>
      <c r="O74" s="76" t="e">
        <f t="shared" si="40"/>
        <v>#DIV/0!</v>
      </c>
      <c r="P74" s="76" t="e">
        <f t="shared" si="40"/>
        <v>#DIV/0!</v>
      </c>
      <c r="Q74" s="76" t="e">
        <f t="shared" si="40"/>
        <v>#DIV/0!</v>
      </c>
      <c r="R74" s="76" t="e">
        <f t="shared" si="40"/>
        <v>#DIV/0!</v>
      </c>
      <c r="S74" s="76" t="e">
        <f t="shared" si="40"/>
        <v>#DIV/0!</v>
      </c>
      <c r="T74" s="76" t="e">
        <f t="shared" si="40"/>
        <v>#DIV/0!</v>
      </c>
      <c r="U74" s="76" t="e">
        <f t="shared" si="40"/>
        <v>#DIV/0!</v>
      </c>
      <c r="V74" s="76" t="e">
        <f t="shared" si="40"/>
        <v>#DIV/0!</v>
      </c>
      <c r="W74" s="76" t="e">
        <f t="shared" si="40"/>
        <v>#DIV/0!</v>
      </c>
      <c r="X74" s="76">
        <f t="shared" si="40"/>
        <v>204.64329995608179</v>
      </c>
      <c r="Y74" s="76" t="e">
        <f t="shared" si="40"/>
        <v>#DIV/0!</v>
      </c>
      <c r="Z74" s="76" t="e">
        <f t="shared" si="40"/>
        <v>#DIV/0!</v>
      </c>
      <c r="AA74" s="76" t="e">
        <f t="shared" si="40"/>
        <v>#DIV/0!</v>
      </c>
      <c r="AB74" s="76">
        <f t="shared" si="40"/>
        <v>196.10219025123359</v>
      </c>
      <c r="AC74" s="76" t="e">
        <f t="shared" si="40"/>
        <v>#DIV/0!</v>
      </c>
      <c r="AD74" s="76" t="e">
        <f t="shared" si="40"/>
        <v>#DIV/0!</v>
      </c>
      <c r="AE74" s="76" t="e">
        <f t="shared" si="40"/>
        <v>#DIV/0!</v>
      </c>
      <c r="AF74" s="76" t="e">
        <f t="shared" si="40"/>
        <v>#DIV/0!</v>
      </c>
      <c r="AG74" s="76" t="e">
        <f t="shared" si="40"/>
        <v>#DIV/0!</v>
      </c>
      <c r="AH74" s="76" t="e">
        <f t="shared" si="40"/>
        <v>#DIV/0!</v>
      </c>
      <c r="AI74" s="76" t="e">
        <f t="shared" si="40"/>
        <v>#DIV/0!</v>
      </c>
      <c r="AJ74" s="76" t="e">
        <f t="shared" si="40"/>
        <v>#DIV/0!</v>
      </c>
      <c r="AK74" s="76" t="e">
        <f t="shared" si="40"/>
        <v>#DIV/0!</v>
      </c>
      <c r="AL74" s="76">
        <f t="shared" si="40"/>
        <v>12.289468839503572</v>
      </c>
      <c r="AM74" s="76" t="e">
        <f t="shared" si="40"/>
        <v>#DIV/0!</v>
      </c>
      <c r="AN74" s="76" t="e">
        <f t="shared" si="40"/>
        <v>#DIV/0!</v>
      </c>
      <c r="AO74" s="76" t="e">
        <f t="shared" si="40"/>
        <v>#DIV/0!</v>
      </c>
      <c r="AP74" s="76">
        <f t="shared" si="40"/>
        <v>7.6275889175372082</v>
      </c>
      <c r="AQ74" s="76" t="e">
        <f t="shared" si="40"/>
        <v>#DIV/0!</v>
      </c>
      <c r="AR74" s="76" t="e">
        <f t="shared" si="40"/>
        <v>#DIV/0!</v>
      </c>
      <c r="AS74" s="76" t="e">
        <f t="shared" si="40"/>
        <v>#DIV/0!</v>
      </c>
      <c r="AT74" s="76" t="e">
        <f t="shared" si="40"/>
        <v>#DIV/0!</v>
      </c>
      <c r="AU74" s="76" t="e">
        <f t="shared" si="40"/>
        <v>#DIV/0!</v>
      </c>
      <c r="AV74" s="76" t="e">
        <f t="shared" si="40"/>
        <v>#DIV/0!</v>
      </c>
      <c r="AW74" s="76" t="e">
        <f t="shared" si="40"/>
        <v>#DIV/0!</v>
      </c>
      <c r="AX74" s="76" t="e">
        <f t="shared" si="40"/>
        <v>#DIV/0!</v>
      </c>
      <c r="AY74" s="76" t="e">
        <f t="shared" si="40"/>
        <v>#DIV/0!</v>
      </c>
      <c r="AZ74" s="76" t="e">
        <f t="shared" si="40"/>
        <v>#DIV/0!</v>
      </c>
      <c r="BA74" s="76" t="e">
        <f t="shared" si="40"/>
        <v>#DIV/0!</v>
      </c>
      <c r="BB74" s="76" t="e">
        <f t="shared" si="40"/>
        <v>#DIV/0!</v>
      </c>
      <c r="BC74" s="76" t="e">
        <f t="shared" si="40"/>
        <v>#DIV/0!</v>
      </c>
      <c r="BD74" s="76" t="e">
        <f t="shared" si="40"/>
        <v>#DIV/0!</v>
      </c>
      <c r="BE74" s="76" t="e">
        <f t="shared" si="40"/>
        <v>#DIV/0!</v>
      </c>
      <c r="BF74" s="76" t="e">
        <f t="shared" si="40"/>
        <v>#DIV/0!</v>
      </c>
      <c r="BG74" s="76" t="e">
        <f t="shared" si="40"/>
        <v>#DIV/0!</v>
      </c>
      <c r="BH74" s="76" t="e">
        <f t="shared" si="40"/>
        <v>#DIV/0!</v>
      </c>
      <c r="BI74" s="76" t="e">
        <f t="shared" si="40"/>
        <v>#DIV/0!</v>
      </c>
      <c r="BJ74" s="76" t="e">
        <f t="shared" si="40"/>
        <v>#DIV/0!</v>
      </c>
      <c r="BK74" s="76" t="e">
        <f t="shared" si="40"/>
        <v>#DIV/0!</v>
      </c>
      <c r="BL74" s="76" t="e">
        <f t="shared" si="40"/>
        <v>#DIV/0!</v>
      </c>
      <c r="BM74" s="76" t="e">
        <f t="shared" si="40"/>
        <v>#DIV/0!</v>
      </c>
      <c r="BN74" s="76" t="e">
        <f t="shared" si="40"/>
        <v>#DIV/0!</v>
      </c>
      <c r="BO74" s="76" t="e">
        <f t="shared" si="40"/>
        <v>#DIV/0!</v>
      </c>
      <c r="BP74" s="76" t="e">
        <f t="shared" si="40"/>
        <v>#DIV/0!</v>
      </c>
      <c r="BQ74" s="76" t="e">
        <f t="shared" si="40"/>
        <v>#DIV/0!</v>
      </c>
      <c r="BR74" s="76" t="e">
        <f t="shared" ref="BR74:CK74" si="41">BR66+BR70</f>
        <v>#DIV/0!</v>
      </c>
      <c r="BS74" s="76" t="e">
        <f t="shared" si="41"/>
        <v>#DIV/0!</v>
      </c>
      <c r="BT74" s="76" t="e">
        <f t="shared" si="41"/>
        <v>#DIV/0!</v>
      </c>
      <c r="BU74" s="76" t="e">
        <f t="shared" si="41"/>
        <v>#DIV/0!</v>
      </c>
      <c r="BV74" s="76" t="e">
        <f t="shared" si="41"/>
        <v>#DIV/0!</v>
      </c>
      <c r="BW74" s="76" t="e">
        <f t="shared" si="41"/>
        <v>#DIV/0!</v>
      </c>
      <c r="BX74" s="76" t="e">
        <f t="shared" si="41"/>
        <v>#DIV/0!</v>
      </c>
      <c r="BY74" s="76" t="e">
        <f t="shared" si="41"/>
        <v>#DIV/0!</v>
      </c>
      <c r="BZ74" s="76" t="e">
        <f t="shared" si="41"/>
        <v>#DIV/0!</v>
      </c>
      <c r="CA74" s="76" t="e">
        <f t="shared" si="41"/>
        <v>#DIV/0!</v>
      </c>
      <c r="CB74" s="76" t="e">
        <f t="shared" si="41"/>
        <v>#DIV/0!</v>
      </c>
      <c r="CC74" s="76" t="e">
        <f t="shared" si="41"/>
        <v>#DIV/0!</v>
      </c>
      <c r="CD74" s="76" t="e">
        <f t="shared" si="41"/>
        <v>#DIV/0!</v>
      </c>
      <c r="CE74" s="76" t="e">
        <f t="shared" si="41"/>
        <v>#DIV/0!</v>
      </c>
      <c r="CF74" s="76" t="e">
        <f t="shared" si="41"/>
        <v>#DIV/0!</v>
      </c>
      <c r="CG74" s="76" t="e">
        <f t="shared" si="41"/>
        <v>#DIV/0!</v>
      </c>
      <c r="CH74" s="76" t="e">
        <f t="shared" si="41"/>
        <v>#DIV/0!</v>
      </c>
      <c r="CI74" s="76" t="e">
        <f t="shared" si="41"/>
        <v>#DIV/0!</v>
      </c>
      <c r="CJ74" s="76" t="e">
        <f t="shared" si="41"/>
        <v>#DIV/0!</v>
      </c>
      <c r="CK74" s="76">
        <f t="shared" si="41"/>
        <v>0</v>
      </c>
    </row>
    <row r="75" spans="1:89" s="76" customFormat="1">
      <c r="A75" s="162" t="s">
        <v>488</v>
      </c>
      <c r="E75" s="76">
        <f>E74-E73</f>
        <v>78.302915018845354</v>
      </c>
      <c r="F75" s="76" t="e">
        <f t="shared" ref="F75:BQ75" si="42">F74-F73</f>
        <v>#DIV/0!</v>
      </c>
      <c r="G75" s="76" t="e">
        <f t="shared" si="42"/>
        <v>#DIV/0!</v>
      </c>
      <c r="H75" s="76" t="e">
        <f t="shared" si="42"/>
        <v>#DIV/0!</v>
      </c>
      <c r="I75" s="76" t="e">
        <f t="shared" si="42"/>
        <v>#DIV/0!</v>
      </c>
      <c r="J75" s="76" t="e">
        <f t="shared" si="42"/>
        <v>#DIV/0!</v>
      </c>
      <c r="K75" s="76" t="e">
        <f t="shared" si="42"/>
        <v>#DIV/0!</v>
      </c>
      <c r="L75" s="76" t="e">
        <f t="shared" si="42"/>
        <v>#DIV/0!</v>
      </c>
      <c r="M75" s="76" t="e">
        <f t="shared" si="42"/>
        <v>#DIV/0!</v>
      </c>
      <c r="N75" s="76" t="e">
        <f t="shared" si="42"/>
        <v>#DIV/0!</v>
      </c>
      <c r="O75" s="76" t="e">
        <f t="shared" si="42"/>
        <v>#DIV/0!</v>
      </c>
      <c r="P75" s="76" t="e">
        <f t="shared" si="42"/>
        <v>#DIV/0!</v>
      </c>
      <c r="Q75" s="76" t="e">
        <f t="shared" si="42"/>
        <v>#DIV/0!</v>
      </c>
      <c r="R75" s="76" t="e">
        <f t="shared" si="42"/>
        <v>#DIV/0!</v>
      </c>
      <c r="S75" s="76" t="e">
        <f t="shared" si="42"/>
        <v>#DIV/0!</v>
      </c>
      <c r="T75" s="76" t="e">
        <f t="shared" si="42"/>
        <v>#DIV/0!</v>
      </c>
      <c r="U75" s="76" t="e">
        <f t="shared" si="42"/>
        <v>#DIV/0!</v>
      </c>
      <c r="V75" s="76" t="e">
        <f t="shared" si="42"/>
        <v>#DIV/0!</v>
      </c>
      <c r="W75" s="76" t="e">
        <f t="shared" si="42"/>
        <v>#DIV/0!</v>
      </c>
      <c r="X75" s="76">
        <f t="shared" si="42"/>
        <v>249.2486746430325</v>
      </c>
      <c r="Y75" s="76" t="e">
        <f t="shared" si="42"/>
        <v>#DIV/0!</v>
      </c>
      <c r="Z75" s="76" t="e">
        <f t="shared" si="42"/>
        <v>#DIV/0!</v>
      </c>
      <c r="AA75" s="76" t="e">
        <f t="shared" si="42"/>
        <v>#DIV/0!</v>
      </c>
      <c r="AB75" s="76">
        <f t="shared" si="42"/>
        <v>275.15249120944213</v>
      </c>
      <c r="AC75" s="76" t="e">
        <f t="shared" si="42"/>
        <v>#DIV/0!</v>
      </c>
      <c r="AD75" s="76" t="e">
        <f t="shared" si="42"/>
        <v>#DIV/0!</v>
      </c>
      <c r="AE75" s="76" t="e">
        <f t="shared" si="42"/>
        <v>#DIV/0!</v>
      </c>
      <c r="AF75" s="76" t="e">
        <f t="shared" si="42"/>
        <v>#DIV/0!</v>
      </c>
      <c r="AG75" s="76" t="e">
        <f t="shared" si="42"/>
        <v>#DIV/0!</v>
      </c>
      <c r="AH75" s="76" t="e">
        <f t="shared" si="42"/>
        <v>#DIV/0!</v>
      </c>
      <c r="AI75" s="76" t="e">
        <f t="shared" si="42"/>
        <v>#DIV/0!</v>
      </c>
      <c r="AJ75" s="76" t="e">
        <f t="shared" si="42"/>
        <v>#DIV/0!</v>
      </c>
      <c r="AK75" s="76" t="e">
        <f t="shared" si="42"/>
        <v>#DIV/0!</v>
      </c>
      <c r="AL75" s="76">
        <f t="shared" si="42"/>
        <v>-12.303936764172251</v>
      </c>
      <c r="AM75" s="76" t="e">
        <f t="shared" si="42"/>
        <v>#DIV/0!</v>
      </c>
      <c r="AN75" s="76" t="e">
        <f t="shared" si="42"/>
        <v>#DIV/0!</v>
      </c>
      <c r="AO75" s="76" t="e">
        <f t="shared" si="42"/>
        <v>#DIV/0!</v>
      </c>
      <c r="AP75" s="76">
        <f t="shared" si="42"/>
        <v>-17.476966656048525</v>
      </c>
      <c r="AQ75" s="76" t="e">
        <f t="shared" si="42"/>
        <v>#DIV/0!</v>
      </c>
      <c r="AR75" s="76" t="e">
        <f t="shared" si="42"/>
        <v>#DIV/0!</v>
      </c>
      <c r="AS75" s="76" t="e">
        <f t="shared" si="42"/>
        <v>#DIV/0!</v>
      </c>
      <c r="AT75" s="76" t="e">
        <f t="shared" si="42"/>
        <v>#DIV/0!</v>
      </c>
      <c r="AU75" s="76" t="e">
        <f t="shared" si="42"/>
        <v>#DIV/0!</v>
      </c>
      <c r="AV75" s="76" t="e">
        <f t="shared" si="42"/>
        <v>#DIV/0!</v>
      </c>
      <c r="AW75" s="76" t="e">
        <f t="shared" si="42"/>
        <v>#DIV/0!</v>
      </c>
      <c r="AX75" s="76" t="e">
        <f t="shared" si="42"/>
        <v>#DIV/0!</v>
      </c>
      <c r="AY75" s="76" t="e">
        <f t="shared" si="42"/>
        <v>#DIV/0!</v>
      </c>
      <c r="AZ75" s="76" t="e">
        <f t="shared" si="42"/>
        <v>#DIV/0!</v>
      </c>
      <c r="BA75" s="76" t="e">
        <f t="shared" si="42"/>
        <v>#DIV/0!</v>
      </c>
      <c r="BB75" s="76" t="e">
        <f t="shared" si="42"/>
        <v>#DIV/0!</v>
      </c>
      <c r="BC75" s="76" t="e">
        <f t="shared" si="42"/>
        <v>#DIV/0!</v>
      </c>
      <c r="BD75" s="76" t="e">
        <f t="shared" si="42"/>
        <v>#DIV/0!</v>
      </c>
      <c r="BE75" s="76" t="e">
        <f t="shared" si="42"/>
        <v>#DIV/0!</v>
      </c>
      <c r="BF75" s="76" t="e">
        <f t="shared" si="42"/>
        <v>#DIV/0!</v>
      </c>
      <c r="BG75" s="76" t="e">
        <f t="shared" si="42"/>
        <v>#DIV/0!</v>
      </c>
      <c r="BH75" s="76" t="e">
        <f t="shared" si="42"/>
        <v>#DIV/0!</v>
      </c>
      <c r="BI75" s="76" t="e">
        <f t="shared" si="42"/>
        <v>#DIV/0!</v>
      </c>
      <c r="BJ75" s="76" t="e">
        <f t="shared" si="42"/>
        <v>#DIV/0!</v>
      </c>
      <c r="BK75" s="76" t="e">
        <f t="shared" si="42"/>
        <v>#DIV/0!</v>
      </c>
      <c r="BL75" s="76" t="e">
        <f t="shared" si="42"/>
        <v>#DIV/0!</v>
      </c>
      <c r="BM75" s="76" t="e">
        <f t="shared" si="42"/>
        <v>#DIV/0!</v>
      </c>
      <c r="BN75" s="76" t="e">
        <f t="shared" si="42"/>
        <v>#DIV/0!</v>
      </c>
      <c r="BO75" s="76" t="e">
        <f t="shared" si="42"/>
        <v>#DIV/0!</v>
      </c>
      <c r="BP75" s="76" t="e">
        <f t="shared" si="42"/>
        <v>#DIV/0!</v>
      </c>
      <c r="BQ75" s="76" t="e">
        <f t="shared" si="42"/>
        <v>#DIV/0!</v>
      </c>
      <c r="BR75" s="76" t="e">
        <f t="shared" ref="BR75:CJ75" si="43">BR74-BR73</f>
        <v>#DIV/0!</v>
      </c>
      <c r="BS75" s="76" t="e">
        <f t="shared" si="43"/>
        <v>#DIV/0!</v>
      </c>
      <c r="BT75" s="76" t="e">
        <f t="shared" si="43"/>
        <v>#DIV/0!</v>
      </c>
      <c r="BU75" s="76" t="e">
        <f t="shared" si="43"/>
        <v>#DIV/0!</v>
      </c>
      <c r="BV75" s="76" t="e">
        <f t="shared" si="43"/>
        <v>#DIV/0!</v>
      </c>
      <c r="BW75" s="76" t="e">
        <f t="shared" si="43"/>
        <v>#DIV/0!</v>
      </c>
      <c r="BX75" s="76" t="e">
        <f t="shared" si="43"/>
        <v>#DIV/0!</v>
      </c>
      <c r="BY75" s="76" t="e">
        <f t="shared" si="43"/>
        <v>#DIV/0!</v>
      </c>
      <c r="BZ75" s="76" t="e">
        <f t="shared" si="43"/>
        <v>#DIV/0!</v>
      </c>
      <c r="CA75" s="76" t="e">
        <f t="shared" si="43"/>
        <v>#DIV/0!</v>
      </c>
      <c r="CB75" s="76" t="e">
        <f t="shared" si="43"/>
        <v>#DIV/0!</v>
      </c>
      <c r="CC75" s="76" t="e">
        <f t="shared" si="43"/>
        <v>#DIV/0!</v>
      </c>
      <c r="CD75" s="76" t="e">
        <f t="shared" si="43"/>
        <v>#DIV/0!</v>
      </c>
      <c r="CE75" s="76" t="e">
        <f t="shared" si="43"/>
        <v>#DIV/0!</v>
      </c>
      <c r="CF75" s="76" t="e">
        <f t="shared" si="43"/>
        <v>#DIV/0!</v>
      </c>
      <c r="CG75" s="76" t="e">
        <f t="shared" si="43"/>
        <v>#DIV/0!</v>
      </c>
      <c r="CH75" s="76" t="e">
        <f t="shared" si="43"/>
        <v>#DIV/0!</v>
      </c>
      <c r="CI75" s="76" t="e">
        <f t="shared" si="43"/>
        <v>#DIV/0!</v>
      </c>
      <c r="CJ75" s="76" t="e">
        <f t="shared" si="43"/>
        <v>#DIV/0!</v>
      </c>
    </row>
    <row r="76" spans="1:89" s="133" customFormat="1">
      <c r="A76" s="164" t="s">
        <v>489</v>
      </c>
      <c r="E76" s="133">
        <f>E71-E64-E68</f>
        <v>-2052752790.6799998</v>
      </c>
      <c r="F76" s="133">
        <f t="shared" ref="F76:BQ76" si="44">F71-F64-F68</f>
        <v>-1431570233.8799999</v>
      </c>
      <c r="G76" s="133">
        <f t="shared" si="44"/>
        <v>-1428831535.23</v>
      </c>
      <c r="H76" s="133">
        <f t="shared" si="44"/>
        <v>-1181211534.5700002</v>
      </c>
      <c r="I76" s="133">
        <f t="shared" si="44"/>
        <v>-1307361246.8700001</v>
      </c>
      <c r="J76" s="133">
        <f t="shared" si="44"/>
        <v>-1147435525.2</v>
      </c>
      <c r="K76" s="133">
        <f t="shared" si="44"/>
        <v>-1029300125.16</v>
      </c>
      <c r="L76" s="133">
        <f t="shared" si="44"/>
        <v>-857326573.83000016</v>
      </c>
      <c r="M76" s="133">
        <f t="shared" si="44"/>
        <v>-921088516.13999999</v>
      </c>
      <c r="N76" s="133">
        <f t="shared" si="44"/>
        <v>-738728292.12</v>
      </c>
      <c r="O76" s="133">
        <f t="shared" si="44"/>
        <v>-774144796.42999995</v>
      </c>
      <c r="P76" s="133">
        <f t="shared" si="44"/>
        <v>-679983356.32000005</v>
      </c>
      <c r="Q76" s="133">
        <f t="shared" si="44"/>
        <v>-630371871.80000007</v>
      </c>
      <c r="R76" s="133">
        <f t="shared" si="44"/>
        <v>-475099707.25</v>
      </c>
      <c r="S76" s="133">
        <f t="shared" si="44"/>
        <v>-478217331.79999995</v>
      </c>
      <c r="T76" s="133">
        <f t="shared" si="44"/>
        <v>-407962457.59999996</v>
      </c>
      <c r="U76" s="133">
        <f t="shared" si="44"/>
        <v>-419110845.49000001</v>
      </c>
      <c r="V76" s="133">
        <f t="shared" si="44"/>
        <v>-373231836.64000005</v>
      </c>
      <c r="W76" s="133">
        <f t="shared" si="44"/>
        <v>-391920714.19</v>
      </c>
      <c r="X76" s="133">
        <f t="shared" si="44"/>
        <v>-335294936.32999998</v>
      </c>
      <c r="Y76" s="133">
        <f t="shared" si="44"/>
        <v>-390126497.65999997</v>
      </c>
      <c r="Z76" s="133">
        <f t="shared" si="44"/>
        <v>-269322445.44</v>
      </c>
      <c r="AA76" s="133">
        <f t="shared" si="44"/>
        <v>-333206034</v>
      </c>
      <c r="AB76" s="133">
        <f t="shared" si="44"/>
        <v>-262425770.28999999</v>
      </c>
      <c r="AC76" s="133">
        <f t="shared" si="44"/>
        <v>-266710539.98999998</v>
      </c>
      <c r="AD76" s="133">
        <f t="shared" si="44"/>
        <v>-187947570.29999998</v>
      </c>
      <c r="AE76" s="133">
        <f t="shared" si="44"/>
        <v>-184433651.06</v>
      </c>
      <c r="AF76" s="133">
        <f t="shared" si="44"/>
        <v>-132912813</v>
      </c>
      <c r="AG76" s="133">
        <f t="shared" si="44"/>
        <v>-83865913.680000007</v>
      </c>
      <c r="AH76" s="133">
        <f t="shared" si="44"/>
        <v>-126078516.63</v>
      </c>
      <c r="AI76" s="133">
        <f t="shared" si="44"/>
        <v>-44400411.039999999</v>
      </c>
      <c r="AJ76" s="133">
        <f t="shared" si="44"/>
        <v>-9363535.25</v>
      </c>
      <c r="AK76" s="133">
        <f t="shared" si="44"/>
        <v>-40302123.629999995</v>
      </c>
      <c r="AL76" s="133">
        <f t="shared" si="44"/>
        <v>-13250321.710000003</v>
      </c>
      <c r="AM76" s="133">
        <f t="shared" si="44"/>
        <v>-20633280.179999996</v>
      </c>
      <c r="AN76" s="133">
        <f t="shared" si="44"/>
        <v>-26298276.359999999</v>
      </c>
      <c r="AO76" s="133">
        <f t="shared" si="44"/>
        <v>-6791161.8000000007</v>
      </c>
      <c r="AP76" s="133">
        <f t="shared" si="44"/>
        <v>13241269.449999997</v>
      </c>
      <c r="AQ76" s="133">
        <f t="shared" si="44"/>
        <v>0</v>
      </c>
      <c r="AR76" s="133">
        <f t="shared" si="44"/>
        <v>0</v>
      </c>
      <c r="AS76" s="133">
        <f t="shared" si="44"/>
        <v>0</v>
      </c>
      <c r="AT76" s="133">
        <f t="shared" si="44"/>
        <v>0</v>
      </c>
      <c r="AU76" s="133">
        <f t="shared" si="44"/>
        <v>0</v>
      </c>
      <c r="AV76" s="133">
        <f t="shared" si="44"/>
        <v>0</v>
      </c>
      <c r="AW76" s="133">
        <f t="shared" si="44"/>
        <v>0</v>
      </c>
      <c r="AX76" s="133">
        <f t="shared" si="44"/>
        <v>0</v>
      </c>
      <c r="AY76" s="133">
        <f t="shared" si="44"/>
        <v>0</v>
      </c>
      <c r="AZ76" s="133">
        <f t="shared" si="44"/>
        <v>0</v>
      </c>
      <c r="BA76" s="133">
        <f t="shared" si="44"/>
        <v>0</v>
      </c>
      <c r="BB76" s="133">
        <f t="shared" si="44"/>
        <v>0</v>
      </c>
      <c r="BC76" s="133">
        <f t="shared" si="44"/>
        <v>0</v>
      </c>
      <c r="BD76" s="133">
        <f t="shared" si="44"/>
        <v>0</v>
      </c>
      <c r="BE76" s="133">
        <f t="shared" si="44"/>
        <v>0</v>
      </c>
      <c r="BF76" s="133">
        <f t="shared" si="44"/>
        <v>0</v>
      </c>
      <c r="BG76" s="133">
        <f t="shared" si="44"/>
        <v>0</v>
      </c>
      <c r="BH76" s="133">
        <f t="shared" si="44"/>
        <v>0</v>
      </c>
      <c r="BI76" s="133">
        <f t="shared" si="44"/>
        <v>0</v>
      </c>
      <c r="BJ76" s="133">
        <f t="shared" si="44"/>
        <v>0</v>
      </c>
      <c r="BK76" s="133">
        <f t="shared" si="44"/>
        <v>0</v>
      </c>
      <c r="BL76" s="133">
        <f t="shared" si="44"/>
        <v>0</v>
      </c>
      <c r="BM76" s="133">
        <f t="shared" si="44"/>
        <v>0</v>
      </c>
      <c r="BN76" s="133">
        <f t="shared" si="44"/>
        <v>0</v>
      </c>
      <c r="BO76" s="133">
        <f t="shared" si="44"/>
        <v>0</v>
      </c>
      <c r="BP76" s="133">
        <f t="shared" si="44"/>
        <v>0</v>
      </c>
      <c r="BQ76" s="133">
        <f t="shared" si="44"/>
        <v>0</v>
      </c>
      <c r="BR76" s="133">
        <f t="shared" ref="BR76:CJ76" si="45">BR71-BR64-BR68</f>
        <v>0</v>
      </c>
      <c r="BS76" s="133">
        <f t="shared" si="45"/>
        <v>0</v>
      </c>
      <c r="BT76" s="133">
        <f t="shared" si="45"/>
        <v>0</v>
      </c>
      <c r="BU76" s="133">
        <f t="shared" si="45"/>
        <v>0</v>
      </c>
      <c r="BV76" s="133">
        <f t="shared" si="45"/>
        <v>0</v>
      </c>
      <c r="BW76" s="133">
        <f t="shared" si="45"/>
        <v>0</v>
      </c>
      <c r="BX76" s="133">
        <f t="shared" si="45"/>
        <v>0</v>
      </c>
      <c r="BY76" s="133">
        <f t="shared" si="45"/>
        <v>0</v>
      </c>
      <c r="BZ76" s="133">
        <f t="shared" si="45"/>
        <v>0</v>
      </c>
      <c r="CA76" s="133">
        <f t="shared" si="45"/>
        <v>0</v>
      </c>
      <c r="CB76" s="133">
        <f t="shared" si="45"/>
        <v>0</v>
      </c>
      <c r="CC76" s="133">
        <f t="shared" si="45"/>
        <v>0</v>
      </c>
      <c r="CD76" s="133">
        <f t="shared" si="45"/>
        <v>0</v>
      </c>
      <c r="CE76" s="133">
        <f t="shared" si="45"/>
        <v>0</v>
      </c>
      <c r="CF76" s="133">
        <f t="shared" si="45"/>
        <v>0</v>
      </c>
      <c r="CG76" s="133">
        <f t="shared" si="45"/>
        <v>0</v>
      </c>
      <c r="CH76" s="133">
        <f t="shared" si="45"/>
        <v>0</v>
      </c>
      <c r="CI76" s="133">
        <f t="shared" si="45"/>
        <v>0</v>
      </c>
      <c r="CJ76" s="133">
        <f t="shared" si="45"/>
        <v>0</v>
      </c>
    </row>
    <row r="77" spans="1:89" s="16" customFormat="1" ht="59.25" customHeight="1">
      <c r="A77" s="204" t="s">
        <v>658</v>
      </c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5"/>
      <c r="S77" s="205"/>
      <c r="T77" s="205"/>
      <c r="U77" s="205"/>
      <c r="V77" s="205"/>
      <c r="W77" s="205"/>
      <c r="X77" s="205"/>
      <c r="Y77" s="205"/>
      <c r="Z77" s="205"/>
      <c r="AA77" s="205"/>
      <c r="AB77" s="205"/>
      <c r="AC77" s="205"/>
      <c r="AD77" s="205"/>
      <c r="AE77" s="205"/>
      <c r="AF77" s="205"/>
      <c r="AG77" s="205"/>
    </row>
    <row r="79" spans="1:89" ht="14.25" thickBo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</row>
    <row r="80" spans="1:89" s="125" customFormat="1">
      <c r="A80" s="134" t="s">
        <v>588</v>
      </c>
      <c r="B80" s="1">
        <v>43373</v>
      </c>
      <c r="C80" s="1">
        <v>43281</v>
      </c>
      <c r="D80" s="1">
        <v>43190</v>
      </c>
      <c r="E80" s="1">
        <v>43100</v>
      </c>
      <c r="F80" s="1">
        <v>43008</v>
      </c>
      <c r="G80" s="1">
        <v>42916</v>
      </c>
      <c r="H80" s="1">
        <v>42825</v>
      </c>
      <c r="I80" s="1">
        <v>42735</v>
      </c>
      <c r="J80" s="1">
        <v>42643</v>
      </c>
      <c r="K80" s="1">
        <v>42551</v>
      </c>
      <c r="L80" s="1">
        <v>42460</v>
      </c>
      <c r="M80" s="1">
        <v>42369</v>
      </c>
      <c r="N80" s="1">
        <v>42277</v>
      </c>
      <c r="O80" s="1">
        <v>42185</v>
      </c>
      <c r="P80" s="1">
        <v>42094</v>
      </c>
      <c r="Q80" s="1">
        <v>42004</v>
      </c>
      <c r="R80" s="1">
        <v>41912</v>
      </c>
      <c r="S80" s="1">
        <v>41820</v>
      </c>
      <c r="T80" s="1">
        <v>41729</v>
      </c>
      <c r="U80" s="1">
        <v>41639</v>
      </c>
      <c r="V80" s="1">
        <v>41547</v>
      </c>
      <c r="W80" s="1">
        <v>41455</v>
      </c>
      <c r="X80" s="1">
        <v>41364</v>
      </c>
      <c r="Y80" s="1">
        <v>41274</v>
      </c>
      <c r="Z80" s="1">
        <v>41182</v>
      </c>
      <c r="AA80" s="1">
        <v>41090</v>
      </c>
      <c r="AB80" s="1">
        <v>40999</v>
      </c>
      <c r="AC80" s="1">
        <v>40908</v>
      </c>
      <c r="AD80" s="1">
        <v>40816</v>
      </c>
      <c r="AE80" s="1">
        <v>40724</v>
      </c>
      <c r="AF80" s="1">
        <v>40633</v>
      </c>
      <c r="AG80" s="1">
        <v>40543</v>
      </c>
      <c r="AH80" s="1">
        <v>40451</v>
      </c>
      <c r="AI80" s="1">
        <v>40359</v>
      </c>
      <c r="AJ80" s="1">
        <v>40268</v>
      </c>
      <c r="AK80" s="1">
        <v>40178</v>
      </c>
      <c r="AL80" s="1">
        <v>40086</v>
      </c>
      <c r="AM80" s="1">
        <v>39994</v>
      </c>
      <c r="AN80" s="1">
        <v>39903</v>
      </c>
      <c r="AO80" s="1">
        <v>39813</v>
      </c>
      <c r="AP80" s="1">
        <v>39721</v>
      </c>
      <c r="AQ80" s="1">
        <v>39447</v>
      </c>
      <c r="AR80" s="1">
        <v>39082</v>
      </c>
      <c r="AS80" s="1">
        <v>25569</v>
      </c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</row>
    <row r="81" spans="1:89" s="76" customFormat="1">
      <c r="A81" s="70" t="s">
        <v>589</v>
      </c>
      <c r="E81" s="76">
        <f>股权价值增加表!E4</f>
        <v>8211546958.79</v>
      </c>
      <c r="F81" s="76">
        <f>股权价值增加表!F4</f>
        <v>5194832143.0799999</v>
      </c>
      <c r="G81" s="76">
        <f>股权价值增加表!G4</f>
        <v>3337626909.1599998</v>
      </c>
      <c r="H81" s="76">
        <f>股权价值增加表!H4</f>
        <v>1350502220.72</v>
      </c>
      <c r="I81" s="76">
        <f>股权价值增加表!I4</f>
        <v>6269921274.71</v>
      </c>
      <c r="J81" s="76">
        <f>股权价值增加表!J4</f>
        <v>4193318939.25</v>
      </c>
      <c r="K81" s="76">
        <f>股权价值增加表!K4</f>
        <v>2695264565.1700001</v>
      </c>
      <c r="L81" s="76">
        <f>股权价值增加表!L4</f>
        <v>1148236668.9200001</v>
      </c>
      <c r="M81" s="76">
        <f>股权价值增加表!M4</f>
        <v>4710553211.6800003</v>
      </c>
      <c r="N81" s="76">
        <f>股权价值增加表!N4</f>
        <v>3045298616.52</v>
      </c>
      <c r="O81" s="76">
        <f>股权价值增加表!O4</f>
        <v>1915522311.4300001</v>
      </c>
      <c r="P81" s="76">
        <f>股权价值增加表!P4</f>
        <v>822918940.46000004</v>
      </c>
      <c r="Q81" s="76">
        <f>股权价值增加表!Q4</f>
        <v>3308170629.8499999</v>
      </c>
      <c r="R81" s="76">
        <f>股权价值增加表!R4</f>
        <v>2198777892</v>
      </c>
      <c r="S81" s="76">
        <f>股权价值增加表!S4</f>
        <v>1416504192</v>
      </c>
      <c r="T81" s="76">
        <f>股权价值增加表!T4</f>
        <v>625700120.32000005</v>
      </c>
      <c r="U81" s="76">
        <f>股权价值增加表!U4</f>
        <v>2563027901.3899999</v>
      </c>
      <c r="V81" s="76">
        <f>股权价值增加表!V4</f>
        <v>1721659993.1600001</v>
      </c>
      <c r="W81" s="76">
        <f>股权价值增加表!W4</f>
        <v>1072055844.76</v>
      </c>
      <c r="X81" s="76">
        <f>股权价值增加表!X4</f>
        <v>459554084.75</v>
      </c>
      <c r="Y81" s="76">
        <f>股权价值增加表!Y4</f>
        <v>1878031708</v>
      </c>
      <c r="Z81" s="76">
        <f>股权价值增加表!Z4</f>
        <v>1139375980.1199999</v>
      </c>
      <c r="AA81" s="76">
        <f>股权价值增加表!AA4</f>
        <v>688499085.65999997</v>
      </c>
      <c r="AB81" s="76">
        <f>股权价值增加表!AB4</f>
        <v>276869876.80000001</v>
      </c>
      <c r="AC81" s="76">
        <f>股权价值增加表!AC4</f>
        <v>1656353720.3900001</v>
      </c>
      <c r="AD81" s="76">
        <f>股权价值增加表!AD4</f>
        <v>1166603082.5699999</v>
      </c>
      <c r="AE81" s="76">
        <f>股权价值增加表!AE4</f>
        <v>789799070.74000001</v>
      </c>
      <c r="AF81" s="76">
        <f>股权价值增加表!AF4</f>
        <v>348245415.57999998</v>
      </c>
      <c r="AG81" s="76">
        <f>股权价值增加表!AG4</f>
        <v>1271998812.24</v>
      </c>
      <c r="AH81" s="76">
        <f>股权价值增加表!AH4</f>
        <v>829586834.80999994</v>
      </c>
      <c r="AI81" s="76">
        <f>股权价值增加表!AI4</f>
        <v>542868710.48000002</v>
      </c>
      <c r="AJ81" s="76">
        <f>股权价值增加表!AJ4</f>
        <v>261314928.38999999</v>
      </c>
      <c r="AK81" s="76">
        <f>股权价值增加表!AK4</f>
        <v>738288767.30999994</v>
      </c>
      <c r="AL81" s="76">
        <f>股权价值增加表!AL4</f>
        <v>502320296.81999999</v>
      </c>
      <c r="AM81" s="76">
        <f>股权价值增加表!AM4</f>
        <v>278565371.31999999</v>
      </c>
      <c r="AN81" s="76">
        <f>股权价值增加表!AN4</f>
        <v>86478576.25</v>
      </c>
      <c r="AO81" s="76">
        <f>股权价值增加表!AO4</f>
        <v>511241307.44999999</v>
      </c>
      <c r="AP81" s="76">
        <f>股权价值增加表!AP4</f>
        <v>374723990.79000002</v>
      </c>
      <c r="AQ81" s="76">
        <f>股权价值增加表!AQ4</f>
        <v>522726518.22000003</v>
      </c>
      <c r="AR81" s="76">
        <f>股权价值增加表!AR4</f>
        <v>344331508.82999998</v>
      </c>
      <c r="AS81" s="76">
        <f>股权价值增加表!AS4</f>
        <v>0</v>
      </c>
      <c r="AT81" s="76">
        <f>股权价值增加表!AT4</f>
        <v>0</v>
      </c>
      <c r="AU81" s="76">
        <f>股权价值增加表!AU4</f>
        <v>0</v>
      </c>
      <c r="AV81" s="76">
        <f>股权价值增加表!AV4</f>
        <v>0</v>
      </c>
      <c r="AW81" s="76">
        <f>股权价值增加表!AW4</f>
        <v>0</v>
      </c>
      <c r="AX81" s="76">
        <f>股权价值增加表!AX4</f>
        <v>0</v>
      </c>
      <c r="AY81" s="76">
        <f>股权价值增加表!AY4</f>
        <v>0</v>
      </c>
      <c r="AZ81" s="76">
        <f>股权价值增加表!AZ4</f>
        <v>0</v>
      </c>
      <c r="BA81" s="76">
        <f>股权价值增加表!BA4</f>
        <v>0</v>
      </c>
      <c r="BB81" s="76">
        <f>股权价值增加表!BB4</f>
        <v>0</v>
      </c>
      <c r="BC81" s="76">
        <f>股权价值增加表!BC4</f>
        <v>0</v>
      </c>
      <c r="BD81" s="76">
        <f>股权价值增加表!BD4</f>
        <v>0</v>
      </c>
      <c r="BE81" s="76">
        <f>股权价值增加表!BE4</f>
        <v>0</v>
      </c>
      <c r="BF81" s="76">
        <f>股权价值增加表!BF4</f>
        <v>0</v>
      </c>
      <c r="BG81" s="76">
        <f>股权价值增加表!BG4</f>
        <v>0</v>
      </c>
      <c r="BH81" s="76">
        <f>股权价值增加表!BH4</f>
        <v>0</v>
      </c>
      <c r="BI81" s="76">
        <f>股权价值增加表!BI4</f>
        <v>0</v>
      </c>
      <c r="BJ81" s="76">
        <f>股权价值增加表!BJ4</f>
        <v>0</v>
      </c>
      <c r="BK81" s="76">
        <f>股权价值增加表!BK4</f>
        <v>0</v>
      </c>
      <c r="BL81" s="76">
        <f>股权价值增加表!BL4</f>
        <v>0</v>
      </c>
      <c r="BM81" s="76">
        <f>股权价值增加表!BM4</f>
        <v>0</v>
      </c>
      <c r="BN81" s="76">
        <f>股权价值增加表!BN4</f>
        <v>0</v>
      </c>
      <c r="BO81" s="76">
        <f>股权价值增加表!BO4</f>
        <v>0</v>
      </c>
      <c r="BP81" s="76">
        <f>股权价值增加表!BP4</f>
        <v>0</v>
      </c>
      <c r="BQ81" s="76">
        <f>股权价值增加表!BQ4</f>
        <v>0</v>
      </c>
      <c r="BR81" s="76">
        <f>股权价值增加表!BR4</f>
        <v>0</v>
      </c>
      <c r="BS81" s="76">
        <f>股权价值增加表!BS4</f>
        <v>0</v>
      </c>
      <c r="BT81" s="76">
        <f>股权价值增加表!BT4</f>
        <v>0</v>
      </c>
      <c r="BU81" s="76">
        <f>股权价值增加表!BU4</f>
        <v>0</v>
      </c>
      <c r="BV81" s="76">
        <f>股权价值增加表!BV4</f>
        <v>0</v>
      </c>
      <c r="BW81" s="76">
        <f>股权价值增加表!BW4</f>
        <v>0</v>
      </c>
      <c r="BX81" s="76">
        <f>股权价值增加表!BX4</f>
        <v>0</v>
      </c>
      <c r="BY81" s="76">
        <f>股权价值增加表!BY4</f>
        <v>0</v>
      </c>
      <c r="BZ81" s="76">
        <f>股权价值增加表!BZ4</f>
        <v>0</v>
      </c>
      <c r="CA81" s="76">
        <f>股权价值增加表!CA4</f>
        <v>0</v>
      </c>
      <c r="CB81" s="76">
        <f>股权价值增加表!CB4</f>
        <v>0</v>
      </c>
      <c r="CC81" s="76">
        <f>股权价值增加表!CC4</f>
        <v>0</v>
      </c>
      <c r="CD81" s="76">
        <f>股权价值增加表!CD4</f>
        <v>0</v>
      </c>
      <c r="CE81" s="76">
        <f>股权价值增加表!CE4</f>
        <v>0</v>
      </c>
      <c r="CF81" s="76">
        <f>股权价值增加表!CF4</f>
        <v>0</v>
      </c>
      <c r="CG81" s="76">
        <f>股权价值增加表!CG4</f>
        <v>0</v>
      </c>
      <c r="CH81" s="76">
        <f>股权价值增加表!CH4</f>
        <v>0</v>
      </c>
      <c r="CI81" s="76">
        <f>股权价值增加表!CI4</f>
        <v>0</v>
      </c>
      <c r="CJ81" s="76">
        <f>股权价值增加表!CJ4</f>
        <v>0</v>
      </c>
      <c r="CK81" s="76">
        <f>股权价值增加表!CK4</f>
        <v>0</v>
      </c>
    </row>
    <row r="82" spans="1:89" s="76" customFormat="1">
      <c r="A82" s="70" t="s">
        <v>590</v>
      </c>
      <c r="E82" s="76">
        <f>投资和筹资活动现金流表!E34</f>
        <v>1688588229.3700004</v>
      </c>
      <c r="F82" s="76">
        <f>投资和筹资活动现金流表!F34</f>
        <v>960399949.84999979</v>
      </c>
      <c r="G82" s="76">
        <f>投资和筹资活动现金流表!G34</f>
        <v>977073302.8499999</v>
      </c>
      <c r="H82" s="76">
        <f>投资和筹资活动现金流表!H34</f>
        <v>824910690.37999988</v>
      </c>
      <c r="I82" s="76">
        <f>投资和筹资活动现金流表!I34</f>
        <v>815551530.06999993</v>
      </c>
      <c r="J82" s="76">
        <f>投资和筹资活动现金流表!J34</f>
        <v>538073661.3499999</v>
      </c>
      <c r="K82" s="76">
        <f>投资和筹资活动现金流表!K34</f>
        <v>520174537.5999999</v>
      </c>
      <c r="L82" s="76">
        <f>投资和筹资活动现金流表!L34</f>
        <v>605550511.53000009</v>
      </c>
      <c r="M82" s="76">
        <f>投资和筹资活动现金流表!M34</f>
        <v>629605988.31000006</v>
      </c>
      <c r="N82" s="76">
        <f>投资和筹资活动现金流表!N34</f>
        <v>446568816.46000004</v>
      </c>
      <c r="O82" s="76">
        <f>投资和筹资活动现金流表!O34</f>
        <v>485464881.78000009</v>
      </c>
      <c r="P82" s="76">
        <f>投资和筹资活动现金流表!P34</f>
        <v>567171482.60000002</v>
      </c>
      <c r="Q82" s="76">
        <f>投资和筹资活动现金流表!Q34</f>
        <v>546492628.58000004</v>
      </c>
      <c r="R82" s="76">
        <f>投资和筹资活动现金流表!R34</f>
        <v>378918847.85000002</v>
      </c>
      <c r="S82" s="76">
        <f>投资和筹资活动现金流表!S34</f>
        <v>480426098.41999996</v>
      </c>
      <c r="T82" s="76">
        <f>投资和筹资活动现金流表!T34</f>
        <v>469168385.59000003</v>
      </c>
      <c r="U82" s="76">
        <f>投资和筹资活动现金流表!U34</f>
        <v>490416532.07000005</v>
      </c>
      <c r="V82" s="76">
        <f>投资和筹资活动现金流表!V34</f>
        <v>357495432.94999999</v>
      </c>
      <c r="W82" s="76">
        <f>投资和筹资活动现金流表!W34</f>
        <v>341330502.43000001</v>
      </c>
      <c r="X82" s="76">
        <f>投资和筹资活动现金流表!X34</f>
        <v>360589280.13</v>
      </c>
      <c r="Y82" s="76">
        <f>投资和筹资活动现金流表!Y34</f>
        <v>378415313.19</v>
      </c>
      <c r="Z82" s="76">
        <f>投资和筹资活动现金流表!Z34</f>
        <v>307837726.63</v>
      </c>
      <c r="AA82" s="76">
        <f>投资和筹资活动现金流表!AA34</f>
        <v>324028417.75999999</v>
      </c>
      <c r="AB82" s="76">
        <f>投资和筹资活动现金流表!AB34</f>
        <v>346235840.38</v>
      </c>
      <c r="AC82" s="76">
        <f>投资和筹资活动现金流表!AC34</f>
        <v>0</v>
      </c>
      <c r="AD82" s="76">
        <f>投资和筹资活动现金流表!AD34</f>
        <v>0</v>
      </c>
      <c r="AE82" s="76">
        <f>投资和筹资活动现金流表!AE34</f>
        <v>0</v>
      </c>
      <c r="AF82" s="76">
        <f>投资和筹资活动现金流表!AF34</f>
        <v>0</v>
      </c>
      <c r="AG82" s="76">
        <f>投资和筹资活动现金流表!AG34</f>
        <v>0</v>
      </c>
      <c r="AH82" s="76">
        <f>投资和筹资活动现金流表!AH34</f>
        <v>0</v>
      </c>
      <c r="AI82" s="76">
        <f>投资和筹资活动现金流表!AI34</f>
        <v>0</v>
      </c>
      <c r="AJ82" s="76">
        <f>投资和筹资活动现金流表!AJ34</f>
        <v>0</v>
      </c>
      <c r="AK82" s="76">
        <f>投资和筹资活动现金流表!AK34</f>
        <v>0</v>
      </c>
      <c r="AL82" s="76">
        <f>投资和筹资活动现金流表!AL34</f>
        <v>0</v>
      </c>
      <c r="AM82" s="76">
        <f>投资和筹资活动现金流表!AM34</f>
        <v>0</v>
      </c>
      <c r="AN82" s="76">
        <f>投资和筹资活动现金流表!AN34</f>
        <v>0</v>
      </c>
      <c r="AO82" s="76">
        <f>投资和筹资活动现金流表!AO34</f>
        <v>0</v>
      </c>
      <c r="AP82" s="76">
        <f>投资和筹资活动现金流表!AP34</f>
        <v>0</v>
      </c>
      <c r="AQ82" s="76">
        <f>投资和筹资活动现金流表!AQ34</f>
        <v>0</v>
      </c>
      <c r="AR82" s="76">
        <f>投资和筹资活动现金流表!AR34</f>
        <v>0</v>
      </c>
      <c r="AS82" s="76">
        <f>投资和筹资活动现金流表!AS34</f>
        <v>0</v>
      </c>
      <c r="AT82" s="76">
        <f>投资和筹资活动现金流表!AT34</f>
        <v>0</v>
      </c>
      <c r="AU82" s="76">
        <f>投资和筹资活动现金流表!AU34</f>
        <v>0</v>
      </c>
      <c r="AV82" s="76">
        <f>投资和筹资活动现金流表!AV34</f>
        <v>0</v>
      </c>
      <c r="AW82" s="76">
        <f>投资和筹资活动现金流表!AW34</f>
        <v>0</v>
      </c>
      <c r="AX82" s="76">
        <f>投资和筹资活动现金流表!AX34</f>
        <v>0</v>
      </c>
      <c r="AY82" s="76">
        <f>投资和筹资活动现金流表!AY34</f>
        <v>0</v>
      </c>
      <c r="AZ82" s="76">
        <f>投资和筹资活动现金流表!AZ34</f>
        <v>0</v>
      </c>
      <c r="BA82" s="76">
        <f>投资和筹资活动现金流表!BA34</f>
        <v>0</v>
      </c>
      <c r="BB82" s="76">
        <f>投资和筹资活动现金流表!BB34</f>
        <v>0</v>
      </c>
      <c r="BC82" s="76">
        <f>投资和筹资活动现金流表!BC34</f>
        <v>0</v>
      </c>
      <c r="BD82" s="76">
        <f>投资和筹资活动现金流表!BD34</f>
        <v>0</v>
      </c>
      <c r="BE82" s="76">
        <f>投资和筹资活动现金流表!BE34</f>
        <v>0</v>
      </c>
      <c r="BF82" s="76">
        <f>投资和筹资活动现金流表!BF34</f>
        <v>0</v>
      </c>
      <c r="BG82" s="76">
        <f>投资和筹资活动现金流表!BG34</f>
        <v>0</v>
      </c>
      <c r="BH82" s="76">
        <f>投资和筹资活动现金流表!BH34</f>
        <v>0</v>
      </c>
      <c r="BI82" s="76">
        <f>投资和筹资活动现金流表!BI34</f>
        <v>0</v>
      </c>
      <c r="BJ82" s="76">
        <f>投资和筹资活动现金流表!BJ34</f>
        <v>0</v>
      </c>
      <c r="BK82" s="76">
        <f>投资和筹资活动现金流表!BK34</f>
        <v>0</v>
      </c>
      <c r="BL82" s="76">
        <f>投资和筹资活动现金流表!BL34</f>
        <v>0</v>
      </c>
      <c r="BM82" s="76">
        <f>投资和筹资活动现金流表!BM34</f>
        <v>0</v>
      </c>
      <c r="BN82" s="76">
        <f>投资和筹资活动现金流表!BN34</f>
        <v>0</v>
      </c>
      <c r="BO82" s="76">
        <f>投资和筹资活动现金流表!BO34</f>
        <v>0</v>
      </c>
      <c r="BP82" s="76">
        <f>投资和筹资活动现金流表!BP34</f>
        <v>0</v>
      </c>
      <c r="BQ82" s="76">
        <f>投资和筹资活动现金流表!BQ34</f>
        <v>0</v>
      </c>
      <c r="BR82" s="76">
        <f>投资和筹资活动现金流表!BR34</f>
        <v>0</v>
      </c>
      <c r="BS82" s="76">
        <f>投资和筹资活动现金流表!BS34</f>
        <v>0</v>
      </c>
      <c r="BT82" s="76">
        <f>投资和筹资活动现金流表!BT34</f>
        <v>0</v>
      </c>
      <c r="BU82" s="76">
        <f>投资和筹资活动现金流表!BU34</f>
        <v>0</v>
      </c>
      <c r="BV82" s="76">
        <f>投资和筹资活动现金流表!BV34</f>
        <v>0</v>
      </c>
      <c r="BW82" s="76">
        <f>投资和筹资活动现金流表!BW34</f>
        <v>0</v>
      </c>
      <c r="BX82" s="76">
        <f>投资和筹资活动现金流表!BX34</f>
        <v>0</v>
      </c>
      <c r="BY82" s="76">
        <f>投资和筹资活动现金流表!BY34</f>
        <v>0</v>
      </c>
      <c r="BZ82" s="76">
        <f>投资和筹资活动现金流表!BZ34</f>
        <v>0</v>
      </c>
      <c r="CA82" s="76">
        <f>投资和筹资活动现金流表!CA34</f>
        <v>0</v>
      </c>
      <c r="CB82" s="76">
        <f>投资和筹资活动现金流表!CB34</f>
        <v>0</v>
      </c>
      <c r="CC82" s="76">
        <f>投资和筹资活动现金流表!CC34</f>
        <v>0</v>
      </c>
      <c r="CD82" s="76">
        <f>投资和筹资活动现金流表!CD34</f>
        <v>0</v>
      </c>
      <c r="CE82" s="76">
        <f>投资和筹资活动现金流表!CE34</f>
        <v>0</v>
      </c>
      <c r="CF82" s="76">
        <f>投资和筹资活动现金流表!CF34</f>
        <v>0</v>
      </c>
      <c r="CG82" s="76">
        <f>投资和筹资活动现金流表!CG34</f>
        <v>0</v>
      </c>
      <c r="CH82" s="76">
        <f>投资和筹资活动现金流表!CH34</f>
        <v>0</v>
      </c>
      <c r="CI82" s="76">
        <f>投资和筹资活动现金流表!CI34</f>
        <v>0</v>
      </c>
      <c r="CJ82" s="76">
        <f>投资和筹资活动现金流表!CJ34</f>
        <v>0</v>
      </c>
      <c r="CK82" s="76">
        <f>投资和筹资活动现金流表!CK34</f>
        <v>0</v>
      </c>
    </row>
    <row r="83" spans="1:89" s="44" customFormat="1">
      <c r="A83" s="165" t="s">
        <v>591</v>
      </c>
      <c r="E83" s="44">
        <f>E81/E82</f>
        <v>4.86296588828744</v>
      </c>
      <c r="F83" s="44">
        <f t="shared" ref="F83:BQ83" si="46">F81/F82</f>
        <v>5.409030002439458</v>
      </c>
      <c r="G83" s="44">
        <f t="shared" si="46"/>
        <v>3.415943204490965</v>
      </c>
      <c r="H83" s="44">
        <f t="shared" si="46"/>
        <v>1.6371496168850515</v>
      </c>
      <c r="I83" s="44">
        <f t="shared" si="46"/>
        <v>7.6879523163568146</v>
      </c>
      <c r="J83" s="44">
        <f t="shared" si="46"/>
        <v>7.7932060988251548</v>
      </c>
      <c r="K83" s="44">
        <f t="shared" si="46"/>
        <v>5.1814619331532628</v>
      </c>
      <c r="L83" s="44">
        <f t="shared" si="46"/>
        <v>1.8961864403661961</v>
      </c>
      <c r="M83" s="44">
        <f t="shared" si="46"/>
        <v>7.4817477901125971</v>
      </c>
      <c r="N83" s="44">
        <f t="shared" si="46"/>
        <v>6.8193266172511011</v>
      </c>
      <c r="O83" s="44">
        <f t="shared" si="46"/>
        <v>3.9457484636305051</v>
      </c>
      <c r="P83" s="44">
        <f t="shared" si="46"/>
        <v>1.4509173428248101</v>
      </c>
      <c r="Q83" s="44">
        <f t="shared" si="46"/>
        <v>6.0534588333714785</v>
      </c>
      <c r="R83" s="44">
        <f t="shared" si="46"/>
        <v>5.8027672797907774</v>
      </c>
      <c r="S83" s="44">
        <f t="shared" si="46"/>
        <v>2.9484330611066394</v>
      </c>
      <c r="T83" s="44">
        <f t="shared" si="46"/>
        <v>1.3336365781192918</v>
      </c>
      <c r="U83" s="44">
        <f t="shared" si="46"/>
        <v>5.2262265518899023</v>
      </c>
      <c r="V83" s="44">
        <f t="shared" si="46"/>
        <v>4.8158936715725673</v>
      </c>
      <c r="W83" s="44">
        <f t="shared" si="46"/>
        <v>3.1408146565508219</v>
      </c>
      <c r="X83" s="44">
        <f t="shared" si="46"/>
        <v>1.2744529859132838</v>
      </c>
      <c r="Y83" s="44">
        <f t="shared" si="46"/>
        <v>4.9628850697621001</v>
      </c>
      <c r="Z83" s="44">
        <f t="shared" si="46"/>
        <v>3.7012226948045659</v>
      </c>
      <c r="AA83" s="44">
        <f t="shared" si="46"/>
        <v>2.1248108126428424</v>
      </c>
      <c r="AB83" s="44">
        <f t="shared" si="46"/>
        <v>0.79965689426065889</v>
      </c>
      <c r="AC83" s="44" t="e">
        <f t="shared" si="46"/>
        <v>#DIV/0!</v>
      </c>
      <c r="AD83" s="44" t="e">
        <f t="shared" si="46"/>
        <v>#DIV/0!</v>
      </c>
      <c r="AE83" s="44" t="e">
        <f t="shared" si="46"/>
        <v>#DIV/0!</v>
      </c>
      <c r="AF83" s="44" t="e">
        <f t="shared" si="46"/>
        <v>#DIV/0!</v>
      </c>
      <c r="AG83" s="44" t="e">
        <f t="shared" si="46"/>
        <v>#DIV/0!</v>
      </c>
      <c r="AH83" s="44" t="e">
        <f t="shared" si="46"/>
        <v>#DIV/0!</v>
      </c>
      <c r="AI83" s="44" t="e">
        <f t="shared" si="46"/>
        <v>#DIV/0!</v>
      </c>
      <c r="AJ83" s="44" t="e">
        <f t="shared" si="46"/>
        <v>#DIV/0!</v>
      </c>
      <c r="AK83" s="44" t="e">
        <f t="shared" si="46"/>
        <v>#DIV/0!</v>
      </c>
      <c r="AL83" s="44" t="e">
        <f t="shared" si="46"/>
        <v>#DIV/0!</v>
      </c>
      <c r="AM83" s="44" t="e">
        <f t="shared" si="46"/>
        <v>#DIV/0!</v>
      </c>
      <c r="AN83" s="44" t="e">
        <f t="shared" si="46"/>
        <v>#DIV/0!</v>
      </c>
      <c r="AO83" s="44" t="e">
        <f t="shared" si="46"/>
        <v>#DIV/0!</v>
      </c>
      <c r="AP83" s="44" t="e">
        <f t="shared" si="46"/>
        <v>#DIV/0!</v>
      </c>
      <c r="AQ83" s="44" t="e">
        <f t="shared" si="46"/>
        <v>#DIV/0!</v>
      </c>
      <c r="AR83" s="44" t="e">
        <f t="shared" si="46"/>
        <v>#DIV/0!</v>
      </c>
      <c r="AS83" s="44" t="e">
        <f t="shared" si="46"/>
        <v>#DIV/0!</v>
      </c>
      <c r="AT83" s="44" t="e">
        <f t="shared" si="46"/>
        <v>#DIV/0!</v>
      </c>
      <c r="AU83" s="44" t="e">
        <f t="shared" si="46"/>
        <v>#DIV/0!</v>
      </c>
      <c r="AV83" s="44" t="e">
        <f t="shared" si="46"/>
        <v>#DIV/0!</v>
      </c>
      <c r="AW83" s="44" t="e">
        <f t="shared" si="46"/>
        <v>#DIV/0!</v>
      </c>
      <c r="AX83" s="44" t="e">
        <f t="shared" si="46"/>
        <v>#DIV/0!</v>
      </c>
      <c r="AY83" s="44" t="e">
        <f t="shared" si="46"/>
        <v>#DIV/0!</v>
      </c>
      <c r="AZ83" s="44" t="e">
        <f t="shared" si="46"/>
        <v>#DIV/0!</v>
      </c>
      <c r="BA83" s="44" t="e">
        <f t="shared" si="46"/>
        <v>#DIV/0!</v>
      </c>
      <c r="BB83" s="44" t="e">
        <f t="shared" si="46"/>
        <v>#DIV/0!</v>
      </c>
      <c r="BC83" s="44" t="e">
        <f t="shared" si="46"/>
        <v>#DIV/0!</v>
      </c>
      <c r="BD83" s="44" t="e">
        <f t="shared" si="46"/>
        <v>#DIV/0!</v>
      </c>
      <c r="BE83" s="44" t="e">
        <f t="shared" si="46"/>
        <v>#DIV/0!</v>
      </c>
      <c r="BF83" s="44" t="e">
        <f t="shared" si="46"/>
        <v>#DIV/0!</v>
      </c>
      <c r="BG83" s="44" t="e">
        <f t="shared" si="46"/>
        <v>#DIV/0!</v>
      </c>
      <c r="BH83" s="44" t="e">
        <f t="shared" si="46"/>
        <v>#DIV/0!</v>
      </c>
      <c r="BI83" s="44" t="e">
        <f t="shared" si="46"/>
        <v>#DIV/0!</v>
      </c>
      <c r="BJ83" s="44" t="e">
        <f t="shared" si="46"/>
        <v>#DIV/0!</v>
      </c>
      <c r="BK83" s="44" t="e">
        <f t="shared" si="46"/>
        <v>#DIV/0!</v>
      </c>
      <c r="BL83" s="44" t="e">
        <f t="shared" si="46"/>
        <v>#DIV/0!</v>
      </c>
      <c r="BM83" s="44" t="e">
        <f t="shared" si="46"/>
        <v>#DIV/0!</v>
      </c>
      <c r="BN83" s="44" t="e">
        <f t="shared" si="46"/>
        <v>#DIV/0!</v>
      </c>
      <c r="BO83" s="44" t="e">
        <f t="shared" si="46"/>
        <v>#DIV/0!</v>
      </c>
      <c r="BP83" s="44" t="e">
        <f t="shared" si="46"/>
        <v>#DIV/0!</v>
      </c>
      <c r="BQ83" s="44" t="e">
        <f t="shared" si="46"/>
        <v>#DIV/0!</v>
      </c>
      <c r="BR83" s="44" t="e">
        <f t="shared" ref="BR83:CK83" si="47">BR81/BR82</f>
        <v>#DIV/0!</v>
      </c>
      <c r="BS83" s="44" t="e">
        <f t="shared" si="47"/>
        <v>#DIV/0!</v>
      </c>
      <c r="BT83" s="44" t="e">
        <f t="shared" si="47"/>
        <v>#DIV/0!</v>
      </c>
      <c r="BU83" s="44" t="e">
        <f t="shared" si="47"/>
        <v>#DIV/0!</v>
      </c>
      <c r="BV83" s="44" t="e">
        <f t="shared" si="47"/>
        <v>#DIV/0!</v>
      </c>
      <c r="BW83" s="44" t="e">
        <f t="shared" si="47"/>
        <v>#DIV/0!</v>
      </c>
      <c r="BX83" s="44" t="e">
        <f t="shared" si="47"/>
        <v>#DIV/0!</v>
      </c>
      <c r="BY83" s="44" t="e">
        <f t="shared" si="47"/>
        <v>#DIV/0!</v>
      </c>
      <c r="BZ83" s="44" t="e">
        <f t="shared" si="47"/>
        <v>#DIV/0!</v>
      </c>
      <c r="CA83" s="44" t="e">
        <f t="shared" si="47"/>
        <v>#DIV/0!</v>
      </c>
      <c r="CB83" s="44" t="e">
        <f t="shared" si="47"/>
        <v>#DIV/0!</v>
      </c>
      <c r="CC83" s="44" t="e">
        <f t="shared" si="47"/>
        <v>#DIV/0!</v>
      </c>
      <c r="CD83" s="44" t="e">
        <f t="shared" si="47"/>
        <v>#DIV/0!</v>
      </c>
      <c r="CE83" s="44" t="e">
        <f t="shared" si="47"/>
        <v>#DIV/0!</v>
      </c>
      <c r="CF83" s="44" t="e">
        <f t="shared" si="47"/>
        <v>#DIV/0!</v>
      </c>
      <c r="CG83" s="44" t="e">
        <f t="shared" si="47"/>
        <v>#DIV/0!</v>
      </c>
      <c r="CH83" s="44" t="e">
        <f t="shared" si="47"/>
        <v>#DIV/0!</v>
      </c>
      <c r="CI83" s="44" t="e">
        <f t="shared" si="47"/>
        <v>#DIV/0!</v>
      </c>
      <c r="CJ83" s="44" t="e">
        <f t="shared" si="47"/>
        <v>#DIV/0!</v>
      </c>
      <c r="CK83" s="44" t="e">
        <f t="shared" si="47"/>
        <v>#DIV/0!</v>
      </c>
    </row>
    <row r="84" spans="1:89" s="76" customFormat="1">
      <c r="A84" s="70" t="s">
        <v>592</v>
      </c>
      <c r="E84" s="76">
        <f>资产资本表!E52</f>
        <v>177981478.56</v>
      </c>
      <c r="F84" s="76">
        <f>资产资本表!F52</f>
        <v>170393641.83000001</v>
      </c>
      <c r="G84" s="76">
        <f>资产资本表!G52</f>
        <v>168888078.24000001</v>
      </c>
      <c r="H84" s="76">
        <f>资产资本表!H52</f>
        <v>166463591.41</v>
      </c>
      <c r="I84" s="76">
        <f>资产资本表!I52</f>
        <v>165602488.18000001</v>
      </c>
      <c r="J84" s="76">
        <f>资产资本表!J52</f>
        <v>162090630.56</v>
      </c>
      <c r="K84" s="76">
        <f>资产资本表!K52</f>
        <v>165422669.63999999</v>
      </c>
      <c r="L84" s="76">
        <f>资产资本表!L52</f>
        <v>182600825.88999999</v>
      </c>
      <c r="M84" s="76">
        <f>资产资本表!M52</f>
        <v>181987547.81999999</v>
      </c>
      <c r="N84" s="76">
        <f>资产资本表!N52</f>
        <v>203979341.13</v>
      </c>
      <c r="O84" s="76">
        <f>资产资本表!O52</f>
        <v>205607953.62</v>
      </c>
      <c r="P84" s="76">
        <f>资产资本表!P52</f>
        <v>209616896.06999999</v>
      </c>
      <c r="Q84" s="76">
        <f>资产资本表!Q52</f>
        <v>212230456.55000001</v>
      </c>
      <c r="R84" s="76">
        <f>资产资本表!R52</f>
        <v>213969422.16</v>
      </c>
      <c r="S84" s="76">
        <f>资产资本表!S52</f>
        <v>212598397.47</v>
      </c>
      <c r="T84" s="76">
        <f>资产资本表!T52</f>
        <v>211425586.09</v>
      </c>
      <c r="U84" s="76">
        <f>资产资本表!U52</f>
        <v>241073670.87</v>
      </c>
      <c r="V84" s="76">
        <f>资产资本表!V52</f>
        <v>221198884.84999999</v>
      </c>
      <c r="W84" s="76">
        <f>资产资本表!W52</f>
        <v>221877777.02000001</v>
      </c>
      <c r="X84" s="76">
        <f>资产资本表!X52</f>
        <v>221697037.43000001</v>
      </c>
      <c r="Y84" s="76">
        <f>资产资本表!Y52</f>
        <v>223806105.22999999</v>
      </c>
      <c r="Z84" s="76">
        <f>资产资本表!Z52</f>
        <v>244928132.31999999</v>
      </c>
      <c r="AA84" s="76">
        <f>资产资本表!AA52</f>
        <v>203916263.38</v>
      </c>
      <c r="AB84" s="76">
        <f>资产资本表!AB52</f>
        <v>205907409.75999999</v>
      </c>
      <c r="AC84" s="76">
        <f>资产资本表!AC52</f>
        <v>208663347.88</v>
      </c>
      <c r="AD84" s="76">
        <f>资产资本表!AD52</f>
        <v>213732585.24000001</v>
      </c>
      <c r="AE84" s="76">
        <f>资产资本表!AE52</f>
        <v>212355043.69</v>
      </c>
      <c r="AF84" s="76">
        <f>资产资本表!AF52</f>
        <v>202012576.16999999</v>
      </c>
      <c r="AG84" s="76">
        <f>资产资本表!AG52</f>
        <v>204264704.41</v>
      </c>
      <c r="AH84" s="76">
        <f>资产资本表!AH52</f>
        <v>145332433.72</v>
      </c>
      <c r="AI84" s="76">
        <f>资产资本表!AI52</f>
        <v>130963618.05</v>
      </c>
      <c r="AJ84" s="76">
        <f>资产资本表!AJ52</f>
        <v>112509785.16</v>
      </c>
      <c r="AK84" s="76">
        <f>资产资本表!AK52</f>
        <v>83328719.890000001</v>
      </c>
      <c r="AL84" s="76">
        <f>资产资本表!AL52</f>
        <v>73135873.480000004</v>
      </c>
      <c r="AM84" s="76">
        <f>资产资本表!AM52</f>
        <v>79462753.069999993</v>
      </c>
      <c r="AN84" s="76">
        <f>资产资本表!AN52</f>
        <v>83413860.700000003</v>
      </c>
      <c r="AO84" s="76">
        <f>资产资本表!AO52</f>
        <v>130551598.31</v>
      </c>
      <c r="AP84" s="76">
        <f>资产资本表!AP52</f>
        <v>12932158.43</v>
      </c>
      <c r="AQ84" s="76">
        <f>资产资本表!AQ52</f>
        <v>0</v>
      </c>
      <c r="AR84" s="76">
        <f>资产资本表!AR52</f>
        <v>0</v>
      </c>
      <c r="AS84" s="76">
        <f>资产资本表!AS52</f>
        <v>0</v>
      </c>
      <c r="AT84" s="76">
        <f>资产资本表!AT52</f>
        <v>0</v>
      </c>
      <c r="AU84" s="76">
        <f>资产资本表!AU52</f>
        <v>0</v>
      </c>
      <c r="AV84" s="76">
        <f>资产资本表!AV52</f>
        <v>0</v>
      </c>
      <c r="AW84" s="76">
        <f>资产资本表!AW52</f>
        <v>0</v>
      </c>
      <c r="AX84" s="76">
        <f>资产资本表!AX52</f>
        <v>0</v>
      </c>
      <c r="AY84" s="76">
        <f>资产资本表!AY52</f>
        <v>0</v>
      </c>
      <c r="AZ84" s="76">
        <f>资产资本表!AZ52</f>
        <v>0</v>
      </c>
      <c r="BA84" s="76">
        <f>资产资本表!BA52</f>
        <v>0</v>
      </c>
      <c r="BB84" s="76">
        <f>资产资本表!BB52</f>
        <v>0</v>
      </c>
      <c r="BC84" s="76">
        <f>资产资本表!BC52</f>
        <v>0</v>
      </c>
      <c r="BD84" s="76">
        <f>资产资本表!BD52</f>
        <v>0</v>
      </c>
      <c r="BE84" s="76">
        <f>资产资本表!BE52</f>
        <v>0</v>
      </c>
      <c r="BF84" s="76">
        <f>资产资本表!BF52</f>
        <v>0</v>
      </c>
      <c r="BG84" s="76">
        <f>资产资本表!BG52</f>
        <v>0</v>
      </c>
      <c r="BH84" s="76">
        <f>资产资本表!BH52</f>
        <v>0</v>
      </c>
      <c r="BI84" s="76">
        <f>资产资本表!BI52</f>
        <v>0</v>
      </c>
      <c r="BJ84" s="76">
        <f>资产资本表!BJ52</f>
        <v>0</v>
      </c>
      <c r="BK84" s="76">
        <f>资产资本表!BK52</f>
        <v>0</v>
      </c>
      <c r="BL84" s="76">
        <f>资产资本表!BL52</f>
        <v>0</v>
      </c>
      <c r="BM84" s="76">
        <f>资产资本表!BM52</f>
        <v>0</v>
      </c>
      <c r="BN84" s="76">
        <f>资产资本表!BN52</f>
        <v>0</v>
      </c>
      <c r="BO84" s="76">
        <f>资产资本表!BO52</f>
        <v>0</v>
      </c>
      <c r="BP84" s="76">
        <f>资产资本表!BP52</f>
        <v>0</v>
      </c>
      <c r="BQ84" s="76">
        <f>资产资本表!BQ52</f>
        <v>0</v>
      </c>
      <c r="BR84" s="76">
        <f>资产资本表!BR52</f>
        <v>0</v>
      </c>
      <c r="BS84" s="76">
        <f>资产资本表!BS52</f>
        <v>0</v>
      </c>
      <c r="BT84" s="76">
        <f>资产资本表!BT52</f>
        <v>0</v>
      </c>
      <c r="BU84" s="76">
        <f>资产资本表!BU52</f>
        <v>0</v>
      </c>
      <c r="BV84" s="76">
        <f>资产资本表!BV52</f>
        <v>0</v>
      </c>
      <c r="BW84" s="76">
        <f>资产资本表!BW52</f>
        <v>0</v>
      </c>
      <c r="BX84" s="76">
        <f>资产资本表!BX52</f>
        <v>0</v>
      </c>
      <c r="BY84" s="76">
        <f>资产资本表!BY52</f>
        <v>0</v>
      </c>
      <c r="BZ84" s="76">
        <f>资产资本表!BZ52</f>
        <v>0</v>
      </c>
      <c r="CA84" s="76">
        <f>资产资本表!CA52</f>
        <v>0</v>
      </c>
      <c r="CB84" s="76">
        <f>资产资本表!CB52</f>
        <v>0</v>
      </c>
      <c r="CC84" s="76">
        <f>资产资本表!CC52</f>
        <v>0</v>
      </c>
      <c r="CD84" s="76">
        <f>资产资本表!CD52</f>
        <v>0</v>
      </c>
      <c r="CE84" s="76">
        <f>资产资本表!CE52</f>
        <v>0</v>
      </c>
      <c r="CF84" s="76">
        <f>资产资本表!CF52</f>
        <v>0</v>
      </c>
      <c r="CG84" s="76">
        <f>资产资本表!CG52</f>
        <v>0</v>
      </c>
      <c r="CH84" s="76">
        <f>资产资本表!CH52</f>
        <v>0</v>
      </c>
      <c r="CI84" s="76">
        <f>资产资本表!CI52</f>
        <v>0</v>
      </c>
      <c r="CJ84" s="76">
        <f>资产资本表!CJ52</f>
        <v>0</v>
      </c>
      <c r="CK84" s="76">
        <f>资产资本表!CK52</f>
        <v>0</v>
      </c>
    </row>
    <row r="85" spans="1:89" s="44" customFormat="1">
      <c r="A85" s="165" t="s">
        <v>593</v>
      </c>
      <c r="E85" s="44">
        <f>E81/E84</f>
        <v>46.137086989204747</v>
      </c>
      <c r="F85" s="44">
        <f t="shared" ref="F85:BQ85" si="48">F81/F84</f>
        <v>30.487241702732256</v>
      </c>
      <c r="G85" s="44">
        <f t="shared" si="48"/>
        <v>19.762359450955639</v>
      </c>
      <c r="H85" s="44">
        <f t="shared" si="48"/>
        <v>8.1128984979887377</v>
      </c>
      <c r="I85" s="44">
        <f t="shared" si="48"/>
        <v>37.861274571520752</v>
      </c>
      <c r="J85" s="44">
        <f t="shared" si="48"/>
        <v>25.870211774503446</v>
      </c>
      <c r="K85" s="44">
        <f t="shared" si="48"/>
        <v>16.293199541728786</v>
      </c>
      <c r="L85" s="44">
        <f t="shared" si="48"/>
        <v>6.2882337104636417</v>
      </c>
      <c r="M85" s="44">
        <f t="shared" si="48"/>
        <v>25.883931445348711</v>
      </c>
      <c r="N85" s="44">
        <f t="shared" si="48"/>
        <v>14.929446284362552</v>
      </c>
      <c r="O85" s="44">
        <f t="shared" si="48"/>
        <v>9.3163823563470967</v>
      </c>
      <c r="P85" s="44">
        <f t="shared" si="48"/>
        <v>3.9258235184686279</v>
      </c>
      <c r="Q85" s="44">
        <f t="shared" si="48"/>
        <v>15.587633762030842</v>
      </c>
      <c r="R85" s="44">
        <f t="shared" si="48"/>
        <v>10.276131373368944</v>
      </c>
      <c r="S85" s="44">
        <f t="shared" si="48"/>
        <v>6.6628168831793975</v>
      </c>
      <c r="T85" s="44">
        <f t="shared" si="48"/>
        <v>2.9594342477246389</v>
      </c>
      <c r="U85" s="44">
        <f t="shared" si="48"/>
        <v>10.631720553059166</v>
      </c>
      <c r="V85" s="44">
        <f t="shared" si="48"/>
        <v>7.7833122636558363</v>
      </c>
      <c r="W85" s="44">
        <f t="shared" si="48"/>
        <v>4.8317405156955626</v>
      </c>
      <c r="X85" s="44">
        <f t="shared" si="48"/>
        <v>2.0728923132096542</v>
      </c>
      <c r="Y85" s="44">
        <f t="shared" si="48"/>
        <v>8.3913336772917493</v>
      </c>
      <c r="Z85" s="44">
        <f t="shared" si="48"/>
        <v>4.6518787749191617</v>
      </c>
      <c r="AA85" s="44">
        <f t="shared" si="48"/>
        <v>3.3763814334758333</v>
      </c>
      <c r="AB85" s="44">
        <f t="shared" si="48"/>
        <v>1.3446328965174781</v>
      </c>
      <c r="AC85" s="44">
        <f t="shared" si="48"/>
        <v>7.9379236325804134</v>
      </c>
      <c r="AD85" s="44">
        <f t="shared" si="48"/>
        <v>5.4582368956985343</v>
      </c>
      <c r="AE85" s="44">
        <f t="shared" si="48"/>
        <v>3.7192385780719386</v>
      </c>
      <c r="AF85" s="44">
        <f t="shared" si="48"/>
        <v>1.7238798800671717</v>
      </c>
      <c r="AG85" s="44">
        <f t="shared" si="48"/>
        <v>6.2272080529725038</v>
      </c>
      <c r="AH85" s="44">
        <f t="shared" si="48"/>
        <v>5.7082016283322989</v>
      </c>
      <c r="AI85" s="44">
        <f t="shared" si="48"/>
        <v>4.1451871791808674</v>
      </c>
      <c r="AJ85" s="44">
        <f t="shared" si="48"/>
        <v>2.3225973458076061</v>
      </c>
      <c r="AK85" s="44">
        <f t="shared" si="48"/>
        <v>8.8599557065630563</v>
      </c>
      <c r="AL85" s="44">
        <f t="shared" si="48"/>
        <v>6.8683160932967633</v>
      </c>
      <c r="AM85" s="44">
        <f t="shared" si="48"/>
        <v>3.5056093648631501</v>
      </c>
      <c r="AN85" s="44">
        <f t="shared" si="48"/>
        <v>1.03674108264839</v>
      </c>
      <c r="AO85" s="44">
        <f t="shared" si="48"/>
        <v>3.9160095630237861</v>
      </c>
      <c r="AP85" s="44">
        <f t="shared" si="48"/>
        <v>28.976136722908986</v>
      </c>
      <c r="AQ85" s="44" t="e">
        <f t="shared" si="48"/>
        <v>#DIV/0!</v>
      </c>
      <c r="AR85" s="44" t="e">
        <f t="shared" si="48"/>
        <v>#DIV/0!</v>
      </c>
      <c r="AS85" s="44" t="e">
        <f t="shared" si="48"/>
        <v>#DIV/0!</v>
      </c>
      <c r="AT85" s="44" t="e">
        <f t="shared" si="48"/>
        <v>#DIV/0!</v>
      </c>
      <c r="AU85" s="44" t="e">
        <f t="shared" si="48"/>
        <v>#DIV/0!</v>
      </c>
      <c r="AV85" s="44" t="e">
        <f t="shared" si="48"/>
        <v>#DIV/0!</v>
      </c>
      <c r="AW85" s="44" t="e">
        <f t="shared" si="48"/>
        <v>#DIV/0!</v>
      </c>
      <c r="AX85" s="44" t="e">
        <f t="shared" si="48"/>
        <v>#DIV/0!</v>
      </c>
      <c r="AY85" s="44" t="e">
        <f t="shared" si="48"/>
        <v>#DIV/0!</v>
      </c>
      <c r="AZ85" s="44" t="e">
        <f t="shared" si="48"/>
        <v>#DIV/0!</v>
      </c>
      <c r="BA85" s="44" t="e">
        <f t="shared" si="48"/>
        <v>#DIV/0!</v>
      </c>
      <c r="BB85" s="44" t="e">
        <f t="shared" si="48"/>
        <v>#DIV/0!</v>
      </c>
      <c r="BC85" s="44" t="e">
        <f t="shared" si="48"/>
        <v>#DIV/0!</v>
      </c>
      <c r="BD85" s="44" t="e">
        <f t="shared" si="48"/>
        <v>#DIV/0!</v>
      </c>
      <c r="BE85" s="44" t="e">
        <f t="shared" si="48"/>
        <v>#DIV/0!</v>
      </c>
      <c r="BF85" s="44" t="e">
        <f t="shared" si="48"/>
        <v>#DIV/0!</v>
      </c>
      <c r="BG85" s="44" t="e">
        <f t="shared" si="48"/>
        <v>#DIV/0!</v>
      </c>
      <c r="BH85" s="44" t="e">
        <f t="shared" si="48"/>
        <v>#DIV/0!</v>
      </c>
      <c r="BI85" s="44" t="e">
        <f t="shared" si="48"/>
        <v>#DIV/0!</v>
      </c>
      <c r="BJ85" s="44" t="e">
        <f t="shared" si="48"/>
        <v>#DIV/0!</v>
      </c>
      <c r="BK85" s="44" t="e">
        <f t="shared" si="48"/>
        <v>#DIV/0!</v>
      </c>
      <c r="BL85" s="44" t="e">
        <f t="shared" si="48"/>
        <v>#DIV/0!</v>
      </c>
      <c r="BM85" s="44" t="e">
        <f t="shared" si="48"/>
        <v>#DIV/0!</v>
      </c>
      <c r="BN85" s="44" t="e">
        <f t="shared" si="48"/>
        <v>#DIV/0!</v>
      </c>
      <c r="BO85" s="44" t="e">
        <f t="shared" si="48"/>
        <v>#DIV/0!</v>
      </c>
      <c r="BP85" s="44" t="e">
        <f t="shared" si="48"/>
        <v>#DIV/0!</v>
      </c>
      <c r="BQ85" s="44" t="e">
        <f t="shared" si="48"/>
        <v>#DIV/0!</v>
      </c>
      <c r="BR85" s="44" t="e">
        <f t="shared" ref="BR85:CK85" si="49">BR81/BR84</f>
        <v>#DIV/0!</v>
      </c>
      <c r="BS85" s="44" t="e">
        <f t="shared" si="49"/>
        <v>#DIV/0!</v>
      </c>
      <c r="BT85" s="44" t="e">
        <f t="shared" si="49"/>
        <v>#DIV/0!</v>
      </c>
      <c r="BU85" s="44" t="e">
        <f t="shared" si="49"/>
        <v>#DIV/0!</v>
      </c>
      <c r="BV85" s="44" t="e">
        <f t="shared" si="49"/>
        <v>#DIV/0!</v>
      </c>
      <c r="BW85" s="44" t="e">
        <f t="shared" si="49"/>
        <v>#DIV/0!</v>
      </c>
      <c r="BX85" s="44" t="e">
        <f t="shared" si="49"/>
        <v>#DIV/0!</v>
      </c>
      <c r="BY85" s="44" t="e">
        <f t="shared" si="49"/>
        <v>#DIV/0!</v>
      </c>
      <c r="BZ85" s="44" t="e">
        <f t="shared" si="49"/>
        <v>#DIV/0!</v>
      </c>
      <c r="CA85" s="44" t="e">
        <f t="shared" si="49"/>
        <v>#DIV/0!</v>
      </c>
      <c r="CB85" s="44" t="e">
        <f t="shared" si="49"/>
        <v>#DIV/0!</v>
      </c>
      <c r="CC85" s="44" t="e">
        <f t="shared" si="49"/>
        <v>#DIV/0!</v>
      </c>
      <c r="CD85" s="44" t="e">
        <f t="shared" si="49"/>
        <v>#DIV/0!</v>
      </c>
      <c r="CE85" s="44" t="e">
        <f t="shared" si="49"/>
        <v>#DIV/0!</v>
      </c>
      <c r="CF85" s="44" t="e">
        <f t="shared" si="49"/>
        <v>#DIV/0!</v>
      </c>
      <c r="CG85" s="44" t="e">
        <f t="shared" si="49"/>
        <v>#DIV/0!</v>
      </c>
      <c r="CH85" s="44" t="e">
        <f t="shared" si="49"/>
        <v>#DIV/0!</v>
      </c>
      <c r="CI85" s="44" t="e">
        <f t="shared" si="49"/>
        <v>#DIV/0!</v>
      </c>
      <c r="CJ85" s="44" t="e">
        <f t="shared" si="49"/>
        <v>#DIV/0!</v>
      </c>
      <c r="CK85" s="44" t="e">
        <f t="shared" si="49"/>
        <v>#DIV/0!</v>
      </c>
    </row>
    <row r="86" spans="1:89" s="76" customFormat="1">
      <c r="A86" s="70" t="s">
        <v>594</v>
      </c>
      <c r="E86" s="76">
        <f>资产资本表!E53</f>
        <v>0</v>
      </c>
      <c r="F86" s="76">
        <f>资产资本表!F53</f>
        <v>0</v>
      </c>
      <c r="G86" s="76">
        <f>资产资本表!G53</f>
        <v>0</v>
      </c>
      <c r="H86" s="76">
        <f>资产资本表!H53</f>
        <v>0</v>
      </c>
      <c r="I86" s="76">
        <f>资产资本表!I53</f>
        <v>0</v>
      </c>
      <c r="J86" s="76">
        <f>资产资本表!J53</f>
        <v>0</v>
      </c>
      <c r="K86" s="76">
        <f>资产资本表!K53</f>
        <v>0</v>
      </c>
      <c r="L86" s="76">
        <f>资产资本表!L53</f>
        <v>0</v>
      </c>
      <c r="M86" s="76">
        <f>资产资本表!M53</f>
        <v>0</v>
      </c>
      <c r="N86" s="76">
        <f>资产资本表!N53</f>
        <v>0</v>
      </c>
      <c r="O86" s="76">
        <f>资产资本表!O53</f>
        <v>0</v>
      </c>
      <c r="P86" s="76">
        <f>资产资本表!P53</f>
        <v>0</v>
      </c>
      <c r="Q86" s="76">
        <f>资产资本表!Q53</f>
        <v>0</v>
      </c>
      <c r="R86" s="76">
        <f>资产资本表!R53</f>
        <v>0</v>
      </c>
      <c r="S86" s="76">
        <f>资产资本表!S53</f>
        <v>0</v>
      </c>
      <c r="T86" s="76">
        <f>资产资本表!T53</f>
        <v>0</v>
      </c>
      <c r="U86" s="76">
        <f>资产资本表!U53</f>
        <v>0</v>
      </c>
      <c r="V86" s="76">
        <f>资产资本表!V53</f>
        <v>0</v>
      </c>
      <c r="W86" s="76">
        <f>资产资本表!W53</f>
        <v>0</v>
      </c>
      <c r="X86" s="76">
        <f>资产资本表!X53</f>
        <v>0</v>
      </c>
      <c r="Y86" s="76">
        <f>资产资本表!Y53</f>
        <v>0</v>
      </c>
      <c r="Z86" s="76">
        <f>资产资本表!Z53</f>
        <v>0</v>
      </c>
      <c r="AA86" s="76">
        <f>资产资本表!AA53</f>
        <v>0</v>
      </c>
      <c r="AB86" s="76">
        <f>资产资本表!AB53</f>
        <v>0</v>
      </c>
      <c r="AC86" s="76">
        <f>资产资本表!AC53</f>
        <v>0</v>
      </c>
      <c r="AD86" s="76">
        <f>资产资本表!AD53</f>
        <v>0</v>
      </c>
      <c r="AE86" s="76">
        <f>资产资本表!AE53</f>
        <v>0</v>
      </c>
      <c r="AF86" s="76">
        <f>资产资本表!AF53</f>
        <v>0</v>
      </c>
      <c r="AG86" s="76">
        <f>资产资本表!AG53</f>
        <v>0</v>
      </c>
      <c r="AH86" s="76">
        <f>资产资本表!AH53</f>
        <v>0</v>
      </c>
      <c r="AI86" s="76">
        <f>资产资本表!AI53</f>
        <v>0</v>
      </c>
      <c r="AJ86" s="76">
        <f>资产资本表!AJ53</f>
        <v>0</v>
      </c>
      <c r="AK86" s="76">
        <f>资产资本表!AK53</f>
        <v>0</v>
      </c>
      <c r="AL86" s="76">
        <f>资产资本表!AL53</f>
        <v>0</v>
      </c>
      <c r="AM86" s="76">
        <f>资产资本表!AM53</f>
        <v>0</v>
      </c>
      <c r="AN86" s="76">
        <f>资产资本表!AN53</f>
        <v>0</v>
      </c>
      <c r="AO86" s="76">
        <f>资产资本表!AO53</f>
        <v>0</v>
      </c>
      <c r="AP86" s="76">
        <f>资产资本表!AP53</f>
        <v>0</v>
      </c>
      <c r="AQ86" s="76">
        <f>资产资本表!AQ53</f>
        <v>0</v>
      </c>
      <c r="AR86" s="76">
        <f>资产资本表!AR53</f>
        <v>0</v>
      </c>
      <c r="AS86" s="76">
        <f>资产资本表!AS53</f>
        <v>0</v>
      </c>
      <c r="AT86" s="76">
        <f>资产资本表!AT53</f>
        <v>0</v>
      </c>
      <c r="AU86" s="76">
        <f>资产资本表!AU53</f>
        <v>0</v>
      </c>
      <c r="AV86" s="76">
        <f>资产资本表!AV53</f>
        <v>0</v>
      </c>
      <c r="AW86" s="76">
        <f>资产资本表!AW53</f>
        <v>0</v>
      </c>
      <c r="AX86" s="76">
        <f>资产资本表!AX53</f>
        <v>0</v>
      </c>
      <c r="AY86" s="76">
        <f>资产资本表!AY53</f>
        <v>0</v>
      </c>
      <c r="AZ86" s="76">
        <f>资产资本表!AZ53</f>
        <v>0</v>
      </c>
      <c r="BA86" s="76">
        <f>资产资本表!BA53</f>
        <v>0</v>
      </c>
      <c r="BB86" s="76">
        <f>资产资本表!BB53</f>
        <v>0</v>
      </c>
      <c r="BC86" s="76">
        <f>资产资本表!BC53</f>
        <v>0</v>
      </c>
      <c r="BD86" s="76">
        <f>资产资本表!BD53</f>
        <v>0</v>
      </c>
      <c r="BE86" s="76">
        <f>资产资本表!BE53</f>
        <v>0</v>
      </c>
      <c r="BF86" s="76">
        <f>资产资本表!BF53</f>
        <v>0</v>
      </c>
      <c r="BG86" s="76">
        <f>资产资本表!BG53</f>
        <v>0</v>
      </c>
      <c r="BH86" s="76">
        <f>资产资本表!BH53</f>
        <v>0</v>
      </c>
      <c r="BI86" s="76">
        <f>资产资本表!BI53</f>
        <v>0</v>
      </c>
      <c r="BJ86" s="76">
        <f>资产资本表!BJ53</f>
        <v>0</v>
      </c>
      <c r="BK86" s="76">
        <f>资产资本表!BK53</f>
        <v>0</v>
      </c>
      <c r="BL86" s="76">
        <f>资产资本表!BL53</f>
        <v>0</v>
      </c>
      <c r="BM86" s="76">
        <f>资产资本表!BM53</f>
        <v>0</v>
      </c>
      <c r="BN86" s="76">
        <f>资产资本表!BN53</f>
        <v>0</v>
      </c>
      <c r="BO86" s="76">
        <f>资产资本表!BO53</f>
        <v>0</v>
      </c>
      <c r="BP86" s="76">
        <f>资产资本表!BP53</f>
        <v>0</v>
      </c>
      <c r="BQ86" s="76">
        <f>资产资本表!BQ53</f>
        <v>0</v>
      </c>
      <c r="BR86" s="76">
        <f>资产资本表!BR53</f>
        <v>0</v>
      </c>
      <c r="BS86" s="76">
        <f>资产资本表!BS53</f>
        <v>0</v>
      </c>
      <c r="BT86" s="76">
        <f>资产资本表!BT53</f>
        <v>0</v>
      </c>
      <c r="BU86" s="76">
        <f>资产资本表!BU53</f>
        <v>0</v>
      </c>
      <c r="BV86" s="76">
        <f>资产资本表!BV53</f>
        <v>0</v>
      </c>
      <c r="BW86" s="76">
        <f>资产资本表!BW53</f>
        <v>0</v>
      </c>
      <c r="BX86" s="76">
        <f>资产资本表!BX53</f>
        <v>0</v>
      </c>
      <c r="BY86" s="76">
        <f>资产资本表!BY53</f>
        <v>0</v>
      </c>
      <c r="BZ86" s="76">
        <f>资产资本表!BZ53</f>
        <v>0</v>
      </c>
      <c r="CA86" s="76">
        <f>资产资本表!CA53</f>
        <v>0</v>
      </c>
      <c r="CB86" s="76">
        <f>资产资本表!CB53</f>
        <v>0</v>
      </c>
      <c r="CC86" s="76">
        <f>资产资本表!CC53</f>
        <v>0</v>
      </c>
      <c r="CD86" s="76">
        <f>资产资本表!CD53</f>
        <v>0</v>
      </c>
      <c r="CE86" s="76">
        <f>资产资本表!CE53</f>
        <v>0</v>
      </c>
      <c r="CF86" s="76">
        <f>资产资本表!CF53</f>
        <v>0</v>
      </c>
      <c r="CG86" s="76">
        <f>资产资本表!CG53</f>
        <v>0</v>
      </c>
      <c r="CH86" s="76">
        <f>资产资本表!CH53</f>
        <v>0</v>
      </c>
      <c r="CI86" s="76">
        <f>资产资本表!CI53</f>
        <v>0</v>
      </c>
      <c r="CJ86" s="76">
        <f>资产资本表!CJ53</f>
        <v>0</v>
      </c>
      <c r="CK86" s="76">
        <f>资产资本表!CK53</f>
        <v>0</v>
      </c>
    </row>
    <row r="87" spans="1:89" s="44" customFormat="1">
      <c r="A87" s="165" t="s">
        <v>595</v>
      </c>
      <c r="E87" s="44" t="e">
        <f>E81/E86</f>
        <v>#DIV/0!</v>
      </c>
      <c r="F87" s="44" t="e">
        <f t="shared" ref="F87:BQ87" si="50">F81/F86</f>
        <v>#DIV/0!</v>
      </c>
      <c r="G87" s="44" t="e">
        <f t="shared" si="50"/>
        <v>#DIV/0!</v>
      </c>
      <c r="H87" s="44" t="e">
        <f t="shared" si="50"/>
        <v>#DIV/0!</v>
      </c>
      <c r="I87" s="44" t="e">
        <f t="shared" si="50"/>
        <v>#DIV/0!</v>
      </c>
      <c r="J87" s="44" t="e">
        <f t="shared" si="50"/>
        <v>#DIV/0!</v>
      </c>
      <c r="K87" s="44" t="e">
        <f t="shared" si="50"/>
        <v>#DIV/0!</v>
      </c>
      <c r="L87" s="44" t="e">
        <f t="shared" si="50"/>
        <v>#DIV/0!</v>
      </c>
      <c r="M87" s="44" t="e">
        <f t="shared" si="50"/>
        <v>#DIV/0!</v>
      </c>
      <c r="N87" s="44" t="e">
        <f t="shared" si="50"/>
        <v>#DIV/0!</v>
      </c>
      <c r="O87" s="44" t="e">
        <f t="shared" si="50"/>
        <v>#DIV/0!</v>
      </c>
      <c r="P87" s="44" t="e">
        <f t="shared" si="50"/>
        <v>#DIV/0!</v>
      </c>
      <c r="Q87" s="44" t="e">
        <f t="shared" si="50"/>
        <v>#DIV/0!</v>
      </c>
      <c r="R87" s="44" t="e">
        <f t="shared" si="50"/>
        <v>#DIV/0!</v>
      </c>
      <c r="S87" s="44" t="e">
        <f t="shared" si="50"/>
        <v>#DIV/0!</v>
      </c>
      <c r="T87" s="44" t="e">
        <f t="shared" si="50"/>
        <v>#DIV/0!</v>
      </c>
      <c r="U87" s="44" t="e">
        <f t="shared" si="50"/>
        <v>#DIV/0!</v>
      </c>
      <c r="V87" s="44" t="e">
        <f t="shared" si="50"/>
        <v>#DIV/0!</v>
      </c>
      <c r="W87" s="44" t="e">
        <f t="shared" si="50"/>
        <v>#DIV/0!</v>
      </c>
      <c r="X87" s="44" t="e">
        <f t="shared" si="50"/>
        <v>#DIV/0!</v>
      </c>
      <c r="Y87" s="44" t="e">
        <f t="shared" si="50"/>
        <v>#DIV/0!</v>
      </c>
      <c r="Z87" s="44" t="e">
        <f t="shared" si="50"/>
        <v>#DIV/0!</v>
      </c>
      <c r="AA87" s="44" t="e">
        <f t="shared" si="50"/>
        <v>#DIV/0!</v>
      </c>
      <c r="AB87" s="44" t="e">
        <f t="shared" si="50"/>
        <v>#DIV/0!</v>
      </c>
      <c r="AC87" s="44" t="e">
        <f t="shared" si="50"/>
        <v>#DIV/0!</v>
      </c>
      <c r="AD87" s="44" t="e">
        <f t="shared" si="50"/>
        <v>#DIV/0!</v>
      </c>
      <c r="AE87" s="44" t="e">
        <f t="shared" si="50"/>
        <v>#DIV/0!</v>
      </c>
      <c r="AF87" s="44" t="e">
        <f t="shared" si="50"/>
        <v>#DIV/0!</v>
      </c>
      <c r="AG87" s="44" t="e">
        <f t="shared" si="50"/>
        <v>#DIV/0!</v>
      </c>
      <c r="AH87" s="44" t="e">
        <f t="shared" si="50"/>
        <v>#DIV/0!</v>
      </c>
      <c r="AI87" s="44" t="e">
        <f t="shared" si="50"/>
        <v>#DIV/0!</v>
      </c>
      <c r="AJ87" s="44" t="e">
        <f t="shared" si="50"/>
        <v>#DIV/0!</v>
      </c>
      <c r="AK87" s="44" t="e">
        <f t="shared" si="50"/>
        <v>#DIV/0!</v>
      </c>
      <c r="AL87" s="44" t="e">
        <f t="shared" si="50"/>
        <v>#DIV/0!</v>
      </c>
      <c r="AM87" s="44" t="e">
        <f t="shared" si="50"/>
        <v>#DIV/0!</v>
      </c>
      <c r="AN87" s="44" t="e">
        <f t="shared" si="50"/>
        <v>#DIV/0!</v>
      </c>
      <c r="AO87" s="44" t="e">
        <f t="shared" si="50"/>
        <v>#DIV/0!</v>
      </c>
      <c r="AP87" s="44" t="e">
        <f t="shared" si="50"/>
        <v>#DIV/0!</v>
      </c>
      <c r="AQ87" s="44" t="e">
        <f t="shared" si="50"/>
        <v>#DIV/0!</v>
      </c>
      <c r="AR87" s="44" t="e">
        <f t="shared" si="50"/>
        <v>#DIV/0!</v>
      </c>
      <c r="AS87" s="44" t="e">
        <f t="shared" si="50"/>
        <v>#DIV/0!</v>
      </c>
      <c r="AT87" s="44" t="e">
        <f t="shared" si="50"/>
        <v>#DIV/0!</v>
      </c>
      <c r="AU87" s="44" t="e">
        <f t="shared" si="50"/>
        <v>#DIV/0!</v>
      </c>
      <c r="AV87" s="44" t="e">
        <f t="shared" si="50"/>
        <v>#DIV/0!</v>
      </c>
      <c r="AW87" s="44" t="e">
        <f t="shared" si="50"/>
        <v>#DIV/0!</v>
      </c>
      <c r="AX87" s="44" t="e">
        <f t="shared" si="50"/>
        <v>#DIV/0!</v>
      </c>
      <c r="AY87" s="44" t="e">
        <f t="shared" si="50"/>
        <v>#DIV/0!</v>
      </c>
      <c r="AZ87" s="44" t="e">
        <f t="shared" si="50"/>
        <v>#DIV/0!</v>
      </c>
      <c r="BA87" s="44" t="e">
        <f t="shared" si="50"/>
        <v>#DIV/0!</v>
      </c>
      <c r="BB87" s="44" t="e">
        <f t="shared" si="50"/>
        <v>#DIV/0!</v>
      </c>
      <c r="BC87" s="44" t="e">
        <f t="shared" si="50"/>
        <v>#DIV/0!</v>
      </c>
      <c r="BD87" s="44" t="e">
        <f t="shared" si="50"/>
        <v>#DIV/0!</v>
      </c>
      <c r="BE87" s="44" t="e">
        <f t="shared" si="50"/>
        <v>#DIV/0!</v>
      </c>
      <c r="BF87" s="44" t="e">
        <f t="shared" si="50"/>
        <v>#DIV/0!</v>
      </c>
      <c r="BG87" s="44" t="e">
        <f t="shared" si="50"/>
        <v>#DIV/0!</v>
      </c>
      <c r="BH87" s="44" t="e">
        <f t="shared" si="50"/>
        <v>#DIV/0!</v>
      </c>
      <c r="BI87" s="44" t="e">
        <f t="shared" si="50"/>
        <v>#DIV/0!</v>
      </c>
      <c r="BJ87" s="44" t="e">
        <f t="shared" si="50"/>
        <v>#DIV/0!</v>
      </c>
      <c r="BK87" s="44" t="e">
        <f t="shared" si="50"/>
        <v>#DIV/0!</v>
      </c>
      <c r="BL87" s="44" t="e">
        <f t="shared" si="50"/>
        <v>#DIV/0!</v>
      </c>
      <c r="BM87" s="44" t="e">
        <f t="shared" si="50"/>
        <v>#DIV/0!</v>
      </c>
      <c r="BN87" s="44" t="e">
        <f t="shared" si="50"/>
        <v>#DIV/0!</v>
      </c>
      <c r="BO87" s="44" t="e">
        <f t="shared" si="50"/>
        <v>#DIV/0!</v>
      </c>
      <c r="BP87" s="44" t="e">
        <f t="shared" si="50"/>
        <v>#DIV/0!</v>
      </c>
      <c r="BQ87" s="44" t="e">
        <f t="shared" si="50"/>
        <v>#DIV/0!</v>
      </c>
      <c r="BR87" s="44" t="e">
        <f t="shared" ref="BR87:CK87" si="51">BR81/BR86</f>
        <v>#DIV/0!</v>
      </c>
      <c r="BS87" s="44" t="e">
        <f t="shared" si="51"/>
        <v>#DIV/0!</v>
      </c>
      <c r="BT87" s="44" t="e">
        <f t="shared" si="51"/>
        <v>#DIV/0!</v>
      </c>
      <c r="BU87" s="44" t="e">
        <f t="shared" si="51"/>
        <v>#DIV/0!</v>
      </c>
      <c r="BV87" s="44" t="e">
        <f t="shared" si="51"/>
        <v>#DIV/0!</v>
      </c>
      <c r="BW87" s="44" t="e">
        <f t="shared" si="51"/>
        <v>#DIV/0!</v>
      </c>
      <c r="BX87" s="44" t="e">
        <f t="shared" si="51"/>
        <v>#DIV/0!</v>
      </c>
      <c r="BY87" s="44" t="e">
        <f t="shared" si="51"/>
        <v>#DIV/0!</v>
      </c>
      <c r="BZ87" s="44" t="e">
        <f t="shared" si="51"/>
        <v>#DIV/0!</v>
      </c>
      <c r="CA87" s="44" t="e">
        <f t="shared" si="51"/>
        <v>#DIV/0!</v>
      </c>
      <c r="CB87" s="44" t="e">
        <f t="shared" si="51"/>
        <v>#DIV/0!</v>
      </c>
      <c r="CC87" s="44" t="e">
        <f t="shared" si="51"/>
        <v>#DIV/0!</v>
      </c>
      <c r="CD87" s="44" t="e">
        <f t="shared" si="51"/>
        <v>#DIV/0!</v>
      </c>
      <c r="CE87" s="44" t="e">
        <f t="shared" si="51"/>
        <v>#DIV/0!</v>
      </c>
      <c r="CF87" s="44" t="e">
        <f t="shared" si="51"/>
        <v>#DIV/0!</v>
      </c>
      <c r="CG87" s="44" t="e">
        <f t="shared" si="51"/>
        <v>#DIV/0!</v>
      </c>
      <c r="CH87" s="44" t="e">
        <f t="shared" si="51"/>
        <v>#DIV/0!</v>
      </c>
      <c r="CI87" s="44" t="e">
        <f t="shared" si="51"/>
        <v>#DIV/0!</v>
      </c>
      <c r="CJ87" s="44" t="e">
        <f t="shared" si="51"/>
        <v>#DIV/0!</v>
      </c>
      <c r="CK87" s="44" t="e">
        <f t="shared" si="51"/>
        <v>#DIV/0!</v>
      </c>
    </row>
    <row r="88" spans="1:89" s="76" customFormat="1">
      <c r="A88" s="70" t="s">
        <v>596</v>
      </c>
      <c r="E88" s="76">
        <f>资产资本表!E54</f>
        <v>0</v>
      </c>
      <c r="F88" s="76">
        <f>资产资本表!F54</f>
        <v>0</v>
      </c>
      <c r="G88" s="76">
        <f>资产资本表!G54</f>
        <v>0</v>
      </c>
      <c r="H88" s="76">
        <f>资产资本表!H54</f>
        <v>0</v>
      </c>
      <c r="I88" s="76">
        <f>资产资本表!I54</f>
        <v>0</v>
      </c>
      <c r="J88" s="76">
        <f>资产资本表!J54</f>
        <v>0</v>
      </c>
      <c r="K88" s="76">
        <f>资产资本表!K54</f>
        <v>0</v>
      </c>
      <c r="L88" s="76">
        <f>资产资本表!L54</f>
        <v>0</v>
      </c>
      <c r="M88" s="76">
        <f>资产资本表!M54</f>
        <v>0</v>
      </c>
      <c r="N88" s="76">
        <f>资产资本表!N54</f>
        <v>0</v>
      </c>
      <c r="O88" s="76">
        <f>资产资本表!O54</f>
        <v>0</v>
      </c>
      <c r="P88" s="76">
        <f>资产资本表!P54</f>
        <v>0</v>
      </c>
      <c r="Q88" s="76">
        <f>资产资本表!Q54</f>
        <v>0</v>
      </c>
      <c r="R88" s="76">
        <f>资产资本表!R54</f>
        <v>0</v>
      </c>
      <c r="S88" s="76">
        <f>资产资本表!S54</f>
        <v>0</v>
      </c>
      <c r="T88" s="76">
        <f>资产资本表!T54</f>
        <v>0</v>
      </c>
      <c r="U88" s="76">
        <f>资产资本表!U54</f>
        <v>0</v>
      </c>
      <c r="V88" s="76">
        <f>资产资本表!V54</f>
        <v>0</v>
      </c>
      <c r="W88" s="76">
        <f>资产资本表!W54</f>
        <v>0</v>
      </c>
      <c r="X88" s="76">
        <f>资产资本表!X54</f>
        <v>0</v>
      </c>
      <c r="Y88" s="76">
        <f>资产资本表!Y54</f>
        <v>0</v>
      </c>
      <c r="Z88" s="76">
        <f>资产资本表!Z54</f>
        <v>0</v>
      </c>
      <c r="AA88" s="76">
        <f>资产资本表!AA54</f>
        <v>0</v>
      </c>
      <c r="AB88" s="76">
        <f>资产资本表!AB54</f>
        <v>0</v>
      </c>
      <c r="AC88" s="76">
        <f>资产资本表!AC54</f>
        <v>0</v>
      </c>
      <c r="AD88" s="76">
        <f>资产资本表!AD54</f>
        <v>0</v>
      </c>
      <c r="AE88" s="76">
        <f>资产资本表!AE54</f>
        <v>0</v>
      </c>
      <c r="AF88" s="76">
        <f>资产资本表!AF54</f>
        <v>0</v>
      </c>
      <c r="AG88" s="76">
        <f>资产资本表!AG54</f>
        <v>0</v>
      </c>
      <c r="AH88" s="76">
        <f>资产资本表!AH54</f>
        <v>0</v>
      </c>
      <c r="AI88" s="76">
        <f>资产资本表!AI54</f>
        <v>0</v>
      </c>
      <c r="AJ88" s="76">
        <f>资产资本表!AJ54</f>
        <v>0</v>
      </c>
      <c r="AK88" s="76">
        <f>资产资本表!AK54</f>
        <v>0</v>
      </c>
      <c r="AL88" s="76">
        <f>资产资本表!AL54</f>
        <v>0</v>
      </c>
      <c r="AM88" s="76">
        <f>资产资本表!AM54</f>
        <v>0</v>
      </c>
      <c r="AN88" s="76">
        <f>资产资本表!AN54</f>
        <v>0</v>
      </c>
      <c r="AO88" s="76">
        <f>资产资本表!AO54</f>
        <v>0</v>
      </c>
      <c r="AP88" s="76">
        <f>资产资本表!AP54</f>
        <v>0</v>
      </c>
      <c r="AQ88" s="76">
        <f>资产资本表!AQ54</f>
        <v>0</v>
      </c>
      <c r="AR88" s="76">
        <f>资产资本表!AR54</f>
        <v>0</v>
      </c>
      <c r="AS88" s="76">
        <f>资产资本表!AS54</f>
        <v>0</v>
      </c>
      <c r="AT88" s="76">
        <f>资产资本表!AT54</f>
        <v>0</v>
      </c>
      <c r="AU88" s="76">
        <f>资产资本表!AU54</f>
        <v>0</v>
      </c>
      <c r="AV88" s="76">
        <f>资产资本表!AV54</f>
        <v>0</v>
      </c>
      <c r="AW88" s="76">
        <f>资产资本表!AW54</f>
        <v>0</v>
      </c>
      <c r="AX88" s="76">
        <f>资产资本表!AX54</f>
        <v>0</v>
      </c>
      <c r="AY88" s="76">
        <f>资产资本表!AY54</f>
        <v>0</v>
      </c>
      <c r="AZ88" s="76">
        <f>资产资本表!AZ54</f>
        <v>0</v>
      </c>
      <c r="BA88" s="76">
        <f>资产资本表!BA54</f>
        <v>0</v>
      </c>
      <c r="BB88" s="76">
        <f>资产资本表!BB54</f>
        <v>0</v>
      </c>
      <c r="BC88" s="76">
        <f>资产资本表!BC54</f>
        <v>0</v>
      </c>
      <c r="BD88" s="76">
        <f>资产资本表!BD54</f>
        <v>0</v>
      </c>
      <c r="BE88" s="76">
        <f>资产资本表!BE54</f>
        <v>0</v>
      </c>
      <c r="BF88" s="76">
        <f>资产资本表!BF54</f>
        <v>0</v>
      </c>
      <c r="BG88" s="76">
        <f>资产资本表!BG54</f>
        <v>0</v>
      </c>
      <c r="BH88" s="76">
        <f>资产资本表!BH54</f>
        <v>0</v>
      </c>
      <c r="BI88" s="76">
        <f>资产资本表!BI54</f>
        <v>0</v>
      </c>
      <c r="BJ88" s="76">
        <f>资产资本表!BJ54</f>
        <v>0</v>
      </c>
      <c r="BK88" s="76">
        <f>资产资本表!BK54</f>
        <v>0</v>
      </c>
      <c r="BL88" s="76">
        <f>资产资本表!BL54</f>
        <v>0</v>
      </c>
      <c r="BM88" s="76">
        <f>资产资本表!BM54</f>
        <v>0</v>
      </c>
      <c r="BN88" s="76">
        <f>资产资本表!BN54</f>
        <v>0</v>
      </c>
      <c r="BO88" s="76">
        <f>资产资本表!BO54</f>
        <v>0</v>
      </c>
      <c r="BP88" s="76">
        <f>资产资本表!BP54</f>
        <v>0</v>
      </c>
      <c r="BQ88" s="76">
        <f>资产资本表!BQ54</f>
        <v>0</v>
      </c>
      <c r="BR88" s="76">
        <f>资产资本表!BR54</f>
        <v>0</v>
      </c>
      <c r="BS88" s="76">
        <f>资产资本表!BS54</f>
        <v>0</v>
      </c>
      <c r="BT88" s="76">
        <f>资产资本表!BT54</f>
        <v>0</v>
      </c>
      <c r="BU88" s="76">
        <f>资产资本表!BU54</f>
        <v>0</v>
      </c>
      <c r="BV88" s="76">
        <f>资产资本表!BV54</f>
        <v>0</v>
      </c>
      <c r="BW88" s="76">
        <f>资产资本表!BW54</f>
        <v>0</v>
      </c>
      <c r="BX88" s="76">
        <f>资产资本表!BX54</f>
        <v>0</v>
      </c>
      <c r="BY88" s="76">
        <f>资产资本表!BY54</f>
        <v>0</v>
      </c>
      <c r="BZ88" s="76">
        <f>资产资本表!BZ54</f>
        <v>0</v>
      </c>
      <c r="CA88" s="76">
        <f>资产资本表!CA54</f>
        <v>0</v>
      </c>
      <c r="CB88" s="76">
        <f>资产资本表!CB54</f>
        <v>0</v>
      </c>
      <c r="CC88" s="76">
        <f>资产资本表!CC54</f>
        <v>0</v>
      </c>
      <c r="CD88" s="76">
        <f>资产资本表!CD54</f>
        <v>0</v>
      </c>
      <c r="CE88" s="76">
        <f>资产资本表!CE54</f>
        <v>0</v>
      </c>
      <c r="CF88" s="76">
        <f>资产资本表!CF54</f>
        <v>0</v>
      </c>
      <c r="CG88" s="76">
        <f>资产资本表!CG54</f>
        <v>0</v>
      </c>
      <c r="CH88" s="76">
        <f>资产资本表!CH54</f>
        <v>0</v>
      </c>
      <c r="CI88" s="76">
        <f>资产资本表!CI54</f>
        <v>0</v>
      </c>
      <c r="CJ88" s="76">
        <f>资产资本表!CJ54</f>
        <v>0</v>
      </c>
      <c r="CK88" s="76">
        <f>资产资本表!CK54</f>
        <v>0</v>
      </c>
    </row>
    <row r="89" spans="1:89" s="76" customFormat="1">
      <c r="A89" s="70" t="s">
        <v>597</v>
      </c>
      <c r="E89" s="76">
        <f>资产资本表!E55</f>
        <v>0</v>
      </c>
      <c r="F89" s="76">
        <f>资产资本表!F55</f>
        <v>0</v>
      </c>
      <c r="G89" s="76">
        <f>资产资本表!G55</f>
        <v>0</v>
      </c>
      <c r="H89" s="76">
        <f>资产资本表!H55</f>
        <v>0</v>
      </c>
      <c r="I89" s="76">
        <f>资产资本表!I55</f>
        <v>0</v>
      </c>
      <c r="J89" s="76">
        <f>资产资本表!J55</f>
        <v>2827.19</v>
      </c>
      <c r="K89" s="76">
        <f>资产资本表!K55</f>
        <v>0</v>
      </c>
      <c r="L89" s="76">
        <f>资产资本表!L55</f>
        <v>0</v>
      </c>
      <c r="M89" s="76">
        <f>资产资本表!M55</f>
        <v>0</v>
      </c>
      <c r="N89" s="76">
        <f>资产资本表!N55</f>
        <v>6152.8</v>
      </c>
      <c r="O89" s="76">
        <f>资产资本表!O55</f>
        <v>2842.8</v>
      </c>
      <c r="P89" s="76">
        <f>资产资本表!P55</f>
        <v>77989.149999999994</v>
      </c>
      <c r="Q89" s="76">
        <f>资产资本表!Q55</f>
        <v>0</v>
      </c>
      <c r="R89" s="76">
        <f>资产资本表!R55</f>
        <v>0</v>
      </c>
      <c r="S89" s="76">
        <f>资产资本表!S55</f>
        <v>0</v>
      </c>
      <c r="T89" s="76">
        <f>资产资本表!T55</f>
        <v>0</v>
      </c>
      <c r="U89" s="76">
        <f>资产资本表!U55</f>
        <v>0</v>
      </c>
      <c r="V89" s="76">
        <f>资产资本表!V55</f>
        <v>2394</v>
      </c>
      <c r="W89" s="76">
        <f>资产资本表!W55</f>
        <v>497983.3</v>
      </c>
      <c r="X89" s="76">
        <f>资产资本表!X55</f>
        <v>0</v>
      </c>
      <c r="Y89" s="76">
        <f>资产资本表!Y55</f>
        <v>0</v>
      </c>
      <c r="Z89" s="76">
        <f>资产资本表!Z55</f>
        <v>131258.95000000001</v>
      </c>
      <c r="AA89" s="76">
        <f>资产资本表!AA55</f>
        <v>131258.95000000001</v>
      </c>
      <c r="AB89" s="76">
        <f>资产资本表!AB55</f>
        <v>122274.95</v>
      </c>
      <c r="AC89" s="76">
        <f>资产资本表!AC55</f>
        <v>0</v>
      </c>
      <c r="AD89" s="76">
        <f>资产资本表!AD55</f>
        <v>0</v>
      </c>
      <c r="AE89" s="76">
        <f>资产资本表!AE55</f>
        <v>0</v>
      </c>
      <c r="AF89" s="76">
        <f>资产资本表!AF55</f>
        <v>0</v>
      </c>
      <c r="AG89" s="76">
        <f>资产资本表!AG55</f>
        <v>0</v>
      </c>
      <c r="AH89" s="76">
        <f>资产资本表!AH55</f>
        <v>0</v>
      </c>
      <c r="AI89" s="76">
        <f>资产资本表!AI55</f>
        <v>0</v>
      </c>
      <c r="AJ89" s="76">
        <f>资产资本表!AJ55</f>
        <v>0</v>
      </c>
      <c r="AK89" s="76">
        <f>资产资本表!AK55</f>
        <v>0</v>
      </c>
      <c r="AL89" s="76">
        <f>资产资本表!AL55</f>
        <v>0</v>
      </c>
      <c r="AM89" s="76">
        <f>资产资本表!AM55</f>
        <v>0</v>
      </c>
      <c r="AN89" s="76">
        <f>资产资本表!AN55</f>
        <v>0</v>
      </c>
      <c r="AO89" s="76">
        <f>资产资本表!AO55</f>
        <v>0</v>
      </c>
      <c r="AP89" s="76">
        <f>资产资本表!AP55</f>
        <v>0</v>
      </c>
      <c r="AQ89" s="76">
        <f>资产资本表!AQ55</f>
        <v>0</v>
      </c>
      <c r="AR89" s="76">
        <f>资产资本表!AR55</f>
        <v>0</v>
      </c>
      <c r="AS89" s="76">
        <f>资产资本表!AS55</f>
        <v>0</v>
      </c>
      <c r="AT89" s="76">
        <f>资产资本表!AT55</f>
        <v>0</v>
      </c>
      <c r="AU89" s="76">
        <f>资产资本表!AU55</f>
        <v>0</v>
      </c>
      <c r="AV89" s="76">
        <f>资产资本表!AV55</f>
        <v>0</v>
      </c>
      <c r="AW89" s="76">
        <f>资产资本表!AW55</f>
        <v>0</v>
      </c>
      <c r="AX89" s="76">
        <f>资产资本表!AX55</f>
        <v>0</v>
      </c>
      <c r="AY89" s="76">
        <f>资产资本表!AY55</f>
        <v>0</v>
      </c>
      <c r="AZ89" s="76">
        <f>资产资本表!AZ55</f>
        <v>0</v>
      </c>
      <c r="BA89" s="76">
        <f>资产资本表!BA55</f>
        <v>0</v>
      </c>
      <c r="BB89" s="76">
        <f>资产资本表!BB55</f>
        <v>0</v>
      </c>
      <c r="BC89" s="76">
        <f>资产资本表!BC55</f>
        <v>0</v>
      </c>
      <c r="BD89" s="76">
        <f>资产资本表!BD55</f>
        <v>0</v>
      </c>
      <c r="BE89" s="76">
        <f>资产资本表!BE55</f>
        <v>0</v>
      </c>
      <c r="BF89" s="76">
        <f>资产资本表!BF55</f>
        <v>0</v>
      </c>
      <c r="BG89" s="76">
        <f>资产资本表!BG55</f>
        <v>0</v>
      </c>
      <c r="BH89" s="76">
        <f>资产资本表!BH55</f>
        <v>0</v>
      </c>
      <c r="BI89" s="76">
        <f>资产资本表!BI55</f>
        <v>0</v>
      </c>
      <c r="BJ89" s="76">
        <f>资产资本表!BJ55</f>
        <v>0</v>
      </c>
      <c r="BK89" s="76">
        <f>资产资本表!BK55</f>
        <v>0</v>
      </c>
      <c r="BL89" s="76">
        <f>资产资本表!BL55</f>
        <v>0</v>
      </c>
      <c r="BM89" s="76">
        <f>资产资本表!BM55</f>
        <v>0</v>
      </c>
      <c r="BN89" s="76">
        <f>资产资本表!BN55</f>
        <v>0</v>
      </c>
      <c r="BO89" s="76">
        <f>资产资本表!BO55</f>
        <v>0</v>
      </c>
      <c r="BP89" s="76">
        <f>资产资本表!BP55</f>
        <v>0</v>
      </c>
      <c r="BQ89" s="76">
        <f>资产资本表!BQ55</f>
        <v>0</v>
      </c>
      <c r="BR89" s="76">
        <f>资产资本表!BR55</f>
        <v>0</v>
      </c>
      <c r="BS89" s="76">
        <f>资产资本表!BS55</f>
        <v>0</v>
      </c>
      <c r="BT89" s="76">
        <f>资产资本表!BT55</f>
        <v>0</v>
      </c>
      <c r="BU89" s="76">
        <f>资产资本表!BU55</f>
        <v>0</v>
      </c>
      <c r="BV89" s="76">
        <f>资产资本表!BV55</f>
        <v>0</v>
      </c>
      <c r="BW89" s="76">
        <f>资产资本表!BW55</f>
        <v>0</v>
      </c>
      <c r="BX89" s="76">
        <f>资产资本表!BX55</f>
        <v>0</v>
      </c>
      <c r="BY89" s="76">
        <f>资产资本表!BY55</f>
        <v>0</v>
      </c>
      <c r="BZ89" s="76">
        <f>资产资本表!BZ55</f>
        <v>0</v>
      </c>
      <c r="CA89" s="76">
        <f>资产资本表!CA55</f>
        <v>0</v>
      </c>
      <c r="CB89" s="76">
        <f>资产资本表!CB55</f>
        <v>0</v>
      </c>
      <c r="CC89" s="76">
        <f>资产资本表!CC55</f>
        <v>0</v>
      </c>
      <c r="CD89" s="76">
        <f>资产资本表!CD55</f>
        <v>0</v>
      </c>
      <c r="CE89" s="76">
        <f>资产资本表!CE55</f>
        <v>0</v>
      </c>
      <c r="CF89" s="76">
        <f>资产资本表!CF55</f>
        <v>0</v>
      </c>
      <c r="CG89" s="76">
        <f>资产资本表!CG55</f>
        <v>0</v>
      </c>
      <c r="CH89" s="76">
        <f>资产资本表!CH55</f>
        <v>0</v>
      </c>
      <c r="CI89" s="76">
        <f>资产资本表!CI55</f>
        <v>0</v>
      </c>
      <c r="CJ89" s="76">
        <f>资产资本表!CJ55</f>
        <v>0</v>
      </c>
      <c r="CK89" s="76">
        <f>资产资本表!CK55</f>
        <v>0</v>
      </c>
    </row>
    <row r="90" spans="1:89" s="76" customFormat="1">
      <c r="A90" s="70" t="s">
        <v>598</v>
      </c>
      <c r="E90" s="76">
        <f>资产资本表!E56</f>
        <v>0</v>
      </c>
      <c r="F90" s="76">
        <f>资产资本表!F56</f>
        <v>0</v>
      </c>
      <c r="G90" s="76">
        <f>资产资本表!G56</f>
        <v>0</v>
      </c>
      <c r="H90" s="76">
        <f>资产资本表!H56</f>
        <v>0</v>
      </c>
      <c r="I90" s="76">
        <f>资产资本表!I56</f>
        <v>0</v>
      </c>
      <c r="J90" s="76">
        <f>资产资本表!J56</f>
        <v>0</v>
      </c>
      <c r="K90" s="76">
        <f>资产资本表!K56</f>
        <v>0</v>
      </c>
      <c r="L90" s="76">
        <f>资产资本表!L56</f>
        <v>0</v>
      </c>
      <c r="M90" s="76">
        <f>资产资本表!M56</f>
        <v>0</v>
      </c>
      <c r="N90" s="76">
        <f>资产资本表!N56</f>
        <v>0</v>
      </c>
      <c r="O90" s="76">
        <f>资产资本表!O56</f>
        <v>0</v>
      </c>
      <c r="P90" s="76">
        <f>资产资本表!P56</f>
        <v>0</v>
      </c>
      <c r="Q90" s="76">
        <f>资产资本表!Q56</f>
        <v>0</v>
      </c>
      <c r="R90" s="76">
        <f>资产资本表!R56</f>
        <v>0</v>
      </c>
      <c r="S90" s="76">
        <f>资产资本表!S56</f>
        <v>0</v>
      </c>
      <c r="T90" s="76">
        <f>资产资本表!T56</f>
        <v>0</v>
      </c>
      <c r="U90" s="76">
        <f>资产资本表!U56</f>
        <v>0</v>
      </c>
      <c r="V90" s="76">
        <f>资产资本表!V56</f>
        <v>0</v>
      </c>
      <c r="W90" s="76">
        <f>资产资本表!W56</f>
        <v>0</v>
      </c>
      <c r="X90" s="76">
        <f>资产资本表!X56</f>
        <v>0</v>
      </c>
      <c r="Y90" s="76">
        <f>资产资本表!Y56</f>
        <v>0</v>
      </c>
      <c r="Z90" s="76">
        <f>资产资本表!Z56</f>
        <v>0</v>
      </c>
      <c r="AA90" s="76">
        <f>资产资本表!AA56</f>
        <v>0</v>
      </c>
      <c r="AB90" s="76">
        <f>资产资本表!AB56</f>
        <v>0</v>
      </c>
      <c r="AC90" s="76">
        <f>资产资本表!AC56</f>
        <v>0</v>
      </c>
      <c r="AD90" s="76">
        <f>资产资本表!AD56</f>
        <v>0</v>
      </c>
      <c r="AE90" s="76">
        <f>资产资本表!AE56</f>
        <v>0</v>
      </c>
      <c r="AF90" s="76">
        <f>资产资本表!AF56</f>
        <v>0</v>
      </c>
      <c r="AG90" s="76">
        <f>资产资本表!AG56</f>
        <v>0</v>
      </c>
      <c r="AH90" s="76">
        <f>资产资本表!AH56</f>
        <v>0</v>
      </c>
      <c r="AI90" s="76">
        <f>资产资本表!AI56</f>
        <v>0</v>
      </c>
      <c r="AJ90" s="76">
        <f>资产资本表!AJ56</f>
        <v>0</v>
      </c>
      <c r="AK90" s="76">
        <f>资产资本表!AK56</f>
        <v>0</v>
      </c>
      <c r="AL90" s="76">
        <f>资产资本表!AL56</f>
        <v>0</v>
      </c>
      <c r="AM90" s="76">
        <f>资产资本表!AM56</f>
        <v>0</v>
      </c>
      <c r="AN90" s="76">
        <f>资产资本表!AN56</f>
        <v>0</v>
      </c>
      <c r="AO90" s="76">
        <f>资产资本表!AO56</f>
        <v>0</v>
      </c>
      <c r="AP90" s="76">
        <f>资产资本表!AP56</f>
        <v>0</v>
      </c>
      <c r="AQ90" s="76">
        <f>资产资本表!AQ56</f>
        <v>0</v>
      </c>
      <c r="AR90" s="76">
        <f>资产资本表!AR56</f>
        <v>0</v>
      </c>
      <c r="AS90" s="76">
        <f>资产资本表!AS56</f>
        <v>0</v>
      </c>
      <c r="AT90" s="76">
        <f>资产资本表!AT56</f>
        <v>0</v>
      </c>
      <c r="AU90" s="76">
        <f>资产资本表!AU56</f>
        <v>0</v>
      </c>
      <c r="AV90" s="76">
        <f>资产资本表!AV56</f>
        <v>0</v>
      </c>
      <c r="AW90" s="76">
        <f>资产资本表!AW56</f>
        <v>0</v>
      </c>
      <c r="AX90" s="76">
        <f>资产资本表!AX56</f>
        <v>0</v>
      </c>
      <c r="AY90" s="76">
        <f>资产资本表!AY56</f>
        <v>0</v>
      </c>
      <c r="AZ90" s="76">
        <f>资产资本表!AZ56</f>
        <v>0</v>
      </c>
      <c r="BA90" s="76">
        <f>资产资本表!BA56</f>
        <v>0</v>
      </c>
      <c r="BB90" s="76">
        <f>资产资本表!BB56</f>
        <v>0</v>
      </c>
      <c r="BC90" s="76">
        <f>资产资本表!BC56</f>
        <v>0</v>
      </c>
      <c r="BD90" s="76">
        <f>资产资本表!BD56</f>
        <v>0</v>
      </c>
      <c r="BE90" s="76">
        <f>资产资本表!BE56</f>
        <v>0</v>
      </c>
      <c r="BF90" s="76">
        <f>资产资本表!BF56</f>
        <v>0</v>
      </c>
      <c r="BG90" s="76">
        <f>资产资本表!BG56</f>
        <v>0</v>
      </c>
      <c r="BH90" s="76">
        <f>资产资本表!BH56</f>
        <v>0</v>
      </c>
      <c r="BI90" s="76">
        <f>资产资本表!BI56</f>
        <v>0</v>
      </c>
      <c r="BJ90" s="76">
        <f>资产资本表!BJ56</f>
        <v>0</v>
      </c>
      <c r="BK90" s="76">
        <f>资产资本表!BK56</f>
        <v>0</v>
      </c>
      <c r="BL90" s="76">
        <f>资产资本表!BL56</f>
        <v>0</v>
      </c>
      <c r="BM90" s="76">
        <f>资产资本表!BM56</f>
        <v>0</v>
      </c>
      <c r="BN90" s="76">
        <f>资产资本表!BN56</f>
        <v>0</v>
      </c>
      <c r="BO90" s="76">
        <f>资产资本表!BO56</f>
        <v>0</v>
      </c>
      <c r="BP90" s="76">
        <f>资产资本表!BP56</f>
        <v>0</v>
      </c>
      <c r="BQ90" s="76">
        <f>资产资本表!BQ56</f>
        <v>0</v>
      </c>
      <c r="BR90" s="76">
        <f>资产资本表!BR56</f>
        <v>0</v>
      </c>
      <c r="BS90" s="76">
        <f>资产资本表!BS56</f>
        <v>0</v>
      </c>
      <c r="BT90" s="76">
        <f>资产资本表!BT56</f>
        <v>0</v>
      </c>
      <c r="BU90" s="76">
        <f>资产资本表!BU56</f>
        <v>0</v>
      </c>
      <c r="BV90" s="76">
        <f>资产资本表!BV56</f>
        <v>0</v>
      </c>
      <c r="BW90" s="76">
        <f>资产资本表!BW56</f>
        <v>0</v>
      </c>
      <c r="BX90" s="76">
        <f>资产资本表!BX56</f>
        <v>0</v>
      </c>
      <c r="BY90" s="76">
        <f>资产资本表!BY56</f>
        <v>0</v>
      </c>
      <c r="BZ90" s="76">
        <f>资产资本表!BZ56</f>
        <v>0</v>
      </c>
      <c r="CA90" s="76">
        <f>资产资本表!CA56</f>
        <v>0</v>
      </c>
      <c r="CB90" s="76">
        <f>资产资本表!CB56</f>
        <v>0</v>
      </c>
      <c r="CC90" s="76">
        <f>资产资本表!CC56</f>
        <v>0</v>
      </c>
      <c r="CD90" s="76">
        <f>资产资本表!CD56</f>
        <v>0</v>
      </c>
      <c r="CE90" s="76">
        <f>资产资本表!CE56</f>
        <v>0</v>
      </c>
      <c r="CF90" s="76">
        <f>资产资本表!CF56</f>
        <v>0</v>
      </c>
      <c r="CG90" s="76">
        <f>资产资本表!CG56</f>
        <v>0</v>
      </c>
      <c r="CH90" s="76">
        <f>资产资本表!CH56</f>
        <v>0</v>
      </c>
      <c r="CI90" s="76">
        <f>资产资本表!CI56</f>
        <v>0</v>
      </c>
      <c r="CJ90" s="76">
        <f>资产资本表!CJ56</f>
        <v>0</v>
      </c>
      <c r="CK90" s="76">
        <f>资产资本表!CK56</f>
        <v>0</v>
      </c>
    </row>
    <row r="91" spans="1:89" s="76" customFormat="1">
      <c r="A91" s="70" t="s">
        <v>599</v>
      </c>
      <c r="E91" s="76">
        <f>资产资本表!E57</f>
        <v>0</v>
      </c>
      <c r="F91" s="76">
        <f>资产资本表!F57</f>
        <v>0</v>
      </c>
      <c r="G91" s="76">
        <f>资产资本表!G57</f>
        <v>0</v>
      </c>
      <c r="H91" s="76">
        <f>资产资本表!H57</f>
        <v>0</v>
      </c>
      <c r="I91" s="76">
        <f>资产资本表!I57</f>
        <v>0</v>
      </c>
      <c r="J91" s="76">
        <f>资产资本表!J57</f>
        <v>0</v>
      </c>
      <c r="K91" s="76">
        <f>资产资本表!K57</f>
        <v>0</v>
      </c>
      <c r="L91" s="76">
        <f>资产资本表!L57</f>
        <v>0</v>
      </c>
      <c r="M91" s="76">
        <f>资产资本表!M57</f>
        <v>0</v>
      </c>
      <c r="N91" s="76">
        <f>资产资本表!N57</f>
        <v>0</v>
      </c>
      <c r="O91" s="76">
        <f>资产资本表!O57</f>
        <v>0</v>
      </c>
      <c r="P91" s="76">
        <f>资产资本表!P57</f>
        <v>0</v>
      </c>
      <c r="Q91" s="76">
        <f>资产资本表!Q57</f>
        <v>0</v>
      </c>
      <c r="R91" s="76">
        <f>资产资本表!R57</f>
        <v>0</v>
      </c>
      <c r="S91" s="76">
        <f>资产资本表!S57</f>
        <v>0</v>
      </c>
      <c r="T91" s="76">
        <f>资产资本表!T57</f>
        <v>0</v>
      </c>
      <c r="U91" s="76">
        <f>资产资本表!U57</f>
        <v>0</v>
      </c>
      <c r="V91" s="76">
        <f>资产资本表!V57</f>
        <v>0</v>
      </c>
      <c r="W91" s="76">
        <f>资产资本表!W57</f>
        <v>0</v>
      </c>
      <c r="X91" s="76">
        <f>资产资本表!X57</f>
        <v>0</v>
      </c>
      <c r="Y91" s="76">
        <f>资产资本表!Y57</f>
        <v>0</v>
      </c>
      <c r="Z91" s="76">
        <f>资产资本表!Z57</f>
        <v>0</v>
      </c>
      <c r="AA91" s="76">
        <f>资产资本表!AA57</f>
        <v>0</v>
      </c>
      <c r="AB91" s="76">
        <f>资产资本表!AB57</f>
        <v>0</v>
      </c>
      <c r="AC91" s="76">
        <f>资产资本表!AC57</f>
        <v>0</v>
      </c>
      <c r="AD91" s="76">
        <f>资产资本表!AD57</f>
        <v>0</v>
      </c>
      <c r="AE91" s="76">
        <f>资产资本表!AE57</f>
        <v>0</v>
      </c>
      <c r="AF91" s="76">
        <f>资产资本表!AF57</f>
        <v>0</v>
      </c>
      <c r="AG91" s="76">
        <f>资产资本表!AG57</f>
        <v>0</v>
      </c>
      <c r="AH91" s="76">
        <f>资产资本表!AH57</f>
        <v>0</v>
      </c>
      <c r="AI91" s="76">
        <f>资产资本表!AI57</f>
        <v>0</v>
      </c>
      <c r="AJ91" s="76">
        <f>资产资本表!AJ57</f>
        <v>0</v>
      </c>
      <c r="AK91" s="76">
        <f>资产资本表!AK57</f>
        <v>0</v>
      </c>
      <c r="AL91" s="76">
        <f>资产资本表!AL57</f>
        <v>0</v>
      </c>
      <c r="AM91" s="76">
        <f>资产资本表!AM57</f>
        <v>0</v>
      </c>
      <c r="AN91" s="76">
        <f>资产资本表!AN57</f>
        <v>0</v>
      </c>
      <c r="AO91" s="76">
        <f>资产资本表!AO57</f>
        <v>0</v>
      </c>
      <c r="AP91" s="76">
        <f>资产资本表!AP57</f>
        <v>0</v>
      </c>
      <c r="AQ91" s="76">
        <f>资产资本表!AQ57</f>
        <v>0</v>
      </c>
      <c r="AR91" s="76">
        <f>资产资本表!AR57</f>
        <v>0</v>
      </c>
      <c r="AS91" s="76">
        <f>资产资本表!AS57</f>
        <v>0</v>
      </c>
      <c r="AT91" s="76">
        <f>资产资本表!AT57</f>
        <v>0</v>
      </c>
      <c r="AU91" s="76">
        <f>资产资本表!AU57</f>
        <v>0</v>
      </c>
      <c r="AV91" s="76">
        <f>资产资本表!AV57</f>
        <v>0</v>
      </c>
      <c r="AW91" s="76">
        <f>资产资本表!AW57</f>
        <v>0</v>
      </c>
      <c r="AX91" s="76">
        <f>资产资本表!AX57</f>
        <v>0</v>
      </c>
      <c r="AY91" s="76">
        <f>资产资本表!AY57</f>
        <v>0</v>
      </c>
      <c r="AZ91" s="76">
        <f>资产资本表!AZ57</f>
        <v>0</v>
      </c>
      <c r="BA91" s="76">
        <f>资产资本表!BA57</f>
        <v>0</v>
      </c>
      <c r="BB91" s="76">
        <f>资产资本表!BB57</f>
        <v>0</v>
      </c>
      <c r="BC91" s="76">
        <f>资产资本表!BC57</f>
        <v>0</v>
      </c>
      <c r="BD91" s="76">
        <f>资产资本表!BD57</f>
        <v>0</v>
      </c>
      <c r="BE91" s="76">
        <f>资产资本表!BE57</f>
        <v>0</v>
      </c>
      <c r="BF91" s="76">
        <f>资产资本表!BF57</f>
        <v>0</v>
      </c>
      <c r="BG91" s="76">
        <f>资产资本表!BG57</f>
        <v>0</v>
      </c>
      <c r="BH91" s="76">
        <f>资产资本表!BH57</f>
        <v>0</v>
      </c>
      <c r="BI91" s="76">
        <f>资产资本表!BI57</f>
        <v>0</v>
      </c>
      <c r="BJ91" s="76">
        <f>资产资本表!BJ57</f>
        <v>0</v>
      </c>
      <c r="BK91" s="76">
        <f>资产资本表!BK57</f>
        <v>0</v>
      </c>
      <c r="BL91" s="76">
        <f>资产资本表!BL57</f>
        <v>0</v>
      </c>
      <c r="BM91" s="76">
        <f>资产资本表!BM57</f>
        <v>0</v>
      </c>
      <c r="BN91" s="76">
        <f>资产资本表!BN57</f>
        <v>0</v>
      </c>
      <c r="BO91" s="76">
        <f>资产资本表!BO57</f>
        <v>0</v>
      </c>
      <c r="BP91" s="76">
        <f>资产资本表!BP57</f>
        <v>0</v>
      </c>
      <c r="BQ91" s="76">
        <f>资产资本表!BQ57</f>
        <v>0</v>
      </c>
      <c r="BR91" s="76">
        <f>资产资本表!BR57</f>
        <v>0</v>
      </c>
      <c r="BS91" s="76">
        <f>资产资本表!BS57</f>
        <v>0</v>
      </c>
      <c r="BT91" s="76">
        <f>资产资本表!BT57</f>
        <v>0</v>
      </c>
      <c r="BU91" s="76">
        <f>资产资本表!BU57</f>
        <v>0</v>
      </c>
      <c r="BV91" s="76">
        <f>资产资本表!BV57</f>
        <v>0</v>
      </c>
      <c r="BW91" s="76">
        <f>资产资本表!BW57</f>
        <v>0</v>
      </c>
      <c r="BX91" s="76">
        <f>资产资本表!BX57</f>
        <v>0</v>
      </c>
      <c r="BY91" s="76">
        <f>资产资本表!BY57</f>
        <v>0</v>
      </c>
      <c r="BZ91" s="76">
        <f>资产资本表!BZ57</f>
        <v>0</v>
      </c>
      <c r="CA91" s="76">
        <f>资产资本表!CA57</f>
        <v>0</v>
      </c>
      <c r="CB91" s="76">
        <f>资产资本表!CB57</f>
        <v>0</v>
      </c>
      <c r="CC91" s="76">
        <f>资产资本表!CC57</f>
        <v>0</v>
      </c>
      <c r="CD91" s="76">
        <f>资产资本表!CD57</f>
        <v>0</v>
      </c>
      <c r="CE91" s="76">
        <f>资产资本表!CE57</f>
        <v>0</v>
      </c>
      <c r="CF91" s="76">
        <f>资产资本表!CF57</f>
        <v>0</v>
      </c>
      <c r="CG91" s="76">
        <f>资产资本表!CG57</f>
        <v>0</v>
      </c>
      <c r="CH91" s="76">
        <f>资产资本表!CH57</f>
        <v>0</v>
      </c>
      <c r="CI91" s="76">
        <f>资产资本表!CI57</f>
        <v>0</v>
      </c>
      <c r="CJ91" s="76">
        <f>资产资本表!CJ57</f>
        <v>0</v>
      </c>
      <c r="CK91" s="76">
        <f>资产资本表!CK57</f>
        <v>0</v>
      </c>
    </row>
    <row r="92" spans="1:89" s="76" customFormat="1">
      <c r="A92" s="70" t="s">
        <v>600</v>
      </c>
      <c r="E92" s="76">
        <f>资产资本表!E58</f>
        <v>4391231.2</v>
      </c>
      <c r="F92" s="76">
        <f>资产资本表!F58</f>
        <v>3067839.28</v>
      </c>
      <c r="G92" s="76">
        <f>资产资本表!G58</f>
        <v>3362222.68</v>
      </c>
      <c r="H92" s="76">
        <f>资产资本表!H58</f>
        <v>3991961.09</v>
      </c>
      <c r="I92" s="76">
        <f>资产资本表!I58</f>
        <v>4720590.05</v>
      </c>
      <c r="J92" s="76">
        <f>资产资本表!J58</f>
        <v>5166189.97</v>
      </c>
      <c r="K92" s="76">
        <f>资产资本表!K58</f>
        <v>6015608.9199999999</v>
      </c>
      <c r="L92" s="76">
        <f>资产资本表!L58</f>
        <v>49742088.75</v>
      </c>
      <c r="M92" s="76">
        <f>资产资本表!M58</f>
        <v>51613637.710000001</v>
      </c>
      <c r="N92" s="76">
        <f>资产资本表!N58</f>
        <v>51856524.479999997</v>
      </c>
      <c r="O92" s="76">
        <f>资产资本表!O58</f>
        <v>49805930.710000001</v>
      </c>
      <c r="P92" s="76">
        <f>资产资本表!P58</f>
        <v>51332322.509999998</v>
      </c>
      <c r="Q92" s="76">
        <f>资产资本表!Q58</f>
        <v>46955862.399999999</v>
      </c>
      <c r="R92" s="76">
        <f>资产资本表!R58</f>
        <v>945571.21</v>
      </c>
      <c r="S92" s="76">
        <f>资产资本表!S58</f>
        <v>968900.04</v>
      </c>
      <c r="T92" s="76">
        <f>资产资本表!T58</f>
        <v>1230943.76</v>
      </c>
      <c r="U92" s="76">
        <f>资产资本表!U58</f>
        <v>739337.52</v>
      </c>
      <c r="V92" s="76">
        <f>资产资本表!V58</f>
        <v>703508.26</v>
      </c>
      <c r="W92" s="76">
        <f>资产资本表!W58</f>
        <v>847845.79</v>
      </c>
      <c r="X92" s="76">
        <f>资产资本表!X58</f>
        <v>992183.32</v>
      </c>
      <c r="Y92" s="76">
        <f>资产资本表!Y58</f>
        <v>186520.85</v>
      </c>
      <c r="Z92" s="76">
        <f>资产资本表!Z58</f>
        <v>51402.98</v>
      </c>
      <c r="AA92" s="76">
        <f>资产资本表!AA58</f>
        <v>261276.41</v>
      </c>
      <c r="AB92" s="76">
        <f>资产资本表!AB58</f>
        <v>724763.35</v>
      </c>
      <c r="AC92" s="76">
        <f>资产资本表!AC58</f>
        <v>1284909.0900000001</v>
      </c>
      <c r="AD92" s="76">
        <f>资产资本表!AD58</f>
        <v>1965399.63</v>
      </c>
      <c r="AE92" s="76">
        <f>资产资本表!AE58</f>
        <v>2735925.07</v>
      </c>
      <c r="AF92" s="76">
        <f>资产资本表!AF58</f>
        <v>3553732.99</v>
      </c>
      <c r="AG92" s="76">
        <f>资产资本表!AG58</f>
        <v>4383068.5</v>
      </c>
      <c r="AH92" s="76">
        <f>资产资本表!AH58</f>
        <v>4311736.46</v>
      </c>
      <c r="AI92" s="76">
        <f>资产资本表!AI58</f>
        <v>3514393.76</v>
      </c>
      <c r="AJ92" s="76">
        <f>资产资本表!AJ58</f>
        <v>1758879.58</v>
      </c>
      <c r="AK92" s="76">
        <f>资产资本表!AK58</f>
        <v>1430796.92</v>
      </c>
      <c r="AL92" s="76">
        <f>资产资本表!AL58</f>
        <v>1346288.1</v>
      </c>
      <c r="AM92" s="76">
        <f>资产资本表!AM58</f>
        <v>733518.32</v>
      </c>
      <c r="AN92" s="76">
        <f>资产资本表!AN58</f>
        <v>1122216.6599999999</v>
      </c>
      <c r="AO92" s="76">
        <f>资产资本表!AO58</f>
        <v>689710.33</v>
      </c>
      <c r="AP92" s="76">
        <f>资产资本表!AP58</f>
        <v>0</v>
      </c>
      <c r="AQ92" s="76">
        <f>资产资本表!AQ58</f>
        <v>0</v>
      </c>
      <c r="AR92" s="76">
        <f>资产资本表!AR58</f>
        <v>0</v>
      </c>
      <c r="AS92" s="76">
        <f>资产资本表!AS58</f>
        <v>0</v>
      </c>
      <c r="AT92" s="76">
        <f>资产资本表!AT58</f>
        <v>0</v>
      </c>
      <c r="AU92" s="76">
        <f>资产资本表!AU58</f>
        <v>0</v>
      </c>
      <c r="AV92" s="76">
        <f>资产资本表!AV58</f>
        <v>0</v>
      </c>
      <c r="AW92" s="76">
        <f>资产资本表!AW58</f>
        <v>0</v>
      </c>
      <c r="AX92" s="76">
        <f>资产资本表!AX58</f>
        <v>0</v>
      </c>
      <c r="AY92" s="76">
        <f>资产资本表!AY58</f>
        <v>0</v>
      </c>
      <c r="AZ92" s="76">
        <f>资产资本表!AZ58</f>
        <v>0</v>
      </c>
      <c r="BA92" s="76">
        <f>资产资本表!BA58</f>
        <v>0</v>
      </c>
      <c r="BB92" s="76">
        <f>资产资本表!BB58</f>
        <v>0</v>
      </c>
      <c r="BC92" s="76">
        <f>资产资本表!BC58</f>
        <v>0</v>
      </c>
      <c r="BD92" s="76">
        <f>资产资本表!BD58</f>
        <v>0</v>
      </c>
      <c r="BE92" s="76">
        <f>资产资本表!BE58</f>
        <v>0</v>
      </c>
      <c r="BF92" s="76">
        <f>资产资本表!BF58</f>
        <v>0</v>
      </c>
      <c r="BG92" s="76">
        <f>资产资本表!BG58</f>
        <v>0</v>
      </c>
      <c r="BH92" s="76">
        <f>资产资本表!BH58</f>
        <v>0</v>
      </c>
      <c r="BI92" s="76">
        <f>资产资本表!BI58</f>
        <v>0</v>
      </c>
      <c r="BJ92" s="76">
        <f>资产资本表!BJ58</f>
        <v>0</v>
      </c>
      <c r="BK92" s="76">
        <f>资产资本表!BK58</f>
        <v>0</v>
      </c>
      <c r="BL92" s="76">
        <f>资产资本表!BL58</f>
        <v>0</v>
      </c>
      <c r="BM92" s="76">
        <f>资产资本表!BM58</f>
        <v>0</v>
      </c>
      <c r="BN92" s="76">
        <f>资产资本表!BN58</f>
        <v>0</v>
      </c>
      <c r="BO92" s="76">
        <f>资产资本表!BO58</f>
        <v>0</v>
      </c>
      <c r="BP92" s="76">
        <f>资产资本表!BP58</f>
        <v>0</v>
      </c>
      <c r="BQ92" s="76">
        <f>资产资本表!BQ58</f>
        <v>0</v>
      </c>
      <c r="BR92" s="76">
        <f>资产资本表!BR58</f>
        <v>0</v>
      </c>
      <c r="BS92" s="76">
        <f>资产资本表!BS58</f>
        <v>0</v>
      </c>
      <c r="BT92" s="76">
        <f>资产资本表!BT58</f>
        <v>0</v>
      </c>
      <c r="BU92" s="76">
        <f>资产资本表!BU58</f>
        <v>0</v>
      </c>
      <c r="BV92" s="76">
        <f>资产资本表!BV58</f>
        <v>0</v>
      </c>
      <c r="BW92" s="76">
        <f>资产资本表!BW58</f>
        <v>0</v>
      </c>
      <c r="BX92" s="76">
        <f>资产资本表!BX58</f>
        <v>0</v>
      </c>
      <c r="BY92" s="76">
        <f>资产资本表!BY58</f>
        <v>0</v>
      </c>
      <c r="BZ92" s="76">
        <f>资产资本表!BZ58</f>
        <v>0</v>
      </c>
      <c r="CA92" s="76">
        <f>资产资本表!CA58</f>
        <v>0</v>
      </c>
      <c r="CB92" s="76">
        <f>资产资本表!CB58</f>
        <v>0</v>
      </c>
      <c r="CC92" s="76">
        <f>资产资本表!CC58</f>
        <v>0</v>
      </c>
      <c r="CD92" s="76">
        <f>资产资本表!CD58</f>
        <v>0</v>
      </c>
      <c r="CE92" s="76">
        <f>资产资本表!CE58</f>
        <v>0</v>
      </c>
      <c r="CF92" s="76">
        <f>资产资本表!CF58</f>
        <v>0</v>
      </c>
      <c r="CG92" s="76">
        <f>资产资本表!CG58</f>
        <v>0</v>
      </c>
      <c r="CH92" s="76">
        <f>资产资本表!CH58</f>
        <v>0</v>
      </c>
      <c r="CI92" s="76">
        <f>资产资本表!CI58</f>
        <v>0</v>
      </c>
      <c r="CJ92" s="76">
        <f>资产资本表!CJ58</f>
        <v>0</v>
      </c>
      <c r="CK92" s="76">
        <f>资产资本表!CK58</f>
        <v>0</v>
      </c>
    </row>
    <row r="93" spans="1:89" s="44" customFormat="1">
      <c r="A93" s="165" t="s">
        <v>601</v>
      </c>
      <c r="E93" s="44">
        <f>E81/E92</f>
        <v>1869.9873873163408</v>
      </c>
      <c r="F93" s="44">
        <f t="shared" ref="F93:BQ93" si="52">F81/F92</f>
        <v>1693.3195219666136</v>
      </c>
      <c r="G93" s="44">
        <f t="shared" si="52"/>
        <v>992.68466928549765</v>
      </c>
      <c r="H93" s="44">
        <f t="shared" si="52"/>
        <v>338.30545696025308</v>
      </c>
      <c r="I93" s="44">
        <f t="shared" si="52"/>
        <v>1328.2071114626867</v>
      </c>
      <c r="J93" s="44">
        <f t="shared" si="52"/>
        <v>811.68500647489748</v>
      </c>
      <c r="K93" s="44">
        <f t="shared" si="52"/>
        <v>448.04517730683864</v>
      </c>
      <c r="L93" s="44">
        <f t="shared" si="52"/>
        <v>23.083804837608476</v>
      </c>
      <c r="M93" s="44">
        <f t="shared" si="52"/>
        <v>91.265669708208605</v>
      </c>
      <c r="N93" s="44">
        <f t="shared" si="52"/>
        <v>58.725466989105868</v>
      </c>
      <c r="O93" s="44">
        <f t="shared" si="52"/>
        <v>38.459723252303419</v>
      </c>
      <c r="P93" s="44">
        <f t="shared" si="52"/>
        <v>16.031204126789472</v>
      </c>
      <c r="Q93" s="44">
        <f t="shared" si="52"/>
        <v>70.452771193272767</v>
      </c>
      <c r="R93" s="44">
        <f t="shared" si="52"/>
        <v>2325.3435264806762</v>
      </c>
      <c r="S93" s="44">
        <f t="shared" si="52"/>
        <v>1461.971445475428</v>
      </c>
      <c r="T93" s="44">
        <f t="shared" si="52"/>
        <v>508.30926696439815</v>
      </c>
      <c r="U93" s="44">
        <f t="shared" si="52"/>
        <v>3466.6547173069207</v>
      </c>
      <c r="V93" s="44">
        <f t="shared" si="52"/>
        <v>2447.249152639658</v>
      </c>
      <c r="W93" s="44">
        <f t="shared" si="52"/>
        <v>1264.4467394949263</v>
      </c>
      <c r="X93" s="44">
        <f t="shared" si="52"/>
        <v>463.17457216474878</v>
      </c>
      <c r="Y93" s="44">
        <f t="shared" si="52"/>
        <v>10068.749461521325</v>
      </c>
      <c r="Z93" s="44">
        <f t="shared" si="52"/>
        <v>22165.562777099691</v>
      </c>
      <c r="AA93" s="44">
        <f t="shared" si="52"/>
        <v>2635.1368103228301</v>
      </c>
      <c r="AB93" s="44">
        <f t="shared" si="52"/>
        <v>382.01417993887247</v>
      </c>
      <c r="AC93" s="44">
        <f t="shared" si="52"/>
        <v>1289.0824209127511</v>
      </c>
      <c r="AD93" s="44">
        <f t="shared" si="52"/>
        <v>593.57041935028758</v>
      </c>
      <c r="AE93" s="44">
        <f t="shared" si="52"/>
        <v>288.67715691497358</v>
      </c>
      <c r="AF93" s="44">
        <f t="shared" si="52"/>
        <v>97.994254649953305</v>
      </c>
      <c r="AG93" s="44">
        <f t="shared" si="52"/>
        <v>290.20737691870431</v>
      </c>
      <c r="AH93" s="44">
        <f t="shared" si="52"/>
        <v>192.40202700375616</v>
      </c>
      <c r="AI93" s="44">
        <f t="shared" si="52"/>
        <v>154.47008717657184</v>
      </c>
      <c r="AJ93" s="44">
        <f t="shared" si="52"/>
        <v>148.56897047494292</v>
      </c>
      <c r="AK93" s="44">
        <f t="shared" si="52"/>
        <v>515.9982922733717</v>
      </c>
      <c r="AL93" s="44">
        <f t="shared" si="52"/>
        <v>373.11500920196795</v>
      </c>
      <c r="AM93" s="44">
        <f t="shared" si="52"/>
        <v>379.76607226388023</v>
      </c>
      <c r="AN93" s="44">
        <f t="shared" si="52"/>
        <v>77.060499395900976</v>
      </c>
      <c r="AO93" s="44">
        <f t="shared" si="52"/>
        <v>741.24061249017393</v>
      </c>
      <c r="AP93" s="44" t="e">
        <f t="shared" si="52"/>
        <v>#DIV/0!</v>
      </c>
      <c r="AQ93" s="44" t="e">
        <f t="shared" si="52"/>
        <v>#DIV/0!</v>
      </c>
      <c r="AR93" s="44" t="e">
        <f t="shared" si="52"/>
        <v>#DIV/0!</v>
      </c>
      <c r="AS93" s="44" t="e">
        <f t="shared" si="52"/>
        <v>#DIV/0!</v>
      </c>
      <c r="AT93" s="44" t="e">
        <f t="shared" si="52"/>
        <v>#DIV/0!</v>
      </c>
      <c r="AU93" s="44" t="e">
        <f t="shared" si="52"/>
        <v>#DIV/0!</v>
      </c>
      <c r="AV93" s="44" t="e">
        <f t="shared" si="52"/>
        <v>#DIV/0!</v>
      </c>
      <c r="AW93" s="44" t="e">
        <f t="shared" si="52"/>
        <v>#DIV/0!</v>
      </c>
      <c r="AX93" s="44" t="e">
        <f t="shared" si="52"/>
        <v>#DIV/0!</v>
      </c>
      <c r="AY93" s="44" t="e">
        <f t="shared" si="52"/>
        <v>#DIV/0!</v>
      </c>
      <c r="AZ93" s="44" t="e">
        <f t="shared" si="52"/>
        <v>#DIV/0!</v>
      </c>
      <c r="BA93" s="44" t="e">
        <f t="shared" si="52"/>
        <v>#DIV/0!</v>
      </c>
      <c r="BB93" s="44" t="e">
        <f t="shared" si="52"/>
        <v>#DIV/0!</v>
      </c>
      <c r="BC93" s="44" t="e">
        <f t="shared" si="52"/>
        <v>#DIV/0!</v>
      </c>
      <c r="BD93" s="44" t="e">
        <f t="shared" si="52"/>
        <v>#DIV/0!</v>
      </c>
      <c r="BE93" s="44" t="e">
        <f t="shared" si="52"/>
        <v>#DIV/0!</v>
      </c>
      <c r="BF93" s="44" t="e">
        <f t="shared" si="52"/>
        <v>#DIV/0!</v>
      </c>
      <c r="BG93" s="44" t="e">
        <f t="shared" si="52"/>
        <v>#DIV/0!</v>
      </c>
      <c r="BH93" s="44" t="e">
        <f t="shared" si="52"/>
        <v>#DIV/0!</v>
      </c>
      <c r="BI93" s="44" t="e">
        <f t="shared" si="52"/>
        <v>#DIV/0!</v>
      </c>
      <c r="BJ93" s="44" t="e">
        <f t="shared" si="52"/>
        <v>#DIV/0!</v>
      </c>
      <c r="BK93" s="44" t="e">
        <f t="shared" si="52"/>
        <v>#DIV/0!</v>
      </c>
      <c r="BL93" s="44" t="e">
        <f t="shared" si="52"/>
        <v>#DIV/0!</v>
      </c>
      <c r="BM93" s="44" t="e">
        <f t="shared" si="52"/>
        <v>#DIV/0!</v>
      </c>
      <c r="BN93" s="44" t="e">
        <f t="shared" si="52"/>
        <v>#DIV/0!</v>
      </c>
      <c r="BO93" s="44" t="e">
        <f t="shared" si="52"/>
        <v>#DIV/0!</v>
      </c>
      <c r="BP93" s="44" t="e">
        <f t="shared" si="52"/>
        <v>#DIV/0!</v>
      </c>
      <c r="BQ93" s="44" t="e">
        <f t="shared" si="52"/>
        <v>#DIV/0!</v>
      </c>
      <c r="BR93" s="44" t="e">
        <f t="shared" ref="BR93:CK93" si="53">BR81/BR92</f>
        <v>#DIV/0!</v>
      </c>
      <c r="BS93" s="44" t="e">
        <f t="shared" si="53"/>
        <v>#DIV/0!</v>
      </c>
      <c r="BT93" s="44" t="e">
        <f t="shared" si="53"/>
        <v>#DIV/0!</v>
      </c>
      <c r="BU93" s="44" t="e">
        <f t="shared" si="53"/>
        <v>#DIV/0!</v>
      </c>
      <c r="BV93" s="44" t="e">
        <f t="shared" si="53"/>
        <v>#DIV/0!</v>
      </c>
      <c r="BW93" s="44" t="e">
        <f t="shared" si="53"/>
        <v>#DIV/0!</v>
      </c>
      <c r="BX93" s="44" t="e">
        <f t="shared" si="53"/>
        <v>#DIV/0!</v>
      </c>
      <c r="BY93" s="44" t="e">
        <f t="shared" si="53"/>
        <v>#DIV/0!</v>
      </c>
      <c r="BZ93" s="44" t="e">
        <f t="shared" si="53"/>
        <v>#DIV/0!</v>
      </c>
      <c r="CA93" s="44" t="e">
        <f t="shared" si="53"/>
        <v>#DIV/0!</v>
      </c>
      <c r="CB93" s="44" t="e">
        <f t="shared" si="53"/>
        <v>#DIV/0!</v>
      </c>
      <c r="CC93" s="44" t="e">
        <f t="shared" si="53"/>
        <v>#DIV/0!</v>
      </c>
      <c r="CD93" s="44" t="e">
        <f t="shared" si="53"/>
        <v>#DIV/0!</v>
      </c>
      <c r="CE93" s="44" t="e">
        <f t="shared" si="53"/>
        <v>#DIV/0!</v>
      </c>
      <c r="CF93" s="44" t="e">
        <f t="shared" si="53"/>
        <v>#DIV/0!</v>
      </c>
      <c r="CG93" s="44" t="e">
        <f t="shared" si="53"/>
        <v>#DIV/0!</v>
      </c>
      <c r="CH93" s="44" t="e">
        <f t="shared" si="53"/>
        <v>#DIV/0!</v>
      </c>
      <c r="CI93" s="44" t="e">
        <f t="shared" si="53"/>
        <v>#DIV/0!</v>
      </c>
      <c r="CJ93" s="44" t="e">
        <f t="shared" si="53"/>
        <v>#DIV/0!</v>
      </c>
      <c r="CK93" s="44" t="e">
        <f t="shared" si="53"/>
        <v>#DIV/0!</v>
      </c>
    </row>
    <row r="94" spans="1:89" s="76" customFormat="1">
      <c r="A94" s="70" t="s">
        <v>602</v>
      </c>
      <c r="E94" s="76">
        <f>资产资本表!E59</f>
        <v>0</v>
      </c>
      <c r="F94" s="76">
        <f>资产资本表!F59</f>
        <v>0</v>
      </c>
      <c r="G94" s="76">
        <f>资产资本表!G59</f>
        <v>0</v>
      </c>
      <c r="H94" s="76">
        <f>资产资本表!H59</f>
        <v>0</v>
      </c>
      <c r="I94" s="76">
        <f>资产资本表!I59</f>
        <v>0</v>
      </c>
      <c r="J94" s="76">
        <f>资产资本表!J59</f>
        <v>0</v>
      </c>
      <c r="K94" s="76">
        <f>资产资本表!K59</f>
        <v>0</v>
      </c>
      <c r="L94" s="76">
        <f>资产资本表!L59</f>
        <v>0</v>
      </c>
      <c r="M94" s="76">
        <f>资产资本表!M59</f>
        <v>0</v>
      </c>
      <c r="N94" s="76">
        <f>资产资本表!N59</f>
        <v>0</v>
      </c>
      <c r="O94" s="76">
        <f>资产资本表!O59</f>
        <v>0</v>
      </c>
      <c r="P94" s="76">
        <f>资产资本表!P59</f>
        <v>0</v>
      </c>
      <c r="Q94" s="76">
        <f>资产资本表!Q59</f>
        <v>0</v>
      </c>
      <c r="R94" s="76">
        <f>资产资本表!R59</f>
        <v>0</v>
      </c>
      <c r="S94" s="76">
        <f>资产资本表!S59</f>
        <v>0</v>
      </c>
      <c r="T94" s="76">
        <f>资产资本表!T59</f>
        <v>0</v>
      </c>
      <c r="U94" s="76">
        <f>资产资本表!U59</f>
        <v>0</v>
      </c>
      <c r="V94" s="76">
        <f>资产资本表!V59</f>
        <v>0</v>
      </c>
      <c r="W94" s="76">
        <f>资产资本表!W59</f>
        <v>0</v>
      </c>
      <c r="X94" s="76">
        <f>资产资本表!X59</f>
        <v>0</v>
      </c>
      <c r="Y94" s="76">
        <f>资产资本表!Y59</f>
        <v>0</v>
      </c>
      <c r="Z94" s="76">
        <f>资产资本表!Z59</f>
        <v>0</v>
      </c>
      <c r="AA94" s="76">
        <f>资产资本表!AA59</f>
        <v>0</v>
      </c>
      <c r="AB94" s="76">
        <f>资产资本表!AB59</f>
        <v>0</v>
      </c>
      <c r="AC94" s="76">
        <f>资产资本表!AC59</f>
        <v>0</v>
      </c>
      <c r="AD94" s="76">
        <f>资产资本表!AD59</f>
        <v>5322534.2699999996</v>
      </c>
      <c r="AE94" s="76">
        <f>资产资本表!AE59</f>
        <v>2965277.51</v>
      </c>
      <c r="AF94" s="76">
        <f>资产资本表!AF59</f>
        <v>0</v>
      </c>
      <c r="AG94" s="76">
        <f>资产资本表!AG59</f>
        <v>0</v>
      </c>
      <c r="AH94" s="76">
        <f>资产资本表!AH59</f>
        <v>0</v>
      </c>
      <c r="AI94" s="76">
        <f>资产资本表!AI59</f>
        <v>0</v>
      </c>
      <c r="AJ94" s="76">
        <f>资产资本表!AJ59</f>
        <v>0</v>
      </c>
      <c r="AK94" s="76">
        <f>资产资本表!AK59</f>
        <v>0</v>
      </c>
      <c r="AL94" s="76">
        <f>资产资本表!AL59</f>
        <v>0</v>
      </c>
      <c r="AM94" s="76">
        <f>资产资本表!AM59</f>
        <v>0</v>
      </c>
      <c r="AN94" s="76">
        <f>资产资本表!AN59</f>
        <v>0</v>
      </c>
      <c r="AO94" s="76">
        <f>资产资本表!AO59</f>
        <v>0</v>
      </c>
      <c r="AP94" s="76">
        <f>资产资本表!AP59</f>
        <v>0</v>
      </c>
      <c r="AQ94" s="76">
        <f>资产资本表!AQ59</f>
        <v>0</v>
      </c>
      <c r="AR94" s="76">
        <f>资产资本表!AR59</f>
        <v>0</v>
      </c>
      <c r="AS94" s="76">
        <f>资产资本表!AS59</f>
        <v>0</v>
      </c>
      <c r="AT94" s="76">
        <f>资产资本表!AT59</f>
        <v>0</v>
      </c>
      <c r="AU94" s="76">
        <f>资产资本表!AU59</f>
        <v>0</v>
      </c>
      <c r="AV94" s="76">
        <f>资产资本表!AV59</f>
        <v>0</v>
      </c>
      <c r="AW94" s="76">
        <f>资产资本表!AW59</f>
        <v>0</v>
      </c>
      <c r="AX94" s="76">
        <f>资产资本表!AX59</f>
        <v>0</v>
      </c>
      <c r="AY94" s="76">
        <f>资产资本表!AY59</f>
        <v>0</v>
      </c>
      <c r="AZ94" s="76">
        <f>资产资本表!AZ59</f>
        <v>0</v>
      </c>
      <c r="BA94" s="76">
        <f>资产资本表!BA59</f>
        <v>0</v>
      </c>
      <c r="BB94" s="76">
        <f>资产资本表!BB59</f>
        <v>0</v>
      </c>
      <c r="BC94" s="76">
        <f>资产资本表!BC59</f>
        <v>0</v>
      </c>
      <c r="BD94" s="76">
        <f>资产资本表!BD59</f>
        <v>0</v>
      </c>
      <c r="BE94" s="76">
        <f>资产资本表!BE59</f>
        <v>0</v>
      </c>
      <c r="BF94" s="76">
        <f>资产资本表!BF59</f>
        <v>0</v>
      </c>
      <c r="BG94" s="76">
        <f>资产资本表!BG59</f>
        <v>0</v>
      </c>
      <c r="BH94" s="76">
        <f>资产资本表!BH59</f>
        <v>0</v>
      </c>
      <c r="BI94" s="76">
        <f>资产资本表!BI59</f>
        <v>0</v>
      </c>
      <c r="BJ94" s="76">
        <f>资产资本表!BJ59</f>
        <v>0</v>
      </c>
      <c r="BK94" s="76">
        <f>资产资本表!BK59</f>
        <v>0</v>
      </c>
      <c r="BL94" s="76">
        <f>资产资本表!BL59</f>
        <v>0</v>
      </c>
      <c r="BM94" s="76">
        <f>资产资本表!BM59</f>
        <v>0</v>
      </c>
      <c r="BN94" s="76">
        <f>资产资本表!BN59</f>
        <v>0</v>
      </c>
      <c r="BO94" s="76">
        <f>资产资本表!BO59</f>
        <v>0</v>
      </c>
      <c r="BP94" s="76">
        <f>资产资本表!BP59</f>
        <v>0</v>
      </c>
      <c r="BQ94" s="76">
        <f>资产资本表!BQ59</f>
        <v>0</v>
      </c>
      <c r="BR94" s="76">
        <f>资产资本表!BR59</f>
        <v>0</v>
      </c>
      <c r="BS94" s="76">
        <f>资产资本表!BS59</f>
        <v>0</v>
      </c>
      <c r="BT94" s="76">
        <f>资产资本表!BT59</f>
        <v>0</v>
      </c>
      <c r="BU94" s="76">
        <f>资产资本表!BU59</f>
        <v>0</v>
      </c>
      <c r="BV94" s="76">
        <f>资产资本表!BV59</f>
        <v>0</v>
      </c>
      <c r="BW94" s="76">
        <f>资产资本表!BW59</f>
        <v>0</v>
      </c>
      <c r="BX94" s="76">
        <f>资产资本表!BX59</f>
        <v>0</v>
      </c>
      <c r="BY94" s="76">
        <f>资产资本表!BY59</f>
        <v>0</v>
      </c>
      <c r="BZ94" s="76">
        <f>资产资本表!BZ59</f>
        <v>0</v>
      </c>
      <c r="CA94" s="76">
        <f>资产资本表!CA59</f>
        <v>0</v>
      </c>
      <c r="CB94" s="76">
        <f>资产资本表!CB59</f>
        <v>0</v>
      </c>
      <c r="CC94" s="76">
        <f>资产资本表!CC59</f>
        <v>0</v>
      </c>
      <c r="CD94" s="76">
        <f>资产资本表!CD59</f>
        <v>0</v>
      </c>
      <c r="CE94" s="76">
        <f>资产资本表!CE59</f>
        <v>0</v>
      </c>
      <c r="CF94" s="76">
        <f>资产资本表!CF59</f>
        <v>0</v>
      </c>
      <c r="CG94" s="76">
        <f>资产资本表!CG59</f>
        <v>0</v>
      </c>
      <c r="CH94" s="76">
        <f>资产资本表!CH59</f>
        <v>0</v>
      </c>
      <c r="CI94" s="76">
        <f>资产资本表!CI59</f>
        <v>0</v>
      </c>
      <c r="CJ94" s="76">
        <f>资产资本表!CJ59</f>
        <v>0</v>
      </c>
      <c r="CK94" s="76">
        <f>资产资本表!CK59</f>
        <v>0</v>
      </c>
    </row>
    <row r="95" spans="1:89" s="76" customFormat="1">
      <c r="A95" s="70" t="s">
        <v>603</v>
      </c>
      <c r="E95" s="76">
        <f>资产资本表!E60</f>
        <v>276216648.91000003</v>
      </c>
      <c r="F95" s="76">
        <f>资产资本表!F60</f>
        <v>276216648.91000003</v>
      </c>
      <c r="G95" s="76">
        <f>资产资本表!G60</f>
        <v>276216648.91000003</v>
      </c>
      <c r="H95" s="76">
        <f>资产资本表!H60</f>
        <v>276216648.91000003</v>
      </c>
      <c r="I95" s="76">
        <f>资产资本表!I60</f>
        <v>276216648.91000003</v>
      </c>
      <c r="J95" s="76">
        <f>资产资本表!J60</f>
        <v>276216648.91000003</v>
      </c>
      <c r="K95" s="76">
        <f>资产资本表!K60</f>
        <v>276216648.91000003</v>
      </c>
      <c r="L95" s="76">
        <f>资产资本表!L60</f>
        <v>294102602.88</v>
      </c>
      <c r="M95" s="76">
        <f>资产资本表!M60</f>
        <v>294102602.88</v>
      </c>
      <c r="N95" s="76">
        <f>资产资本表!N60</f>
        <v>299205786.66000003</v>
      </c>
      <c r="O95" s="76">
        <f>资产资本表!O60</f>
        <v>245977122.66999999</v>
      </c>
      <c r="P95" s="76">
        <f>资产资本表!P60</f>
        <v>245977122.66999999</v>
      </c>
      <c r="Q95" s="76">
        <f>资产资本表!Q60</f>
        <v>169752180.13</v>
      </c>
      <c r="R95" s="76">
        <f>资产资本表!R60</f>
        <v>169752180.13</v>
      </c>
      <c r="S95" s="76">
        <f>资产资本表!S60</f>
        <v>169752180.13</v>
      </c>
      <c r="T95" s="76">
        <f>资产资本表!T60</f>
        <v>169752180.13</v>
      </c>
      <c r="U95" s="76">
        <f>资产资本表!U60</f>
        <v>169752180.13</v>
      </c>
      <c r="V95" s="76">
        <f>资产资本表!V60</f>
        <v>100752180.13</v>
      </c>
      <c r="W95" s="76">
        <f>资产资本表!W60</f>
        <v>100752180.13</v>
      </c>
      <c r="X95" s="76">
        <f>资产资本表!X60</f>
        <v>100752180.13</v>
      </c>
      <c r="Y95" s="76">
        <f>资产资本表!Y60</f>
        <v>100752180.13</v>
      </c>
      <c r="Z95" s="76">
        <f>资产资本表!Z60</f>
        <v>100110893.05</v>
      </c>
      <c r="AA95" s="76">
        <f>资产资本表!AA60</f>
        <v>72820022.189999998</v>
      </c>
      <c r="AB95" s="76">
        <f>资产资本表!AB60</f>
        <v>72820022.189999998</v>
      </c>
      <c r="AC95" s="76">
        <f>资产资本表!AC60</f>
        <v>54934068.219999999</v>
      </c>
      <c r="AD95" s="76">
        <f>资产资本表!AD60</f>
        <v>100109089.38</v>
      </c>
      <c r="AE95" s="76">
        <f>资产资本表!AE60</f>
        <v>100109089.38</v>
      </c>
      <c r="AF95" s="76">
        <f>资产资本表!AF60</f>
        <v>73736780.790000007</v>
      </c>
      <c r="AG95" s="76">
        <f>资产资本表!AG60</f>
        <v>42992074.82</v>
      </c>
      <c r="AH95" s="76">
        <f>资产资本表!AH60</f>
        <v>27940712.329999998</v>
      </c>
      <c r="AI95" s="76">
        <f>资产资本表!AI60</f>
        <v>27940712.329999998</v>
      </c>
      <c r="AJ95" s="76">
        <f>资产资本表!AJ60</f>
        <v>0</v>
      </c>
      <c r="AK95" s="76">
        <f>资产资本表!AK60</f>
        <v>0</v>
      </c>
      <c r="AL95" s="76">
        <f>资产资本表!AL60</f>
        <v>0</v>
      </c>
      <c r="AM95" s="76">
        <f>资产资本表!AM60</f>
        <v>0</v>
      </c>
      <c r="AN95" s="76">
        <f>资产资本表!AN60</f>
        <v>0</v>
      </c>
      <c r="AO95" s="76">
        <f>资产资本表!AO60</f>
        <v>0</v>
      </c>
      <c r="AP95" s="76">
        <f>资产资本表!AP60</f>
        <v>0</v>
      </c>
      <c r="AQ95" s="76">
        <f>资产资本表!AQ60</f>
        <v>0</v>
      </c>
      <c r="AR95" s="76">
        <f>资产资本表!AR60</f>
        <v>0</v>
      </c>
      <c r="AS95" s="76">
        <f>资产资本表!AS60</f>
        <v>0</v>
      </c>
      <c r="AT95" s="76">
        <f>资产资本表!AT60</f>
        <v>0</v>
      </c>
      <c r="AU95" s="76">
        <f>资产资本表!AU60</f>
        <v>0</v>
      </c>
      <c r="AV95" s="76">
        <f>资产资本表!AV60</f>
        <v>0</v>
      </c>
      <c r="AW95" s="76">
        <f>资产资本表!AW60</f>
        <v>0</v>
      </c>
      <c r="AX95" s="76">
        <f>资产资本表!AX60</f>
        <v>0</v>
      </c>
      <c r="AY95" s="76">
        <f>资产资本表!AY60</f>
        <v>0</v>
      </c>
      <c r="AZ95" s="76">
        <f>资产资本表!AZ60</f>
        <v>0</v>
      </c>
      <c r="BA95" s="76">
        <f>资产资本表!BA60</f>
        <v>0</v>
      </c>
      <c r="BB95" s="76">
        <f>资产资本表!BB60</f>
        <v>0</v>
      </c>
      <c r="BC95" s="76">
        <f>资产资本表!BC60</f>
        <v>0</v>
      </c>
      <c r="BD95" s="76">
        <f>资产资本表!BD60</f>
        <v>0</v>
      </c>
      <c r="BE95" s="76">
        <f>资产资本表!BE60</f>
        <v>0</v>
      </c>
      <c r="BF95" s="76">
        <f>资产资本表!BF60</f>
        <v>0</v>
      </c>
      <c r="BG95" s="76">
        <f>资产资本表!BG60</f>
        <v>0</v>
      </c>
      <c r="BH95" s="76">
        <f>资产资本表!BH60</f>
        <v>0</v>
      </c>
      <c r="BI95" s="76">
        <f>资产资本表!BI60</f>
        <v>0</v>
      </c>
      <c r="BJ95" s="76">
        <f>资产资本表!BJ60</f>
        <v>0</v>
      </c>
      <c r="BK95" s="76">
        <f>资产资本表!BK60</f>
        <v>0</v>
      </c>
      <c r="BL95" s="76">
        <f>资产资本表!BL60</f>
        <v>0</v>
      </c>
      <c r="BM95" s="76">
        <f>资产资本表!BM60</f>
        <v>0</v>
      </c>
      <c r="BN95" s="76">
        <f>资产资本表!BN60</f>
        <v>0</v>
      </c>
      <c r="BO95" s="76">
        <f>资产资本表!BO60</f>
        <v>0</v>
      </c>
      <c r="BP95" s="76">
        <f>资产资本表!BP60</f>
        <v>0</v>
      </c>
      <c r="BQ95" s="76">
        <f>资产资本表!BQ60</f>
        <v>0</v>
      </c>
      <c r="BR95" s="76">
        <f>资产资本表!BR60</f>
        <v>0</v>
      </c>
      <c r="BS95" s="76">
        <f>资产资本表!BS60</f>
        <v>0</v>
      </c>
      <c r="BT95" s="76">
        <f>资产资本表!BT60</f>
        <v>0</v>
      </c>
      <c r="BU95" s="76">
        <f>资产资本表!BU60</f>
        <v>0</v>
      </c>
      <c r="BV95" s="76">
        <f>资产资本表!BV60</f>
        <v>0</v>
      </c>
      <c r="BW95" s="76">
        <f>资产资本表!BW60</f>
        <v>0</v>
      </c>
      <c r="BX95" s="76">
        <f>资产资本表!BX60</f>
        <v>0</v>
      </c>
      <c r="BY95" s="76">
        <f>资产资本表!BY60</f>
        <v>0</v>
      </c>
      <c r="BZ95" s="76">
        <f>资产资本表!BZ60</f>
        <v>0</v>
      </c>
      <c r="CA95" s="76">
        <f>资产资本表!CA60</f>
        <v>0</v>
      </c>
      <c r="CB95" s="76">
        <f>资产资本表!CB60</f>
        <v>0</v>
      </c>
      <c r="CC95" s="76">
        <f>资产资本表!CC60</f>
        <v>0</v>
      </c>
      <c r="CD95" s="76">
        <f>资产资本表!CD60</f>
        <v>0</v>
      </c>
      <c r="CE95" s="76">
        <f>资产资本表!CE60</f>
        <v>0</v>
      </c>
      <c r="CF95" s="76">
        <f>资产资本表!CF60</f>
        <v>0</v>
      </c>
      <c r="CG95" s="76">
        <f>资产资本表!CG60</f>
        <v>0</v>
      </c>
      <c r="CH95" s="76">
        <f>资产资本表!CH60</f>
        <v>0</v>
      </c>
      <c r="CI95" s="76">
        <f>资产资本表!CI60</f>
        <v>0</v>
      </c>
      <c r="CJ95" s="76">
        <f>资产资本表!CJ60</f>
        <v>0</v>
      </c>
      <c r="CK95" s="76">
        <f>资产资本表!CK60</f>
        <v>0</v>
      </c>
    </row>
    <row r="96" spans="1:89" s="76" customFormat="1">
      <c r="A96" s="70" t="s">
        <v>604</v>
      </c>
      <c r="E96" s="76">
        <f>资产资本表!E61</f>
        <v>442425986.75</v>
      </c>
      <c r="F96" s="76">
        <f>资产资本表!F61</f>
        <v>275375137.66000003</v>
      </c>
      <c r="G96" s="76">
        <f>资产资本表!G61</f>
        <v>189774150.02000001</v>
      </c>
      <c r="H96" s="76">
        <f>资产资本表!H61</f>
        <v>118785363.45999999</v>
      </c>
      <c r="I96" s="76">
        <f>资产资本表!I61</f>
        <v>79209704.849999994</v>
      </c>
      <c r="J96" s="76">
        <f>资产资本表!J61</f>
        <v>50422489.659999996</v>
      </c>
      <c r="K96" s="76">
        <f>资产资本表!K61</f>
        <v>34961021.57</v>
      </c>
      <c r="L96" s="76">
        <f>资产资本表!L61</f>
        <v>21230956.370000001</v>
      </c>
      <c r="M96" s="76">
        <f>资产资本表!M61</f>
        <v>19786678.34</v>
      </c>
      <c r="N96" s="76">
        <f>资产资本表!N61</f>
        <v>15314698.07</v>
      </c>
      <c r="O96" s="76">
        <f>资产资本表!O61</f>
        <v>16749630.43</v>
      </c>
      <c r="P96" s="76">
        <f>资产资本表!P61</f>
        <v>18164344.93</v>
      </c>
      <c r="Q96" s="76">
        <f>资产资本表!Q61</f>
        <v>19194254.210000001</v>
      </c>
      <c r="R96" s="76">
        <f>资产资本表!R61</f>
        <v>19003500.460000001</v>
      </c>
      <c r="S96" s="76">
        <f>资产资本表!S61</f>
        <v>18925887.739999998</v>
      </c>
      <c r="T96" s="76">
        <f>资产资本表!T61</f>
        <v>18928208.739999998</v>
      </c>
      <c r="U96" s="76">
        <f>资产资本表!U61</f>
        <v>20462083.359999999</v>
      </c>
      <c r="V96" s="76">
        <f>资产资本表!V61</f>
        <v>6982625.5</v>
      </c>
      <c r="W96" s="76">
        <f>资产资本表!W61</f>
        <v>7897378.0599999996</v>
      </c>
      <c r="X96" s="76">
        <f>资产资本表!X61</f>
        <v>9396263.5500000007</v>
      </c>
      <c r="Y96" s="76">
        <f>资产资本表!Y61</f>
        <v>10344776.060000001</v>
      </c>
      <c r="Z96" s="76">
        <f>资产资本表!Z61</f>
        <v>9682794.3000000007</v>
      </c>
      <c r="AA96" s="76">
        <f>资产资本表!AA61</f>
        <v>10248607.18</v>
      </c>
      <c r="AB96" s="76">
        <f>资产资本表!AB61</f>
        <v>11672484.640000001</v>
      </c>
      <c r="AC96" s="76">
        <f>资产资本表!AC61</f>
        <v>13453402.560000001</v>
      </c>
      <c r="AD96" s="76">
        <f>资产资本表!AD61</f>
        <v>15104021.550000001</v>
      </c>
      <c r="AE96" s="76">
        <f>资产资本表!AE61</f>
        <v>14372504.18</v>
      </c>
      <c r="AF96" s="76">
        <f>资产资本表!AF61</f>
        <v>12877563.279999999</v>
      </c>
      <c r="AG96" s="76">
        <f>资产资本表!AG61</f>
        <v>10766198.869999999</v>
      </c>
      <c r="AH96" s="76">
        <f>资产资本表!AH61</f>
        <v>9567292.1500000004</v>
      </c>
      <c r="AI96" s="76">
        <f>资产资本表!AI61</f>
        <v>5313995.47</v>
      </c>
      <c r="AJ96" s="76">
        <f>资产资本表!AJ61</f>
        <v>3680358.98</v>
      </c>
      <c r="AK96" s="76">
        <f>资产资本表!AK61</f>
        <v>3733662.39</v>
      </c>
      <c r="AL96" s="76">
        <f>资产资本表!AL61</f>
        <v>3098987.96</v>
      </c>
      <c r="AM96" s="76">
        <f>资产资本表!AM61</f>
        <v>3300209.75</v>
      </c>
      <c r="AN96" s="76">
        <f>资产资本表!AN61</f>
        <v>4766634.88</v>
      </c>
      <c r="AO96" s="76">
        <f>资产资本表!AO61</f>
        <v>5929648.3300000001</v>
      </c>
      <c r="AP96" s="76">
        <f>资产资本表!AP61</f>
        <v>3049493.45</v>
      </c>
      <c r="AQ96" s="76">
        <f>资产资本表!AQ61</f>
        <v>0</v>
      </c>
      <c r="AR96" s="76">
        <f>资产资本表!AR61</f>
        <v>0</v>
      </c>
      <c r="AS96" s="76">
        <f>资产资本表!AS61</f>
        <v>0</v>
      </c>
      <c r="AT96" s="76">
        <f>资产资本表!AT61</f>
        <v>0</v>
      </c>
      <c r="AU96" s="76">
        <f>资产资本表!AU61</f>
        <v>0</v>
      </c>
      <c r="AV96" s="76">
        <f>资产资本表!AV61</f>
        <v>0</v>
      </c>
      <c r="AW96" s="76">
        <f>资产资本表!AW61</f>
        <v>0</v>
      </c>
      <c r="AX96" s="76">
        <f>资产资本表!AX61</f>
        <v>0</v>
      </c>
      <c r="AY96" s="76">
        <f>资产资本表!AY61</f>
        <v>0</v>
      </c>
      <c r="AZ96" s="76">
        <f>资产资本表!AZ61</f>
        <v>0</v>
      </c>
      <c r="BA96" s="76">
        <f>资产资本表!BA61</f>
        <v>0</v>
      </c>
      <c r="BB96" s="76">
        <f>资产资本表!BB61</f>
        <v>0</v>
      </c>
      <c r="BC96" s="76">
        <f>资产资本表!BC61</f>
        <v>0</v>
      </c>
      <c r="BD96" s="76">
        <f>资产资本表!BD61</f>
        <v>0</v>
      </c>
      <c r="BE96" s="76">
        <f>资产资本表!BE61</f>
        <v>0</v>
      </c>
      <c r="BF96" s="76">
        <f>资产资本表!BF61</f>
        <v>0</v>
      </c>
      <c r="BG96" s="76">
        <f>资产资本表!BG61</f>
        <v>0</v>
      </c>
      <c r="BH96" s="76">
        <f>资产资本表!BH61</f>
        <v>0</v>
      </c>
      <c r="BI96" s="76">
        <f>资产资本表!BI61</f>
        <v>0</v>
      </c>
      <c r="BJ96" s="76">
        <f>资产资本表!BJ61</f>
        <v>0</v>
      </c>
      <c r="BK96" s="76">
        <f>资产资本表!BK61</f>
        <v>0</v>
      </c>
      <c r="BL96" s="76">
        <f>资产资本表!BL61</f>
        <v>0</v>
      </c>
      <c r="BM96" s="76">
        <f>资产资本表!BM61</f>
        <v>0</v>
      </c>
      <c r="BN96" s="76">
        <f>资产资本表!BN61</f>
        <v>0</v>
      </c>
      <c r="BO96" s="76">
        <f>资产资本表!BO61</f>
        <v>0</v>
      </c>
      <c r="BP96" s="76">
        <f>资产资本表!BP61</f>
        <v>0</v>
      </c>
      <c r="BQ96" s="76">
        <f>资产资本表!BQ61</f>
        <v>0</v>
      </c>
      <c r="BR96" s="76">
        <f>资产资本表!BR61</f>
        <v>0</v>
      </c>
      <c r="BS96" s="76">
        <f>资产资本表!BS61</f>
        <v>0</v>
      </c>
      <c r="BT96" s="76">
        <f>资产资本表!BT61</f>
        <v>0</v>
      </c>
      <c r="BU96" s="76">
        <f>资产资本表!BU61</f>
        <v>0</v>
      </c>
      <c r="BV96" s="76">
        <f>资产资本表!BV61</f>
        <v>0</v>
      </c>
      <c r="BW96" s="76">
        <f>资产资本表!BW61</f>
        <v>0</v>
      </c>
      <c r="BX96" s="76">
        <f>资产资本表!BX61</f>
        <v>0</v>
      </c>
      <c r="BY96" s="76">
        <f>资产资本表!BY61</f>
        <v>0</v>
      </c>
      <c r="BZ96" s="76">
        <f>资产资本表!BZ61</f>
        <v>0</v>
      </c>
      <c r="CA96" s="76">
        <f>资产资本表!CA61</f>
        <v>0</v>
      </c>
      <c r="CB96" s="76">
        <f>资产资本表!CB61</f>
        <v>0</v>
      </c>
      <c r="CC96" s="76">
        <f>资产资本表!CC61</f>
        <v>0</v>
      </c>
      <c r="CD96" s="76">
        <f>资产资本表!CD61</f>
        <v>0</v>
      </c>
      <c r="CE96" s="76">
        <f>资产资本表!CE61</f>
        <v>0</v>
      </c>
      <c r="CF96" s="76">
        <f>资产资本表!CF61</f>
        <v>0</v>
      </c>
      <c r="CG96" s="76">
        <f>资产资本表!CG61</f>
        <v>0</v>
      </c>
      <c r="CH96" s="76">
        <f>资产资本表!CH61</f>
        <v>0</v>
      </c>
      <c r="CI96" s="76">
        <f>资产资本表!CI61</f>
        <v>0</v>
      </c>
      <c r="CJ96" s="76">
        <f>资产资本表!CJ61</f>
        <v>0</v>
      </c>
      <c r="CK96" s="76">
        <f>资产资本表!CK61</f>
        <v>0</v>
      </c>
    </row>
    <row r="97" spans="1:89" s="76" customFormat="1">
      <c r="A97" s="70" t="s">
        <v>605</v>
      </c>
      <c r="E97" s="76">
        <f>资产资本表!E62</f>
        <v>623221058.48000002</v>
      </c>
      <c r="F97" s="76">
        <f>资产资本表!F62</f>
        <v>262837707.90000001</v>
      </c>
      <c r="G97" s="76">
        <f>资产资本表!G62</f>
        <v>265999656.61000001</v>
      </c>
      <c r="H97" s="76">
        <f>资产资本表!H62</f>
        <v>383187603.19999999</v>
      </c>
      <c r="I97" s="76">
        <f>资产资本表!I62</f>
        <v>411056898.57999998</v>
      </c>
      <c r="J97" s="76">
        <f>资产资本表!J62</f>
        <v>165729064.91999999</v>
      </c>
      <c r="K97" s="76">
        <f>资产资本表!K62</f>
        <v>161909732.87</v>
      </c>
      <c r="L97" s="76">
        <f>资产资本表!L62</f>
        <v>222108399.63</v>
      </c>
      <c r="M97" s="76">
        <f>资产资本表!M62</f>
        <v>238613306.63</v>
      </c>
      <c r="N97" s="76">
        <f>资产资本表!N62</f>
        <v>99047168.730000004</v>
      </c>
      <c r="O97" s="76">
        <f>资产资本表!O62</f>
        <v>102145876.64</v>
      </c>
      <c r="P97" s="76">
        <f>资产资本表!P62</f>
        <v>154091486.02000001</v>
      </c>
      <c r="Q97" s="76">
        <f>资产资本表!Q62</f>
        <v>158986855.16</v>
      </c>
      <c r="R97" s="76">
        <f>资产资本表!R62</f>
        <v>58538397.560000002</v>
      </c>
      <c r="S97" s="76">
        <f>资产资本表!S62</f>
        <v>64704200.369999997</v>
      </c>
      <c r="T97" s="76">
        <f>资产资本表!T62</f>
        <v>104343318.41</v>
      </c>
      <c r="U97" s="76">
        <f>资产资本表!U62</f>
        <v>120907909.66</v>
      </c>
      <c r="V97" s="76">
        <f>资产资本表!V62</f>
        <v>32881783.489999998</v>
      </c>
      <c r="W97" s="76">
        <f>资产资本表!W62</f>
        <v>36424678.609999999</v>
      </c>
      <c r="X97" s="76">
        <f>资产资本表!X62</f>
        <v>75660353.379999995</v>
      </c>
      <c r="Y97" s="76">
        <f>资产资本表!Y62</f>
        <v>90895865.819999993</v>
      </c>
      <c r="Z97" s="76">
        <f>资产资本表!Z62</f>
        <v>20628895.449999999</v>
      </c>
      <c r="AA97" s="76">
        <f>资产资本表!AA62</f>
        <v>19441959.23</v>
      </c>
      <c r="AB97" s="76">
        <f>资产资本表!AB62</f>
        <v>37938741.299999997</v>
      </c>
      <c r="AC97" s="76">
        <f>资产资本表!AC62</f>
        <v>38822712.439999998</v>
      </c>
      <c r="AD97" s="76">
        <f>资产资本表!AD62</f>
        <v>18816529.640000001</v>
      </c>
      <c r="AE97" s="76">
        <f>资产资本表!AE62</f>
        <v>22037691.859999999</v>
      </c>
      <c r="AF97" s="76">
        <f>资产资本表!AF62</f>
        <v>44336834.219999999</v>
      </c>
      <c r="AG97" s="76">
        <f>资产资本表!AG62</f>
        <v>47311417.18</v>
      </c>
      <c r="AH97" s="76">
        <f>资产资本表!AH62</f>
        <v>10702636.789999999</v>
      </c>
      <c r="AI97" s="76">
        <f>资产资本表!AI62</f>
        <v>10659749.93</v>
      </c>
      <c r="AJ97" s="76">
        <f>资产资本表!AJ62</f>
        <v>25650827</v>
      </c>
      <c r="AK97" s="76">
        <f>资产资本表!AK62</f>
        <v>25933238.800000001</v>
      </c>
      <c r="AL97" s="76">
        <f>资产资本表!AL62</f>
        <v>7949786.54</v>
      </c>
      <c r="AM97" s="76">
        <f>资产资本表!AM62</f>
        <v>4470038.75</v>
      </c>
      <c r="AN97" s="76">
        <f>资产资本表!AN62</f>
        <v>1060638.45</v>
      </c>
      <c r="AO97" s="76">
        <f>资产资本表!AO62</f>
        <v>647196.5</v>
      </c>
      <c r="AP97" s="76">
        <f>资产资本表!AP62</f>
        <v>455193.5</v>
      </c>
      <c r="AQ97" s="76">
        <f>资产资本表!AQ62</f>
        <v>0</v>
      </c>
      <c r="AR97" s="76">
        <f>资产资本表!AR62</f>
        <v>0</v>
      </c>
      <c r="AS97" s="76">
        <f>资产资本表!AS62</f>
        <v>0</v>
      </c>
      <c r="AT97" s="76">
        <f>资产资本表!AT62</f>
        <v>0</v>
      </c>
      <c r="AU97" s="76">
        <f>资产资本表!AU62</f>
        <v>0</v>
      </c>
      <c r="AV97" s="76">
        <f>资产资本表!AV62</f>
        <v>0</v>
      </c>
      <c r="AW97" s="76">
        <f>资产资本表!AW62</f>
        <v>0</v>
      </c>
      <c r="AX97" s="76">
        <f>资产资本表!AX62</f>
        <v>0</v>
      </c>
      <c r="AY97" s="76">
        <f>资产资本表!AY62</f>
        <v>0</v>
      </c>
      <c r="AZ97" s="76">
        <f>资产资本表!AZ62</f>
        <v>0</v>
      </c>
      <c r="BA97" s="76">
        <f>资产资本表!BA62</f>
        <v>0</v>
      </c>
      <c r="BB97" s="76">
        <f>资产资本表!BB62</f>
        <v>0</v>
      </c>
      <c r="BC97" s="76">
        <f>资产资本表!BC62</f>
        <v>0</v>
      </c>
      <c r="BD97" s="76">
        <f>资产资本表!BD62</f>
        <v>0</v>
      </c>
      <c r="BE97" s="76">
        <f>资产资本表!BE62</f>
        <v>0</v>
      </c>
      <c r="BF97" s="76">
        <f>资产资本表!BF62</f>
        <v>0</v>
      </c>
      <c r="BG97" s="76">
        <f>资产资本表!BG62</f>
        <v>0</v>
      </c>
      <c r="BH97" s="76">
        <f>资产资本表!BH62</f>
        <v>0</v>
      </c>
      <c r="BI97" s="76">
        <f>资产资本表!BI62</f>
        <v>0</v>
      </c>
      <c r="BJ97" s="76">
        <f>资产资本表!BJ62</f>
        <v>0</v>
      </c>
      <c r="BK97" s="76">
        <f>资产资本表!BK62</f>
        <v>0</v>
      </c>
      <c r="BL97" s="76">
        <f>资产资本表!BL62</f>
        <v>0</v>
      </c>
      <c r="BM97" s="76">
        <f>资产资本表!BM62</f>
        <v>0</v>
      </c>
      <c r="BN97" s="76">
        <f>资产资本表!BN62</f>
        <v>0</v>
      </c>
      <c r="BO97" s="76">
        <f>资产资本表!BO62</f>
        <v>0</v>
      </c>
      <c r="BP97" s="76">
        <f>资产资本表!BP62</f>
        <v>0</v>
      </c>
      <c r="BQ97" s="76">
        <f>资产资本表!BQ62</f>
        <v>0</v>
      </c>
      <c r="BR97" s="76">
        <f>资产资本表!BR62</f>
        <v>0</v>
      </c>
      <c r="BS97" s="76">
        <f>资产资本表!BS62</f>
        <v>0</v>
      </c>
      <c r="BT97" s="76">
        <f>资产资本表!BT62</f>
        <v>0</v>
      </c>
      <c r="BU97" s="76">
        <f>资产资本表!BU62</f>
        <v>0</v>
      </c>
      <c r="BV97" s="76">
        <f>资产资本表!BV62</f>
        <v>0</v>
      </c>
      <c r="BW97" s="76">
        <f>资产资本表!BW62</f>
        <v>0</v>
      </c>
      <c r="BX97" s="76">
        <f>资产资本表!BX62</f>
        <v>0</v>
      </c>
      <c r="BY97" s="76">
        <f>资产资本表!BY62</f>
        <v>0</v>
      </c>
      <c r="BZ97" s="76">
        <f>资产资本表!BZ62</f>
        <v>0</v>
      </c>
      <c r="CA97" s="76">
        <f>资产资本表!CA62</f>
        <v>0</v>
      </c>
      <c r="CB97" s="76">
        <f>资产资本表!CB62</f>
        <v>0</v>
      </c>
      <c r="CC97" s="76">
        <f>资产资本表!CC62</f>
        <v>0</v>
      </c>
      <c r="CD97" s="76">
        <f>资产资本表!CD62</f>
        <v>0</v>
      </c>
      <c r="CE97" s="76">
        <f>资产资本表!CE62</f>
        <v>0</v>
      </c>
      <c r="CF97" s="76">
        <f>资产资本表!CF62</f>
        <v>0</v>
      </c>
      <c r="CG97" s="76">
        <f>资产资本表!CG62</f>
        <v>0</v>
      </c>
      <c r="CH97" s="76">
        <f>资产资本表!CH62</f>
        <v>0</v>
      </c>
      <c r="CI97" s="76">
        <f>资产资本表!CI62</f>
        <v>0</v>
      </c>
      <c r="CJ97" s="76">
        <f>资产资本表!CJ62</f>
        <v>0</v>
      </c>
      <c r="CK97" s="76">
        <f>资产资本表!CK62</f>
        <v>0</v>
      </c>
    </row>
    <row r="98" spans="1:89" s="76" customFormat="1">
      <c r="A98" s="70" t="s">
        <v>606</v>
      </c>
      <c r="E98" s="76">
        <f>资产资本表!E63</f>
        <v>0</v>
      </c>
      <c r="F98" s="76">
        <f>资产资本表!F63</f>
        <v>0</v>
      </c>
      <c r="G98" s="76">
        <f>资产资本表!G63</f>
        <v>0</v>
      </c>
      <c r="H98" s="76">
        <f>资产资本表!H63</f>
        <v>0</v>
      </c>
      <c r="I98" s="76">
        <f>资产资本表!I63</f>
        <v>0</v>
      </c>
      <c r="J98" s="76">
        <f>资产资本表!J63</f>
        <v>0</v>
      </c>
      <c r="K98" s="76">
        <f>资产资本表!K63</f>
        <v>0</v>
      </c>
      <c r="L98" s="76">
        <f>资产资本表!L63</f>
        <v>0</v>
      </c>
      <c r="M98" s="76">
        <f>资产资本表!M63</f>
        <v>0</v>
      </c>
      <c r="N98" s="76">
        <f>资产资本表!N63</f>
        <v>0</v>
      </c>
      <c r="O98" s="76">
        <f>资产资本表!O63</f>
        <v>0</v>
      </c>
      <c r="P98" s="76">
        <f>资产资本表!P63</f>
        <v>0</v>
      </c>
      <c r="Q98" s="76">
        <f>资产资本表!Q63</f>
        <v>0</v>
      </c>
      <c r="R98" s="76">
        <f>资产资本表!R63</f>
        <v>0</v>
      </c>
      <c r="S98" s="76">
        <f>资产资本表!S63</f>
        <v>0</v>
      </c>
      <c r="T98" s="76">
        <f>资产资本表!T63</f>
        <v>0</v>
      </c>
      <c r="U98" s="76">
        <f>资产资本表!U63</f>
        <v>0</v>
      </c>
      <c r="V98" s="76">
        <f>资产资本表!V63</f>
        <v>0</v>
      </c>
      <c r="W98" s="76">
        <f>资产资本表!W63</f>
        <v>0</v>
      </c>
      <c r="X98" s="76">
        <f>资产资本表!X63</f>
        <v>0</v>
      </c>
      <c r="Y98" s="76">
        <f>资产资本表!Y63</f>
        <v>0</v>
      </c>
      <c r="Z98" s="76">
        <f>资产资本表!Z63</f>
        <v>0</v>
      </c>
      <c r="AA98" s="76">
        <f>资产资本表!AA63</f>
        <v>0</v>
      </c>
      <c r="AB98" s="76">
        <f>资产资本表!AB63</f>
        <v>0</v>
      </c>
      <c r="AC98" s="76">
        <f>资产资本表!AC63</f>
        <v>0</v>
      </c>
      <c r="AD98" s="76">
        <f>资产资本表!AD63</f>
        <v>0</v>
      </c>
      <c r="AE98" s="76">
        <f>资产资本表!AE63</f>
        <v>0</v>
      </c>
      <c r="AF98" s="76">
        <f>资产资本表!AF63</f>
        <v>0</v>
      </c>
      <c r="AG98" s="76">
        <f>资产资本表!AG63</f>
        <v>0</v>
      </c>
      <c r="AH98" s="76">
        <f>资产资本表!AH63</f>
        <v>0</v>
      </c>
      <c r="AI98" s="76">
        <f>资产资本表!AI63</f>
        <v>0</v>
      </c>
      <c r="AJ98" s="76">
        <f>资产资本表!AJ63</f>
        <v>0</v>
      </c>
      <c r="AK98" s="76">
        <f>资产资本表!AK63</f>
        <v>0</v>
      </c>
      <c r="AL98" s="76">
        <f>资产资本表!AL63</f>
        <v>0</v>
      </c>
      <c r="AM98" s="76">
        <f>资产资本表!AM63</f>
        <v>0</v>
      </c>
      <c r="AN98" s="76">
        <f>资产资本表!AN63</f>
        <v>0</v>
      </c>
      <c r="AO98" s="76">
        <f>资产资本表!AO63</f>
        <v>0</v>
      </c>
      <c r="AP98" s="76">
        <f>资产资本表!AP63</f>
        <v>0</v>
      </c>
      <c r="AQ98" s="76">
        <f>资产资本表!AQ63</f>
        <v>0</v>
      </c>
      <c r="AR98" s="76">
        <f>资产资本表!AR63</f>
        <v>0</v>
      </c>
      <c r="AS98" s="76">
        <f>资产资本表!AS63</f>
        <v>0</v>
      </c>
      <c r="AT98" s="76">
        <f>资产资本表!AT63</f>
        <v>0</v>
      </c>
      <c r="AU98" s="76">
        <f>资产资本表!AU63</f>
        <v>0</v>
      </c>
      <c r="AV98" s="76">
        <f>资产资本表!AV63</f>
        <v>0</v>
      </c>
      <c r="AW98" s="76">
        <f>资产资本表!AW63</f>
        <v>0</v>
      </c>
      <c r="AX98" s="76">
        <f>资产资本表!AX63</f>
        <v>0</v>
      </c>
      <c r="AY98" s="76">
        <f>资产资本表!AY63</f>
        <v>0</v>
      </c>
      <c r="AZ98" s="76">
        <f>资产资本表!AZ63</f>
        <v>0</v>
      </c>
      <c r="BA98" s="76">
        <f>资产资本表!BA63</f>
        <v>0</v>
      </c>
      <c r="BB98" s="76">
        <f>资产资本表!BB63</f>
        <v>0</v>
      </c>
      <c r="BC98" s="76">
        <f>资产资本表!BC63</f>
        <v>0</v>
      </c>
      <c r="BD98" s="76">
        <f>资产资本表!BD63</f>
        <v>0</v>
      </c>
      <c r="BE98" s="76">
        <f>资产资本表!BE63</f>
        <v>0</v>
      </c>
      <c r="BF98" s="76">
        <f>资产资本表!BF63</f>
        <v>0</v>
      </c>
      <c r="BG98" s="76">
        <f>资产资本表!BG63</f>
        <v>0</v>
      </c>
      <c r="BH98" s="76">
        <f>资产资本表!BH63</f>
        <v>0</v>
      </c>
      <c r="BI98" s="76">
        <f>资产资本表!BI63</f>
        <v>0</v>
      </c>
      <c r="BJ98" s="76">
        <f>资产资本表!BJ63</f>
        <v>0</v>
      </c>
      <c r="BK98" s="76">
        <f>资产资本表!BK63</f>
        <v>0</v>
      </c>
      <c r="BL98" s="76">
        <f>资产资本表!BL63</f>
        <v>0</v>
      </c>
      <c r="BM98" s="76">
        <f>资产资本表!BM63</f>
        <v>0</v>
      </c>
      <c r="BN98" s="76">
        <f>资产资本表!BN63</f>
        <v>0</v>
      </c>
      <c r="BO98" s="76">
        <f>资产资本表!BO63</f>
        <v>0</v>
      </c>
      <c r="BP98" s="76">
        <f>资产资本表!BP63</f>
        <v>0</v>
      </c>
      <c r="BQ98" s="76">
        <f>资产资本表!BQ63</f>
        <v>0</v>
      </c>
      <c r="BR98" s="76">
        <f>资产资本表!BR63</f>
        <v>0</v>
      </c>
      <c r="BS98" s="76">
        <f>资产资本表!BS63</f>
        <v>0</v>
      </c>
      <c r="BT98" s="76">
        <f>资产资本表!BT63</f>
        <v>0</v>
      </c>
      <c r="BU98" s="76">
        <f>资产资本表!BU63</f>
        <v>0</v>
      </c>
      <c r="BV98" s="76">
        <f>资产资本表!BV63</f>
        <v>0</v>
      </c>
      <c r="BW98" s="76">
        <f>资产资本表!BW63</f>
        <v>0</v>
      </c>
      <c r="BX98" s="76">
        <f>资产资本表!BX63</f>
        <v>0</v>
      </c>
      <c r="BY98" s="76">
        <f>资产资本表!BY63</f>
        <v>0</v>
      </c>
      <c r="BZ98" s="76">
        <f>资产资本表!BZ63</f>
        <v>0</v>
      </c>
      <c r="CA98" s="76">
        <f>资产资本表!CA63</f>
        <v>0</v>
      </c>
      <c r="CB98" s="76">
        <f>资产资本表!CB63</f>
        <v>0</v>
      </c>
      <c r="CC98" s="76">
        <f>资产资本表!CC63</f>
        <v>0</v>
      </c>
      <c r="CD98" s="76">
        <f>资产资本表!CD63</f>
        <v>0</v>
      </c>
      <c r="CE98" s="76">
        <f>资产资本表!CE63</f>
        <v>0</v>
      </c>
      <c r="CF98" s="76">
        <f>资产资本表!CF63</f>
        <v>0</v>
      </c>
      <c r="CG98" s="76">
        <f>资产资本表!CG63</f>
        <v>0</v>
      </c>
      <c r="CH98" s="76">
        <f>资产资本表!CH63</f>
        <v>0</v>
      </c>
      <c r="CI98" s="76">
        <f>资产资本表!CI63</f>
        <v>0</v>
      </c>
      <c r="CJ98" s="76">
        <f>资产资本表!CJ63</f>
        <v>0</v>
      </c>
      <c r="CK98" s="76">
        <f>资产资本表!CK63</f>
        <v>0</v>
      </c>
    </row>
    <row r="99" spans="1:89" s="94" customFormat="1" ht="14.25" thickBot="1">
      <c r="A99" s="74" t="s">
        <v>607</v>
      </c>
      <c r="E99" s="94">
        <f>资产资本表!E64</f>
        <v>300200000</v>
      </c>
      <c r="F99" s="94">
        <f>资产资本表!F64</f>
        <v>110000000</v>
      </c>
      <c r="G99" s="94">
        <f>资产资本表!G64</f>
        <v>210000000</v>
      </c>
      <c r="H99" s="94">
        <f>资产资本表!H64</f>
        <v>10208528.67</v>
      </c>
      <c r="I99" s="94">
        <f>资产资本表!I64</f>
        <v>10000000</v>
      </c>
      <c r="J99" s="94">
        <f>资产资本表!J64</f>
        <v>11250000</v>
      </c>
      <c r="K99" s="94">
        <f>资产资本表!K64</f>
        <v>10000000</v>
      </c>
      <c r="L99" s="94">
        <f>资产资本表!L64</f>
        <v>10000000</v>
      </c>
      <c r="M99" s="94">
        <f>资产资本表!M64</f>
        <v>27000000</v>
      </c>
      <c r="N99" s="94">
        <f>资产资本表!N64</f>
        <v>0</v>
      </c>
      <c r="O99" s="94">
        <f>资产资本表!O64</f>
        <v>37900960</v>
      </c>
      <c r="P99" s="94">
        <f>资产资本表!P64</f>
        <v>60000000</v>
      </c>
      <c r="Q99" s="94">
        <f>资产资本表!Q64</f>
        <v>34600000</v>
      </c>
      <c r="R99" s="94">
        <f>资产资本表!R64</f>
        <v>11300000</v>
      </c>
      <c r="S99" s="94">
        <f>资产资本表!S64</f>
        <v>50000000</v>
      </c>
      <c r="T99" s="94">
        <f>资产资本表!T64</f>
        <v>0</v>
      </c>
      <c r="U99" s="94">
        <f>资产资本表!U64</f>
        <v>0</v>
      </c>
      <c r="V99" s="94">
        <f>资产资本表!V64</f>
        <v>0</v>
      </c>
      <c r="W99" s="94">
        <f>资产资本表!W64</f>
        <v>0</v>
      </c>
      <c r="X99" s="94">
        <f>资产资本表!X64</f>
        <v>0</v>
      </c>
      <c r="Y99" s="94">
        <f>资产资本表!Y64</f>
        <v>0</v>
      </c>
      <c r="Z99" s="94">
        <f>资产资本表!Z64</f>
        <v>0</v>
      </c>
      <c r="AA99" s="94">
        <f>资产资本表!AA64</f>
        <v>0</v>
      </c>
      <c r="AB99" s="94">
        <f>资产资本表!AB64</f>
        <v>0</v>
      </c>
      <c r="AC99" s="94">
        <f>资产资本表!AC64</f>
        <v>0</v>
      </c>
      <c r="AD99" s="94">
        <f>资产资本表!AD64</f>
        <v>0</v>
      </c>
      <c r="AE99" s="94">
        <f>资产资本表!AE64</f>
        <v>0</v>
      </c>
      <c r="AF99" s="94">
        <f>资产资本表!AF64</f>
        <v>0</v>
      </c>
      <c r="AG99" s="94">
        <f>资产资本表!AG64</f>
        <v>0</v>
      </c>
      <c r="AH99" s="94">
        <f>资产资本表!AH64</f>
        <v>0</v>
      </c>
      <c r="AI99" s="94">
        <f>资产资本表!AI64</f>
        <v>0</v>
      </c>
      <c r="AJ99" s="94">
        <f>资产资本表!AJ64</f>
        <v>0</v>
      </c>
      <c r="AK99" s="94">
        <f>资产资本表!AK64</f>
        <v>0</v>
      </c>
      <c r="AL99" s="94">
        <f>资产资本表!AL64</f>
        <v>0</v>
      </c>
      <c r="AM99" s="94">
        <f>资产资本表!AM64</f>
        <v>0</v>
      </c>
      <c r="AN99" s="94">
        <f>资产资本表!AN64</f>
        <v>0</v>
      </c>
      <c r="AO99" s="94">
        <f>资产资本表!AO64</f>
        <v>0</v>
      </c>
      <c r="AP99" s="94">
        <f>资产资本表!AP64</f>
        <v>0</v>
      </c>
      <c r="AQ99" s="94">
        <f>资产资本表!AQ64</f>
        <v>0</v>
      </c>
      <c r="AR99" s="94">
        <f>资产资本表!AR64</f>
        <v>0</v>
      </c>
      <c r="AS99" s="94">
        <f>资产资本表!AS64</f>
        <v>0</v>
      </c>
      <c r="AT99" s="94">
        <f>资产资本表!AT64</f>
        <v>0</v>
      </c>
      <c r="AU99" s="94">
        <f>资产资本表!AU64</f>
        <v>0</v>
      </c>
      <c r="AV99" s="94">
        <f>资产资本表!AV64</f>
        <v>0</v>
      </c>
      <c r="AW99" s="94">
        <f>资产资本表!AW64</f>
        <v>0</v>
      </c>
      <c r="AX99" s="94">
        <f>资产资本表!AX64</f>
        <v>0</v>
      </c>
      <c r="AY99" s="94">
        <f>资产资本表!AY64</f>
        <v>0</v>
      </c>
      <c r="AZ99" s="94">
        <f>资产资本表!AZ64</f>
        <v>0</v>
      </c>
      <c r="BA99" s="94">
        <f>资产资本表!BA64</f>
        <v>0</v>
      </c>
      <c r="BB99" s="94">
        <f>资产资本表!BB64</f>
        <v>0</v>
      </c>
      <c r="BC99" s="94">
        <f>资产资本表!BC64</f>
        <v>0</v>
      </c>
      <c r="BD99" s="94">
        <f>资产资本表!BD64</f>
        <v>0</v>
      </c>
      <c r="BE99" s="94">
        <f>资产资本表!BE64</f>
        <v>0</v>
      </c>
      <c r="BF99" s="94">
        <f>资产资本表!BF64</f>
        <v>0</v>
      </c>
      <c r="BG99" s="94">
        <f>资产资本表!BG64</f>
        <v>0</v>
      </c>
      <c r="BH99" s="94">
        <f>资产资本表!BH64</f>
        <v>0</v>
      </c>
      <c r="BI99" s="94">
        <f>资产资本表!BI64</f>
        <v>0</v>
      </c>
      <c r="BJ99" s="94">
        <f>资产资本表!BJ64</f>
        <v>0</v>
      </c>
      <c r="BK99" s="94">
        <f>资产资本表!BK64</f>
        <v>0</v>
      </c>
      <c r="BL99" s="94">
        <f>资产资本表!BL64</f>
        <v>0</v>
      </c>
      <c r="BM99" s="94">
        <f>资产资本表!BM64</f>
        <v>0</v>
      </c>
      <c r="BN99" s="94">
        <f>资产资本表!BN64</f>
        <v>0</v>
      </c>
      <c r="BO99" s="94">
        <f>资产资本表!BO64</f>
        <v>0</v>
      </c>
      <c r="BP99" s="94">
        <f>资产资本表!BP64</f>
        <v>0</v>
      </c>
      <c r="BQ99" s="94">
        <f>资产资本表!BQ64</f>
        <v>0</v>
      </c>
      <c r="BR99" s="94">
        <f>资产资本表!BR64</f>
        <v>0</v>
      </c>
      <c r="BS99" s="94">
        <f>资产资本表!BS64</f>
        <v>0</v>
      </c>
      <c r="BT99" s="94">
        <f>资产资本表!BT64</f>
        <v>0</v>
      </c>
      <c r="BU99" s="94">
        <f>资产资本表!BU64</f>
        <v>0</v>
      </c>
      <c r="BV99" s="94">
        <f>资产资本表!BV64</f>
        <v>0</v>
      </c>
      <c r="BW99" s="94">
        <f>资产资本表!BW64</f>
        <v>0</v>
      </c>
      <c r="BX99" s="94">
        <f>资产资本表!BX64</f>
        <v>0</v>
      </c>
      <c r="BY99" s="94">
        <f>资产资本表!BY64</f>
        <v>0</v>
      </c>
      <c r="BZ99" s="94">
        <f>资产资本表!BZ64</f>
        <v>0</v>
      </c>
      <c r="CA99" s="94">
        <f>资产资本表!CA64</f>
        <v>0</v>
      </c>
      <c r="CB99" s="94">
        <f>资产资本表!CB64</f>
        <v>0</v>
      </c>
      <c r="CC99" s="94">
        <f>资产资本表!CC64</f>
        <v>0</v>
      </c>
      <c r="CD99" s="94">
        <f>资产资本表!CD64</f>
        <v>0</v>
      </c>
      <c r="CE99" s="94">
        <f>资产资本表!CE64</f>
        <v>0</v>
      </c>
      <c r="CF99" s="94">
        <f>资产资本表!CF64</f>
        <v>0</v>
      </c>
      <c r="CG99" s="94">
        <f>资产资本表!CG64</f>
        <v>0</v>
      </c>
      <c r="CH99" s="94">
        <f>资产资本表!CH64</f>
        <v>0</v>
      </c>
      <c r="CI99" s="94">
        <f>资产资本表!CI64</f>
        <v>0</v>
      </c>
      <c r="CJ99" s="94">
        <f>资产资本表!CJ64</f>
        <v>0</v>
      </c>
      <c r="CK99" s="94">
        <f>资产资本表!CK64</f>
        <v>0</v>
      </c>
    </row>
    <row r="100" spans="1:89" ht="71.25" customHeight="1">
      <c r="A100" s="208"/>
      <c r="B100" s="209"/>
      <c r="C100" s="209"/>
      <c r="D100" s="209"/>
      <c r="E100" s="209"/>
      <c r="F100" s="209"/>
      <c r="G100" s="209"/>
      <c r="H100" s="209"/>
      <c r="I100" s="209"/>
      <c r="J100" s="209"/>
      <c r="K100" s="209"/>
      <c r="L100" s="209"/>
      <c r="M100" s="209"/>
      <c r="N100" s="209"/>
      <c r="O100" s="209"/>
      <c r="P100" s="209"/>
      <c r="Q100" s="209"/>
      <c r="R100" s="209"/>
      <c r="S100" s="209"/>
      <c r="T100" s="209"/>
      <c r="U100" s="209"/>
      <c r="V100" s="209"/>
      <c r="W100" s="209"/>
      <c r="X100" s="209"/>
      <c r="Y100" s="209"/>
      <c r="Z100" s="209"/>
      <c r="AA100" s="209"/>
      <c r="AB100" s="209"/>
      <c r="AC100" s="209"/>
      <c r="AD100" s="209"/>
      <c r="AE100" s="209"/>
      <c r="AF100" s="209"/>
      <c r="AG100" s="209"/>
      <c r="AH100" s="209"/>
      <c r="AI100" s="209"/>
      <c r="AJ100" s="209"/>
      <c r="AK100" s="209"/>
    </row>
  </sheetData>
  <mergeCells count="5">
    <mergeCell ref="A15:AG15"/>
    <mergeCell ref="A45:AG45"/>
    <mergeCell ref="A58:AG58"/>
    <mergeCell ref="A77:AG77"/>
    <mergeCell ref="A100:AK100"/>
  </mergeCells>
  <phoneticPr fontId="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>
          <x14:colorSeries theme="7" tint="-0.499984740745262"/>
          <x14:colorNegative theme="8"/>
          <x14:colorAxis rgb="FF000000"/>
          <x14:colorMarkers theme="7" tint="-0.499984740745262"/>
          <x14:colorFirst theme="7" tint="0.39997558519241921"/>
          <x14:colorLast theme="7" tint="0.39997558519241921"/>
          <x14:colorHigh theme="7"/>
          <x14:colorLow theme="7"/>
          <x14:sparklines>
            <x14:sparkline>
              <xm:f>股东权益回报率分析表!5:5</xm:f>
              <xm:sqref>A16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:CL39"/>
  <sheetViews>
    <sheetView topLeftCell="A22" workbookViewId="0">
      <selection activeCell="U39" sqref="U39"/>
    </sheetView>
  </sheetViews>
  <sheetFormatPr defaultRowHeight="13.5"/>
  <cols>
    <col min="1" max="1" width="60.75" style="17" bestFit="1" customWidth="1"/>
    <col min="2" max="4" width="9.5" hidden="1" customWidth="1"/>
    <col min="5" max="5" width="23.25" bestFit="1" customWidth="1"/>
    <col min="6" max="7" width="23.25" hidden="1" customWidth="1"/>
    <col min="8" max="8" width="20.75" hidden="1" customWidth="1"/>
    <col min="9" max="9" width="22" bestFit="1" customWidth="1"/>
    <col min="10" max="10" width="22" hidden="1" customWidth="1"/>
    <col min="11" max="12" width="19.5" hidden="1" customWidth="1"/>
    <col min="13" max="13" width="19.5" bestFit="1" customWidth="1"/>
    <col min="14" max="14" width="19.5" hidden="1" customWidth="1"/>
    <col min="15" max="15" width="19.375" hidden="1" customWidth="1"/>
    <col min="16" max="16" width="20.75" hidden="1" customWidth="1"/>
    <col min="17" max="17" width="23.25" bestFit="1" customWidth="1"/>
    <col min="18" max="20" width="20.75" hidden="1" customWidth="1"/>
    <col min="21" max="21" width="19.5" bestFit="1" customWidth="1"/>
    <col min="22" max="23" width="19.5" hidden="1" customWidth="1"/>
    <col min="24" max="24" width="17.25" hidden="1" customWidth="1"/>
    <col min="25" max="25" width="19.5" bestFit="1" customWidth="1"/>
    <col min="26" max="27" width="19.5" hidden="1" customWidth="1"/>
    <col min="28" max="28" width="20.75" hidden="1" customWidth="1"/>
    <col min="29" max="29" width="19.5" bestFit="1" customWidth="1"/>
    <col min="30" max="31" width="20.75" hidden="1" customWidth="1"/>
    <col min="32" max="32" width="19.5" hidden="1" customWidth="1"/>
    <col min="33" max="33" width="19.5" bestFit="1" customWidth="1"/>
    <col min="34" max="34" width="19.5" hidden="1" customWidth="1"/>
    <col min="35" max="36" width="18.25" hidden="1" customWidth="1"/>
    <col min="37" max="37" width="19.5" bestFit="1" customWidth="1"/>
    <col min="38" max="38" width="19.5" hidden="1" customWidth="1"/>
    <col min="39" max="40" width="18.25" hidden="1" customWidth="1"/>
    <col min="41" max="41" width="18.25" bestFit="1" customWidth="1"/>
    <col min="42" max="42" width="18.25" hidden="1" customWidth="1"/>
    <col min="43" max="43" width="19.5" bestFit="1" customWidth="1"/>
    <col min="44" max="44" width="18.25" bestFit="1" customWidth="1"/>
    <col min="45" max="45" width="9.625" hidden="1" customWidth="1"/>
    <col min="46" max="46" width="18.375" bestFit="1" customWidth="1"/>
    <col min="47" max="48" width="17.25" bestFit="1" customWidth="1"/>
    <col min="49" max="51" width="16.125" bestFit="1" customWidth="1"/>
    <col min="52" max="52" width="17.25" bestFit="1" customWidth="1"/>
    <col min="53" max="54" width="18.375" bestFit="1" customWidth="1"/>
    <col min="55" max="61" width="17.25" bestFit="1" customWidth="1"/>
    <col min="62" max="62" width="15" bestFit="1" customWidth="1"/>
    <col min="63" max="63" width="16.125" bestFit="1" customWidth="1"/>
    <col min="64" max="70" width="17.25" bestFit="1" customWidth="1"/>
    <col min="71" max="72" width="15" bestFit="1" customWidth="1"/>
    <col min="73" max="74" width="17.25" bestFit="1" customWidth="1"/>
    <col min="75" max="75" width="16.125" bestFit="1" customWidth="1"/>
    <col min="76" max="76" width="17.25" bestFit="1" customWidth="1"/>
    <col min="77" max="77" width="16.125" bestFit="1" customWidth="1"/>
    <col min="78" max="78" width="12.75" bestFit="1" customWidth="1"/>
    <col min="79" max="79" width="17.25" bestFit="1" customWidth="1"/>
    <col min="80" max="80" width="16.125" bestFit="1" customWidth="1"/>
    <col min="81" max="84" width="17.25" bestFit="1" customWidth="1"/>
    <col min="85" max="86" width="16.125" bestFit="1" customWidth="1"/>
    <col min="87" max="87" width="17.25" bestFit="1" customWidth="1"/>
    <col min="88" max="88" width="16.125" bestFit="1" customWidth="1"/>
    <col min="89" max="90" width="9.625" bestFit="1" customWidth="1"/>
  </cols>
  <sheetData>
    <row r="1" spans="1:90">
      <c r="A1" s="17">
        <v>2285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39447</v>
      </c>
      <c r="AR1" s="1">
        <v>39082</v>
      </c>
      <c r="AS1" s="1">
        <v>25569</v>
      </c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</row>
    <row r="2" spans="1:90" s="26" customFormat="1">
      <c r="A2" s="17" t="s">
        <v>491</v>
      </c>
      <c r="E2" s="26">
        <f>现金流量表!E4</f>
        <v>7984815580.04</v>
      </c>
      <c r="F2" s="26">
        <f>现金流量表!F4</f>
        <v>5402139684.71</v>
      </c>
      <c r="G2" s="26">
        <f>现金流量表!G4</f>
        <v>3484007268.3699999</v>
      </c>
      <c r="H2" s="26">
        <f>现金流量表!H4</f>
        <v>1582167148.27</v>
      </c>
      <c r="I2" s="26">
        <f>现金流量表!I4</f>
        <v>6209153762.9200001</v>
      </c>
      <c r="J2" s="26">
        <f>现金流量表!J4</f>
        <v>4376414400.9399996</v>
      </c>
      <c r="K2" s="26">
        <f>现金流量表!K4</f>
        <v>2635897524.27</v>
      </c>
      <c r="L2" s="26">
        <f>现金流量表!L4</f>
        <v>1247155115.3099999</v>
      </c>
      <c r="M2" s="26">
        <f>现金流量表!M4</f>
        <v>4414588390.2299995</v>
      </c>
      <c r="N2" s="26">
        <f>现金流量表!N4</f>
        <v>2926255522.29</v>
      </c>
      <c r="O2" s="26">
        <f>现金流量表!O4</f>
        <v>1740048006.5799999</v>
      </c>
      <c r="P2" s="26">
        <f>现金流量表!P4</f>
        <v>775602439.94000006</v>
      </c>
      <c r="Q2" s="26">
        <f>现金流量表!Q4</f>
        <v>2996935272.1500001</v>
      </c>
      <c r="R2" s="26">
        <f>现金流量表!R4</f>
        <v>2099491241.6400001</v>
      </c>
      <c r="S2" s="26">
        <f>现金流量表!S4</f>
        <v>1342740041.0799999</v>
      </c>
      <c r="T2" s="26">
        <f>现金流量表!T4</f>
        <v>639750960.01999998</v>
      </c>
      <c r="U2" s="26">
        <f>现金流量表!U4</f>
        <v>2518823550.96</v>
      </c>
      <c r="V2" s="26">
        <f>现金流量表!V4</f>
        <v>1745682724.4400001</v>
      </c>
      <c r="W2" s="26">
        <f>现金流量表!W4</f>
        <v>1073808675.73</v>
      </c>
      <c r="X2" s="26">
        <f>现金流量表!X4</f>
        <v>515173826.25</v>
      </c>
      <c r="Y2" s="26">
        <f>现金流量表!Y4</f>
        <v>1697517882.8399999</v>
      </c>
      <c r="Z2" s="26">
        <f>现金流量表!Z4</f>
        <v>1099592660.77</v>
      </c>
      <c r="AA2" s="26">
        <f>现金流量表!AA4</f>
        <v>646776139.14999998</v>
      </c>
      <c r="AB2" s="26">
        <f>现金流量表!AB4</f>
        <v>300046045.55000001</v>
      </c>
      <c r="AC2" s="26">
        <f>现金流量表!AC4</f>
        <v>1495570964.9200001</v>
      </c>
      <c r="AD2" s="26">
        <f>现金流量表!AD4</f>
        <v>1087250943.3199999</v>
      </c>
      <c r="AE2" s="26">
        <f>现金流量表!AE4</f>
        <v>713750985.04999995</v>
      </c>
      <c r="AF2" s="26">
        <f>现金流量表!AF4</f>
        <v>320003491.35000002</v>
      </c>
      <c r="AG2" s="26">
        <f>现金流量表!AG4</f>
        <v>1222712849.3199999</v>
      </c>
      <c r="AH2" s="26">
        <f>现金流量表!AH4</f>
        <v>809125330.08000004</v>
      </c>
      <c r="AI2" s="26">
        <f>现金流量表!AI4</f>
        <v>529676252.58999997</v>
      </c>
      <c r="AJ2" s="26">
        <f>现金流量表!AJ4</f>
        <v>253713489.25999999</v>
      </c>
      <c r="AK2" s="26">
        <f>现金流量表!AK4</f>
        <v>746560672.10000002</v>
      </c>
      <c r="AL2" s="26">
        <f>现金流量表!AL4</f>
        <v>506903442.32999998</v>
      </c>
      <c r="AM2" s="26">
        <f>现金流量表!AM4</f>
        <v>279910150.16000003</v>
      </c>
      <c r="AN2" s="26">
        <f>现金流量表!AN4</f>
        <v>93481668.150000006</v>
      </c>
      <c r="AO2" s="26">
        <f>现金流量表!AO4</f>
        <v>487095267.69</v>
      </c>
      <c r="AP2" s="26">
        <f>现金流量表!AP4</f>
        <v>341038241.79000002</v>
      </c>
      <c r="AQ2" s="26">
        <f>现金流量表!AQ4</f>
        <v>518573814.61000001</v>
      </c>
      <c r="AR2" s="26">
        <f>现金流量表!AR4</f>
        <v>329093672.32999998</v>
      </c>
      <c r="AS2" s="26">
        <f>现金流量表!AS4</f>
        <v>0</v>
      </c>
      <c r="AT2" s="26">
        <f>现金流量表!AT4</f>
        <v>0</v>
      </c>
      <c r="AU2" s="26">
        <f>现金流量表!AU4</f>
        <v>0</v>
      </c>
      <c r="AV2" s="26">
        <f>现金流量表!AV4</f>
        <v>0</v>
      </c>
      <c r="AW2" s="26">
        <f>现金流量表!AW4</f>
        <v>0</v>
      </c>
      <c r="AX2" s="26">
        <f>现金流量表!AX4</f>
        <v>0</v>
      </c>
      <c r="AY2" s="26">
        <f>现金流量表!AY4</f>
        <v>0</v>
      </c>
      <c r="AZ2" s="26">
        <f>现金流量表!AZ4</f>
        <v>0</v>
      </c>
      <c r="BA2" s="26">
        <f>现金流量表!BA4</f>
        <v>0</v>
      </c>
      <c r="BB2" s="26">
        <f>现金流量表!BB4</f>
        <v>0</v>
      </c>
      <c r="BC2" s="26">
        <f>现金流量表!BC4</f>
        <v>0</v>
      </c>
      <c r="BD2" s="26">
        <f>现金流量表!BD4</f>
        <v>0</v>
      </c>
      <c r="BE2" s="26">
        <f>现金流量表!BE4</f>
        <v>0</v>
      </c>
      <c r="BF2" s="26">
        <f>现金流量表!BF4</f>
        <v>0</v>
      </c>
      <c r="BG2" s="26">
        <f>现金流量表!BG4</f>
        <v>0</v>
      </c>
      <c r="BH2" s="26">
        <f>现金流量表!BH4</f>
        <v>0</v>
      </c>
      <c r="BI2" s="26">
        <f>现金流量表!BI4</f>
        <v>0</v>
      </c>
      <c r="BJ2" s="26">
        <f>现金流量表!BJ4</f>
        <v>0</v>
      </c>
      <c r="BK2" s="26">
        <f>现金流量表!BK4</f>
        <v>0</v>
      </c>
      <c r="BL2" s="26">
        <f>现金流量表!BL4</f>
        <v>0</v>
      </c>
      <c r="BM2" s="26">
        <f>现金流量表!BM4</f>
        <v>0</v>
      </c>
      <c r="BN2" s="26">
        <f>现金流量表!BN4</f>
        <v>0</v>
      </c>
      <c r="BO2" s="26">
        <f>现金流量表!BO4</f>
        <v>0</v>
      </c>
      <c r="BP2" s="26">
        <f>现金流量表!BP4</f>
        <v>0</v>
      </c>
      <c r="BQ2" s="26">
        <f>现金流量表!BQ4</f>
        <v>0</v>
      </c>
      <c r="BR2" s="26">
        <f>现金流量表!BR4</f>
        <v>0</v>
      </c>
      <c r="BS2" s="26">
        <f>现金流量表!BS4</f>
        <v>0</v>
      </c>
      <c r="BT2" s="26">
        <f>现金流量表!BT4</f>
        <v>0</v>
      </c>
      <c r="BU2" s="26">
        <f>现金流量表!BU4</f>
        <v>0</v>
      </c>
      <c r="BV2" s="26">
        <f>现金流量表!BV4</f>
        <v>0</v>
      </c>
      <c r="BW2" s="26">
        <f>现金流量表!BW4</f>
        <v>0</v>
      </c>
      <c r="BX2" s="26">
        <f>现金流量表!BX4</f>
        <v>0</v>
      </c>
      <c r="BY2" s="26">
        <f>现金流量表!BY4</f>
        <v>0</v>
      </c>
      <c r="BZ2" s="26">
        <f>现金流量表!BZ4</f>
        <v>0</v>
      </c>
      <c r="CA2" s="26">
        <f>现金流量表!CA4</f>
        <v>0</v>
      </c>
      <c r="CB2" s="26">
        <f>现金流量表!CB4</f>
        <v>0</v>
      </c>
      <c r="CC2" s="26">
        <f>现金流量表!CC4</f>
        <v>0</v>
      </c>
      <c r="CD2" s="26">
        <f>现金流量表!CD4</f>
        <v>0</v>
      </c>
      <c r="CE2" s="26">
        <f>现金流量表!CE4</f>
        <v>0</v>
      </c>
      <c r="CF2" s="26">
        <f>现金流量表!CF4</f>
        <v>0</v>
      </c>
      <c r="CG2" s="26">
        <f>现金流量表!CG4</f>
        <v>0</v>
      </c>
      <c r="CH2" s="26">
        <f>现金流量表!CH4</f>
        <v>0</v>
      </c>
      <c r="CI2" s="26">
        <f>现金流量表!CI4</f>
        <v>0</v>
      </c>
      <c r="CJ2" s="26">
        <f>现金流量表!CJ4</f>
        <v>0</v>
      </c>
      <c r="CK2" s="26">
        <f>现金流量表!CK4</f>
        <v>0</v>
      </c>
      <c r="CL2" s="26">
        <f>现金流量表!CL4</f>
        <v>0</v>
      </c>
    </row>
    <row r="3" spans="1:90" s="26" customFormat="1">
      <c r="A3" s="17" t="s">
        <v>492</v>
      </c>
      <c r="E3" s="26">
        <f>利润表!E3</f>
        <v>8211546958.79</v>
      </c>
      <c r="F3" s="26">
        <f>利润表!F3</f>
        <v>5194832143.0799999</v>
      </c>
      <c r="G3" s="26">
        <f>利润表!G3</f>
        <v>3337626909.1599998</v>
      </c>
      <c r="H3" s="26">
        <f>利润表!H3</f>
        <v>1350502220.72</v>
      </c>
      <c r="I3" s="26">
        <f>利润表!I3</f>
        <v>6269921274.71</v>
      </c>
      <c r="J3" s="26">
        <f>利润表!J3</f>
        <v>4193318939.25</v>
      </c>
      <c r="K3" s="26">
        <f>利润表!K3</f>
        <v>2695264565.1700001</v>
      </c>
      <c r="L3" s="26">
        <f>利润表!L3</f>
        <v>1148236668.9200001</v>
      </c>
      <c r="M3" s="26">
        <f>利润表!M3</f>
        <v>4710553211.6800003</v>
      </c>
      <c r="N3" s="26">
        <f>利润表!N3</f>
        <v>3045298616.52</v>
      </c>
      <c r="O3" s="26">
        <f>利润表!O3</f>
        <v>1915522311.4300001</v>
      </c>
      <c r="P3" s="26">
        <f>利润表!P3</f>
        <v>822918940.46000004</v>
      </c>
      <c r="Q3" s="26">
        <f>利润表!Q3</f>
        <v>3308170629.8499999</v>
      </c>
      <c r="R3" s="26">
        <f>利润表!R3</f>
        <v>2198777892</v>
      </c>
      <c r="S3" s="26">
        <f>利润表!S3</f>
        <v>1416504192</v>
      </c>
      <c r="T3" s="26">
        <f>利润表!T3</f>
        <v>625700120.32000005</v>
      </c>
      <c r="U3" s="26">
        <f>利润表!U3</f>
        <v>2563027901.3899999</v>
      </c>
      <c r="V3" s="26">
        <f>利润表!V3</f>
        <v>1721659993.1600001</v>
      </c>
      <c r="W3" s="26">
        <f>利润表!W3</f>
        <v>1072055844.76</v>
      </c>
      <c r="X3" s="26">
        <f>利润表!X3</f>
        <v>459554084.75</v>
      </c>
      <c r="Y3" s="26">
        <f>利润表!Y3</f>
        <v>1878031708</v>
      </c>
      <c r="Z3" s="26">
        <f>利润表!Z3</f>
        <v>1139375980.1199999</v>
      </c>
      <c r="AA3" s="26">
        <f>利润表!AA3</f>
        <v>688499085.65999997</v>
      </c>
      <c r="AB3" s="26">
        <f>利润表!AB3</f>
        <v>276869876.80000001</v>
      </c>
      <c r="AC3" s="26">
        <f>利润表!AC3</f>
        <v>1656353720.3900001</v>
      </c>
      <c r="AD3" s="26">
        <f>利润表!AD3</f>
        <v>1166603082.5699999</v>
      </c>
      <c r="AE3" s="26">
        <f>利润表!AE3</f>
        <v>789799070.74000001</v>
      </c>
      <c r="AF3" s="26">
        <f>利润表!AF3</f>
        <v>348245415.57999998</v>
      </c>
      <c r="AG3" s="26">
        <f>利润表!AG3</f>
        <v>1271998812.24</v>
      </c>
      <c r="AH3" s="26">
        <f>利润表!AH3</f>
        <v>829586834.80999994</v>
      </c>
      <c r="AI3" s="26">
        <f>利润表!AI3</f>
        <v>542868710.48000002</v>
      </c>
      <c r="AJ3" s="26">
        <f>利润表!AJ3</f>
        <v>261314928.38999999</v>
      </c>
      <c r="AK3" s="26">
        <f>利润表!AK3</f>
        <v>738288767.30999994</v>
      </c>
      <c r="AL3" s="26">
        <f>利润表!AL3</f>
        <v>502320296.81999999</v>
      </c>
      <c r="AM3" s="26">
        <f>利润表!AM3</f>
        <v>278565371.31999999</v>
      </c>
      <c r="AN3" s="26">
        <f>利润表!AN3</f>
        <v>86478576.25</v>
      </c>
      <c r="AO3" s="26">
        <f>利润表!AO3</f>
        <v>511241307.44999999</v>
      </c>
      <c r="AP3" s="26">
        <f>利润表!AP3</f>
        <v>374723990.79000002</v>
      </c>
      <c r="AQ3" s="26">
        <f>利润表!AQ3</f>
        <v>522726518.22000003</v>
      </c>
      <c r="AR3" s="26">
        <f>利润表!AR3</f>
        <v>344331508.82999998</v>
      </c>
      <c r="AS3" s="26">
        <f>利润表!AS3</f>
        <v>0</v>
      </c>
      <c r="AT3" s="26">
        <f>利润表!AT3</f>
        <v>0</v>
      </c>
      <c r="AU3" s="26">
        <f>利润表!AU3</f>
        <v>0</v>
      </c>
      <c r="AV3" s="26">
        <f>利润表!AV3</f>
        <v>0</v>
      </c>
      <c r="AW3" s="26">
        <f>利润表!AW3</f>
        <v>0</v>
      </c>
      <c r="AX3" s="26">
        <f>利润表!AX3</f>
        <v>0</v>
      </c>
      <c r="AY3" s="26">
        <f>利润表!AY3</f>
        <v>0</v>
      </c>
      <c r="AZ3" s="26">
        <f>利润表!AZ3</f>
        <v>0</v>
      </c>
      <c r="BA3" s="26">
        <f>利润表!BA3</f>
        <v>0</v>
      </c>
      <c r="BB3" s="26">
        <f>利润表!BB3</f>
        <v>0</v>
      </c>
      <c r="BC3" s="26">
        <f>利润表!BC3</f>
        <v>0</v>
      </c>
      <c r="BD3" s="26">
        <f>利润表!BD3</f>
        <v>0</v>
      </c>
      <c r="BE3" s="26">
        <f>利润表!BE3</f>
        <v>0</v>
      </c>
      <c r="BF3" s="26">
        <f>利润表!BF3</f>
        <v>0</v>
      </c>
      <c r="BG3" s="26">
        <f>利润表!BG3</f>
        <v>0</v>
      </c>
      <c r="BH3" s="26">
        <f>利润表!BH3</f>
        <v>0</v>
      </c>
      <c r="BI3" s="26">
        <f>利润表!BI3</f>
        <v>0</v>
      </c>
      <c r="BJ3" s="26">
        <f>利润表!BJ3</f>
        <v>0</v>
      </c>
      <c r="BK3" s="26">
        <f>利润表!BK3</f>
        <v>0</v>
      </c>
      <c r="BL3" s="26">
        <f>利润表!BL3</f>
        <v>0</v>
      </c>
      <c r="BM3" s="26">
        <f>利润表!BM3</f>
        <v>0</v>
      </c>
      <c r="BN3" s="26">
        <f>利润表!BN3</f>
        <v>0</v>
      </c>
      <c r="BO3" s="26">
        <f>利润表!BO3</f>
        <v>0</v>
      </c>
      <c r="BP3" s="26">
        <f>利润表!BP3</f>
        <v>0</v>
      </c>
      <c r="BQ3" s="26">
        <f>利润表!BQ3</f>
        <v>0</v>
      </c>
      <c r="BR3" s="26">
        <f>利润表!BR3</f>
        <v>0</v>
      </c>
      <c r="BS3" s="26">
        <f>利润表!BS3</f>
        <v>0</v>
      </c>
      <c r="BT3" s="26">
        <f>利润表!BT3</f>
        <v>0</v>
      </c>
      <c r="BU3" s="26">
        <f>利润表!BU3</f>
        <v>0</v>
      </c>
      <c r="BV3" s="26">
        <f>利润表!BV3</f>
        <v>0</v>
      </c>
      <c r="BW3" s="26">
        <f>利润表!BW3</f>
        <v>0</v>
      </c>
      <c r="BX3" s="26">
        <f>利润表!BX3</f>
        <v>0</v>
      </c>
      <c r="BY3" s="26">
        <f>利润表!BY3</f>
        <v>0</v>
      </c>
      <c r="BZ3" s="26">
        <f>利润表!BZ3</f>
        <v>0</v>
      </c>
      <c r="CA3" s="26">
        <f>利润表!CA3</f>
        <v>0</v>
      </c>
      <c r="CB3" s="26">
        <f>利润表!CB3</f>
        <v>0</v>
      </c>
      <c r="CC3" s="26">
        <f>利润表!CC3</f>
        <v>0</v>
      </c>
      <c r="CD3" s="26">
        <f>利润表!CD3</f>
        <v>0</v>
      </c>
      <c r="CE3" s="26">
        <f>利润表!CE3</f>
        <v>0</v>
      </c>
      <c r="CF3" s="26">
        <f>利润表!CF3</f>
        <v>0</v>
      </c>
      <c r="CG3" s="26">
        <f>利润表!CG3</f>
        <v>0</v>
      </c>
      <c r="CH3" s="26">
        <f>利润表!CH3</f>
        <v>0</v>
      </c>
      <c r="CI3" s="26">
        <f>利润表!CI3</f>
        <v>0</v>
      </c>
      <c r="CJ3" s="26">
        <f>利润表!CJ3</f>
        <v>0</v>
      </c>
      <c r="CK3" s="26">
        <f>利润表!CK3</f>
        <v>0</v>
      </c>
    </row>
    <row r="4" spans="1:90" s="63" customFormat="1">
      <c r="A4" s="17" t="s">
        <v>517</v>
      </c>
      <c r="E4" s="63">
        <f>$E$32</f>
        <v>0.17</v>
      </c>
      <c r="F4" s="63">
        <f t="shared" ref="F4:BQ4" si="0">$E$32</f>
        <v>0.17</v>
      </c>
      <c r="G4" s="63">
        <f t="shared" si="0"/>
        <v>0.17</v>
      </c>
      <c r="H4" s="63">
        <f t="shared" si="0"/>
        <v>0.17</v>
      </c>
      <c r="I4" s="63">
        <f t="shared" si="0"/>
        <v>0.17</v>
      </c>
      <c r="J4" s="63">
        <f t="shared" si="0"/>
        <v>0.17</v>
      </c>
      <c r="K4" s="63">
        <f t="shared" si="0"/>
        <v>0.17</v>
      </c>
      <c r="L4" s="63">
        <f t="shared" si="0"/>
        <v>0.17</v>
      </c>
      <c r="M4" s="63">
        <f t="shared" si="0"/>
        <v>0.17</v>
      </c>
      <c r="N4" s="63">
        <f t="shared" si="0"/>
        <v>0.17</v>
      </c>
      <c r="O4" s="63">
        <f t="shared" si="0"/>
        <v>0.17</v>
      </c>
      <c r="P4" s="63">
        <f t="shared" si="0"/>
        <v>0.17</v>
      </c>
      <c r="Q4" s="63">
        <f t="shared" si="0"/>
        <v>0.17</v>
      </c>
      <c r="R4" s="63">
        <f t="shared" si="0"/>
        <v>0.17</v>
      </c>
      <c r="S4" s="63">
        <f t="shared" si="0"/>
        <v>0.17</v>
      </c>
      <c r="T4" s="63">
        <f t="shared" si="0"/>
        <v>0.17</v>
      </c>
      <c r="U4" s="63">
        <f t="shared" si="0"/>
        <v>0.17</v>
      </c>
      <c r="V4" s="63">
        <f t="shared" si="0"/>
        <v>0.17</v>
      </c>
      <c r="W4" s="63">
        <f t="shared" si="0"/>
        <v>0.17</v>
      </c>
      <c r="X4" s="63">
        <f t="shared" si="0"/>
        <v>0.17</v>
      </c>
      <c r="Y4" s="63">
        <f t="shared" si="0"/>
        <v>0.17</v>
      </c>
      <c r="Z4" s="63">
        <f t="shared" si="0"/>
        <v>0.17</v>
      </c>
      <c r="AA4" s="63">
        <f t="shared" si="0"/>
        <v>0.17</v>
      </c>
      <c r="AB4" s="63">
        <f t="shared" si="0"/>
        <v>0.17</v>
      </c>
      <c r="AC4" s="63">
        <f t="shared" si="0"/>
        <v>0.17</v>
      </c>
      <c r="AD4" s="63">
        <f t="shared" si="0"/>
        <v>0.17</v>
      </c>
      <c r="AE4" s="63">
        <f t="shared" si="0"/>
        <v>0.17</v>
      </c>
      <c r="AF4" s="63">
        <f t="shared" si="0"/>
        <v>0.17</v>
      </c>
      <c r="AG4" s="63">
        <f t="shared" si="0"/>
        <v>0.17</v>
      </c>
      <c r="AH4" s="63">
        <f t="shared" si="0"/>
        <v>0.17</v>
      </c>
      <c r="AI4" s="63">
        <f t="shared" si="0"/>
        <v>0.17</v>
      </c>
      <c r="AJ4" s="63">
        <f t="shared" si="0"/>
        <v>0.17</v>
      </c>
      <c r="AK4" s="63">
        <f t="shared" si="0"/>
        <v>0.17</v>
      </c>
      <c r="AL4" s="63">
        <f t="shared" si="0"/>
        <v>0.17</v>
      </c>
      <c r="AM4" s="63">
        <f t="shared" si="0"/>
        <v>0.17</v>
      </c>
      <c r="AN4" s="63">
        <f t="shared" si="0"/>
        <v>0.17</v>
      </c>
      <c r="AO4" s="63">
        <f t="shared" si="0"/>
        <v>0.17</v>
      </c>
      <c r="AP4" s="63">
        <f t="shared" si="0"/>
        <v>0.17</v>
      </c>
      <c r="AQ4" s="63">
        <f t="shared" si="0"/>
        <v>0.17</v>
      </c>
      <c r="AR4" s="63">
        <f t="shared" si="0"/>
        <v>0.17</v>
      </c>
      <c r="AS4" s="63">
        <f t="shared" si="0"/>
        <v>0.17</v>
      </c>
      <c r="AT4" s="63">
        <f t="shared" si="0"/>
        <v>0.17</v>
      </c>
      <c r="AU4" s="63">
        <f t="shared" si="0"/>
        <v>0.17</v>
      </c>
      <c r="AV4" s="63">
        <f t="shared" si="0"/>
        <v>0.17</v>
      </c>
      <c r="AW4" s="63">
        <f t="shared" si="0"/>
        <v>0.17</v>
      </c>
      <c r="AX4" s="63">
        <f t="shared" si="0"/>
        <v>0.17</v>
      </c>
      <c r="AY4" s="63">
        <f t="shared" si="0"/>
        <v>0.17</v>
      </c>
      <c r="AZ4" s="63">
        <f t="shared" si="0"/>
        <v>0.17</v>
      </c>
      <c r="BA4" s="63">
        <f t="shared" si="0"/>
        <v>0.17</v>
      </c>
      <c r="BB4" s="63">
        <f t="shared" si="0"/>
        <v>0.17</v>
      </c>
      <c r="BC4" s="63">
        <f t="shared" si="0"/>
        <v>0.17</v>
      </c>
      <c r="BD4" s="63">
        <f t="shared" si="0"/>
        <v>0.17</v>
      </c>
      <c r="BE4" s="63">
        <f t="shared" si="0"/>
        <v>0.17</v>
      </c>
      <c r="BF4" s="63">
        <f t="shared" si="0"/>
        <v>0.17</v>
      </c>
      <c r="BG4" s="63">
        <f t="shared" si="0"/>
        <v>0.17</v>
      </c>
      <c r="BH4" s="63">
        <f t="shared" si="0"/>
        <v>0.17</v>
      </c>
      <c r="BI4" s="63">
        <f t="shared" si="0"/>
        <v>0.17</v>
      </c>
      <c r="BJ4" s="63">
        <f t="shared" si="0"/>
        <v>0.17</v>
      </c>
      <c r="BK4" s="63">
        <f t="shared" si="0"/>
        <v>0.17</v>
      </c>
      <c r="BL4" s="63">
        <f t="shared" si="0"/>
        <v>0.17</v>
      </c>
      <c r="BM4" s="63">
        <f t="shared" si="0"/>
        <v>0.17</v>
      </c>
      <c r="BN4" s="63">
        <f t="shared" si="0"/>
        <v>0.17</v>
      </c>
      <c r="BO4" s="63">
        <f t="shared" si="0"/>
        <v>0.17</v>
      </c>
      <c r="BP4" s="63">
        <f t="shared" si="0"/>
        <v>0.17</v>
      </c>
      <c r="BQ4" s="63">
        <f t="shared" si="0"/>
        <v>0.17</v>
      </c>
      <c r="BR4" s="63">
        <f t="shared" ref="BR4:CK4" si="1">$E$32</f>
        <v>0.17</v>
      </c>
      <c r="BS4" s="63">
        <f t="shared" si="1"/>
        <v>0.17</v>
      </c>
      <c r="BT4" s="63">
        <f t="shared" si="1"/>
        <v>0.17</v>
      </c>
      <c r="BU4" s="63">
        <f t="shared" si="1"/>
        <v>0.17</v>
      </c>
      <c r="BV4" s="63">
        <f t="shared" si="1"/>
        <v>0.17</v>
      </c>
      <c r="BW4" s="63">
        <f t="shared" si="1"/>
        <v>0.17</v>
      </c>
      <c r="BX4" s="63">
        <f t="shared" si="1"/>
        <v>0.17</v>
      </c>
      <c r="BY4" s="63">
        <f t="shared" si="1"/>
        <v>0.17</v>
      </c>
      <c r="BZ4" s="63">
        <f t="shared" si="1"/>
        <v>0.17</v>
      </c>
      <c r="CA4" s="63">
        <f t="shared" si="1"/>
        <v>0.17</v>
      </c>
      <c r="CB4" s="63">
        <f t="shared" si="1"/>
        <v>0.17</v>
      </c>
      <c r="CC4" s="63">
        <f t="shared" si="1"/>
        <v>0.17</v>
      </c>
      <c r="CD4" s="63">
        <f t="shared" si="1"/>
        <v>0.17</v>
      </c>
      <c r="CE4" s="63">
        <f t="shared" si="1"/>
        <v>0.17</v>
      </c>
      <c r="CF4" s="63">
        <f t="shared" si="1"/>
        <v>0.17</v>
      </c>
      <c r="CG4" s="63">
        <f t="shared" si="1"/>
        <v>0.17</v>
      </c>
      <c r="CH4" s="63">
        <f t="shared" si="1"/>
        <v>0.17</v>
      </c>
      <c r="CI4" s="63">
        <f t="shared" si="1"/>
        <v>0.17</v>
      </c>
      <c r="CJ4" s="63">
        <f t="shared" si="1"/>
        <v>0.17</v>
      </c>
      <c r="CK4" s="63">
        <f t="shared" si="1"/>
        <v>0.17</v>
      </c>
    </row>
    <row r="5" spans="1:90" s="28" customFormat="1">
      <c r="A5" s="20" t="s">
        <v>493</v>
      </c>
      <c r="E5" s="28">
        <f>(E2/(1+E4))/E3</f>
        <v>0.8311014642111384</v>
      </c>
      <c r="F5" s="28">
        <f t="shared" ref="F5:BQ5" si="2">(F2/(1+F4))/F3</f>
        <v>0.88880896986933455</v>
      </c>
      <c r="G5" s="28">
        <f t="shared" si="2"/>
        <v>0.89218599654964603</v>
      </c>
      <c r="H5" s="28">
        <f t="shared" si="2"/>
        <v>1.0013160979365405</v>
      </c>
      <c r="I5" s="28">
        <f t="shared" si="2"/>
        <v>0.84641717106443459</v>
      </c>
      <c r="J5" s="28">
        <f t="shared" si="2"/>
        <v>0.89202018334373634</v>
      </c>
      <c r="K5" s="28">
        <f t="shared" si="2"/>
        <v>0.83587485102982362</v>
      </c>
      <c r="L5" s="28">
        <f t="shared" si="2"/>
        <v>0.92833173844082006</v>
      </c>
      <c r="M5" s="28">
        <f t="shared" si="2"/>
        <v>0.80099986152929392</v>
      </c>
      <c r="N5" s="28">
        <f t="shared" si="2"/>
        <v>0.82128993275294893</v>
      </c>
      <c r="O5" s="28">
        <f t="shared" si="2"/>
        <v>0.77640469629100051</v>
      </c>
      <c r="P5" s="28">
        <f t="shared" si="2"/>
        <v>0.80555694580833226</v>
      </c>
      <c r="Q5" s="28">
        <f t="shared" si="2"/>
        <v>0.77428990980005385</v>
      </c>
      <c r="R5" s="28">
        <f t="shared" si="2"/>
        <v>0.816106513166027</v>
      </c>
      <c r="S5" s="28">
        <f t="shared" si="2"/>
        <v>0.81019249165210849</v>
      </c>
      <c r="T5" s="28">
        <f t="shared" si="2"/>
        <v>0.87389417800517621</v>
      </c>
      <c r="U5" s="28">
        <f t="shared" si="2"/>
        <v>0.83995989301505847</v>
      </c>
      <c r="V5" s="28">
        <f t="shared" si="2"/>
        <v>0.86662669896675959</v>
      </c>
      <c r="W5" s="28">
        <f t="shared" si="2"/>
        <v>0.85609830627534866</v>
      </c>
      <c r="X5" s="28">
        <f t="shared" si="2"/>
        <v>0.95814513291709924</v>
      </c>
      <c r="Y5" s="28">
        <f t="shared" si="2"/>
        <v>0.77254818390602664</v>
      </c>
      <c r="Z5" s="28">
        <f t="shared" si="2"/>
        <v>0.82485746880842892</v>
      </c>
      <c r="AA5" s="28">
        <f t="shared" si="2"/>
        <v>0.80290610466345924</v>
      </c>
      <c r="AB5" s="28">
        <f t="shared" si="2"/>
        <v>0.92624598437787364</v>
      </c>
      <c r="AC5" s="28">
        <f t="shared" si="2"/>
        <v>0.77173478481512359</v>
      </c>
      <c r="AD5" s="28">
        <f t="shared" si="2"/>
        <v>0.79656425086992266</v>
      </c>
      <c r="AE5" s="28">
        <f t="shared" si="2"/>
        <v>0.7724035132052427</v>
      </c>
      <c r="AF5" s="28">
        <f t="shared" si="2"/>
        <v>0.78538652722413704</v>
      </c>
      <c r="AG5" s="28">
        <f t="shared" si="2"/>
        <v>0.82158387831131185</v>
      </c>
      <c r="AH5" s="28">
        <f t="shared" si="2"/>
        <v>0.83361992037623778</v>
      </c>
      <c r="AI5" s="28">
        <f t="shared" si="2"/>
        <v>0.83393044591413679</v>
      </c>
      <c r="AJ5" s="28">
        <f t="shared" si="2"/>
        <v>0.82983830068836018</v>
      </c>
      <c r="AK5" s="28">
        <f t="shared" si="2"/>
        <v>0.8642770590358837</v>
      </c>
      <c r="AL5" s="28">
        <f t="shared" si="2"/>
        <v>0.8624991029687703</v>
      </c>
      <c r="AM5" s="28">
        <f t="shared" si="2"/>
        <v>0.85882693691446665</v>
      </c>
      <c r="AN5" s="28">
        <f t="shared" si="2"/>
        <v>0.92391509124396198</v>
      </c>
      <c r="AO5" s="28">
        <f t="shared" si="2"/>
        <v>0.81433314473733387</v>
      </c>
      <c r="AP5" s="28">
        <f t="shared" si="2"/>
        <v>0.77786766769075633</v>
      </c>
      <c r="AQ5" s="28">
        <f t="shared" si="2"/>
        <v>0.8479108427135682</v>
      </c>
      <c r="AR5" s="28">
        <f t="shared" si="2"/>
        <v>0.81687744456741884</v>
      </c>
      <c r="AS5" s="28" t="e">
        <f t="shared" si="2"/>
        <v>#DIV/0!</v>
      </c>
      <c r="AT5" s="28" t="e">
        <f t="shared" si="2"/>
        <v>#DIV/0!</v>
      </c>
      <c r="AU5" s="28" t="e">
        <f t="shared" si="2"/>
        <v>#DIV/0!</v>
      </c>
      <c r="AV5" s="28" t="e">
        <f t="shared" si="2"/>
        <v>#DIV/0!</v>
      </c>
      <c r="AW5" s="28" t="e">
        <f t="shared" si="2"/>
        <v>#DIV/0!</v>
      </c>
      <c r="AX5" s="28" t="e">
        <f t="shared" si="2"/>
        <v>#DIV/0!</v>
      </c>
      <c r="AY5" s="28" t="e">
        <f t="shared" si="2"/>
        <v>#DIV/0!</v>
      </c>
      <c r="AZ5" s="28" t="e">
        <f t="shared" si="2"/>
        <v>#DIV/0!</v>
      </c>
      <c r="BA5" s="28" t="e">
        <f t="shared" si="2"/>
        <v>#DIV/0!</v>
      </c>
      <c r="BB5" s="28" t="e">
        <f t="shared" si="2"/>
        <v>#DIV/0!</v>
      </c>
      <c r="BC5" s="28" t="e">
        <f t="shared" si="2"/>
        <v>#DIV/0!</v>
      </c>
      <c r="BD5" s="28" t="e">
        <f t="shared" si="2"/>
        <v>#DIV/0!</v>
      </c>
      <c r="BE5" s="28" t="e">
        <f t="shared" si="2"/>
        <v>#DIV/0!</v>
      </c>
      <c r="BF5" s="28" t="e">
        <f t="shared" si="2"/>
        <v>#DIV/0!</v>
      </c>
      <c r="BG5" s="28" t="e">
        <f t="shared" si="2"/>
        <v>#DIV/0!</v>
      </c>
      <c r="BH5" s="28" t="e">
        <f t="shared" si="2"/>
        <v>#DIV/0!</v>
      </c>
      <c r="BI5" s="28" t="e">
        <f t="shared" si="2"/>
        <v>#DIV/0!</v>
      </c>
      <c r="BJ5" s="28" t="e">
        <f t="shared" si="2"/>
        <v>#DIV/0!</v>
      </c>
      <c r="BK5" s="28" t="e">
        <f t="shared" si="2"/>
        <v>#DIV/0!</v>
      </c>
      <c r="BL5" s="28" t="e">
        <f t="shared" si="2"/>
        <v>#DIV/0!</v>
      </c>
      <c r="BM5" s="28" t="e">
        <f t="shared" si="2"/>
        <v>#DIV/0!</v>
      </c>
      <c r="BN5" s="28" t="e">
        <f t="shared" si="2"/>
        <v>#DIV/0!</v>
      </c>
      <c r="BO5" s="28" t="e">
        <f t="shared" si="2"/>
        <v>#DIV/0!</v>
      </c>
      <c r="BP5" s="28" t="e">
        <f t="shared" si="2"/>
        <v>#DIV/0!</v>
      </c>
      <c r="BQ5" s="28" t="e">
        <f t="shared" si="2"/>
        <v>#DIV/0!</v>
      </c>
      <c r="BR5" s="28" t="e">
        <f t="shared" ref="BR5:CL5" si="3">(BR2/(1+BR4))/BR3</f>
        <v>#DIV/0!</v>
      </c>
      <c r="BS5" s="28" t="e">
        <f t="shared" si="3"/>
        <v>#DIV/0!</v>
      </c>
      <c r="BT5" s="28" t="e">
        <f t="shared" si="3"/>
        <v>#DIV/0!</v>
      </c>
      <c r="BU5" s="28" t="e">
        <f t="shared" si="3"/>
        <v>#DIV/0!</v>
      </c>
      <c r="BV5" s="28" t="e">
        <f t="shared" si="3"/>
        <v>#DIV/0!</v>
      </c>
      <c r="BW5" s="28" t="e">
        <f t="shared" si="3"/>
        <v>#DIV/0!</v>
      </c>
      <c r="BX5" s="28" t="e">
        <f t="shared" si="3"/>
        <v>#DIV/0!</v>
      </c>
      <c r="BY5" s="28" t="e">
        <f t="shared" si="3"/>
        <v>#DIV/0!</v>
      </c>
      <c r="BZ5" s="28" t="e">
        <f t="shared" si="3"/>
        <v>#DIV/0!</v>
      </c>
      <c r="CA5" s="28" t="e">
        <f t="shared" si="3"/>
        <v>#DIV/0!</v>
      </c>
      <c r="CB5" s="28" t="e">
        <f t="shared" si="3"/>
        <v>#DIV/0!</v>
      </c>
      <c r="CC5" s="28" t="e">
        <f t="shared" si="3"/>
        <v>#DIV/0!</v>
      </c>
      <c r="CD5" s="28" t="e">
        <f t="shared" si="3"/>
        <v>#DIV/0!</v>
      </c>
      <c r="CE5" s="28" t="e">
        <f t="shared" si="3"/>
        <v>#DIV/0!</v>
      </c>
      <c r="CF5" s="28" t="e">
        <f t="shared" si="3"/>
        <v>#DIV/0!</v>
      </c>
      <c r="CG5" s="28" t="e">
        <f t="shared" si="3"/>
        <v>#DIV/0!</v>
      </c>
      <c r="CH5" s="28" t="e">
        <f t="shared" si="3"/>
        <v>#DIV/0!</v>
      </c>
      <c r="CI5" s="28" t="e">
        <f t="shared" si="3"/>
        <v>#DIV/0!</v>
      </c>
      <c r="CJ5" s="28" t="e">
        <f t="shared" si="3"/>
        <v>#DIV/0!</v>
      </c>
      <c r="CK5" s="28" t="e">
        <f t="shared" si="3"/>
        <v>#DIV/0!</v>
      </c>
      <c r="CL5" s="28" t="e">
        <f t="shared" si="3"/>
        <v>#DIV/0!</v>
      </c>
    </row>
    <row r="6" spans="1:90" s="26" customFormat="1">
      <c r="A6" s="17" t="s">
        <v>494</v>
      </c>
      <c r="E6" s="26">
        <f>现金流量表!E8</f>
        <v>165364561.34</v>
      </c>
      <c r="F6" s="26">
        <f>现金流量表!F8</f>
        <v>0</v>
      </c>
      <c r="G6" s="26">
        <f>现金流量表!G8</f>
        <v>0</v>
      </c>
      <c r="H6" s="26">
        <f>现金流量表!H8</f>
        <v>0</v>
      </c>
      <c r="I6" s="26">
        <f>现金流量表!I8</f>
        <v>0</v>
      </c>
      <c r="J6" s="26">
        <f>现金流量表!J8</f>
        <v>0</v>
      </c>
      <c r="K6" s="26">
        <f>现金流量表!K8</f>
        <v>0</v>
      </c>
      <c r="L6" s="26">
        <f>现金流量表!L8</f>
        <v>0</v>
      </c>
      <c r="M6" s="26">
        <f>现金流量表!M8</f>
        <v>0</v>
      </c>
      <c r="N6" s="26">
        <f>现金流量表!N8</f>
        <v>0</v>
      </c>
      <c r="O6" s="26">
        <f>现金流量表!O8</f>
        <v>0</v>
      </c>
      <c r="P6" s="26">
        <f>现金流量表!P8</f>
        <v>0</v>
      </c>
      <c r="Q6" s="26">
        <f>现金流量表!Q8</f>
        <v>0</v>
      </c>
      <c r="R6" s="26">
        <f>现金流量表!R8</f>
        <v>0</v>
      </c>
      <c r="S6" s="26">
        <f>现金流量表!S8</f>
        <v>0</v>
      </c>
      <c r="T6" s="26">
        <f>现金流量表!T8</f>
        <v>0</v>
      </c>
      <c r="U6" s="26">
        <f>现金流量表!U8</f>
        <v>0</v>
      </c>
      <c r="V6" s="26">
        <f>现金流量表!V8</f>
        <v>0</v>
      </c>
      <c r="W6" s="26">
        <f>现金流量表!W8</f>
        <v>0</v>
      </c>
      <c r="X6" s="26">
        <f>现金流量表!X8</f>
        <v>0</v>
      </c>
      <c r="Y6" s="26">
        <f>现金流量表!Y8</f>
        <v>0</v>
      </c>
      <c r="Z6" s="26">
        <f>现金流量表!Z8</f>
        <v>0</v>
      </c>
      <c r="AA6" s="26">
        <f>现金流量表!AA8</f>
        <v>0</v>
      </c>
      <c r="AB6" s="26">
        <f>现金流量表!AB8</f>
        <v>0</v>
      </c>
      <c r="AC6" s="26">
        <f>现金流量表!AC8</f>
        <v>0</v>
      </c>
      <c r="AD6" s="26">
        <f>现金流量表!AD8</f>
        <v>0</v>
      </c>
      <c r="AE6" s="26">
        <f>现金流量表!AE8</f>
        <v>0</v>
      </c>
      <c r="AF6" s="26">
        <f>现金流量表!AF8</f>
        <v>0</v>
      </c>
      <c r="AG6" s="26">
        <f>现金流量表!AG8</f>
        <v>0</v>
      </c>
      <c r="AH6" s="26">
        <f>现金流量表!AH8</f>
        <v>0</v>
      </c>
      <c r="AI6" s="26">
        <f>现金流量表!AI8</f>
        <v>0</v>
      </c>
      <c r="AJ6" s="26">
        <f>现金流量表!AJ8</f>
        <v>0</v>
      </c>
      <c r="AK6" s="26">
        <f>现金流量表!AK8</f>
        <v>0</v>
      </c>
      <c r="AL6" s="26">
        <f>现金流量表!AL8</f>
        <v>0</v>
      </c>
      <c r="AM6" s="26">
        <f>现金流量表!AM8</f>
        <v>0</v>
      </c>
      <c r="AN6" s="26">
        <f>现金流量表!AN8</f>
        <v>0</v>
      </c>
      <c r="AO6" s="26">
        <f>现金流量表!AO8</f>
        <v>0</v>
      </c>
      <c r="AP6" s="26">
        <f>现金流量表!AP8</f>
        <v>0</v>
      </c>
      <c r="AQ6" s="26">
        <f>现金流量表!AQ8</f>
        <v>0</v>
      </c>
      <c r="AR6" s="26">
        <f>现金流量表!AR8</f>
        <v>0</v>
      </c>
      <c r="AS6" s="26">
        <f>现金流量表!AS8</f>
        <v>0</v>
      </c>
      <c r="AT6" s="26">
        <f>现金流量表!AT8</f>
        <v>0</v>
      </c>
      <c r="AU6" s="26">
        <f>现金流量表!AU8</f>
        <v>0</v>
      </c>
      <c r="AV6" s="26">
        <f>现金流量表!AV8</f>
        <v>0</v>
      </c>
      <c r="AW6" s="26">
        <f>现金流量表!AW8</f>
        <v>0</v>
      </c>
      <c r="AX6" s="26">
        <f>现金流量表!AX8</f>
        <v>0</v>
      </c>
      <c r="AY6" s="26">
        <f>现金流量表!AY8</f>
        <v>0</v>
      </c>
      <c r="AZ6" s="26">
        <f>现金流量表!AZ8</f>
        <v>0</v>
      </c>
      <c r="BA6" s="26">
        <f>现金流量表!BA8</f>
        <v>0</v>
      </c>
      <c r="BB6" s="26">
        <f>现金流量表!BB8</f>
        <v>0</v>
      </c>
      <c r="BC6" s="26">
        <f>现金流量表!BC8</f>
        <v>0</v>
      </c>
      <c r="BD6" s="26">
        <f>现金流量表!BD8</f>
        <v>0</v>
      </c>
      <c r="BE6" s="26">
        <f>现金流量表!BE8</f>
        <v>0</v>
      </c>
      <c r="BF6" s="26">
        <f>现金流量表!BF8</f>
        <v>0</v>
      </c>
      <c r="BG6" s="26">
        <f>现金流量表!BG8</f>
        <v>0</v>
      </c>
      <c r="BH6" s="26">
        <f>现金流量表!BH8</f>
        <v>0</v>
      </c>
      <c r="BI6" s="26">
        <f>现金流量表!BI8</f>
        <v>0</v>
      </c>
      <c r="BJ6" s="26">
        <f>现金流量表!BJ8</f>
        <v>0</v>
      </c>
      <c r="BK6" s="26">
        <f>现金流量表!BK8</f>
        <v>0</v>
      </c>
      <c r="BL6" s="26">
        <f>现金流量表!BL8</f>
        <v>0</v>
      </c>
      <c r="BM6" s="26">
        <f>现金流量表!BM8</f>
        <v>0</v>
      </c>
      <c r="BN6" s="26">
        <f>现金流量表!BN8</f>
        <v>0</v>
      </c>
      <c r="BO6" s="26">
        <f>现金流量表!BO8</f>
        <v>0</v>
      </c>
      <c r="BP6" s="26">
        <f>现金流量表!BP8</f>
        <v>0</v>
      </c>
      <c r="BQ6" s="26">
        <f>现金流量表!BQ8</f>
        <v>0</v>
      </c>
      <c r="BR6" s="26">
        <f>现金流量表!BR8</f>
        <v>0</v>
      </c>
      <c r="BS6" s="26">
        <f>现金流量表!BS8</f>
        <v>0</v>
      </c>
      <c r="BT6" s="26">
        <f>现金流量表!BT8</f>
        <v>0</v>
      </c>
      <c r="BU6" s="26">
        <f>现金流量表!BU8</f>
        <v>0</v>
      </c>
      <c r="BV6" s="26">
        <f>现金流量表!BV8</f>
        <v>0</v>
      </c>
      <c r="BW6" s="26">
        <f>现金流量表!BW8</f>
        <v>0</v>
      </c>
      <c r="BX6" s="26">
        <f>现金流量表!BX8</f>
        <v>0</v>
      </c>
      <c r="BY6" s="26">
        <f>现金流量表!BY8</f>
        <v>0</v>
      </c>
      <c r="BZ6" s="26">
        <f>现金流量表!BZ8</f>
        <v>0</v>
      </c>
      <c r="CA6" s="26">
        <f>现金流量表!CA8</f>
        <v>0</v>
      </c>
      <c r="CB6" s="26">
        <f>现金流量表!CB8</f>
        <v>0</v>
      </c>
      <c r="CC6" s="26">
        <f>现金流量表!CC8</f>
        <v>0</v>
      </c>
      <c r="CD6" s="26">
        <f>现金流量表!CD8</f>
        <v>0</v>
      </c>
      <c r="CE6" s="26">
        <f>现金流量表!CE8</f>
        <v>0</v>
      </c>
      <c r="CF6" s="26">
        <f>现金流量表!CF8</f>
        <v>0</v>
      </c>
      <c r="CG6" s="26">
        <f>现金流量表!CG8</f>
        <v>0</v>
      </c>
      <c r="CH6" s="26">
        <f>现金流量表!CH8</f>
        <v>0</v>
      </c>
      <c r="CI6" s="26">
        <f>现金流量表!CI8</f>
        <v>0</v>
      </c>
      <c r="CJ6" s="26">
        <f>现金流量表!CJ8</f>
        <v>0</v>
      </c>
      <c r="CK6" s="26">
        <f>现金流量表!CK8</f>
        <v>0</v>
      </c>
    </row>
    <row r="7" spans="1:90" s="26" customFormat="1">
      <c r="A7" s="17" t="s">
        <v>495</v>
      </c>
      <c r="E7" s="26">
        <f>现金流量表!E9</f>
        <v>3038466542.5799999</v>
      </c>
      <c r="F7" s="26">
        <f>现金流量表!F9</f>
        <v>2413103357.98</v>
      </c>
      <c r="G7" s="26">
        <f>现金流量表!G9</f>
        <v>1627682300.0799999</v>
      </c>
      <c r="H7" s="26">
        <f>现金流量表!H9</f>
        <v>963424665.07000005</v>
      </c>
      <c r="I7" s="26">
        <f>现金流量表!I9</f>
        <v>2620981326.5</v>
      </c>
      <c r="J7" s="26">
        <f>现金流量表!J9</f>
        <v>2033858029.8499999</v>
      </c>
      <c r="K7" s="26">
        <f>现金流量表!K9</f>
        <v>1331566916.8299999</v>
      </c>
      <c r="L7" s="26">
        <f>现金流量表!L9</f>
        <v>782548737.84000003</v>
      </c>
      <c r="M7" s="26">
        <f>现金流量表!M9</f>
        <v>2110873494.9300001</v>
      </c>
      <c r="N7" s="26">
        <f>现金流量表!N9</f>
        <v>1656089808.5999999</v>
      </c>
      <c r="O7" s="26">
        <f>现金流量表!O9</f>
        <v>1102992077.27</v>
      </c>
      <c r="P7" s="26">
        <f>现金流量表!P9</f>
        <v>670787847.96000004</v>
      </c>
      <c r="Q7" s="26">
        <f>现金流量表!Q9</f>
        <v>1798238970.1500001</v>
      </c>
      <c r="R7" s="26">
        <f>现金流量表!R9</f>
        <v>1415069181.8900001</v>
      </c>
      <c r="S7" s="26">
        <f>现金流量表!S9</f>
        <v>940968110.08000004</v>
      </c>
      <c r="T7" s="26">
        <f>现金流量表!T9</f>
        <v>557110787.39999998</v>
      </c>
      <c r="U7" s="26">
        <f>现金流量表!U9</f>
        <v>1421910432.1300001</v>
      </c>
      <c r="V7" s="26">
        <f>现金流量表!V9</f>
        <v>1080114131.97</v>
      </c>
      <c r="W7" s="26">
        <f>现金流量表!W9</f>
        <v>714236117.63</v>
      </c>
      <c r="X7" s="26">
        <f>现金流量表!X9</f>
        <v>427617219.69</v>
      </c>
      <c r="Y7" s="26">
        <f>现金流量表!Y9</f>
        <v>989960568.96000004</v>
      </c>
      <c r="Z7" s="26">
        <f>现金流量表!Z9</f>
        <v>768553269.34000003</v>
      </c>
      <c r="AA7" s="26">
        <f>现金流量表!AA9</f>
        <v>501388181.62</v>
      </c>
      <c r="AB7" s="26">
        <f>现金流量表!AB9</f>
        <v>283024239.10000002</v>
      </c>
      <c r="AC7" s="26">
        <f>现金流量表!AC9</f>
        <v>919737268.51999998</v>
      </c>
      <c r="AD7" s="26">
        <f>现金流量表!AD9</f>
        <v>727341579.39999998</v>
      </c>
      <c r="AE7" s="26">
        <f>现金流量表!AE9</f>
        <v>476888376.99000001</v>
      </c>
      <c r="AF7" s="26">
        <f>现金流量表!AF9</f>
        <v>293676826.07999998</v>
      </c>
      <c r="AG7" s="26">
        <f>现金流量表!AG9</f>
        <v>576678505.70000005</v>
      </c>
      <c r="AH7" s="26">
        <f>现金流量表!AH9</f>
        <v>437309793.31999999</v>
      </c>
      <c r="AI7" s="26">
        <f>现金流量表!AI9</f>
        <v>278945256.25</v>
      </c>
      <c r="AJ7" s="26">
        <f>现金流量表!AJ9</f>
        <v>129892862.59999999</v>
      </c>
      <c r="AK7" s="26">
        <f>现金流量表!AK9</f>
        <v>312676476.94</v>
      </c>
      <c r="AL7" s="26">
        <f>现金流量表!AL9</f>
        <v>219218665.78</v>
      </c>
      <c r="AM7" s="26">
        <f>现金流量表!AM9</f>
        <v>143171028.40000001</v>
      </c>
      <c r="AN7" s="26">
        <f>现金流量表!AN9</f>
        <v>76853709.230000004</v>
      </c>
      <c r="AO7" s="26">
        <f>现金流量表!AO9</f>
        <v>260705628.00999999</v>
      </c>
      <c r="AP7" s="26">
        <f>现金流量表!AP9</f>
        <v>184960249.81</v>
      </c>
      <c r="AQ7" s="26">
        <f>现金流量表!AQ9</f>
        <v>225517663.03999999</v>
      </c>
      <c r="AR7" s="26">
        <f>现金流量表!AR9</f>
        <v>141311727.44</v>
      </c>
      <c r="AS7" s="26">
        <f>现金流量表!AS9</f>
        <v>0</v>
      </c>
      <c r="AT7" s="26">
        <f>现金流量表!AT9</f>
        <v>0</v>
      </c>
      <c r="AU7" s="26">
        <f>现金流量表!AU9</f>
        <v>0</v>
      </c>
      <c r="AV7" s="26">
        <f>现金流量表!AV9</f>
        <v>0</v>
      </c>
      <c r="AW7" s="26">
        <f>现金流量表!AW9</f>
        <v>0</v>
      </c>
      <c r="AX7" s="26">
        <f>现金流量表!AX9</f>
        <v>0</v>
      </c>
      <c r="AY7" s="26">
        <f>现金流量表!AY9</f>
        <v>0</v>
      </c>
      <c r="AZ7" s="26">
        <f>现金流量表!AZ9</f>
        <v>0</v>
      </c>
      <c r="BA7" s="26">
        <f>现金流量表!BA9</f>
        <v>0</v>
      </c>
      <c r="BB7" s="26">
        <f>现金流量表!BB9</f>
        <v>0</v>
      </c>
      <c r="BC7" s="26">
        <f>现金流量表!BC9</f>
        <v>0</v>
      </c>
      <c r="BD7" s="26">
        <f>现金流量表!BD9</f>
        <v>0</v>
      </c>
      <c r="BE7" s="26">
        <f>现金流量表!BE9</f>
        <v>0</v>
      </c>
      <c r="BF7" s="26">
        <f>现金流量表!BF9</f>
        <v>0</v>
      </c>
      <c r="BG7" s="26">
        <f>现金流量表!BG9</f>
        <v>0</v>
      </c>
      <c r="BH7" s="26">
        <f>现金流量表!BH9</f>
        <v>0</v>
      </c>
      <c r="BI7" s="26">
        <f>现金流量表!BI9</f>
        <v>0</v>
      </c>
      <c r="BJ7" s="26">
        <f>现金流量表!BJ9</f>
        <v>0</v>
      </c>
      <c r="BK7" s="26">
        <f>现金流量表!BK9</f>
        <v>0</v>
      </c>
      <c r="BL7" s="26">
        <f>现金流量表!BL9</f>
        <v>0</v>
      </c>
      <c r="BM7" s="26">
        <f>现金流量表!BM9</f>
        <v>0</v>
      </c>
      <c r="BN7" s="26">
        <f>现金流量表!BN9</f>
        <v>0</v>
      </c>
      <c r="BO7" s="26">
        <f>现金流量表!BO9</f>
        <v>0</v>
      </c>
      <c r="BP7" s="26">
        <f>现金流量表!BP9</f>
        <v>0</v>
      </c>
      <c r="BQ7" s="26">
        <f>现金流量表!BQ9</f>
        <v>0</v>
      </c>
      <c r="BR7" s="26">
        <f>现金流量表!BR9</f>
        <v>0</v>
      </c>
      <c r="BS7" s="26">
        <f>现金流量表!BS9</f>
        <v>0</v>
      </c>
      <c r="BT7" s="26">
        <f>现金流量表!BT9</f>
        <v>0</v>
      </c>
      <c r="BU7" s="26">
        <f>现金流量表!BU9</f>
        <v>0</v>
      </c>
      <c r="BV7" s="26">
        <f>现金流量表!BV9</f>
        <v>0</v>
      </c>
      <c r="BW7" s="26">
        <f>现金流量表!BW9</f>
        <v>0</v>
      </c>
      <c r="BX7" s="26">
        <f>现金流量表!BX9</f>
        <v>0</v>
      </c>
      <c r="BY7" s="26">
        <f>现金流量表!BY9</f>
        <v>0</v>
      </c>
      <c r="BZ7" s="26">
        <f>现金流量表!BZ9</f>
        <v>0</v>
      </c>
      <c r="CA7" s="26">
        <f>现金流量表!CA9</f>
        <v>0</v>
      </c>
      <c r="CB7" s="26">
        <f>现金流量表!CB9</f>
        <v>0</v>
      </c>
      <c r="CC7" s="26">
        <f>现金流量表!CC9</f>
        <v>0</v>
      </c>
      <c r="CD7" s="26">
        <f>现金流量表!CD9</f>
        <v>0</v>
      </c>
      <c r="CE7" s="26">
        <f>现金流量表!CE9</f>
        <v>0</v>
      </c>
      <c r="CF7" s="26">
        <f>现金流量表!CF9</f>
        <v>0</v>
      </c>
      <c r="CG7" s="26">
        <f>现金流量表!CG9</f>
        <v>0</v>
      </c>
      <c r="CH7" s="26">
        <f>现金流量表!CH9</f>
        <v>0</v>
      </c>
      <c r="CI7" s="26">
        <f>现金流量表!CI9</f>
        <v>0</v>
      </c>
      <c r="CJ7" s="26">
        <f>现金流量表!CJ9</f>
        <v>0</v>
      </c>
      <c r="CK7" s="26">
        <f>现金流量表!CK9</f>
        <v>0</v>
      </c>
      <c r="CL7" s="26">
        <f>现金流量表!CL9</f>
        <v>0</v>
      </c>
    </row>
    <row r="8" spans="1:90" s="58" customFormat="1">
      <c r="A8" s="160" t="s">
        <v>496</v>
      </c>
      <c r="E8" s="58">
        <f>利润表!E6</f>
        <v>6032764970.96</v>
      </c>
      <c r="F8" s="58">
        <f>利润表!F6</f>
        <v>3919966974.5700002</v>
      </c>
      <c r="G8" s="58">
        <f>利润表!G6</f>
        <v>2564654940.71</v>
      </c>
      <c r="H8" s="58">
        <f>利润表!H6</f>
        <v>1070058178.33</v>
      </c>
      <c r="I8" s="58">
        <f>利润表!I6</f>
        <v>4524906744.2200003</v>
      </c>
      <c r="J8" s="58">
        <f>利润表!J6</f>
        <v>3222461855.0999999</v>
      </c>
      <c r="K8" s="58">
        <f>利润表!K6</f>
        <v>2062228641.52</v>
      </c>
      <c r="L8" s="58">
        <f>利润表!L6</f>
        <v>870775772.80999994</v>
      </c>
      <c r="M8" s="58">
        <f>利润表!M6</f>
        <v>3177827624.1999998</v>
      </c>
      <c r="N8" s="58">
        <f>利润表!N6</f>
        <v>2213580210.48</v>
      </c>
      <c r="O8" s="58">
        <f>利润表!O6</f>
        <v>1386780028.9300001</v>
      </c>
      <c r="P8" s="58">
        <f>利润表!P6</f>
        <v>612884605.65999997</v>
      </c>
      <c r="Q8" s="58">
        <f>利润表!Q6</f>
        <v>2189316177.0599999</v>
      </c>
      <c r="R8" s="58">
        <f>利润表!R6</f>
        <v>1537516142.04</v>
      </c>
      <c r="S8" s="58">
        <f>利润表!S6</f>
        <v>979529953.15999997</v>
      </c>
      <c r="T8" s="58">
        <f>利润表!T6</f>
        <v>449879262.47000003</v>
      </c>
      <c r="U8" s="58">
        <f>利润表!U6</f>
        <v>1648104013.54</v>
      </c>
      <c r="V8" s="58">
        <f>利润表!V6</f>
        <v>1144396876.3800001</v>
      </c>
      <c r="W8" s="58">
        <f>利润表!W6</f>
        <v>732012356.76999998</v>
      </c>
      <c r="X8" s="58">
        <f>利润表!X6</f>
        <v>337911412.07999998</v>
      </c>
      <c r="Y8" s="58">
        <f>利润表!Y6</f>
        <v>1223198365.6300001</v>
      </c>
      <c r="Z8" s="58">
        <f>利润表!Z6</f>
        <v>806768316.02999997</v>
      </c>
      <c r="AA8" s="58">
        <f>利润表!AA6</f>
        <v>496783244.33999997</v>
      </c>
      <c r="AB8" s="58">
        <f>利润表!AB6</f>
        <v>226125153.18000001</v>
      </c>
      <c r="AC8" s="58">
        <f>利润表!AC6</f>
        <v>1003978024.21</v>
      </c>
      <c r="AD8" s="58">
        <f>利润表!AD6</f>
        <v>697052600.40999997</v>
      </c>
      <c r="AE8" s="58">
        <f>利润表!AE6</f>
        <v>435718522.44</v>
      </c>
      <c r="AF8" s="58">
        <f>利润表!AF6</f>
        <v>197725292.94</v>
      </c>
      <c r="AG8" s="58">
        <f>利润表!AG6</f>
        <v>689310478.92999995</v>
      </c>
      <c r="AH8" s="58">
        <f>利润表!AH6</f>
        <v>423190253.76999998</v>
      </c>
      <c r="AI8" s="58">
        <f>利润表!AI6</f>
        <v>248609238.16</v>
      </c>
      <c r="AJ8" s="58">
        <f>利润表!AJ6</f>
        <v>107026202.58</v>
      </c>
      <c r="AK8" s="58">
        <f>利润表!AK6</f>
        <v>380805209.93000001</v>
      </c>
      <c r="AL8" s="58">
        <f>利润表!AL6</f>
        <v>250774824.66999999</v>
      </c>
      <c r="AM8" s="58">
        <f>利润表!AM6</f>
        <v>148457614.38999999</v>
      </c>
      <c r="AN8" s="58">
        <f>利润表!AN6</f>
        <v>62356173.109999999</v>
      </c>
      <c r="AO8" s="58">
        <f>利润表!AO6</f>
        <v>306587725.76999998</v>
      </c>
      <c r="AP8" s="58">
        <f>利润表!AP6</f>
        <v>209981591.34</v>
      </c>
      <c r="AQ8" s="58">
        <f>利润表!AQ6</f>
        <v>288811507.83999997</v>
      </c>
      <c r="AR8" s="58">
        <f>利润表!AR6</f>
        <v>178480756.61000001</v>
      </c>
      <c r="AS8" s="58">
        <f>利润表!AS6</f>
        <v>0</v>
      </c>
      <c r="AT8" s="58">
        <f>利润表!AT6</f>
        <v>0</v>
      </c>
      <c r="AU8" s="58">
        <f>利润表!AU6</f>
        <v>0</v>
      </c>
      <c r="AV8" s="58">
        <f>利润表!AV6</f>
        <v>0</v>
      </c>
      <c r="AW8" s="58">
        <f>利润表!AW6</f>
        <v>0</v>
      </c>
      <c r="AX8" s="58">
        <f>利润表!AX6</f>
        <v>0</v>
      </c>
      <c r="AY8" s="58">
        <f>利润表!AY6</f>
        <v>0</v>
      </c>
      <c r="AZ8" s="58">
        <f>利润表!AZ6</f>
        <v>0</v>
      </c>
      <c r="BA8" s="58">
        <f>利润表!BA6</f>
        <v>0</v>
      </c>
      <c r="BB8" s="58">
        <f>利润表!BB6</f>
        <v>0</v>
      </c>
      <c r="BC8" s="58">
        <f>利润表!BC6</f>
        <v>0</v>
      </c>
      <c r="BD8" s="58">
        <f>利润表!BD6</f>
        <v>0</v>
      </c>
      <c r="BE8" s="58">
        <f>利润表!BE6</f>
        <v>0</v>
      </c>
      <c r="BF8" s="58">
        <f>利润表!BF6</f>
        <v>0</v>
      </c>
      <c r="BG8" s="58">
        <f>利润表!BG6</f>
        <v>0</v>
      </c>
      <c r="BH8" s="58">
        <f>利润表!BH6</f>
        <v>0</v>
      </c>
      <c r="BI8" s="58">
        <f>利润表!BI6</f>
        <v>0</v>
      </c>
      <c r="BJ8" s="58">
        <f>利润表!BJ6</f>
        <v>0</v>
      </c>
      <c r="BK8" s="58">
        <f>利润表!BK6</f>
        <v>0</v>
      </c>
      <c r="BL8" s="58">
        <f>利润表!BL6</f>
        <v>0</v>
      </c>
      <c r="BM8" s="58">
        <f>利润表!BM6</f>
        <v>0</v>
      </c>
      <c r="BN8" s="58">
        <f>利润表!BN6</f>
        <v>0</v>
      </c>
      <c r="BO8" s="58">
        <f>利润表!BO6</f>
        <v>0</v>
      </c>
      <c r="BP8" s="58">
        <f>利润表!BP6</f>
        <v>0</v>
      </c>
      <c r="BQ8" s="58">
        <f>利润表!BQ6</f>
        <v>0</v>
      </c>
      <c r="BR8" s="58">
        <f>利润表!BR6</f>
        <v>0</v>
      </c>
      <c r="BS8" s="58">
        <f>利润表!BS6</f>
        <v>0</v>
      </c>
      <c r="BT8" s="58">
        <f>利润表!BT6</f>
        <v>0</v>
      </c>
      <c r="BU8" s="58">
        <f>利润表!BU6</f>
        <v>0</v>
      </c>
      <c r="BV8" s="58">
        <f>利润表!BV6</f>
        <v>0</v>
      </c>
      <c r="BW8" s="58">
        <f>利润表!BW6</f>
        <v>0</v>
      </c>
      <c r="BX8" s="58">
        <f>利润表!BX6</f>
        <v>0</v>
      </c>
      <c r="BY8" s="58">
        <f>利润表!BY6</f>
        <v>0</v>
      </c>
      <c r="BZ8" s="58">
        <f>利润表!BZ6</f>
        <v>0</v>
      </c>
      <c r="CA8" s="58">
        <f>利润表!CA6</f>
        <v>0</v>
      </c>
      <c r="CB8" s="58">
        <f>利润表!CB6</f>
        <v>0</v>
      </c>
      <c r="CC8" s="58">
        <f>利润表!CC6</f>
        <v>0</v>
      </c>
      <c r="CD8" s="58">
        <f>利润表!CD6</f>
        <v>0</v>
      </c>
      <c r="CE8" s="58">
        <f>利润表!CE6</f>
        <v>0</v>
      </c>
      <c r="CF8" s="58">
        <f>利润表!CF6</f>
        <v>0</v>
      </c>
      <c r="CG8" s="58">
        <f>利润表!CG6</f>
        <v>0</v>
      </c>
      <c r="CH8" s="58">
        <f>利润表!CH6</f>
        <v>0</v>
      </c>
      <c r="CI8" s="58">
        <f>利润表!CI6</f>
        <v>0</v>
      </c>
      <c r="CJ8" s="58">
        <f>利润表!CJ6</f>
        <v>0</v>
      </c>
      <c r="CK8" s="58">
        <f>利润表!CK6</f>
        <v>0</v>
      </c>
      <c r="CL8" s="58">
        <f>利润表!CL6</f>
        <v>0</v>
      </c>
    </row>
    <row r="9" spans="1:90" s="58" customFormat="1">
      <c r="A9" s="160" t="s">
        <v>497</v>
      </c>
      <c r="E9" s="58">
        <f>利润表!E7</f>
        <v>60418645.509999998</v>
      </c>
      <c r="F9" s="58">
        <f>利润表!F7</f>
        <v>36815317.43</v>
      </c>
      <c r="G9" s="58">
        <f>利润表!G7</f>
        <v>20034719.390000001</v>
      </c>
      <c r="H9" s="58">
        <f>利润表!H7</f>
        <v>7515506.8799999999</v>
      </c>
      <c r="I9" s="58">
        <f>利润表!I7</f>
        <v>114062751.43000001</v>
      </c>
      <c r="J9" s="58">
        <f>利润表!J7</f>
        <v>100311925.15000001</v>
      </c>
      <c r="K9" s="58">
        <f>利润表!K7</f>
        <v>91270529.909999996</v>
      </c>
      <c r="L9" s="58">
        <f>利润表!L7</f>
        <v>64092804.670000002</v>
      </c>
      <c r="M9" s="58">
        <f>利润表!M7</f>
        <v>267791435.83000001</v>
      </c>
      <c r="N9" s="58">
        <f>利润表!N7</f>
        <v>168613001.00999999</v>
      </c>
      <c r="O9" s="58">
        <f>利润表!O7</f>
        <v>103948553.44</v>
      </c>
      <c r="P9" s="58">
        <f>利润表!P7</f>
        <v>44909162.780000001</v>
      </c>
      <c r="Q9" s="58">
        <f>利润表!Q7</f>
        <v>184738733.81999999</v>
      </c>
      <c r="R9" s="58">
        <f>利润表!R7</f>
        <v>121712463.17</v>
      </c>
      <c r="S9" s="58">
        <f>利润表!S7</f>
        <v>77699444.170000002</v>
      </c>
      <c r="T9" s="58">
        <f>利润表!T7</f>
        <v>35004419.310000002</v>
      </c>
      <c r="U9" s="58">
        <f>利润表!U7</f>
        <v>143348931.84</v>
      </c>
      <c r="V9" s="58">
        <f>利润表!V7</f>
        <v>96203983.5</v>
      </c>
      <c r="W9" s="58">
        <f>利润表!W7</f>
        <v>59655133.240000002</v>
      </c>
      <c r="X9" s="58">
        <f>利润表!X7</f>
        <v>25986134.73</v>
      </c>
      <c r="Y9" s="58">
        <f>利润表!Y7</f>
        <v>106790461.81</v>
      </c>
      <c r="Z9" s="58">
        <f>利润表!Z7</f>
        <v>65601698.590000004</v>
      </c>
      <c r="AA9" s="58">
        <f>利润表!AA7</f>
        <v>39973169.520000003</v>
      </c>
      <c r="AB9" s="58">
        <f>利润表!AB7</f>
        <v>16014149.220000001</v>
      </c>
      <c r="AC9" s="58">
        <f>利润表!AC7</f>
        <v>94151295.709999993</v>
      </c>
      <c r="AD9" s="58">
        <f>利润表!AD7</f>
        <v>66426257.609999999</v>
      </c>
      <c r="AE9" s="58">
        <f>利润表!AE7</f>
        <v>44526086.560000002</v>
      </c>
      <c r="AF9" s="58">
        <f>利润表!AF7</f>
        <v>19964479.469999999</v>
      </c>
      <c r="AG9" s="58">
        <f>利润表!AG7</f>
        <v>69728391.670000002</v>
      </c>
      <c r="AH9" s="58">
        <f>利润表!AH7</f>
        <v>44933987.030000001</v>
      </c>
      <c r="AI9" s="58">
        <f>利润表!AI7</f>
        <v>29267657.199999999</v>
      </c>
      <c r="AJ9" s="58">
        <f>利润表!AJ7</f>
        <v>14263709.699999999</v>
      </c>
      <c r="AK9" s="58">
        <f>利润表!AK7</f>
        <v>40041371.810000002</v>
      </c>
      <c r="AL9" s="58">
        <f>利润表!AL7</f>
        <v>26904941.32</v>
      </c>
      <c r="AM9" s="58">
        <f>利润表!AM7</f>
        <v>15018956.48</v>
      </c>
      <c r="AN9" s="58">
        <f>利润表!AN7</f>
        <v>4726595.1399999997</v>
      </c>
      <c r="AO9" s="58">
        <f>利润表!AO7</f>
        <v>26809850.289999999</v>
      </c>
      <c r="AP9" s="58">
        <f>利润表!AP7</f>
        <v>19096666.27</v>
      </c>
      <c r="AQ9" s="58">
        <f>利润表!AQ7</f>
        <v>26429281.16</v>
      </c>
      <c r="AR9" s="58">
        <f>利润表!AR7</f>
        <v>17383907.82</v>
      </c>
      <c r="AS9" s="58">
        <f>利润表!AS7</f>
        <v>0</v>
      </c>
      <c r="AT9" s="58">
        <f>利润表!AT7</f>
        <v>0</v>
      </c>
      <c r="AU9" s="58">
        <f>利润表!AU7</f>
        <v>0</v>
      </c>
      <c r="AV9" s="58">
        <f>利润表!AV7</f>
        <v>0</v>
      </c>
      <c r="AW9" s="58">
        <f>利润表!AW7</f>
        <v>0</v>
      </c>
      <c r="AX9" s="58">
        <f>利润表!AX7</f>
        <v>0</v>
      </c>
      <c r="AY9" s="58">
        <f>利润表!AY7</f>
        <v>0</v>
      </c>
      <c r="AZ9" s="58">
        <f>利润表!AZ7</f>
        <v>0</v>
      </c>
      <c r="BA9" s="58">
        <f>利润表!BA7</f>
        <v>0</v>
      </c>
      <c r="BB9" s="58">
        <f>利润表!BB7</f>
        <v>0</v>
      </c>
      <c r="BC9" s="58">
        <f>利润表!BC7</f>
        <v>0</v>
      </c>
      <c r="BD9" s="58">
        <f>利润表!BD7</f>
        <v>0</v>
      </c>
      <c r="BE9" s="58">
        <f>利润表!BE7</f>
        <v>0</v>
      </c>
      <c r="BF9" s="58">
        <f>利润表!BF7</f>
        <v>0</v>
      </c>
      <c r="BG9" s="58">
        <f>利润表!BG7</f>
        <v>0</v>
      </c>
      <c r="BH9" s="58">
        <f>利润表!BH7</f>
        <v>0</v>
      </c>
      <c r="BI9" s="58">
        <f>利润表!BI7</f>
        <v>0</v>
      </c>
      <c r="BJ9" s="58">
        <f>利润表!BJ7</f>
        <v>0</v>
      </c>
      <c r="BK9" s="58">
        <f>利润表!BK7</f>
        <v>0</v>
      </c>
      <c r="BL9" s="58">
        <f>利润表!BL7</f>
        <v>0</v>
      </c>
      <c r="BM9" s="58">
        <f>利润表!BM7</f>
        <v>0</v>
      </c>
      <c r="BN9" s="58">
        <f>利润表!BN7</f>
        <v>0</v>
      </c>
      <c r="BO9" s="58">
        <f>利润表!BO7</f>
        <v>0</v>
      </c>
      <c r="BP9" s="58">
        <f>利润表!BP7</f>
        <v>0</v>
      </c>
      <c r="BQ9" s="58">
        <f>利润表!BQ7</f>
        <v>0</v>
      </c>
      <c r="BR9" s="58">
        <f>利润表!BR7</f>
        <v>0</v>
      </c>
      <c r="BS9" s="58">
        <f>利润表!BS7</f>
        <v>0</v>
      </c>
      <c r="BT9" s="58">
        <f>利润表!BT7</f>
        <v>0</v>
      </c>
      <c r="BU9" s="58">
        <f>利润表!BU7</f>
        <v>0</v>
      </c>
      <c r="BV9" s="58">
        <f>利润表!BV7</f>
        <v>0</v>
      </c>
      <c r="BW9" s="58">
        <f>利润表!BW7</f>
        <v>0</v>
      </c>
      <c r="BX9" s="58">
        <f>利润表!BX7</f>
        <v>0</v>
      </c>
      <c r="BY9" s="58">
        <f>利润表!BY7</f>
        <v>0</v>
      </c>
      <c r="BZ9" s="58">
        <f>利润表!BZ7</f>
        <v>0</v>
      </c>
      <c r="CA9" s="58">
        <f>利润表!CA7</f>
        <v>0</v>
      </c>
      <c r="CB9" s="58">
        <f>利润表!CB7</f>
        <v>0</v>
      </c>
      <c r="CC9" s="58">
        <f>利润表!CC7</f>
        <v>0</v>
      </c>
      <c r="CD9" s="58">
        <f>利润表!CD7</f>
        <v>0</v>
      </c>
      <c r="CE9" s="58">
        <f>利润表!CE7</f>
        <v>0</v>
      </c>
      <c r="CF9" s="58">
        <f>利润表!CF7</f>
        <v>0</v>
      </c>
      <c r="CG9" s="58">
        <f>利润表!CG7</f>
        <v>0</v>
      </c>
      <c r="CH9" s="58">
        <f>利润表!CH7</f>
        <v>0</v>
      </c>
      <c r="CI9" s="58">
        <f>利润表!CI7</f>
        <v>0</v>
      </c>
      <c r="CJ9" s="58">
        <f>利润表!CJ7</f>
        <v>0</v>
      </c>
      <c r="CK9" s="58">
        <f>利润表!CK7</f>
        <v>0</v>
      </c>
    </row>
    <row r="10" spans="1:90" s="58" customFormat="1">
      <c r="A10" s="160" t="s">
        <v>498</v>
      </c>
      <c r="E10" s="58">
        <f>利润表!E8</f>
        <v>0</v>
      </c>
      <c r="F10" s="58">
        <f>利润表!F8</f>
        <v>0</v>
      </c>
      <c r="G10" s="58">
        <f>利润表!G8</f>
        <v>0</v>
      </c>
      <c r="H10" s="58">
        <f>利润表!H8</f>
        <v>0</v>
      </c>
      <c r="I10" s="58">
        <f>利润表!I8</f>
        <v>0</v>
      </c>
      <c r="J10" s="58">
        <f>利润表!J8</f>
        <v>0</v>
      </c>
      <c r="K10" s="58">
        <f>利润表!K8</f>
        <v>0</v>
      </c>
      <c r="L10" s="58">
        <f>利润表!L8</f>
        <v>0</v>
      </c>
      <c r="M10" s="58">
        <f>利润表!M8</f>
        <v>0</v>
      </c>
      <c r="N10" s="58">
        <f>利润表!N8</f>
        <v>0</v>
      </c>
      <c r="O10" s="58">
        <f>利润表!O8</f>
        <v>0</v>
      </c>
      <c r="P10" s="58">
        <f>利润表!P8</f>
        <v>0</v>
      </c>
      <c r="Q10" s="58">
        <f>利润表!Q8</f>
        <v>0</v>
      </c>
      <c r="R10" s="58">
        <f>利润表!R8</f>
        <v>0</v>
      </c>
      <c r="S10" s="58">
        <f>利润表!S8</f>
        <v>0</v>
      </c>
      <c r="T10" s="58">
        <f>利润表!T8</f>
        <v>0</v>
      </c>
      <c r="U10" s="58">
        <f>利润表!U8</f>
        <v>0</v>
      </c>
      <c r="V10" s="58">
        <f>利润表!V8</f>
        <v>0</v>
      </c>
      <c r="W10" s="58">
        <f>利润表!W8</f>
        <v>0</v>
      </c>
      <c r="X10" s="58">
        <f>利润表!X8</f>
        <v>0</v>
      </c>
      <c r="Y10" s="58">
        <f>利润表!Y8</f>
        <v>0</v>
      </c>
      <c r="Z10" s="58">
        <f>利润表!Z8</f>
        <v>0</v>
      </c>
      <c r="AA10" s="58">
        <f>利润表!AA8</f>
        <v>0</v>
      </c>
      <c r="AB10" s="58">
        <f>利润表!AB8</f>
        <v>0</v>
      </c>
      <c r="AC10" s="58">
        <f>利润表!AC8</f>
        <v>0</v>
      </c>
      <c r="AD10" s="58">
        <f>利润表!AD8</f>
        <v>0</v>
      </c>
      <c r="AE10" s="58">
        <f>利润表!AE8</f>
        <v>0</v>
      </c>
      <c r="AF10" s="58">
        <f>利润表!AF8</f>
        <v>0</v>
      </c>
      <c r="AG10" s="58">
        <f>利润表!AG8</f>
        <v>0</v>
      </c>
      <c r="AH10" s="58">
        <f>利润表!AH8</f>
        <v>0</v>
      </c>
      <c r="AI10" s="58">
        <f>利润表!AI8</f>
        <v>0</v>
      </c>
      <c r="AJ10" s="58">
        <f>利润表!AJ8</f>
        <v>0</v>
      </c>
      <c r="AK10" s="58">
        <f>利润表!AK8</f>
        <v>0</v>
      </c>
      <c r="AL10" s="58">
        <f>利润表!AL8</f>
        <v>0</v>
      </c>
      <c r="AM10" s="58">
        <f>利润表!AM8</f>
        <v>0</v>
      </c>
      <c r="AN10" s="58">
        <f>利润表!AN8</f>
        <v>0</v>
      </c>
      <c r="AO10" s="58">
        <f>利润表!AO8</f>
        <v>0</v>
      </c>
      <c r="AP10" s="58">
        <f>利润表!AP8</f>
        <v>0</v>
      </c>
      <c r="AQ10" s="58">
        <f>利润表!AQ8</f>
        <v>0</v>
      </c>
      <c r="AR10" s="58">
        <f>利润表!AR8</f>
        <v>0</v>
      </c>
      <c r="AS10" s="58">
        <f>利润表!AS8</f>
        <v>0</v>
      </c>
      <c r="AT10" s="58">
        <f>利润表!AT8</f>
        <v>0</v>
      </c>
      <c r="AU10" s="58">
        <f>利润表!AU8</f>
        <v>0</v>
      </c>
      <c r="AV10" s="58">
        <f>利润表!AV8</f>
        <v>0</v>
      </c>
      <c r="AW10" s="58">
        <f>利润表!AW8</f>
        <v>0</v>
      </c>
      <c r="AX10" s="58">
        <f>利润表!AX8</f>
        <v>0</v>
      </c>
      <c r="AY10" s="58">
        <f>利润表!AY8</f>
        <v>0</v>
      </c>
      <c r="AZ10" s="58">
        <f>利润表!AZ8</f>
        <v>0</v>
      </c>
      <c r="BA10" s="58">
        <f>利润表!BA8</f>
        <v>0</v>
      </c>
      <c r="BB10" s="58">
        <f>利润表!BB8</f>
        <v>0</v>
      </c>
      <c r="BC10" s="58">
        <f>利润表!BC8</f>
        <v>0</v>
      </c>
      <c r="BD10" s="58">
        <f>利润表!BD8</f>
        <v>0</v>
      </c>
      <c r="BE10" s="58">
        <f>利润表!BE8</f>
        <v>0</v>
      </c>
      <c r="BF10" s="58">
        <f>利润表!BF8</f>
        <v>0</v>
      </c>
      <c r="BG10" s="58">
        <f>利润表!BG8</f>
        <v>0</v>
      </c>
      <c r="BH10" s="58">
        <f>利润表!BH8</f>
        <v>0</v>
      </c>
      <c r="BI10" s="58">
        <f>利润表!BI8</f>
        <v>0</v>
      </c>
      <c r="BJ10" s="58">
        <f>利润表!BJ8</f>
        <v>0</v>
      </c>
      <c r="BK10" s="58">
        <f>利润表!BK8</f>
        <v>0</v>
      </c>
      <c r="BL10" s="58">
        <f>利润表!BL8</f>
        <v>0</v>
      </c>
      <c r="BM10" s="58">
        <f>利润表!BM8</f>
        <v>0</v>
      </c>
      <c r="BN10" s="58">
        <f>利润表!BN8</f>
        <v>0</v>
      </c>
      <c r="BO10" s="58">
        <f>利润表!BO8</f>
        <v>0</v>
      </c>
      <c r="BP10" s="58">
        <f>利润表!BP8</f>
        <v>0</v>
      </c>
      <c r="BQ10" s="58">
        <f>利润表!BQ8</f>
        <v>0</v>
      </c>
      <c r="BR10" s="58">
        <f>利润表!BR8</f>
        <v>0</v>
      </c>
      <c r="BS10" s="58">
        <f>利润表!BS8</f>
        <v>0</v>
      </c>
      <c r="BT10" s="58">
        <f>利润表!BT8</f>
        <v>0</v>
      </c>
      <c r="BU10" s="58">
        <f>利润表!BU8</f>
        <v>0</v>
      </c>
      <c r="BV10" s="58">
        <f>利润表!BV8</f>
        <v>0</v>
      </c>
      <c r="BW10" s="58">
        <f>利润表!BW8</f>
        <v>0</v>
      </c>
      <c r="BX10" s="58">
        <f>利润表!BX8</f>
        <v>0</v>
      </c>
      <c r="BY10" s="58">
        <f>利润表!BY8</f>
        <v>0</v>
      </c>
      <c r="BZ10" s="58">
        <f>利润表!BZ8</f>
        <v>0</v>
      </c>
      <c r="CA10" s="58">
        <f>利润表!CA8</f>
        <v>0</v>
      </c>
      <c r="CB10" s="58">
        <f>利润表!CB8</f>
        <v>0</v>
      </c>
      <c r="CC10" s="58">
        <f>利润表!CC8</f>
        <v>0</v>
      </c>
      <c r="CD10" s="58">
        <f>利润表!CD8</f>
        <v>0</v>
      </c>
      <c r="CE10" s="58">
        <f>利润表!CE8</f>
        <v>0</v>
      </c>
      <c r="CF10" s="58">
        <f>利润表!CF8</f>
        <v>0</v>
      </c>
      <c r="CG10" s="58">
        <f>利润表!CG8</f>
        <v>0</v>
      </c>
      <c r="CH10" s="58">
        <f>利润表!CH8</f>
        <v>0</v>
      </c>
      <c r="CI10" s="58">
        <f>利润表!CI8</f>
        <v>0</v>
      </c>
      <c r="CJ10" s="58">
        <f>利润表!CJ8</f>
        <v>0</v>
      </c>
      <c r="CK10" s="58">
        <f>利润表!CK8</f>
        <v>0</v>
      </c>
    </row>
    <row r="11" spans="1:90" s="58" customFormat="1">
      <c r="A11" s="160" t="s">
        <v>499</v>
      </c>
      <c r="E11" s="58">
        <f>利润表!E9</f>
        <v>494236903.35000002</v>
      </c>
      <c r="F11" s="58">
        <f>利润表!F9</f>
        <v>343442534.23000002</v>
      </c>
      <c r="G11" s="58">
        <f>利润表!G9</f>
        <v>226959308.56999999</v>
      </c>
      <c r="H11" s="58">
        <f>利润表!H9</f>
        <v>105272126.8</v>
      </c>
      <c r="I11" s="58">
        <f>利润表!I9</f>
        <v>491549250.81999999</v>
      </c>
      <c r="J11" s="58">
        <f>利润表!J9</f>
        <v>280093800.69</v>
      </c>
      <c r="K11" s="58">
        <f>利润表!K9</f>
        <v>180214386.43000001</v>
      </c>
      <c r="L11" s="58">
        <f>利润表!L9</f>
        <v>81513234.810000002</v>
      </c>
      <c r="M11" s="58">
        <f>利润表!M9</f>
        <v>344862892.38999999</v>
      </c>
      <c r="N11" s="58">
        <f>利润表!N9</f>
        <v>218480263.69</v>
      </c>
      <c r="O11" s="58">
        <f>利润表!O9</f>
        <v>144515595.81</v>
      </c>
      <c r="P11" s="58">
        <f>利润表!P9</f>
        <v>71271269.209999993</v>
      </c>
      <c r="Q11" s="58">
        <f>利润表!Q9</f>
        <v>318247813.04000002</v>
      </c>
      <c r="R11" s="58">
        <f>利润表!R9</f>
        <v>205993847</v>
      </c>
      <c r="S11" s="58">
        <f>利润表!S9</f>
        <v>132558674.13</v>
      </c>
      <c r="T11" s="58">
        <f>利润表!T9</f>
        <v>64090305.329999998</v>
      </c>
      <c r="U11" s="58">
        <f>利润表!U9</f>
        <v>269316887.45999998</v>
      </c>
      <c r="V11" s="58">
        <f>利润表!V9</f>
        <v>171724508.66</v>
      </c>
      <c r="W11" s="58">
        <f>利润表!W9</f>
        <v>112654193.55</v>
      </c>
      <c r="X11" s="58">
        <f>利润表!X9</f>
        <v>48982161.68</v>
      </c>
      <c r="Y11" s="58">
        <f>利润表!Y9</f>
        <v>231483560</v>
      </c>
      <c r="Z11" s="58">
        <f>利润表!Z9</f>
        <v>150261097.83000001</v>
      </c>
      <c r="AA11" s="58">
        <f>利润表!AA9</f>
        <v>99359580.629999995</v>
      </c>
      <c r="AB11" s="58">
        <f>利润表!AB9</f>
        <v>49419036.890000001</v>
      </c>
      <c r="AC11" s="58">
        <f>利润表!AC9</f>
        <v>270809064.06999999</v>
      </c>
      <c r="AD11" s="58">
        <f>利润表!AD9</f>
        <v>161675992.97999999</v>
      </c>
      <c r="AE11" s="58">
        <f>利润表!AE9</f>
        <v>105351239.75</v>
      </c>
      <c r="AF11" s="58">
        <f>利润表!AF9</f>
        <v>46808378.899999999</v>
      </c>
      <c r="AG11" s="58">
        <f>利润表!AG9</f>
        <v>207679938.19999999</v>
      </c>
      <c r="AH11" s="58">
        <f>利润表!AH9</f>
        <v>134999301.83000001</v>
      </c>
      <c r="AI11" s="58">
        <f>利润表!AI9</f>
        <v>85330768.25</v>
      </c>
      <c r="AJ11" s="58">
        <f>利润表!AJ9</f>
        <v>36552356.240000002</v>
      </c>
      <c r="AK11" s="58">
        <f>利润表!AK9</f>
        <v>124982153.75</v>
      </c>
      <c r="AL11" s="58">
        <f>利润表!AL9</f>
        <v>88924062.379999995</v>
      </c>
      <c r="AM11" s="58">
        <f>利润表!AM9</f>
        <v>32704483.02</v>
      </c>
      <c r="AN11" s="58">
        <f>利润表!AN9</f>
        <v>14733529.27</v>
      </c>
      <c r="AO11" s="58">
        <f>利润表!AO9</f>
        <v>61054674.630000003</v>
      </c>
      <c r="AP11" s="58">
        <f>利润表!AP9</f>
        <v>45965061.850000001</v>
      </c>
      <c r="AQ11" s="58">
        <f>利润表!AQ9</f>
        <v>83033362.060000002</v>
      </c>
      <c r="AR11" s="58">
        <f>利润表!AR9</f>
        <v>60047074.75</v>
      </c>
      <c r="AS11" s="58">
        <f>利润表!AS9</f>
        <v>0</v>
      </c>
      <c r="AT11" s="58">
        <f>利润表!AT9</f>
        <v>0</v>
      </c>
      <c r="AU11" s="58">
        <f>利润表!AU9</f>
        <v>0</v>
      </c>
      <c r="AV11" s="58">
        <f>利润表!AV9</f>
        <v>0</v>
      </c>
      <c r="AW11" s="58">
        <f>利润表!AW9</f>
        <v>0</v>
      </c>
      <c r="AX11" s="58">
        <f>利润表!AX9</f>
        <v>0</v>
      </c>
      <c r="AY11" s="58">
        <f>利润表!AY9</f>
        <v>0</v>
      </c>
      <c r="AZ11" s="58">
        <f>利润表!AZ9</f>
        <v>0</v>
      </c>
      <c r="BA11" s="58">
        <f>利润表!BA9</f>
        <v>0</v>
      </c>
      <c r="BB11" s="58">
        <f>利润表!BB9</f>
        <v>0</v>
      </c>
      <c r="BC11" s="58">
        <f>利润表!BC9</f>
        <v>0</v>
      </c>
      <c r="BD11" s="58">
        <f>利润表!BD9</f>
        <v>0</v>
      </c>
      <c r="BE11" s="58">
        <f>利润表!BE9</f>
        <v>0</v>
      </c>
      <c r="BF11" s="58">
        <f>利润表!BF9</f>
        <v>0</v>
      </c>
      <c r="BG11" s="58">
        <f>利润表!BG9</f>
        <v>0</v>
      </c>
      <c r="BH11" s="58">
        <f>利润表!BH9</f>
        <v>0</v>
      </c>
      <c r="BI11" s="58">
        <f>利润表!BI9</f>
        <v>0</v>
      </c>
      <c r="BJ11" s="58">
        <f>利润表!BJ9</f>
        <v>0</v>
      </c>
      <c r="BK11" s="58">
        <f>利润表!BK9</f>
        <v>0</v>
      </c>
      <c r="BL11" s="58">
        <f>利润表!BL9</f>
        <v>0</v>
      </c>
      <c r="BM11" s="58">
        <f>利润表!BM9</f>
        <v>0</v>
      </c>
      <c r="BN11" s="58">
        <f>利润表!BN9</f>
        <v>0</v>
      </c>
      <c r="BO11" s="58">
        <f>利润表!BO9</f>
        <v>0</v>
      </c>
      <c r="BP11" s="58">
        <f>利润表!BP9</f>
        <v>0</v>
      </c>
      <c r="BQ11" s="58">
        <f>利润表!BQ9</f>
        <v>0</v>
      </c>
      <c r="BR11" s="58">
        <f>利润表!BR9</f>
        <v>0</v>
      </c>
      <c r="BS11" s="58">
        <f>利润表!BS9</f>
        <v>0</v>
      </c>
      <c r="BT11" s="58">
        <f>利润表!BT9</f>
        <v>0</v>
      </c>
      <c r="BU11" s="58">
        <f>利润表!BU9</f>
        <v>0</v>
      </c>
      <c r="BV11" s="58">
        <f>利润表!BV9</f>
        <v>0</v>
      </c>
      <c r="BW11" s="58">
        <f>利润表!BW9</f>
        <v>0</v>
      </c>
      <c r="BX11" s="58">
        <f>利润表!BX9</f>
        <v>0</v>
      </c>
      <c r="BY11" s="58">
        <f>利润表!BY9</f>
        <v>0</v>
      </c>
      <c r="BZ11" s="58">
        <f>利润表!BZ9</f>
        <v>0</v>
      </c>
      <c r="CA11" s="58">
        <f>利润表!CA9</f>
        <v>0</v>
      </c>
      <c r="CB11" s="58">
        <f>利润表!CB9</f>
        <v>0</v>
      </c>
      <c r="CC11" s="58">
        <f>利润表!CC9</f>
        <v>0</v>
      </c>
      <c r="CD11" s="58">
        <f>利润表!CD9</f>
        <v>0</v>
      </c>
      <c r="CE11" s="58">
        <f>利润表!CE9</f>
        <v>0</v>
      </c>
      <c r="CF11" s="58">
        <f>利润表!CF9</f>
        <v>0</v>
      </c>
      <c r="CG11" s="58">
        <f>利润表!CG9</f>
        <v>0</v>
      </c>
      <c r="CH11" s="58">
        <f>利润表!CH9</f>
        <v>0</v>
      </c>
      <c r="CI11" s="58">
        <f>利润表!CI9</f>
        <v>0</v>
      </c>
      <c r="CJ11" s="58">
        <f>利润表!CJ9</f>
        <v>0</v>
      </c>
      <c r="CK11" s="58">
        <f>利润表!CK9</f>
        <v>0</v>
      </c>
    </row>
    <row r="12" spans="1:90" s="58" customFormat="1">
      <c r="A12" s="160" t="s">
        <v>500</v>
      </c>
      <c r="E12" s="58">
        <f>SUM(E8:E11)</f>
        <v>6587420519.8200006</v>
      </c>
      <c r="F12" s="58">
        <f t="shared" ref="F12:BQ12" si="4">SUM(F8:F11)</f>
        <v>4300224826.2299995</v>
      </c>
      <c r="G12" s="58">
        <f t="shared" si="4"/>
        <v>2811648968.6700001</v>
      </c>
      <c r="H12" s="58">
        <f t="shared" si="4"/>
        <v>1182845812.01</v>
      </c>
      <c r="I12" s="58">
        <f t="shared" si="4"/>
        <v>5130518746.4700003</v>
      </c>
      <c r="J12" s="58">
        <f t="shared" si="4"/>
        <v>3602867580.9400001</v>
      </c>
      <c r="K12" s="58">
        <f t="shared" si="4"/>
        <v>2333713557.8599997</v>
      </c>
      <c r="L12" s="58">
        <f t="shared" si="4"/>
        <v>1016381812.29</v>
      </c>
      <c r="M12" s="58">
        <f t="shared" si="4"/>
        <v>3790481952.4199996</v>
      </c>
      <c r="N12" s="58">
        <f t="shared" si="4"/>
        <v>2600673475.1799998</v>
      </c>
      <c r="O12" s="58">
        <f t="shared" si="4"/>
        <v>1635244178.1800001</v>
      </c>
      <c r="P12" s="58">
        <f t="shared" si="4"/>
        <v>729065037.64999998</v>
      </c>
      <c r="Q12" s="58">
        <f t="shared" si="4"/>
        <v>2692302723.9200001</v>
      </c>
      <c r="R12" s="58">
        <f t="shared" si="4"/>
        <v>1865222452.21</v>
      </c>
      <c r="S12" s="58">
        <f t="shared" si="4"/>
        <v>1189788071.46</v>
      </c>
      <c r="T12" s="58">
        <f t="shared" si="4"/>
        <v>548973987.11000001</v>
      </c>
      <c r="U12" s="58">
        <f t="shared" si="4"/>
        <v>2060769832.8399999</v>
      </c>
      <c r="V12" s="58">
        <f t="shared" si="4"/>
        <v>1412325368.5400002</v>
      </c>
      <c r="W12" s="58">
        <f t="shared" si="4"/>
        <v>904321683.55999994</v>
      </c>
      <c r="X12" s="58">
        <f t="shared" si="4"/>
        <v>412879708.49000001</v>
      </c>
      <c r="Y12" s="58">
        <f t="shared" si="4"/>
        <v>1561472387.4400001</v>
      </c>
      <c r="Z12" s="58">
        <f t="shared" si="4"/>
        <v>1022631112.45</v>
      </c>
      <c r="AA12" s="58">
        <f t="shared" si="4"/>
        <v>636115994.49000001</v>
      </c>
      <c r="AB12" s="58">
        <f t="shared" si="4"/>
        <v>291558339.29000002</v>
      </c>
      <c r="AC12" s="58">
        <f t="shared" si="4"/>
        <v>1368938383.99</v>
      </c>
      <c r="AD12" s="58">
        <f t="shared" si="4"/>
        <v>925154851</v>
      </c>
      <c r="AE12" s="58">
        <f t="shared" si="4"/>
        <v>585595848.75</v>
      </c>
      <c r="AF12" s="58">
        <f t="shared" si="4"/>
        <v>264498151.31</v>
      </c>
      <c r="AG12" s="58">
        <f t="shared" si="4"/>
        <v>966718808.79999995</v>
      </c>
      <c r="AH12" s="58">
        <f t="shared" si="4"/>
        <v>603123542.63</v>
      </c>
      <c r="AI12" s="58">
        <f t="shared" si="4"/>
        <v>363207663.61000001</v>
      </c>
      <c r="AJ12" s="58">
        <f t="shared" si="4"/>
        <v>157842268.52000001</v>
      </c>
      <c r="AK12" s="58">
        <f t="shared" si="4"/>
        <v>545828735.49000001</v>
      </c>
      <c r="AL12" s="58">
        <f t="shared" si="4"/>
        <v>366603828.37</v>
      </c>
      <c r="AM12" s="58">
        <f t="shared" si="4"/>
        <v>196181053.88999999</v>
      </c>
      <c r="AN12" s="58">
        <f t="shared" si="4"/>
        <v>81816297.519999996</v>
      </c>
      <c r="AO12" s="58">
        <f t="shared" si="4"/>
        <v>394452250.69</v>
      </c>
      <c r="AP12" s="58">
        <f t="shared" si="4"/>
        <v>275043319.46000004</v>
      </c>
      <c r="AQ12" s="58">
        <f t="shared" si="4"/>
        <v>398274151.06</v>
      </c>
      <c r="AR12" s="58">
        <f t="shared" si="4"/>
        <v>255911739.18000001</v>
      </c>
      <c r="AS12" s="58">
        <f t="shared" si="4"/>
        <v>0</v>
      </c>
      <c r="AT12" s="58">
        <f t="shared" si="4"/>
        <v>0</v>
      </c>
      <c r="AU12" s="58">
        <f t="shared" si="4"/>
        <v>0</v>
      </c>
      <c r="AV12" s="58">
        <f t="shared" si="4"/>
        <v>0</v>
      </c>
      <c r="AW12" s="58">
        <f t="shared" si="4"/>
        <v>0</v>
      </c>
      <c r="AX12" s="58">
        <f t="shared" si="4"/>
        <v>0</v>
      </c>
      <c r="AY12" s="58">
        <f t="shared" si="4"/>
        <v>0</v>
      </c>
      <c r="AZ12" s="58">
        <f t="shared" si="4"/>
        <v>0</v>
      </c>
      <c r="BA12" s="58">
        <f t="shared" si="4"/>
        <v>0</v>
      </c>
      <c r="BB12" s="58">
        <f t="shared" si="4"/>
        <v>0</v>
      </c>
      <c r="BC12" s="58">
        <f t="shared" si="4"/>
        <v>0</v>
      </c>
      <c r="BD12" s="58">
        <f t="shared" si="4"/>
        <v>0</v>
      </c>
      <c r="BE12" s="58">
        <f t="shared" si="4"/>
        <v>0</v>
      </c>
      <c r="BF12" s="58">
        <f t="shared" si="4"/>
        <v>0</v>
      </c>
      <c r="BG12" s="58">
        <f t="shared" si="4"/>
        <v>0</v>
      </c>
      <c r="BH12" s="58">
        <f t="shared" si="4"/>
        <v>0</v>
      </c>
      <c r="BI12" s="58">
        <f t="shared" si="4"/>
        <v>0</v>
      </c>
      <c r="BJ12" s="58">
        <f t="shared" si="4"/>
        <v>0</v>
      </c>
      <c r="BK12" s="58">
        <f t="shared" si="4"/>
        <v>0</v>
      </c>
      <c r="BL12" s="58">
        <f t="shared" si="4"/>
        <v>0</v>
      </c>
      <c r="BM12" s="58">
        <f t="shared" si="4"/>
        <v>0</v>
      </c>
      <c r="BN12" s="58">
        <f t="shared" si="4"/>
        <v>0</v>
      </c>
      <c r="BO12" s="58">
        <f t="shared" si="4"/>
        <v>0</v>
      </c>
      <c r="BP12" s="58">
        <f t="shared" si="4"/>
        <v>0</v>
      </c>
      <c r="BQ12" s="58">
        <f t="shared" si="4"/>
        <v>0</v>
      </c>
      <c r="BR12" s="58">
        <f t="shared" ref="BR12:CL12" si="5">SUM(BR8:BR11)</f>
        <v>0</v>
      </c>
      <c r="BS12" s="58">
        <f t="shared" si="5"/>
        <v>0</v>
      </c>
      <c r="BT12" s="58">
        <f t="shared" si="5"/>
        <v>0</v>
      </c>
      <c r="BU12" s="58">
        <f t="shared" si="5"/>
        <v>0</v>
      </c>
      <c r="BV12" s="58">
        <f t="shared" si="5"/>
        <v>0</v>
      </c>
      <c r="BW12" s="58">
        <f t="shared" si="5"/>
        <v>0</v>
      </c>
      <c r="BX12" s="58">
        <f t="shared" si="5"/>
        <v>0</v>
      </c>
      <c r="BY12" s="58">
        <f t="shared" si="5"/>
        <v>0</v>
      </c>
      <c r="BZ12" s="58">
        <f t="shared" si="5"/>
        <v>0</v>
      </c>
      <c r="CA12" s="58">
        <f t="shared" si="5"/>
        <v>0</v>
      </c>
      <c r="CB12" s="58">
        <f t="shared" si="5"/>
        <v>0</v>
      </c>
      <c r="CC12" s="58">
        <f t="shared" si="5"/>
        <v>0</v>
      </c>
      <c r="CD12" s="58">
        <f t="shared" si="5"/>
        <v>0</v>
      </c>
      <c r="CE12" s="58">
        <f t="shared" si="5"/>
        <v>0</v>
      </c>
      <c r="CF12" s="58">
        <f t="shared" si="5"/>
        <v>0</v>
      </c>
      <c r="CG12" s="58">
        <f t="shared" si="5"/>
        <v>0</v>
      </c>
      <c r="CH12" s="58">
        <f t="shared" si="5"/>
        <v>0</v>
      </c>
      <c r="CI12" s="58">
        <f t="shared" si="5"/>
        <v>0</v>
      </c>
      <c r="CJ12" s="58">
        <f t="shared" si="5"/>
        <v>0</v>
      </c>
      <c r="CK12" s="58">
        <f t="shared" si="5"/>
        <v>0</v>
      </c>
      <c r="CL12" s="58">
        <f t="shared" si="5"/>
        <v>0</v>
      </c>
    </row>
    <row r="13" spans="1:90" s="28" customFormat="1">
      <c r="A13" s="20" t="s">
        <v>501</v>
      </c>
      <c r="E13" s="28">
        <f>(E6/(1+E4)+E7)/E12</f>
        <v>0.48270848428869045</v>
      </c>
      <c r="F13" s="28">
        <f t="shared" ref="F13:BQ13" si="6">(F6/(1+F4)+F7)/F12</f>
        <v>0.56115748722272363</v>
      </c>
      <c r="G13" s="28">
        <f t="shared" si="6"/>
        <v>0.57890665521092621</v>
      </c>
      <c r="H13" s="28">
        <f t="shared" si="6"/>
        <v>0.81449725339337387</v>
      </c>
      <c r="I13" s="28">
        <f t="shared" si="6"/>
        <v>0.51086088093983451</v>
      </c>
      <c r="J13" s="28">
        <f t="shared" si="6"/>
        <v>0.56451090254040359</v>
      </c>
      <c r="K13" s="28">
        <f t="shared" si="6"/>
        <v>0.57057855808621094</v>
      </c>
      <c r="L13" s="28">
        <f t="shared" si="6"/>
        <v>0.76993579418432045</v>
      </c>
      <c r="M13" s="28">
        <f t="shared" si="6"/>
        <v>0.55688788956832558</v>
      </c>
      <c r="N13" s="28">
        <f t="shared" si="6"/>
        <v>0.63679267097741954</v>
      </c>
      <c r="O13" s="28">
        <f t="shared" si="6"/>
        <v>0.67451215664782982</v>
      </c>
      <c r="P13" s="28">
        <f t="shared" si="6"/>
        <v>0.92006585602041047</v>
      </c>
      <c r="Q13" s="28">
        <f t="shared" si="6"/>
        <v>0.66791856434768204</v>
      </c>
      <c r="R13" s="28">
        <f t="shared" si="6"/>
        <v>0.7586597406724126</v>
      </c>
      <c r="S13" s="28">
        <f t="shared" si="6"/>
        <v>0.79087035132679495</v>
      </c>
      <c r="T13" s="28">
        <f t="shared" si="6"/>
        <v>1.0148218321469749</v>
      </c>
      <c r="U13" s="28">
        <f t="shared" si="6"/>
        <v>0.68998992971982165</v>
      </c>
      <c r="V13" s="28">
        <f t="shared" si="6"/>
        <v>0.76477712291366295</v>
      </c>
      <c r="W13" s="28">
        <f t="shared" si="6"/>
        <v>0.78980315369449161</v>
      </c>
      <c r="X13" s="28">
        <f t="shared" si="6"/>
        <v>1.0356944429502206</v>
      </c>
      <c r="Y13" s="28">
        <f t="shared" si="6"/>
        <v>0.63399172276303828</v>
      </c>
      <c r="Z13" s="28">
        <f t="shared" si="6"/>
        <v>0.75154497059913894</v>
      </c>
      <c r="AA13" s="28">
        <f t="shared" si="6"/>
        <v>0.78820244415011642</v>
      </c>
      <c r="AB13" s="28">
        <f t="shared" si="6"/>
        <v>0.97072935656451409</v>
      </c>
      <c r="AC13" s="28">
        <f t="shared" si="6"/>
        <v>0.67186169901911275</v>
      </c>
      <c r="AD13" s="28">
        <f t="shared" si="6"/>
        <v>0.78618360873730098</v>
      </c>
      <c r="AE13" s="28">
        <f t="shared" si="6"/>
        <v>0.8143643401980315</v>
      </c>
      <c r="AF13" s="28">
        <f t="shared" si="6"/>
        <v>1.1103171217851033</v>
      </c>
      <c r="AG13" s="28">
        <f t="shared" si="6"/>
        <v>0.5965317944065226</v>
      </c>
      <c r="AH13" s="28">
        <f t="shared" si="6"/>
        <v>0.7250749844933142</v>
      </c>
      <c r="AI13" s="28">
        <f t="shared" si="6"/>
        <v>0.76800487489031033</v>
      </c>
      <c r="AJ13" s="28">
        <f t="shared" si="6"/>
        <v>0.82292825501010469</v>
      </c>
      <c r="AK13" s="28">
        <f t="shared" si="6"/>
        <v>0.57284722589642489</v>
      </c>
      <c r="AL13" s="28">
        <f t="shared" si="6"/>
        <v>0.59797156716746158</v>
      </c>
      <c r="AM13" s="28">
        <f t="shared" si="6"/>
        <v>0.72979029096396308</v>
      </c>
      <c r="AN13" s="28">
        <f t="shared" si="6"/>
        <v>0.93934474621285713</v>
      </c>
      <c r="AO13" s="28">
        <f t="shared" si="6"/>
        <v>0.66093076552094143</v>
      </c>
      <c r="AP13" s="28">
        <f t="shared" si="6"/>
        <v>0.67247679446691322</v>
      </c>
      <c r="AQ13" s="28">
        <f t="shared" si="6"/>
        <v>0.56623725752672749</v>
      </c>
      <c r="AR13" s="28">
        <f t="shared" si="6"/>
        <v>0.55218931297483742</v>
      </c>
      <c r="AS13" s="28" t="e">
        <f t="shared" si="6"/>
        <v>#DIV/0!</v>
      </c>
      <c r="AT13" s="28" t="e">
        <f t="shared" si="6"/>
        <v>#DIV/0!</v>
      </c>
      <c r="AU13" s="28" t="e">
        <f t="shared" si="6"/>
        <v>#DIV/0!</v>
      </c>
      <c r="AV13" s="28" t="e">
        <f t="shared" si="6"/>
        <v>#DIV/0!</v>
      </c>
      <c r="AW13" s="28" t="e">
        <f t="shared" si="6"/>
        <v>#DIV/0!</v>
      </c>
      <c r="AX13" s="28" t="e">
        <f t="shared" si="6"/>
        <v>#DIV/0!</v>
      </c>
      <c r="AY13" s="28" t="e">
        <f t="shared" si="6"/>
        <v>#DIV/0!</v>
      </c>
      <c r="AZ13" s="28" t="e">
        <f t="shared" si="6"/>
        <v>#DIV/0!</v>
      </c>
      <c r="BA13" s="28" t="e">
        <f t="shared" si="6"/>
        <v>#DIV/0!</v>
      </c>
      <c r="BB13" s="28" t="e">
        <f t="shared" si="6"/>
        <v>#DIV/0!</v>
      </c>
      <c r="BC13" s="28" t="e">
        <f t="shared" si="6"/>
        <v>#DIV/0!</v>
      </c>
      <c r="BD13" s="28" t="e">
        <f t="shared" si="6"/>
        <v>#DIV/0!</v>
      </c>
      <c r="BE13" s="28" t="e">
        <f t="shared" si="6"/>
        <v>#DIV/0!</v>
      </c>
      <c r="BF13" s="28" t="e">
        <f t="shared" si="6"/>
        <v>#DIV/0!</v>
      </c>
      <c r="BG13" s="28" t="e">
        <f t="shared" si="6"/>
        <v>#DIV/0!</v>
      </c>
      <c r="BH13" s="28" t="e">
        <f t="shared" si="6"/>
        <v>#DIV/0!</v>
      </c>
      <c r="BI13" s="28" t="e">
        <f t="shared" si="6"/>
        <v>#DIV/0!</v>
      </c>
      <c r="BJ13" s="28" t="e">
        <f t="shared" si="6"/>
        <v>#DIV/0!</v>
      </c>
      <c r="BK13" s="28" t="e">
        <f t="shared" si="6"/>
        <v>#DIV/0!</v>
      </c>
      <c r="BL13" s="28" t="e">
        <f t="shared" si="6"/>
        <v>#DIV/0!</v>
      </c>
      <c r="BM13" s="28" t="e">
        <f t="shared" si="6"/>
        <v>#DIV/0!</v>
      </c>
      <c r="BN13" s="28" t="e">
        <f t="shared" si="6"/>
        <v>#DIV/0!</v>
      </c>
      <c r="BO13" s="28" t="e">
        <f t="shared" si="6"/>
        <v>#DIV/0!</v>
      </c>
      <c r="BP13" s="28" t="e">
        <f t="shared" si="6"/>
        <v>#DIV/0!</v>
      </c>
      <c r="BQ13" s="28" t="e">
        <f t="shared" si="6"/>
        <v>#DIV/0!</v>
      </c>
      <c r="BR13" s="28" t="e">
        <f t="shared" ref="BR13:CK13" si="7">(BR6/(1+BR4)+BR7)/BR12</f>
        <v>#DIV/0!</v>
      </c>
      <c r="BS13" s="28" t="e">
        <f t="shared" si="7"/>
        <v>#DIV/0!</v>
      </c>
      <c r="BT13" s="28" t="e">
        <f t="shared" si="7"/>
        <v>#DIV/0!</v>
      </c>
      <c r="BU13" s="28" t="e">
        <f t="shared" si="7"/>
        <v>#DIV/0!</v>
      </c>
      <c r="BV13" s="28" t="e">
        <f t="shared" si="7"/>
        <v>#DIV/0!</v>
      </c>
      <c r="BW13" s="28" t="e">
        <f t="shared" si="7"/>
        <v>#DIV/0!</v>
      </c>
      <c r="BX13" s="28" t="e">
        <f t="shared" si="7"/>
        <v>#DIV/0!</v>
      </c>
      <c r="BY13" s="28" t="e">
        <f t="shared" si="7"/>
        <v>#DIV/0!</v>
      </c>
      <c r="BZ13" s="28" t="e">
        <f t="shared" si="7"/>
        <v>#DIV/0!</v>
      </c>
      <c r="CA13" s="28" t="e">
        <f t="shared" si="7"/>
        <v>#DIV/0!</v>
      </c>
      <c r="CB13" s="28" t="e">
        <f t="shared" si="7"/>
        <v>#DIV/0!</v>
      </c>
      <c r="CC13" s="28" t="e">
        <f t="shared" si="7"/>
        <v>#DIV/0!</v>
      </c>
      <c r="CD13" s="28" t="e">
        <f t="shared" si="7"/>
        <v>#DIV/0!</v>
      </c>
      <c r="CE13" s="28" t="e">
        <f t="shared" si="7"/>
        <v>#DIV/0!</v>
      </c>
      <c r="CF13" s="28" t="e">
        <f t="shared" si="7"/>
        <v>#DIV/0!</v>
      </c>
      <c r="CG13" s="28" t="e">
        <f t="shared" si="7"/>
        <v>#DIV/0!</v>
      </c>
      <c r="CH13" s="28" t="e">
        <f t="shared" si="7"/>
        <v>#DIV/0!</v>
      </c>
      <c r="CI13" s="28" t="e">
        <f t="shared" si="7"/>
        <v>#DIV/0!</v>
      </c>
      <c r="CJ13" s="28" t="e">
        <f t="shared" si="7"/>
        <v>#DIV/0!</v>
      </c>
      <c r="CK13" s="28" t="e">
        <f t="shared" si="7"/>
        <v>#DIV/0!</v>
      </c>
    </row>
    <row r="14" spans="1:90" s="26" customFormat="1">
      <c r="A14" s="17" t="s">
        <v>502</v>
      </c>
      <c r="E14" s="26">
        <f>现金流量表!E13</f>
        <v>-3025871483.52</v>
      </c>
      <c r="F14" s="26">
        <f>现金流量表!F13</f>
        <v>-2747357348.1999998</v>
      </c>
      <c r="G14" s="26">
        <f>现金流量表!G13</f>
        <v>-1937829405.51</v>
      </c>
      <c r="H14" s="26">
        <f>现金流量表!H13</f>
        <v>-239089059.56</v>
      </c>
      <c r="I14" s="26">
        <f>现金流量表!I13</f>
        <v>2294310944.7399998</v>
      </c>
      <c r="J14" s="26">
        <f>现金流量表!J13</f>
        <v>1439759970.6700001</v>
      </c>
      <c r="K14" s="26">
        <f>现金流量表!K13</f>
        <v>858007072.72000003</v>
      </c>
      <c r="L14" s="26">
        <f>现金流量表!L13</f>
        <v>350428492.70999998</v>
      </c>
      <c r="M14" s="26">
        <f>现金流量表!M13</f>
        <v>450598075.64999998</v>
      </c>
      <c r="N14" s="26">
        <f>现金流量表!N13</f>
        <v>355080443.73000002</v>
      </c>
      <c r="O14" s="26">
        <f>现金流量表!O13</f>
        <v>56517507.310000002</v>
      </c>
      <c r="P14" s="26">
        <f>现金流量表!P13</f>
        <v>-201538213.25</v>
      </c>
      <c r="Q14" s="26">
        <f>现金流量表!Q13</f>
        <v>-921857612.94000006</v>
      </c>
      <c r="R14" s="26">
        <f>现金流量表!R13</f>
        <v>-680119618.66999996</v>
      </c>
      <c r="S14" s="26">
        <f>现金流量表!S13</f>
        <v>-447012760.51999998</v>
      </c>
      <c r="T14" s="26">
        <f>现金流量表!T13</f>
        <v>-122283464.94</v>
      </c>
      <c r="U14" s="26">
        <f>现金流量表!U13</f>
        <v>463270771.81</v>
      </c>
      <c r="V14" s="26">
        <f>现金流量表!V13</f>
        <v>261790812.36000001</v>
      </c>
      <c r="W14" s="26">
        <f>现金流量表!W13</f>
        <v>168067885.56999999</v>
      </c>
      <c r="X14" s="26">
        <f>现金流量表!X13</f>
        <v>-165527.82999999999</v>
      </c>
      <c r="Y14" s="26">
        <f>现金流量表!Y13</f>
        <v>225335309.27000001</v>
      </c>
      <c r="Z14" s="26">
        <f>现金流量表!Z13</f>
        <v>-19537301.879999999</v>
      </c>
      <c r="AA14" s="26">
        <f>现金流量表!AA13</f>
        <v>-79794460.819999993</v>
      </c>
      <c r="AB14" s="26">
        <f>现金流量表!AB13</f>
        <v>-103684889.08</v>
      </c>
      <c r="AC14" s="26">
        <f>现金流量表!AC13</f>
        <v>1023357.41</v>
      </c>
      <c r="AD14" s="26">
        <f>现金流量表!AD13</f>
        <v>-104757227.91</v>
      </c>
      <c r="AE14" s="26">
        <f>现金流量表!AE13</f>
        <v>-108770282.44</v>
      </c>
      <c r="AF14" s="26">
        <f>现金流量表!AF13</f>
        <v>-90784906.340000004</v>
      </c>
      <c r="AG14" s="26">
        <f>现金流量表!AG13</f>
        <v>306336168.80000001</v>
      </c>
      <c r="AH14" s="26">
        <f>现金流量表!AH13</f>
        <v>132156867.83</v>
      </c>
      <c r="AI14" s="26">
        <f>现金流量表!AI13</f>
        <v>93132042.819999993</v>
      </c>
      <c r="AJ14" s="26">
        <f>现金流量表!AJ13</f>
        <v>75066812.620000005</v>
      </c>
      <c r="AK14" s="26">
        <f>现金流量表!AK13</f>
        <v>262170311.21000001</v>
      </c>
      <c r="AL14" s="26">
        <f>现金流量表!AL13</f>
        <v>167369352.55000001</v>
      </c>
      <c r="AM14" s="26">
        <f>现金流量表!AM13</f>
        <v>74887169.640000001</v>
      </c>
      <c r="AN14" s="26">
        <f>现金流量表!AN13</f>
        <v>-5200002.76</v>
      </c>
      <c r="AO14" s="26">
        <f>现金流量表!AO13</f>
        <v>71983217.319999993</v>
      </c>
      <c r="AP14" s="26">
        <f>现金流量表!AP13</f>
        <v>-5005112.54</v>
      </c>
      <c r="AQ14" s="26">
        <f>现金流量表!AQ13</f>
        <v>129131862.63</v>
      </c>
      <c r="AR14" s="26">
        <f>现金流量表!AR13</f>
        <v>78800876.209999993</v>
      </c>
      <c r="AS14" s="26">
        <f>现金流量表!AS13</f>
        <v>0</v>
      </c>
      <c r="AT14" s="26">
        <f>现金流量表!AT13</f>
        <v>0</v>
      </c>
      <c r="AU14" s="26">
        <f>现金流量表!AU13</f>
        <v>0</v>
      </c>
      <c r="AV14" s="26">
        <f>现金流量表!AV13</f>
        <v>0</v>
      </c>
      <c r="AW14" s="26">
        <f>现金流量表!AW13</f>
        <v>0</v>
      </c>
      <c r="AX14" s="26">
        <f>现金流量表!AX13</f>
        <v>0</v>
      </c>
      <c r="AY14" s="26">
        <f>现金流量表!AY13</f>
        <v>0</v>
      </c>
      <c r="AZ14" s="26">
        <f>现金流量表!AZ13</f>
        <v>0</v>
      </c>
      <c r="BA14" s="26">
        <f>现金流量表!BA13</f>
        <v>0</v>
      </c>
      <c r="BB14" s="26">
        <f>现金流量表!BB13</f>
        <v>0</v>
      </c>
      <c r="BC14" s="26">
        <f>现金流量表!BC13</f>
        <v>0</v>
      </c>
      <c r="BD14" s="26">
        <f>现金流量表!BD13</f>
        <v>0</v>
      </c>
      <c r="BE14" s="26">
        <f>现金流量表!BE13</f>
        <v>0</v>
      </c>
      <c r="BF14" s="26">
        <f>现金流量表!BF13</f>
        <v>0</v>
      </c>
      <c r="BG14" s="26">
        <f>现金流量表!BG13</f>
        <v>0</v>
      </c>
      <c r="BH14" s="26">
        <f>现金流量表!BH13</f>
        <v>0</v>
      </c>
      <c r="BI14" s="26">
        <f>现金流量表!BI13</f>
        <v>0</v>
      </c>
      <c r="BJ14" s="26">
        <f>现金流量表!BJ13</f>
        <v>0</v>
      </c>
      <c r="BK14" s="26">
        <f>现金流量表!BK13</f>
        <v>0</v>
      </c>
      <c r="BL14" s="26">
        <f>现金流量表!BL13</f>
        <v>0</v>
      </c>
      <c r="BM14" s="26">
        <f>现金流量表!BM13</f>
        <v>0</v>
      </c>
      <c r="BN14" s="26">
        <f>现金流量表!BN13</f>
        <v>0</v>
      </c>
      <c r="BO14" s="26">
        <f>现金流量表!BO13</f>
        <v>0</v>
      </c>
      <c r="BP14" s="26">
        <f>现金流量表!BP13</f>
        <v>0</v>
      </c>
      <c r="BQ14" s="26">
        <f>现金流量表!BQ13</f>
        <v>0</v>
      </c>
      <c r="BR14" s="26">
        <f>现金流量表!BR13</f>
        <v>0</v>
      </c>
      <c r="BS14" s="26">
        <f>现金流量表!BS13</f>
        <v>0</v>
      </c>
      <c r="BT14" s="26">
        <f>现金流量表!BT13</f>
        <v>0</v>
      </c>
      <c r="BU14" s="26">
        <f>现金流量表!BU13</f>
        <v>0</v>
      </c>
      <c r="BV14" s="26">
        <f>现金流量表!BV13</f>
        <v>0</v>
      </c>
      <c r="BW14" s="26">
        <f>现金流量表!BW13</f>
        <v>0</v>
      </c>
      <c r="BX14" s="26">
        <f>现金流量表!BX13</f>
        <v>0</v>
      </c>
      <c r="BY14" s="26">
        <f>现金流量表!BY13</f>
        <v>0</v>
      </c>
      <c r="BZ14" s="26">
        <f>现金流量表!BZ13</f>
        <v>0</v>
      </c>
      <c r="CA14" s="26">
        <f>现金流量表!CA13</f>
        <v>0</v>
      </c>
      <c r="CB14" s="26">
        <f>现金流量表!CB13</f>
        <v>0</v>
      </c>
      <c r="CC14" s="26">
        <f>现金流量表!CC13</f>
        <v>0</v>
      </c>
      <c r="CD14" s="26">
        <f>现金流量表!CD13</f>
        <v>0</v>
      </c>
      <c r="CE14" s="26">
        <f>现金流量表!CE13</f>
        <v>0</v>
      </c>
      <c r="CF14" s="26">
        <f>现金流量表!CF13</f>
        <v>0</v>
      </c>
      <c r="CG14" s="26">
        <f>现金流量表!CG13</f>
        <v>0</v>
      </c>
      <c r="CH14" s="26">
        <f>现金流量表!CH13</f>
        <v>0</v>
      </c>
      <c r="CI14" s="26">
        <f>现金流量表!CI13</f>
        <v>0</v>
      </c>
      <c r="CJ14" s="26">
        <f>现金流量表!CJ13</f>
        <v>0</v>
      </c>
      <c r="CK14" s="26">
        <f>现金流量表!CK13</f>
        <v>0</v>
      </c>
    </row>
    <row r="15" spans="1:90" s="26" customFormat="1">
      <c r="A15" s="17" t="s">
        <v>503</v>
      </c>
      <c r="E15" s="26">
        <f>股权价值增加表!E17</f>
        <v>1048888724.3936763</v>
      </c>
      <c r="F15" s="26">
        <f>股权价值增加表!F17</f>
        <v>566872476.40879178</v>
      </c>
      <c r="G15" s="26">
        <f>股权价值增加表!G17</f>
        <v>310307520.21793395</v>
      </c>
      <c r="H15" s="26">
        <f>股权价值增加表!H17</f>
        <v>94563446.135886341</v>
      </c>
      <c r="I15" s="26">
        <f>股权价值增加表!I17</f>
        <v>770873092.16083491</v>
      </c>
      <c r="J15" s="26">
        <f>股权价值增加表!J17</f>
        <v>399535030.83178651</v>
      </c>
      <c r="K15" s="26">
        <f>股权价值增加表!K17</f>
        <v>218668005.96271089</v>
      </c>
      <c r="L15" s="26">
        <f>股权价值增加表!L17</f>
        <v>61780153.296675332</v>
      </c>
      <c r="M15" s="26">
        <f>股权价值增加表!M17</f>
        <v>576117050.6751653</v>
      </c>
      <c r="N15" s="26">
        <f>股权价值增加表!N17</f>
        <v>291101243.78526413</v>
      </c>
      <c r="O15" s="26">
        <f>股权价值增加表!O17</f>
        <v>176773929.73300722</v>
      </c>
      <c r="P15" s="26">
        <f>股权价值增加表!P17</f>
        <v>56939377.580278009</v>
      </c>
      <c r="Q15" s="26">
        <f>股权价值增加表!Q17</f>
        <v>415253439.17629462</v>
      </c>
      <c r="R15" s="26">
        <f>股权价值增加表!R17</f>
        <v>228177559.8307862</v>
      </c>
      <c r="S15" s="26">
        <f>股权价值增加表!S17</f>
        <v>148444933.88797238</v>
      </c>
      <c r="T15" s="26">
        <f>股权价值增加表!T17</f>
        <v>50908980.096083678</v>
      </c>
      <c r="U15" s="26">
        <f>股权价值增加表!U17</f>
        <v>335928731.79979753</v>
      </c>
      <c r="V15" s="26">
        <f>股权价值增加表!V17</f>
        <v>215465364.83624467</v>
      </c>
      <c r="W15" s="26">
        <f>股权价值增加表!W17</f>
        <v>112913656.99461612</v>
      </c>
      <c r="X15" s="26">
        <f>股权价值增加表!X17</f>
        <v>29263046.568292189</v>
      </c>
      <c r="Y15" s="26">
        <f>股权价值增加表!Y17</f>
        <v>211033404.63445583</v>
      </c>
      <c r="Z15" s="26">
        <f>股权价值增加表!Z17</f>
        <v>79337346.490697354</v>
      </c>
      <c r="AA15" s="26">
        <f>股权价值增加表!AA17</f>
        <v>34188054.75588645</v>
      </c>
      <c r="AB15" s="26">
        <f>股权价值增加表!AB17</f>
        <v>-23437588.076955386</v>
      </c>
      <c r="AC15" s="26">
        <f>股权价值增加表!AC17</f>
        <v>154528176.59544963</v>
      </c>
      <c r="AD15" s="26">
        <f>股权价值增加表!AD17</f>
        <v>169922184.0802058</v>
      </c>
      <c r="AE15" s="26">
        <f>股权价值增加表!AE17</f>
        <v>145077189.09447107</v>
      </c>
      <c r="AF15" s="26">
        <f>股权价值增加表!AF17</f>
        <v>59354338.688604563</v>
      </c>
      <c r="AG15" s="26">
        <f>股权价值增加表!AG17</f>
        <v>234242226.15596956</v>
      </c>
      <c r="AH15" s="26">
        <f>股权价值增加表!AH17</f>
        <v>165779578.11226106</v>
      </c>
      <c r="AI15" s="26">
        <f>股权价值增加表!AI17</f>
        <v>132291597.05229953</v>
      </c>
      <c r="AJ15" s="26">
        <f>股权价值增加表!AJ17</f>
        <v>78665308.421999648</v>
      </c>
      <c r="AK15" s="26">
        <f>股权价值增加表!AK17</f>
        <v>148568872.31484017</v>
      </c>
      <c r="AL15" s="26">
        <f>股权价值增加表!AL17</f>
        <v>104081862.44367038</v>
      </c>
      <c r="AM15" s="26">
        <f>股权价值增加表!AM17</f>
        <v>63772380.365525424</v>
      </c>
      <c r="AN15" s="26">
        <f>股权价值增加表!AN17</f>
        <v>952386.94894169271</v>
      </c>
      <c r="AO15" s="26">
        <f>股权价值增加表!AO17</f>
        <v>80258818.772828475</v>
      </c>
      <c r="AP15" s="26">
        <f>股权价值增加表!AP17</f>
        <v>66245054.151048765</v>
      </c>
      <c r="AQ15" s="26">
        <f>股权价值增加表!AQ17</f>
        <v>94306791.319660872</v>
      </c>
      <c r="AR15" s="26">
        <f>股权价值增加表!AR17</f>
        <v>73932948.094550639</v>
      </c>
      <c r="AS15" s="26" t="e">
        <f>股权价值增加表!AS17</f>
        <v>#DIV/0!</v>
      </c>
      <c r="AT15" s="26">
        <f>股权价值增加表!AT17</f>
        <v>0</v>
      </c>
      <c r="AU15" s="26">
        <f>股权价值增加表!AU17</f>
        <v>0</v>
      </c>
      <c r="AV15" s="26">
        <f>股权价值增加表!AV17</f>
        <v>0</v>
      </c>
      <c r="AW15" s="26">
        <f>股权价值增加表!AW17</f>
        <v>0</v>
      </c>
      <c r="AX15" s="26">
        <f>股权价值增加表!AX17</f>
        <v>0</v>
      </c>
      <c r="AY15" s="26">
        <f>股权价值增加表!AY17</f>
        <v>0</v>
      </c>
      <c r="AZ15" s="26">
        <f>股权价值增加表!AZ17</f>
        <v>0</v>
      </c>
      <c r="BA15" s="26">
        <f>股权价值增加表!BA17</f>
        <v>0</v>
      </c>
      <c r="BB15" s="26">
        <f>股权价值增加表!BB17</f>
        <v>0</v>
      </c>
      <c r="BC15" s="26">
        <f>股权价值增加表!BC17</f>
        <v>0</v>
      </c>
      <c r="BD15" s="26">
        <f>股权价值增加表!BD17</f>
        <v>0</v>
      </c>
      <c r="BE15" s="26">
        <f>股权价值增加表!BE17</f>
        <v>0</v>
      </c>
      <c r="BF15" s="26">
        <f>股权价值增加表!BF17</f>
        <v>0</v>
      </c>
      <c r="BG15" s="26">
        <f>股权价值增加表!BG17</f>
        <v>0</v>
      </c>
      <c r="BH15" s="26">
        <f>股权价值增加表!BH17</f>
        <v>0</v>
      </c>
      <c r="BI15" s="26">
        <f>股权价值增加表!BI17</f>
        <v>0</v>
      </c>
      <c r="BJ15" s="26">
        <f>股权价值增加表!BJ17</f>
        <v>0</v>
      </c>
      <c r="BK15" s="26">
        <f>股权价值增加表!BK17</f>
        <v>0</v>
      </c>
      <c r="BL15" s="26">
        <f>股权价值增加表!BL17</f>
        <v>0</v>
      </c>
      <c r="BM15" s="26">
        <f>股权价值增加表!BM17</f>
        <v>0</v>
      </c>
      <c r="BN15" s="26">
        <f>股权价值增加表!BN17</f>
        <v>0</v>
      </c>
      <c r="BO15" s="26">
        <f>股权价值增加表!BO17</f>
        <v>0</v>
      </c>
      <c r="BP15" s="26">
        <f>股权价值增加表!BP17</f>
        <v>0</v>
      </c>
      <c r="BQ15" s="26">
        <f>股权价值增加表!BQ17</f>
        <v>0</v>
      </c>
      <c r="BR15" s="26">
        <f>股权价值增加表!BR17</f>
        <v>0</v>
      </c>
      <c r="BS15" s="26">
        <f>股权价值增加表!BS17</f>
        <v>0</v>
      </c>
      <c r="BT15" s="26">
        <f>股权价值增加表!BT17</f>
        <v>0</v>
      </c>
      <c r="BU15" s="26">
        <f>股权价值增加表!BU17</f>
        <v>0</v>
      </c>
      <c r="BV15" s="26">
        <f>股权价值增加表!BV17</f>
        <v>0</v>
      </c>
      <c r="BW15" s="26">
        <f>股权价值增加表!BW17</f>
        <v>0</v>
      </c>
      <c r="BX15" s="26">
        <f>股权价值增加表!BX17</f>
        <v>0</v>
      </c>
      <c r="BY15" s="26">
        <f>股权价值增加表!BY17</f>
        <v>0</v>
      </c>
      <c r="BZ15" s="26">
        <f>股权价值增加表!BZ17</f>
        <v>0</v>
      </c>
      <c r="CA15" s="26">
        <f>股权价值增加表!CA17</f>
        <v>0</v>
      </c>
      <c r="CB15" s="26">
        <f>股权价值增加表!CB17</f>
        <v>0</v>
      </c>
      <c r="CC15" s="26">
        <f>股权价值增加表!CC17</f>
        <v>0</v>
      </c>
      <c r="CD15" s="26">
        <f>股权价值增加表!CD17</f>
        <v>0</v>
      </c>
      <c r="CE15" s="26">
        <f>股权价值增加表!CE17</f>
        <v>0</v>
      </c>
      <c r="CF15" s="26">
        <f>股权价值增加表!CF17</f>
        <v>0</v>
      </c>
      <c r="CG15" s="26" t="e">
        <f>股权价值增加表!CG17</f>
        <v>#DIV/0!</v>
      </c>
      <c r="CH15" s="26" t="e">
        <f>股权价值增加表!CH17</f>
        <v>#DIV/0!</v>
      </c>
      <c r="CI15" s="26" t="e">
        <f>股权价值增加表!CI17</f>
        <v>#DIV/0!</v>
      </c>
      <c r="CJ15" s="26" t="e">
        <f>股权价值增加表!CJ17</f>
        <v>#DIV/0!</v>
      </c>
      <c r="CK15" s="26">
        <f>股权价值增加表!CK17</f>
        <v>0</v>
      </c>
    </row>
    <row r="16" spans="1:90" s="28" customFormat="1">
      <c r="A16" s="20" t="s">
        <v>504</v>
      </c>
      <c r="E16" s="28">
        <f>E14/E15</f>
        <v>-2.8848355532367309</v>
      </c>
      <c r="F16" s="28">
        <f t="shared" ref="F16:BQ16" si="8">F14/F15</f>
        <v>-4.8465174488711344</v>
      </c>
      <c r="G16" s="28">
        <f t="shared" si="8"/>
        <v>-6.24486768528533</v>
      </c>
      <c r="H16" s="28">
        <f t="shared" si="8"/>
        <v>-2.5283454583120033</v>
      </c>
      <c r="I16" s="28">
        <f t="shared" si="8"/>
        <v>2.9762498757205482</v>
      </c>
      <c r="J16" s="28">
        <f t="shared" si="8"/>
        <v>3.6035888209166127</v>
      </c>
      <c r="K16" s="28">
        <f t="shared" si="8"/>
        <v>3.9237888000236971</v>
      </c>
      <c r="L16" s="28">
        <f t="shared" si="8"/>
        <v>5.672185548443081</v>
      </c>
      <c r="M16" s="28">
        <f t="shared" si="8"/>
        <v>0.78212938693956957</v>
      </c>
      <c r="N16" s="28">
        <f t="shared" si="8"/>
        <v>1.2197833273152596</v>
      </c>
      <c r="O16" s="28">
        <f t="shared" si="8"/>
        <v>0.31971630316394473</v>
      </c>
      <c r="P16" s="28">
        <f t="shared" si="8"/>
        <v>-3.5395225907739185</v>
      </c>
      <c r="Q16" s="28">
        <f t="shared" si="8"/>
        <v>-2.2199879061052838</v>
      </c>
      <c r="R16" s="28">
        <f t="shared" si="8"/>
        <v>-2.9806595318767046</v>
      </c>
      <c r="S16" s="28">
        <f t="shared" si="8"/>
        <v>-3.0113035777788761</v>
      </c>
      <c r="T16" s="28">
        <f t="shared" si="8"/>
        <v>-2.4020018611491887</v>
      </c>
      <c r="U16" s="28">
        <f t="shared" si="8"/>
        <v>1.3790745713471575</v>
      </c>
      <c r="V16" s="28">
        <f t="shared" si="8"/>
        <v>1.2150018289898381</v>
      </c>
      <c r="W16" s="28">
        <f t="shared" si="8"/>
        <v>1.4884637522457864</v>
      </c>
      <c r="X16" s="28">
        <f t="shared" si="8"/>
        <v>-5.6565480840725839E-3</v>
      </c>
      <c r="Y16" s="28">
        <f t="shared" si="8"/>
        <v>1.0677708093669691</v>
      </c>
      <c r="Z16" s="28">
        <f t="shared" si="8"/>
        <v>-0.24625605397945635</v>
      </c>
      <c r="AA16" s="28">
        <f t="shared" si="8"/>
        <v>-2.3339865748360866</v>
      </c>
      <c r="AB16" s="28">
        <f t="shared" si="8"/>
        <v>4.4238719760565477</v>
      </c>
      <c r="AC16" s="28">
        <f t="shared" si="8"/>
        <v>6.6224647992781322E-3</v>
      </c>
      <c r="AD16" s="28">
        <f t="shared" si="8"/>
        <v>-0.6165011853929151</v>
      </c>
      <c r="AE16" s="28">
        <f t="shared" si="8"/>
        <v>-0.74974076296151004</v>
      </c>
      <c r="AF16" s="28">
        <f t="shared" si="8"/>
        <v>-1.5295411986020457</v>
      </c>
      <c r="AG16" s="28">
        <f t="shared" si="8"/>
        <v>1.3077751771195467</v>
      </c>
      <c r="AH16" s="28">
        <f t="shared" si="8"/>
        <v>0.79718424509747066</v>
      </c>
      <c r="AI16" s="28">
        <f t="shared" si="8"/>
        <v>0.70399061539170638</v>
      </c>
      <c r="AJ16" s="28">
        <f t="shared" si="8"/>
        <v>0.95425561948228144</v>
      </c>
      <c r="AK16" s="28">
        <f t="shared" si="8"/>
        <v>1.7646382255256068</v>
      </c>
      <c r="AL16" s="28">
        <f t="shared" si="8"/>
        <v>1.6080549350332882</v>
      </c>
      <c r="AM16" s="28">
        <f t="shared" si="8"/>
        <v>1.174288449180785</v>
      </c>
      <c r="AN16" s="28">
        <f t="shared" si="8"/>
        <v>-5.4599685199154866</v>
      </c>
      <c r="AO16" s="28">
        <f t="shared" si="8"/>
        <v>0.89688857150698342</v>
      </c>
      <c r="AP16" s="28">
        <f t="shared" si="8"/>
        <v>-7.5554508999080672E-2</v>
      </c>
      <c r="AQ16" s="28">
        <f t="shared" si="8"/>
        <v>1.3692742677703515</v>
      </c>
      <c r="AR16" s="28">
        <f t="shared" si="8"/>
        <v>1.0658424726851674</v>
      </c>
      <c r="AS16" s="28" t="e">
        <f t="shared" si="8"/>
        <v>#DIV/0!</v>
      </c>
      <c r="AT16" s="28" t="e">
        <f t="shared" si="8"/>
        <v>#DIV/0!</v>
      </c>
      <c r="AU16" s="28" t="e">
        <f t="shared" si="8"/>
        <v>#DIV/0!</v>
      </c>
      <c r="AV16" s="28" t="e">
        <f t="shared" si="8"/>
        <v>#DIV/0!</v>
      </c>
      <c r="AW16" s="28" t="e">
        <f t="shared" si="8"/>
        <v>#DIV/0!</v>
      </c>
      <c r="AX16" s="28" t="e">
        <f t="shared" si="8"/>
        <v>#DIV/0!</v>
      </c>
      <c r="AY16" s="28" t="e">
        <f t="shared" si="8"/>
        <v>#DIV/0!</v>
      </c>
      <c r="AZ16" s="28" t="e">
        <f t="shared" si="8"/>
        <v>#DIV/0!</v>
      </c>
      <c r="BA16" s="28" t="e">
        <f t="shared" si="8"/>
        <v>#DIV/0!</v>
      </c>
      <c r="BB16" s="28" t="e">
        <f t="shared" si="8"/>
        <v>#DIV/0!</v>
      </c>
      <c r="BC16" s="28" t="e">
        <f t="shared" si="8"/>
        <v>#DIV/0!</v>
      </c>
      <c r="BD16" s="28" t="e">
        <f t="shared" si="8"/>
        <v>#DIV/0!</v>
      </c>
      <c r="BE16" s="28" t="e">
        <f t="shared" si="8"/>
        <v>#DIV/0!</v>
      </c>
      <c r="BF16" s="28" t="e">
        <f t="shared" si="8"/>
        <v>#DIV/0!</v>
      </c>
      <c r="BG16" s="28" t="e">
        <f t="shared" si="8"/>
        <v>#DIV/0!</v>
      </c>
      <c r="BH16" s="28" t="e">
        <f t="shared" si="8"/>
        <v>#DIV/0!</v>
      </c>
      <c r="BI16" s="28" t="e">
        <f t="shared" si="8"/>
        <v>#DIV/0!</v>
      </c>
      <c r="BJ16" s="28" t="e">
        <f t="shared" si="8"/>
        <v>#DIV/0!</v>
      </c>
      <c r="BK16" s="28" t="e">
        <f t="shared" si="8"/>
        <v>#DIV/0!</v>
      </c>
      <c r="BL16" s="28" t="e">
        <f t="shared" si="8"/>
        <v>#DIV/0!</v>
      </c>
      <c r="BM16" s="28" t="e">
        <f t="shared" si="8"/>
        <v>#DIV/0!</v>
      </c>
      <c r="BN16" s="28" t="e">
        <f t="shared" si="8"/>
        <v>#DIV/0!</v>
      </c>
      <c r="BO16" s="28" t="e">
        <f t="shared" si="8"/>
        <v>#DIV/0!</v>
      </c>
      <c r="BP16" s="28" t="e">
        <f t="shared" si="8"/>
        <v>#DIV/0!</v>
      </c>
      <c r="BQ16" s="28" t="e">
        <f t="shared" si="8"/>
        <v>#DIV/0!</v>
      </c>
      <c r="BR16" s="28" t="e">
        <f t="shared" ref="BR16:CL16" si="9">BR14/BR15</f>
        <v>#DIV/0!</v>
      </c>
      <c r="BS16" s="28" t="e">
        <f t="shared" si="9"/>
        <v>#DIV/0!</v>
      </c>
      <c r="BT16" s="28" t="e">
        <f t="shared" si="9"/>
        <v>#DIV/0!</v>
      </c>
      <c r="BU16" s="28" t="e">
        <f t="shared" si="9"/>
        <v>#DIV/0!</v>
      </c>
      <c r="BV16" s="28" t="e">
        <f t="shared" si="9"/>
        <v>#DIV/0!</v>
      </c>
      <c r="BW16" s="28" t="e">
        <f t="shared" si="9"/>
        <v>#DIV/0!</v>
      </c>
      <c r="BX16" s="28" t="e">
        <f t="shared" si="9"/>
        <v>#DIV/0!</v>
      </c>
      <c r="BY16" s="28" t="e">
        <f t="shared" si="9"/>
        <v>#DIV/0!</v>
      </c>
      <c r="BZ16" s="28" t="e">
        <f t="shared" si="9"/>
        <v>#DIV/0!</v>
      </c>
      <c r="CA16" s="28" t="e">
        <f t="shared" si="9"/>
        <v>#DIV/0!</v>
      </c>
      <c r="CB16" s="28" t="e">
        <f t="shared" si="9"/>
        <v>#DIV/0!</v>
      </c>
      <c r="CC16" s="28" t="e">
        <f t="shared" si="9"/>
        <v>#DIV/0!</v>
      </c>
      <c r="CD16" s="28" t="e">
        <f t="shared" si="9"/>
        <v>#DIV/0!</v>
      </c>
      <c r="CE16" s="28" t="e">
        <f t="shared" si="9"/>
        <v>#DIV/0!</v>
      </c>
      <c r="CF16" s="28" t="e">
        <f t="shared" si="9"/>
        <v>#DIV/0!</v>
      </c>
      <c r="CG16" s="28" t="e">
        <f t="shared" si="9"/>
        <v>#DIV/0!</v>
      </c>
      <c r="CH16" s="28" t="e">
        <f t="shared" si="9"/>
        <v>#DIV/0!</v>
      </c>
      <c r="CI16" s="28" t="e">
        <f t="shared" si="9"/>
        <v>#DIV/0!</v>
      </c>
      <c r="CJ16" s="28" t="e">
        <f t="shared" si="9"/>
        <v>#DIV/0!</v>
      </c>
      <c r="CK16" s="28" t="e">
        <f t="shared" si="9"/>
        <v>#DIV/0!</v>
      </c>
      <c r="CL16" s="28" t="e">
        <f t="shared" si="9"/>
        <v>#DIV/0!</v>
      </c>
    </row>
    <row r="17" spans="1:90" s="26" customFormat="1">
      <c r="A17" s="17" t="s">
        <v>505</v>
      </c>
      <c r="E17" s="26">
        <f>股权价值增加表!E42</f>
        <v>1026315041.45</v>
      </c>
      <c r="F17" s="26">
        <f>股权价值增加表!F42</f>
        <v>561180780.3299998</v>
      </c>
      <c r="G17" s="26">
        <f>股权价值增加表!G42</f>
        <v>302022211.60999984</v>
      </c>
      <c r="H17" s="26">
        <f>股权价值增加表!H42</f>
        <v>98280919.019999981</v>
      </c>
      <c r="I17" s="26">
        <f>股权价值增加表!I42</f>
        <v>775303477.42999959</v>
      </c>
      <c r="J17" s="26">
        <f>股权价值增加表!J42</f>
        <v>395866830.99999988</v>
      </c>
      <c r="K17" s="26">
        <f>股权价值增加表!K42</f>
        <v>211435326.06000006</v>
      </c>
      <c r="L17" s="26">
        <f>股权价值增加表!L42</f>
        <v>58090154.050000131</v>
      </c>
      <c r="M17" s="26">
        <f>股权价值增加表!M42</f>
        <v>539339592.30000043</v>
      </c>
      <c r="N17" s="26">
        <f>股权价值增加表!N42</f>
        <v>263053918.81999987</v>
      </c>
      <c r="O17" s="26">
        <f>股权价值增加表!O42</f>
        <v>170124598.49000004</v>
      </c>
      <c r="P17" s="26">
        <f>股权价值增加表!P42</f>
        <v>53856762.52000007</v>
      </c>
      <c r="Q17" s="26">
        <f>股权价值增加表!Q42</f>
        <v>417025243.46999991</v>
      </c>
      <c r="R17" s="26">
        <f>股权价值增加表!R42</f>
        <v>231861675.50000006</v>
      </c>
      <c r="S17" s="26">
        <f>股权价值增加表!S42</f>
        <v>153510986.57000005</v>
      </c>
      <c r="T17" s="26">
        <f>股权价值增加表!T42</f>
        <v>53349984.330000021</v>
      </c>
      <c r="U17" s="26">
        <f>股权价值增加表!U42</f>
        <v>346356790.30000001</v>
      </c>
      <c r="V17" s="26">
        <f>股权价值增加表!V42</f>
        <v>223179796.69999999</v>
      </c>
      <c r="W17" s="26">
        <f>股权价值增加表!W42</f>
        <v>117794436.26000002</v>
      </c>
      <c r="X17" s="26">
        <f>股权价值增加表!X42</f>
        <v>31329255.940000027</v>
      </c>
      <c r="Y17" s="26">
        <f>股权价值增加表!Y42</f>
        <v>225687713.00999993</v>
      </c>
      <c r="Z17" s="26">
        <f>股权价值增加表!Z42</f>
        <v>89048226.129999906</v>
      </c>
      <c r="AA17" s="26">
        <f>股权价值增加表!AA42</f>
        <v>41923450.679999992</v>
      </c>
      <c r="AB17" s="26">
        <f>股权价值增加表!AB42</f>
        <v>-15781623.289999995</v>
      </c>
      <c r="AC17" s="26">
        <f>股权价值增加表!AC42</f>
        <v>168164510.35000002</v>
      </c>
      <c r="AD17" s="26">
        <f>股权价值增加表!AD42</f>
        <v>179066880.44999999</v>
      </c>
      <c r="AE17" s="26">
        <f>股权价值增加表!AE42</f>
        <v>149060599.78</v>
      </c>
      <c r="AF17" s="26">
        <f>股权价值增加表!AF42</f>
        <v>61626799.249999985</v>
      </c>
      <c r="AG17" s="26">
        <f>股权价值增加表!AG42</f>
        <v>246055596.41000012</v>
      </c>
      <c r="AH17" s="26">
        <f>股权价值增加表!AH42</f>
        <v>174807669.94999993</v>
      </c>
      <c r="AI17" s="26">
        <f>股权价值增加表!AI42</f>
        <v>136162086.44</v>
      </c>
      <c r="AJ17" s="26">
        <f>股权价值增加表!AJ42</f>
        <v>81215154.100000009</v>
      </c>
      <c r="AK17" s="26">
        <f>股权价值增加表!AK42</f>
        <v>150521728.30999991</v>
      </c>
      <c r="AL17" s="26">
        <f>股权价值增加表!AL42</f>
        <v>105062706.21000002</v>
      </c>
      <c r="AM17" s="26">
        <f>股权价值增加表!AM42</f>
        <v>63897663.779999994</v>
      </c>
      <c r="AN17" s="26">
        <f>股权价值增加表!AN42</f>
        <v>930970.13999999966</v>
      </c>
      <c r="AO17" s="26">
        <f>股权价值增加表!AO42</f>
        <v>79443397.590000018</v>
      </c>
      <c r="AP17" s="26">
        <f>股权价值增加表!AP42</f>
        <v>65541740.99000001</v>
      </c>
      <c r="AQ17" s="26">
        <f>股权价值增加表!AQ42</f>
        <v>94048767.510000035</v>
      </c>
      <c r="AR17" s="26">
        <f>股权价值增加表!AR42</f>
        <v>74119782.959999964</v>
      </c>
      <c r="AS17" s="26">
        <f>股权价值增加表!AS42</f>
        <v>0</v>
      </c>
      <c r="AT17" s="26">
        <f>股权价值增加表!AT42</f>
        <v>-106619839.65999997</v>
      </c>
      <c r="AU17" s="26">
        <f>股权价值增加表!AU42</f>
        <v>-72785587.700000018</v>
      </c>
      <c r="AV17" s="26">
        <f>股权价值增加表!AV42</f>
        <v>-23361350.959999997</v>
      </c>
      <c r="AW17" s="26">
        <f>股权价值增加表!AW42</f>
        <v>16493193.060000002</v>
      </c>
      <c r="AX17" s="26">
        <f>股权价值增加表!AX42</f>
        <v>23385217.719999984</v>
      </c>
      <c r="AY17" s="26">
        <f>股权价值增加表!AY42</f>
        <v>-1787194.7899999991</v>
      </c>
      <c r="AZ17" s="26">
        <f>股权价值增加表!AZ42</f>
        <v>-10916220.51</v>
      </c>
      <c r="BA17" s="26">
        <f>股权价值增加表!BA42</f>
        <v>-152691416.41</v>
      </c>
      <c r="BB17" s="26">
        <f>股权价值增加表!BB42</f>
        <v>-140598232.16999999</v>
      </c>
      <c r="BC17" s="26">
        <f>股权价值增加表!BC42</f>
        <v>-70267390.840000004</v>
      </c>
      <c r="BD17" s="26">
        <f>股权价值增加表!BD42</f>
        <v>-11610048.350000001</v>
      </c>
      <c r="BE17" s="26">
        <f>股权价值增加表!BE42</f>
        <v>-45811920.870000005</v>
      </c>
      <c r="BF17" s="26">
        <f>股权价值增加表!BF42</f>
        <v>-32869288.240000002</v>
      </c>
      <c r="BG17" s="26">
        <f>股权价值增加表!BG42</f>
        <v>-18208413.089999996</v>
      </c>
      <c r="BH17" s="26">
        <f>股权价值增加表!BH42</f>
        <v>-17425628.109999999</v>
      </c>
      <c r="BI17" s="26">
        <f>股权价值增加表!BI42</f>
        <v>-35340046.76000002</v>
      </c>
      <c r="BJ17" s="26">
        <f>股权价值增加表!BJ42</f>
        <v>3215018.0400000066</v>
      </c>
      <c r="BK17" s="26">
        <f>股权价值增加表!BK42</f>
        <v>14343451.069999993</v>
      </c>
      <c r="BL17" s="26">
        <f>股权价值增加表!BL42</f>
        <v>-13341328.849999998</v>
      </c>
      <c r="BM17" s="26">
        <f>股权价值增加表!BM42</f>
        <v>-70449845.280000001</v>
      </c>
      <c r="BN17" s="26">
        <f>股权价值增加表!BN42</f>
        <v>-39043200.889999986</v>
      </c>
      <c r="BO17" s="26">
        <f>股权价值增加表!BO42</f>
        <v>-21483611.610000007</v>
      </c>
      <c r="BP17" s="26">
        <f>股权价值增加表!BP42</f>
        <v>-10123473.469999999</v>
      </c>
      <c r="BQ17" s="26">
        <f>股权价值增加表!BQ42</f>
        <v>-71856244.340000004</v>
      </c>
      <c r="BR17" s="26">
        <f>股权价值增加表!BR42</f>
        <v>-13069490.830000006</v>
      </c>
      <c r="BS17" s="26">
        <f>股权价值增加表!BS42</f>
        <v>6434359.1299999952</v>
      </c>
      <c r="BT17" s="26">
        <f>股权价值增加表!BT42</f>
        <v>8349549.6600000039</v>
      </c>
      <c r="BU17" s="26">
        <f>股权价值增加表!BU42</f>
        <v>-48634244.549999997</v>
      </c>
      <c r="BV17" s="26">
        <f>股权价值增加表!BV42</f>
        <v>-53633082.609999999</v>
      </c>
      <c r="BW17" s="26">
        <f>股权价值增加表!BW42</f>
        <v>40758225.219999999</v>
      </c>
      <c r="BX17" s="26">
        <f>股权价值增加表!BX42</f>
        <v>-19842125.949999999</v>
      </c>
      <c r="BY17" s="26">
        <f>股权价值增加表!BY42</f>
        <v>12527909.500000004</v>
      </c>
      <c r="BZ17" s="26">
        <f>股权价值增加表!BZ42</f>
        <v>475384.5</v>
      </c>
      <c r="CA17" s="26">
        <f>股权价值增加表!CA42</f>
        <v>-46431299.080000006</v>
      </c>
      <c r="CB17" s="26">
        <f>股权价值增加表!CB42</f>
        <v>-6664176.4400000013</v>
      </c>
      <c r="CC17" s="26">
        <f>股权价值增加表!CC42</f>
        <v>-41772410.030000001</v>
      </c>
      <c r="CD17" s="26">
        <f>股权价值增加表!CD42</f>
        <v>-13940000</v>
      </c>
      <c r="CE17" s="26">
        <f>股权价值增加表!CE42</f>
        <v>-20081000</v>
      </c>
      <c r="CF17" s="26">
        <f>股权价值增加表!CF42</f>
        <v>-14354563.84</v>
      </c>
      <c r="CG17" s="26">
        <f>股权价值增加表!CG42</f>
        <v>-4330000</v>
      </c>
      <c r="CH17" s="26">
        <f>股权价值增加表!CH42</f>
        <v>-4220000</v>
      </c>
      <c r="CI17" s="26">
        <f>股权价值增加表!CI42</f>
        <v>-12510000</v>
      </c>
      <c r="CJ17" s="26">
        <f>股权价值增加表!CJ42</f>
        <v>-3630000</v>
      </c>
      <c r="CK17" s="26">
        <f>股权价值增加表!CK42</f>
        <v>0</v>
      </c>
      <c r="CL17" s="26">
        <f>股权价值增加表!CL42</f>
        <v>0</v>
      </c>
    </row>
    <row r="18" spans="1:90" s="28" customFormat="1">
      <c r="A18" s="20" t="s">
        <v>506</v>
      </c>
      <c r="E18" s="28">
        <f>E14/E17</f>
        <v>-2.9482871840648301</v>
      </c>
      <c r="F18" s="28">
        <f t="shared" ref="F18:BQ18" si="10">F14/F17</f>
        <v>-4.895672561316923</v>
      </c>
      <c r="G18" s="28">
        <f t="shared" si="10"/>
        <v>-6.4161817608709919</v>
      </c>
      <c r="H18" s="28">
        <f t="shared" si="10"/>
        <v>-2.4327108653852316</v>
      </c>
      <c r="I18" s="28">
        <f t="shared" si="10"/>
        <v>2.9592424276816791</v>
      </c>
      <c r="J18" s="28">
        <f t="shared" si="10"/>
        <v>3.6369805649870184</v>
      </c>
      <c r="K18" s="28">
        <f t="shared" si="10"/>
        <v>4.0580119164974304</v>
      </c>
      <c r="L18" s="28">
        <f t="shared" si="10"/>
        <v>6.0324937752510435</v>
      </c>
      <c r="M18" s="28">
        <f t="shared" si="10"/>
        <v>0.83546263260302389</v>
      </c>
      <c r="N18" s="28">
        <f t="shared" si="10"/>
        <v>1.3498390190224507</v>
      </c>
      <c r="O18" s="28">
        <f t="shared" si="10"/>
        <v>0.33221243612999396</v>
      </c>
      <c r="P18" s="28">
        <f t="shared" si="10"/>
        <v>-3.7421152668647215</v>
      </c>
      <c r="Q18" s="28">
        <f t="shared" si="10"/>
        <v>-2.2105559012911815</v>
      </c>
      <c r="R18" s="28">
        <f t="shared" si="10"/>
        <v>-2.9332989904577818</v>
      </c>
      <c r="S18" s="28">
        <f t="shared" si="10"/>
        <v>-2.9119268301761903</v>
      </c>
      <c r="T18" s="28">
        <f t="shared" si="10"/>
        <v>-2.2920993600224353</v>
      </c>
      <c r="U18" s="28">
        <f t="shared" si="10"/>
        <v>1.3375536001726251</v>
      </c>
      <c r="V18" s="28">
        <f t="shared" si="10"/>
        <v>1.1730040811530142</v>
      </c>
      <c r="W18" s="28">
        <f t="shared" si="10"/>
        <v>1.426789676203676</v>
      </c>
      <c r="X18" s="28">
        <f t="shared" si="10"/>
        <v>-5.2834906234929188E-3</v>
      </c>
      <c r="Y18" s="28">
        <f t="shared" si="10"/>
        <v>0.99843853378059488</v>
      </c>
      <c r="Z18" s="28">
        <f t="shared" si="10"/>
        <v>-0.21940135956754314</v>
      </c>
      <c r="AA18" s="28">
        <f t="shared" si="10"/>
        <v>-1.9033371424758876</v>
      </c>
      <c r="AB18" s="28">
        <f t="shared" si="10"/>
        <v>6.5699761789206939</v>
      </c>
      <c r="AC18" s="28">
        <f t="shared" si="10"/>
        <v>6.085454106042297E-3</v>
      </c>
      <c r="AD18" s="28">
        <f t="shared" si="10"/>
        <v>-0.5850173278651094</v>
      </c>
      <c r="AE18" s="28">
        <f t="shared" si="10"/>
        <v>-0.72970511725120601</v>
      </c>
      <c r="AF18" s="28">
        <f t="shared" si="10"/>
        <v>-1.473140053432193</v>
      </c>
      <c r="AG18" s="28">
        <f t="shared" si="10"/>
        <v>1.244987609587042</v>
      </c>
      <c r="AH18" s="28">
        <f t="shared" si="10"/>
        <v>0.75601298196927347</v>
      </c>
      <c r="AI18" s="28">
        <f t="shared" si="10"/>
        <v>0.68397925777260138</v>
      </c>
      <c r="AJ18" s="28">
        <f t="shared" si="10"/>
        <v>0.9242956373335256</v>
      </c>
      <c r="AK18" s="28">
        <f t="shared" si="10"/>
        <v>1.741743960513525</v>
      </c>
      <c r="AL18" s="28">
        <f t="shared" si="10"/>
        <v>1.5930424656629447</v>
      </c>
      <c r="AM18" s="28">
        <f t="shared" si="10"/>
        <v>1.1719860353241855</v>
      </c>
      <c r="AN18" s="28">
        <f t="shared" si="10"/>
        <v>-5.5855741624538053</v>
      </c>
      <c r="AO18" s="28">
        <f t="shared" si="10"/>
        <v>0.90609439555315441</v>
      </c>
      <c r="AP18" s="28">
        <f t="shared" si="10"/>
        <v>-7.6365266842143426E-2</v>
      </c>
      <c r="AQ18" s="28">
        <f t="shared" si="10"/>
        <v>1.3730308865160794</v>
      </c>
      <c r="AR18" s="28">
        <f t="shared" si="10"/>
        <v>1.0631557873358353</v>
      </c>
      <c r="AS18" s="28" t="e">
        <f t="shared" si="10"/>
        <v>#DIV/0!</v>
      </c>
      <c r="AT18" s="28">
        <f t="shared" si="10"/>
        <v>0</v>
      </c>
      <c r="AU18" s="28">
        <f t="shared" si="10"/>
        <v>0</v>
      </c>
      <c r="AV18" s="28">
        <f t="shared" si="10"/>
        <v>0</v>
      </c>
      <c r="AW18" s="28">
        <f t="shared" si="10"/>
        <v>0</v>
      </c>
      <c r="AX18" s="28">
        <f t="shared" si="10"/>
        <v>0</v>
      </c>
      <c r="AY18" s="28">
        <f t="shared" si="10"/>
        <v>0</v>
      </c>
      <c r="AZ18" s="28">
        <f t="shared" si="10"/>
        <v>0</v>
      </c>
      <c r="BA18" s="28">
        <f t="shared" si="10"/>
        <v>0</v>
      </c>
      <c r="BB18" s="28">
        <f t="shared" si="10"/>
        <v>0</v>
      </c>
      <c r="BC18" s="28">
        <f t="shared" si="10"/>
        <v>0</v>
      </c>
      <c r="BD18" s="28">
        <f t="shared" si="10"/>
        <v>0</v>
      </c>
      <c r="BE18" s="28">
        <f t="shared" si="10"/>
        <v>0</v>
      </c>
      <c r="BF18" s="28">
        <f t="shared" si="10"/>
        <v>0</v>
      </c>
      <c r="BG18" s="28">
        <f t="shared" si="10"/>
        <v>0</v>
      </c>
      <c r="BH18" s="28">
        <f t="shared" si="10"/>
        <v>0</v>
      </c>
      <c r="BI18" s="28">
        <f t="shared" si="10"/>
        <v>0</v>
      </c>
      <c r="BJ18" s="28">
        <f t="shared" si="10"/>
        <v>0</v>
      </c>
      <c r="BK18" s="28">
        <f t="shared" si="10"/>
        <v>0</v>
      </c>
      <c r="BL18" s="28">
        <f t="shared" si="10"/>
        <v>0</v>
      </c>
      <c r="BM18" s="28">
        <f t="shared" si="10"/>
        <v>0</v>
      </c>
      <c r="BN18" s="28">
        <f t="shared" si="10"/>
        <v>0</v>
      </c>
      <c r="BO18" s="28">
        <f t="shared" si="10"/>
        <v>0</v>
      </c>
      <c r="BP18" s="28">
        <f t="shared" si="10"/>
        <v>0</v>
      </c>
      <c r="BQ18" s="28">
        <f t="shared" si="10"/>
        <v>0</v>
      </c>
      <c r="BR18" s="28">
        <f t="shared" ref="BR18:CK18" si="11">BR14/BR17</f>
        <v>0</v>
      </c>
      <c r="BS18" s="28">
        <f t="shared" si="11"/>
        <v>0</v>
      </c>
      <c r="BT18" s="28">
        <f t="shared" si="11"/>
        <v>0</v>
      </c>
      <c r="BU18" s="28">
        <f t="shared" si="11"/>
        <v>0</v>
      </c>
      <c r="BV18" s="28">
        <f t="shared" si="11"/>
        <v>0</v>
      </c>
      <c r="BW18" s="28">
        <f t="shared" si="11"/>
        <v>0</v>
      </c>
      <c r="BX18" s="28">
        <f t="shared" si="11"/>
        <v>0</v>
      </c>
      <c r="BY18" s="28">
        <f t="shared" si="11"/>
        <v>0</v>
      </c>
      <c r="BZ18" s="28">
        <f t="shared" si="11"/>
        <v>0</v>
      </c>
      <c r="CA18" s="28">
        <f t="shared" si="11"/>
        <v>0</v>
      </c>
      <c r="CB18" s="28">
        <f t="shared" si="11"/>
        <v>0</v>
      </c>
      <c r="CC18" s="28">
        <f t="shared" si="11"/>
        <v>0</v>
      </c>
      <c r="CD18" s="28">
        <f t="shared" si="11"/>
        <v>0</v>
      </c>
      <c r="CE18" s="28">
        <f t="shared" si="11"/>
        <v>0</v>
      </c>
      <c r="CF18" s="28">
        <f t="shared" si="11"/>
        <v>0</v>
      </c>
      <c r="CG18" s="28">
        <f t="shared" si="11"/>
        <v>0</v>
      </c>
      <c r="CH18" s="28">
        <f t="shared" si="11"/>
        <v>0</v>
      </c>
      <c r="CI18" s="28">
        <f t="shared" si="11"/>
        <v>0</v>
      </c>
      <c r="CJ18" s="28">
        <f t="shared" si="11"/>
        <v>0</v>
      </c>
      <c r="CK18" s="28" t="e">
        <f t="shared" si="11"/>
        <v>#DIV/0!</v>
      </c>
    </row>
    <row r="19" spans="1:90" s="26" customFormat="1">
      <c r="A19" s="17" t="s">
        <v>507</v>
      </c>
      <c r="E19" s="26">
        <f>现金流量表!E48</f>
        <v>139388053.58000001</v>
      </c>
      <c r="F19" s="26">
        <f>现金流量表!F48</f>
        <v>0</v>
      </c>
      <c r="G19" s="26">
        <f>现金流量表!G48</f>
        <v>63222025.289999999</v>
      </c>
      <c r="H19" s="26">
        <f>现金流量表!H48</f>
        <v>0</v>
      </c>
      <c r="I19" s="26">
        <f>现金流量表!I48</f>
        <v>45416688.990000002</v>
      </c>
      <c r="J19" s="26">
        <f>现金流量表!J48</f>
        <v>0</v>
      </c>
      <c r="K19" s="26">
        <f>现金流量表!K48</f>
        <v>36121457.590000004</v>
      </c>
      <c r="L19" s="26">
        <f>现金流量表!L48</f>
        <v>0</v>
      </c>
      <c r="M19" s="26">
        <f>现金流量表!M48</f>
        <v>121557443</v>
      </c>
      <c r="N19" s="26">
        <f>现金流量表!N48</f>
        <v>0</v>
      </c>
      <c r="O19" s="26">
        <f>现金流量表!O48</f>
        <v>39470460.57</v>
      </c>
      <c r="P19" s="26">
        <f>现金流量表!P48</f>
        <v>0</v>
      </c>
      <c r="Q19" s="26">
        <f>现金流量表!Q48</f>
        <v>59279162.829999998</v>
      </c>
      <c r="R19" s="26">
        <f>现金流量表!R48</f>
        <v>0</v>
      </c>
      <c r="S19" s="26">
        <f>现金流量表!S48</f>
        <v>17654503.149999999</v>
      </c>
      <c r="T19" s="26">
        <f>现金流量表!T48</f>
        <v>0</v>
      </c>
      <c r="U19" s="26">
        <f>现金流量表!U48</f>
        <v>49808427.109999999</v>
      </c>
      <c r="V19" s="26">
        <f>现金流量表!V48</f>
        <v>0</v>
      </c>
      <c r="W19" s="26">
        <f>现金流量表!W48</f>
        <v>13363417.199999999</v>
      </c>
      <c r="X19" s="26">
        <f>现金流量表!X48</f>
        <v>0</v>
      </c>
      <c r="Y19" s="26">
        <f>现金流量表!Y48</f>
        <v>36430459.640000001</v>
      </c>
      <c r="Z19" s="26">
        <f>现金流量表!Z48</f>
        <v>0</v>
      </c>
      <c r="AA19" s="26">
        <f>现金流量表!AA48</f>
        <v>5202659.66</v>
      </c>
      <c r="AB19" s="26">
        <f>现金流量表!AB48</f>
        <v>0</v>
      </c>
      <c r="AC19" s="26">
        <f>现金流量表!AC48</f>
        <v>37151702.560000002</v>
      </c>
      <c r="AD19" s="26">
        <f>现金流量表!AD48</f>
        <v>0</v>
      </c>
      <c r="AE19" s="26">
        <f>现金流量表!AE48</f>
        <v>1549586.24</v>
      </c>
      <c r="AF19" s="26">
        <f>现金流量表!AF48</f>
        <v>0</v>
      </c>
      <c r="AG19" s="26">
        <f>现金流量表!AG48</f>
        <v>6517051.0199999996</v>
      </c>
      <c r="AH19" s="26">
        <f>现金流量表!AH48</f>
        <v>0</v>
      </c>
      <c r="AI19" s="26">
        <f>现金流量表!AI48</f>
        <v>2422738.7400000002</v>
      </c>
      <c r="AJ19" s="26">
        <f>现金流量表!AJ48</f>
        <v>0</v>
      </c>
      <c r="AK19" s="26">
        <f>现金流量表!AK48</f>
        <v>3056967.12</v>
      </c>
      <c r="AL19" s="26">
        <f>现金流量表!AL48</f>
        <v>0</v>
      </c>
      <c r="AM19" s="26">
        <f>现金流量表!AM48</f>
        <v>2662621.15</v>
      </c>
      <c r="AN19" s="26">
        <f>现金流量表!AN48</f>
        <v>0</v>
      </c>
      <c r="AO19" s="26">
        <f>现金流量表!AO48</f>
        <v>1257528.71</v>
      </c>
      <c r="AP19" s="26">
        <f>现金流量表!AP48</f>
        <v>0</v>
      </c>
      <c r="AQ19" s="26">
        <f>现金流量表!AQ48</f>
        <v>127821.75999999999</v>
      </c>
      <c r="AR19" s="26">
        <f>现金流量表!AR48</f>
        <v>48336.44</v>
      </c>
      <c r="AS19" s="26">
        <f>现金流量表!AS48</f>
        <v>0</v>
      </c>
      <c r="AT19" s="26">
        <f>现金流量表!AT48</f>
        <v>0</v>
      </c>
      <c r="AU19" s="26">
        <f>现金流量表!AU48</f>
        <v>0</v>
      </c>
      <c r="AV19" s="26">
        <f>现金流量表!AV48</f>
        <v>0</v>
      </c>
      <c r="AW19" s="26">
        <f>现金流量表!AW48</f>
        <v>0</v>
      </c>
      <c r="AX19" s="26">
        <f>现金流量表!AX48</f>
        <v>0</v>
      </c>
      <c r="AY19" s="26">
        <f>现金流量表!AY48</f>
        <v>0</v>
      </c>
      <c r="AZ19" s="26">
        <f>现金流量表!AZ48</f>
        <v>0</v>
      </c>
      <c r="BA19" s="26">
        <f>现金流量表!BA48</f>
        <v>0</v>
      </c>
      <c r="BB19" s="26">
        <f>现金流量表!BB48</f>
        <v>0</v>
      </c>
      <c r="BC19" s="26">
        <f>现金流量表!BC48</f>
        <v>0</v>
      </c>
      <c r="BD19" s="26">
        <f>现金流量表!BD48</f>
        <v>0</v>
      </c>
      <c r="BE19" s="26">
        <f>现金流量表!BE48</f>
        <v>0</v>
      </c>
      <c r="BF19" s="26">
        <f>现金流量表!BF48</f>
        <v>0</v>
      </c>
      <c r="BG19" s="26">
        <f>现金流量表!BG48</f>
        <v>0</v>
      </c>
      <c r="BH19" s="26">
        <f>现金流量表!BH48</f>
        <v>0</v>
      </c>
      <c r="BI19" s="26">
        <f>现金流量表!BI48</f>
        <v>0</v>
      </c>
      <c r="BJ19" s="26">
        <f>现金流量表!BJ48</f>
        <v>0</v>
      </c>
      <c r="BK19" s="26">
        <f>现金流量表!BK48</f>
        <v>0</v>
      </c>
      <c r="BL19" s="26">
        <f>现金流量表!BL48</f>
        <v>0</v>
      </c>
      <c r="BM19" s="26">
        <f>现金流量表!BM48</f>
        <v>0</v>
      </c>
      <c r="BN19" s="26">
        <f>现金流量表!BN48</f>
        <v>0</v>
      </c>
      <c r="BO19" s="26">
        <f>现金流量表!BO48</f>
        <v>0</v>
      </c>
      <c r="BP19" s="26">
        <f>现金流量表!BP48</f>
        <v>0</v>
      </c>
      <c r="BQ19" s="26">
        <f>现金流量表!BQ48</f>
        <v>0</v>
      </c>
      <c r="BR19" s="26">
        <f>现金流量表!BR48</f>
        <v>0</v>
      </c>
      <c r="BS19" s="26">
        <f>现金流量表!BS48</f>
        <v>0</v>
      </c>
      <c r="BT19" s="26">
        <f>现金流量表!BT48</f>
        <v>0</v>
      </c>
      <c r="BU19" s="26">
        <f>现金流量表!BU48</f>
        <v>0</v>
      </c>
      <c r="BV19" s="26">
        <f>现金流量表!BV48</f>
        <v>0</v>
      </c>
      <c r="BW19" s="26">
        <f>现金流量表!BW48</f>
        <v>0</v>
      </c>
      <c r="BX19" s="26">
        <f>现金流量表!BX48</f>
        <v>0</v>
      </c>
      <c r="BY19" s="26">
        <f>现金流量表!BY48</f>
        <v>0</v>
      </c>
      <c r="BZ19" s="26">
        <f>现金流量表!BZ48</f>
        <v>0</v>
      </c>
      <c r="CA19" s="26">
        <f>现金流量表!CA48</f>
        <v>0</v>
      </c>
      <c r="CB19" s="26">
        <f>现金流量表!CB48</f>
        <v>0</v>
      </c>
      <c r="CC19" s="26">
        <f>现金流量表!CC48</f>
        <v>0</v>
      </c>
      <c r="CD19" s="26">
        <f>现金流量表!CD48</f>
        <v>0</v>
      </c>
      <c r="CE19" s="26">
        <f>现金流量表!CE48</f>
        <v>0</v>
      </c>
      <c r="CF19" s="26">
        <f>现金流量表!CF48</f>
        <v>0</v>
      </c>
      <c r="CG19" s="26">
        <f>现金流量表!CG48</f>
        <v>0</v>
      </c>
      <c r="CH19" s="26">
        <f>现金流量表!CH48</f>
        <v>0</v>
      </c>
      <c r="CI19" s="26">
        <f>现金流量表!CI48</f>
        <v>0</v>
      </c>
      <c r="CJ19" s="26">
        <f>现金流量表!CJ48</f>
        <v>0</v>
      </c>
      <c r="CK19" s="26">
        <f>现金流量表!CK48</f>
        <v>0</v>
      </c>
    </row>
    <row r="20" spans="1:90" s="26" customFormat="1">
      <c r="A20" s="17" t="s">
        <v>508</v>
      </c>
      <c r="E20" s="26">
        <f>现金流量表!E49</f>
        <v>24994905.75</v>
      </c>
      <c r="F20" s="26">
        <f>现金流量表!F49</f>
        <v>0</v>
      </c>
      <c r="G20" s="26">
        <f>现金流量表!G49</f>
        <v>11872694.83</v>
      </c>
      <c r="H20" s="26">
        <f>现金流量表!H49</f>
        <v>0</v>
      </c>
      <c r="I20" s="26">
        <f>现金流量表!I49</f>
        <v>22010100.789999999</v>
      </c>
      <c r="J20" s="26">
        <f>现金流量表!J49</f>
        <v>0</v>
      </c>
      <c r="K20" s="26">
        <f>现金流量表!K49</f>
        <v>10919324</v>
      </c>
      <c r="L20" s="26">
        <f>现金流量表!L49</f>
        <v>0</v>
      </c>
      <c r="M20" s="26">
        <f>现金流量表!M49</f>
        <v>23457053.719999999</v>
      </c>
      <c r="N20" s="26">
        <f>现金流量表!N49</f>
        <v>0</v>
      </c>
      <c r="O20" s="26">
        <f>现金流量表!O49</f>
        <v>12146527.970000001</v>
      </c>
      <c r="P20" s="26">
        <f>现金流量表!P49</f>
        <v>0</v>
      </c>
      <c r="Q20" s="26">
        <f>现金流量表!Q49</f>
        <v>24486218.25</v>
      </c>
      <c r="R20" s="26">
        <f>现金流量表!R49</f>
        <v>0</v>
      </c>
      <c r="S20" s="26">
        <f>现金流量表!S49</f>
        <v>11915559.859999999</v>
      </c>
      <c r="T20" s="26">
        <f>现金流量表!T49</f>
        <v>0</v>
      </c>
      <c r="U20" s="26">
        <f>现金流量表!U49</f>
        <v>21542125.670000002</v>
      </c>
      <c r="V20" s="26">
        <f>现金流量表!V49</f>
        <v>0</v>
      </c>
      <c r="W20" s="26">
        <f>现金流量表!W49</f>
        <v>10003146.1</v>
      </c>
      <c r="X20" s="26">
        <f>现金流量表!X49</f>
        <v>0</v>
      </c>
      <c r="Y20" s="26">
        <f>现金流量表!Y49</f>
        <v>20061100.98</v>
      </c>
      <c r="Z20" s="26">
        <f>现金流量表!Z49</f>
        <v>0</v>
      </c>
      <c r="AA20" s="26">
        <f>现金流量表!AA49</f>
        <v>10102385.939999999</v>
      </c>
      <c r="AB20" s="26">
        <f>现金流量表!AB49</f>
        <v>0</v>
      </c>
      <c r="AC20" s="26">
        <f>现金流量表!AC49</f>
        <v>18559882.09</v>
      </c>
      <c r="AD20" s="26">
        <f>现金流量表!AD49</f>
        <v>0</v>
      </c>
      <c r="AE20" s="26">
        <f>现金流量表!AE49</f>
        <v>9005371.0299999993</v>
      </c>
      <c r="AF20" s="26">
        <f>现金流量表!AF49</f>
        <v>0</v>
      </c>
      <c r="AG20" s="26">
        <f>现金流量表!AG49</f>
        <v>12798732.109999999</v>
      </c>
      <c r="AH20" s="26">
        <f>现金流量表!AH49</f>
        <v>0</v>
      </c>
      <c r="AI20" s="26">
        <f>现金流量表!AI49</f>
        <v>5686279.4500000002</v>
      </c>
      <c r="AJ20" s="26">
        <f>现金流量表!AJ49</f>
        <v>0</v>
      </c>
      <c r="AK20" s="26">
        <f>现金流量表!AK49</f>
        <v>9106077.1699999999</v>
      </c>
      <c r="AL20" s="26">
        <f>现金流量表!AL49</f>
        <v>0</v>
      </c>
      <c r="AM20" s="26">
        <f>现金流量表!AM49</f>
        <v>4678879.96</v>
      </c>
      <c r="AN20" s="26">
        <f>现金流量表!AN49</f>
        <v>0</v>
      </c>
      <c r="AO20" s="26">
        <f>现金流量表!AO49</f>
        <v>9678456.5299999993</v>
      </c>
      <c r="AP20" s="26">
        <f>现金流量表!AP49</f>
        <v>0</v>
      </c>
      <c r="AQ20" s="26">
        <f>现金流量表!AQ49</f>
        <v>6131817.4000000004</v>
      </c>
      <c r="AR20" s="26">
        <f>现金流量表!AR49</f>
        <v>3267440.6</v>
      </c>
      <c r="AS20" s="26">
        <f>现金流量表!AS49</f>
        <v>0</v>
      </c>
      <c r="AT20" s="26">
        <f>现金流量表!AT49</f>
        <v>0</v>
      </c>
      <c r="AU20" s="26">
        <f>现金流量表!AU49</f>
        <v>0</v>
      </c>
      <c r="AV20" s="26">
        <f>现金流量表!AV49</f>
        <v>0</v>
      </c>
      <c r="AW20" s="26">
        <f>现金流量表!AW49</f>
        <v>0</v>
      </c>
      <c r="AX20" s="26">
        <f>现金流量表!AX49</f>
        <v>0</v>
      </c>
      <c r="AY20" s="26">
        <f>现金流量表!AY49</f>
        <v>0</v>
      </c>
      <c r="AZ20" s="26">
        <f>现金流量表!AZ49</f>
        <v>0</v>
      </c>
      <c r="BA20" s="26">
        <f>现金流量表!BA49</f>
        <v>0</v>
      </c>
      <c r="BB20" s="26">
        <f>现金流量表!BB49</f>
        <v>0</v>
      </c>
      <c r="BC20" s="26">
        <f>现金流量表!BC49</f>
        <v>0</v>
      </c>
      <c r="BD20" s="26">
        <f>现金流量表!BD49</f>
        <v>0</v>
      </c>
      <c r="BE20" s="26">
        <f>现金流量表!BE49</f>
        <v>0</v>
      </c>
      <c r="BF20" s="26">
        <f>现金流量表!BF49</f>
        <v>0</v>
      </c>
      <c r="BG20" s="26">
        <f>现金流量表!BG49</f>
        <v>0</v>
      </c>
      <c r="BH20" s="26">
        <f>现金流量表!BH49</f>
        <v>0</v>
      </c>
      <c r="BI20" s="26">
        <f>现金流量表!BI49</f>
        <v>0</v>
      </c>
      <c r="BJ20" s="26">
        <f>现金流量表!BJ49</f>
        <v>0</v>
      </c>
      <c r="BK20" s="26">
        <f>现金流量表!BK49</f>
        <v>0</v>
      </c>
      <c r="BL20" s="26">
        <f>现金流量表!BL49</f>
        <v>0</v>
      </c>
      <c r="BM20" s="26">
        <f>现金流量表!BM49</f>
        <v>0</v>
      </c>
      <c r="BN20" s="26">
        <f>现金流量表!BN49</f>
        <v>0</v>
      </c>
      <c r="BO20" s="26">
        <f>现金流量表!BO49</f>
        <v>0</v>
      </c>
      <c r="BP20" s="26">
        <f>现金流量表!BP49</f>
        <v>0</v>
      </c>
      <c r="BQ20" s="26">
        <f>现金流量表!BQ49</f>
        <v>0</v>
      </c>
      <c r="BR20" s="26">
        <f>现金流量表!BR49</f>
        <v>0</v>
      </c>
      <c r="BS20" s="26">
        <f>现金流量表!BS49</f>
        <v>0</v>
      </c>
      <c r="BT20" s="26">
        <f>现金流量表!BT49</f>
        <v>0</v>
      </c>
      <c r="BU20" s="26">
        <f>现金流量表!BU49</f>
        <v>0</v>
      </c>
      <c r="BV20" s="26">
        <f>现金流量表!BV49</f>
        <v>0</v>
      </c>
      <c r="BW20" s="26">
        <f>现金流量表!BW49</f>
        <v>0</v>
      </c>
      <c r="BX20" s="26">
        <f>现金流量表!BX49</f>
        <v>0</v>
      </c>
      <c r="BY20" s="26">
        <f>现金流量表!BY49</f>
        <v>0</v>
      </c>
      <c r="BZ20" s="26">
        <f>现金流量表!BZ49</f>
        <v>0</v>
      </c>
      <c r="CA20" s="26">
        <f>现金流量表!CA49</f>
        <v>0</v>
      </c>
      <c r="CB20" s="26">
        <f>现金流量表!CB49</f>
        <v>0</v>
      </c>
      <c r="CC20" s="26">
        <f>现金流量表!CC49</f>
        <v>0</v>
      </c>
      <c r="CD20" s="26">
        <f>现金流量表!CD49</f>
        <v>0</v>
      </c>
      <c r="CE20" s="26">
        <f>现金流量表!CE49</f>
        <v>0</v>
      </c>
      <c r="CF20" s="26">
        <f>现金流量表!CF49</f>
        <v>0</v>
      </c>
      <c r="CG20" s="26">
        <f>现金流量表!CG49</f>
        <v>0</v>
      </c>
      <c r="CH20" s="26">
        <f>现金流量表!CH49</f>
        <v>0</v>
      </c>
      <c r="CI20" s="26">
        <f>现金流量表!CI49</f>
        <v>0</v>
      </c>
      <c r="CJ20" s="26">
        <f>现金流量表!CJ49</f>
        <v>0</v>
      </c>
      <c r="CK20" s="26">
        <f>现金流量表!CK49</f>
        <v>0</v>
      </c>
      <c r="CL20" s="26">
        <f>现金流量表!CL49</f>
        <v>0</v>
      </c>
    </row>
    <row r="21" spans="1:90" s="26" customFormat="1">
      <c r="A21" s="17" t="s">
        <v>509</v>
      </c>
      <c r="E21" s="26">
        <f>现金流量表!E50</f>
        <v>2988469.92</v>
      </c>
      <c r="F21" s="26">
        <f>现金流量表!F50</f>
        <v>0</v>
      </c>
      <c r="G21" s="26">
        <f>现金流量表!G50</f>
        <v>1718248.12</v>
      </c>
      <c r="H21" s="26">
        <f>现金流量表!H50</f>
        <v>0</v>
      </c>
      <c r="I21" s="26">
        <f>现金流量表!I50</f>
        <v>6806084.04</v>
      </c>
      <c r="J21" s="26">
        <f>现金流量表!J50</f>
        <v>0</v>
      </c>
      <c r="K21" s="26">
        <f>现金流量表!K50</f>
        <v>3877293.37</v>
      </c>
      <c r="L21" s="26">
        <f>现金流量表!L50</f>
        <v>0</v>
      </c>
      <c r="M21" s="26">
        <f>现金流量表!M50</f>
        <v>7233295.75</v>
      </c>
      <c r="N21" s="26">
        <f>现金流量表!N50</f>
        <v>0</v>
      </c>
      <c r="O21" s="26">
        <f>现金流量表!O50</f>
        <v>3415215.83</v>
      </c>
      <c r="P21" s="26">
        <f>现金流量表!P50</f>
        <v>0</v>
      </c>
      <c r="Q21" s="26">
        <f>现金流量表!Q50</f>
        <v>1975755.95</v>
      </c>
      <c r="R21" s="26">
        <f>现金流量表!R50</f>
        <v>0</v>
      </c>
      <c r="S21" s="26">
        <f>现金流量表!S50</f>
        <v>524087.48</v>
      </c>
      <c r="T21" s="26">
        <f>现金流量表!T50</f>
        <v>0</v>
      </c>
      <c r="U21" s="26">
        <f>现金流量表!U50</f>
        <v>585183.32999999996</v>
      </c>
      <c r="V21" s="26">
        <f>现金流量表!V50</f>
        <v>0</v>
      </c>
      <c r="W21" s="26">
        <f>现金流量表!W50</f>
        <v>288675.06</v>
      </c>
      <c r="X21" s="26">
        <f>现金流量表!X50</f>
        <v>0</v>
      </c>
      <c r="Y21" s="26">
        <f>现金流量表!Y50</f>
        <v>1303088.24</v>
      </c>
      <c r="Z21" s="26">
        <f>现金流量表!Z50</f>
        <v>0</v>
      </c>
      <c r="AA21" s="26">
        <f>现金流量表!AA50</f>
        <v>1023632.68</v>
      </c>
      <c r="AB21" s="26">
        <f>现金流量表!AB50</f>
        <v>0</v>
      </c>
      <c r="AC21" s="26">
        <f>现金流量表!AC50</f>
        <v>3096156.28</v>
      </c>
      <c r="AD21" s="26">
        <f>现金流量表!AD50</f>
        <v>0</v>
      </c>
      <c r="AE21" s="26">
        <f>现金流量表!AE50</f>
        <v>1645408.47</v>
      </c>
      <c r="AF21" s="26">
        <f>现金流量表!AF50</f>
        <v>0</v>
      </c>
      <c r="AG21" s="26">
        <f>现金流量表!AG50</f>
        <v>2265947.4700000002</v>
      </c>
      <c r="AH21" s="26">
        <f>现金流量表!AH50</f>
        <v>0</v>
      </c>
      <c r="AI21" s="26">
        <f>现金流量表!AI50</f>
        <v>867487.16</v>
      </c>
      <c r="AJ21" s="26">
        <f>现金流量表!AJ50</f>
        <v>0</v>
      </c>
      <c r="AK21" s="26">
        <f>现金流量表!AK50</f>
        <v>1107135.74</v>
      </c>
      <c r="AL21" s="26">
        <f>现金流量表!AL50</f>
        <v>0</v>
      </c>
      <c r="AM21" s="26">
        <f>现金流量表!AM50</f>
        <v>544198.34</v>
      </c>
      <c r="AN21" s="26">
        <f>现金流量表!AN50</f>
        <v>0</v>
      </c>
      <c r="AO21" s="26">
        <f>现金流量表!AO50</f>
        <v>914015.67</v>
      </c>
      <c r="AP21" s="26">
        <f>现金流量表!AP50</f>
        <v>0</v>
      </c>
      <c r="AQ21" s="26">
        <f>现金流量表!AQ50</f>
        <v>182227.34</v>
      </c>
      <c r="AR21" s="26">
        <f>现金流量表!AR50</f>
        <v>0</v>
      </c>
      <c r="AS21" s="26">
        <f>现金流量表!AS50</f>
        <v>0</v>
      </c>
      <c r="AT21" s="26">
        <f>现金流量表!AT50</f>
        <v>0</v>
      </c>
      <c r="AU21" s="26">
        <f>现金流量表!AU50</f>
        <v>0</v>
      </c>
      <c r="AV21" s="26">
        <f>现金流量表!AV50</f>
        <v>0</v>
      </c>
      <c r="AW21" s="26">
        <f>现金流量表!AW50</f>
        <v>0</v>
      </c>
      <c r="AX21" s="26">
        <f>现金流量表!AX50</f>
        <v>0</v>
      </c>
      <c r="AY21" s="26">
        <f>现金流量表!AY50</f>
        <v>0</v>
      </c>
      <c r="AZ21" s="26">
        <f>现金流量表!AZ50</f>
        <v>0</v>
      </c>
      <c r="BA21" s="26">
        <f>现金流量表!BA50</f>
        <v>0</v>
      </c>
      <c r="BB21" s="26">
        <f>现金流量表!BB50</f>
        <v>0</v>
      </c>
      <c r="BC21" s="26">
        <f>现金流量表!BC50</f>
        <v>0</v>
      </c>
      <c r="BD21" s="26">
        <f>现金流量表!BD50</f>
        <v>0</v>
      </c>
      <c r="BE21" s="26">
        <f>现金流量表!BE50</f>
        <v>0</v>
      </c>
      <c r="BF21" s="26">
        <f>现金流量表!BF50</f>
        <v>0</v>
      </c>
      <c r="BG21" s="26">
        <f>现金流量表!BG50</f>
        <v>0</v>
      </c>
      <c r="BH21" s="26">
        <f>现金流量表!BH50</f>
        <v>0</v>
      </c>
      <c r="BI21" s="26">
        <f>现金流量表!BI50</f>
        <v>0</v>
      </c>
      <c r="BJ21" s="26">
        <f>现金流量表!BJ50</f>
        <v>0</v>
      </c>
      <c r="BK21" s="26">
        <f>现金流量表!BK50</f>
        <v>0</v>
      </c>
      <c r="BL21" s="26">
        <f>现金流量表!BL50</f>
        <v>0</v>
      </c>
      <c r="BM21" s="26">
        <f>现金流量表!BM50</f>
        <v>0</v>
      </c>
      <c r="BN21" s="26">
        <f>现金流量表!BN50</f>
        <v>0</v>
      </c>
      <c r="BO21" s="26">
        <f>现金流量表!BO50</f>
        <v>0</v>
      </c>
      <c r="BP21" s="26">
        <f>现金流量表!BP50</f>
        <v>0</v>
      </c>
      <c r="BQ21" s="26">
        <f>现金流量表!BQ50</f>
        <v>0</v>
      </c>
      <c r="BR21" s="26">
        <f>现金流量表!BR50</f>
        <v>0</v>
      </c>
      <c r="BS21" s="26">
        <f>现金流量表!BS50</f>
        <v>0</v>
      </c>
      <c r="BT21" s="26">
        <f>现金流量表!BT50</f>
        <v>0</v>
      </c>
      <c r="BU21" s="26">
        <f>现金流量表!BU50</f>
        <v>0</v>
      </c>
      <c r="BV21" s="26">
        <f>现金流量表!BV50</f>
        <v>0</v>
      </c>
      <c r="BW21" s="26">
        <f>现金流量表!BW50</f>
        <v>0</v>
      </c>
      <c r="BX21" s="26">
        <f>现金流量表!BX50</f>
        <v>0</v>
      </c>
      <c r="BY21" s="26">
        <f>现金流量表!BY50</f>
        <v>0</v>
      </c>
      <c r="BZ21" s="26">
        <f>现金流量表!BZ50</f>
        <v>0</v>
      </c>
      <c r="CA21" s="26">
        <f>现金流量表!CA50</f>
        <v>0</v>
      </c>
      <c r="CB21" s="26">
        <f>现金流量表!CB50</f>
        <v>0</v>
      </c>
      <c r="CC21" s="26">
        <f>现金流量表!CC50</f>
        <v>0</v>
      </c>
      <c r="CD21" s="26">
        <f>现金流量表!CD50</f>
        <v>0</v>
      </c>
      <c r="CE21" s="26">
        <f>现金流量表!CE50</f>
        <v>0</v>
      </c>
      <c r="CF21" s="26">
        <f>现金流量表!CF50</f>
        <v>0</v>
      </c>
      <c r="CG21" s="26">
        <f>现金流量表!CG50</f>
        <v>0</v>
      </c>
      <c r="CH21" s="26">
        <f>现金流量表!CH50</f>
        <v>0</v>
      </c>
      <c r="CI21" s="26">
        <f>现金流量表!CI50</f>
        <v>0</v>
      </c>
      <c r="CJ21" s="26">
        <f>现金流量表!CJ50</f>
        <v>0</v>
      </c>
      <c r="CK21" s="26">
        <f>现金流量表!CK50</f>
        <v>0</v>
      </c>
      <c r="CL21" s="26">
        <f>现金流量表!CL50</f>
        <v>0</v>
      </c>
    </row>
    <row r="22" spans="1:90" s="26" customFormat="1">
      <c r="A22" s="17" t="s">
        <v>510</v>
      </c>
      <c r="E22" s="26">
        <f>现金流量表!E51</f>
        <v>84697736.799999997</v>
      </c>
      <c r="F22" s="26">
        <f>现金流量表!F51</f>
        <v>0</v>
      </c>
      <c r="G22" s="26">
        <f>现金流量表!G51</f>
        <v>22479663.609999999</v>
      </c>
      <c r="H22" s="26">
        <f>现金流量表!H51</f>
        <v>0</v>
      </c>
      <c r="I22" s="26">
        <f>现金流量表!I51</f>
        <v>15959013.48</v>
      </c>
      <c r="J22" s="26">
        <f>现金流量表!J51</f>
        <v>0</v>
      </c>
      <c r="K22" s="26">
        <f>现金流量表!K51</f>
        <v>5463182.7000000002</v>
      </c>
      <c r="L22" s="26">
        <f>现金流量表!L51</f>
        <v>0</v>
      </c>
      <c r="M22" s="26">
        <f>现金流量表!M51</f>
        <v>8974630.8399999999</v>
      </c>
      <c r="N22" s="26">
        <f>现金流量表!N51</f>
        <v>0</v>
      </c>
      <c r="O22" s="26">
        <f>现金流量表!O51</f>
        <v>4350684.24</v>
      </c>
      <c r="P22" s="26">
        <f>现金流量表!P51</f>
        <v>0</v>
      </c>
      <c r="Q22" s="26">
        <f>现金流量表!Q51</f>
        <v>8169311.1100000003</v>
      </c>
      <c r="R22" s="26">
        <f>现金流量表!R51</f>
        <v>0</v>
      </c>
      <c r="S22" s="26">
        <f>现金流量表!S51</f>
        <v>3578107.57</v>
      </c>
      <c r="T22" s="26">
        <f>现金流量表!T51</f>
        <v>0</v>
      </c>
      <c r="U22" s="26">
        <f>现金流量表!U51</f>
        <v>6976890.8499999996</v>
      </c>
      <c r="V22" s="26">
        <f>现金流量表!V51</f>
        <v>0</v>
      </c>
      <c r="W22" s="26">
        <f>现金流量表!W51</f>
        <v>3350038.02</v>
      </c>
      <c r="X22" s="26">
        <f>现金流量表!X51</f>
        <v>0</v>
      </c>
      <c r="Y22" s="26">
        <f>现金流量表!Y51</f>
        <v>8180938.4000000004</v>
      </c>
      <c r="Z22" s="26">
        <f>现金流量表!Z51</f>
        <v>0</v>
      </c>
      <c r="AA22" s="26">
        <f>现金流量表!AA51</f>
        <v>3356889.17</v>
      </c>
      <c r="AB22" s="26">
        <f>现金流量表!AB51</f>
        <v>0</v>
      </c>
      <c r="AC22" s="26">
        <f>现金流量表!AC51</f>
        <v>9291285.9199999999</v>
      </c>
      <c r="AD22" s="26">
        <f>现金流量表!AD51</f>
        <v>0</v>
      </c>
      <c r="AE22" s="26">
        <f>现金流量表!AE51</f>
        <v>4701972.6500000004</v>
      </c>
      <c r="AF22" s="26">
        <f>现金流量表!AF51</f>
        <v>0</v>
      </c>
      <c r="AG22" s="26">
        <f>现金流量表!AG51</f>
        <v>3112813.91</v>
      </c>
      <c r="AH22" s="26">
        <f>现金流量表!AH51</f>
        <v>0</v>
      </c>
      <c r="AI22" s="26">
        <f>现金流量表!AI51</f>
        <v>1525189.99</v>
      </c>
      <c r="AJ22" s="26">
        <f>现金流量表!AJ51</f>
        <v>0</v>
      </c>
      <c r="AK22" s="26">
        <f>现金流量表!AK51</f>
        <v>3059611.56</v>
      </c>
      <c r="AL22" s="26">
        <f>现金流量表!AL51</f>
        <v>0</v>
      </c>
      <c r="AM22" s="26">
        <f>现金流量表!AM51</f>
        <v>2096626.46</v>
      </c>
      <c r="AN22" s="26">
        <f>现金流量表!AN51</f>
        <v>0</v>
      </c>
      <c r="AO22" s="26">
        <f>现金流量表!AO51</f>
        <v>7043448.0199999996</v>
      </c>
      <c r="AP22" s="26">
        <f>现金流量表!AP51</f>
        <v>0</v>
      </c>
      <c r="AQ22" s="26">
        <f>现金流量表!AQ51</f>
        <v>2890217.52</v>
      </c>
      <c r="AR22" s="26">
        <f>现金流量表!AR51</f>
        <v>2531264.21</v>
      </c>
      <c r="AS22" s="26">
        <f>现金流量表!AS51</f>
        <v>0</v>
      </c>
      <c r="AT22" s="26">
        <f>现金流量表!AT51</f>
        <v>0</v>
      </c>
      <c r="AU22" s="26">
        <f>现金流量表!AU51</f>
        <v>0</v>
      </c>
      <c r="AV22" s="26">
        <f>现金流量表!AV51</f>
        <v>0</v>
      </c>
      <c r="AW22" s="26">
        <f>现金流量表!AW51</f>
        <v>0</v>
      </c>
      <c r="AX22" s="26">
        <f>现金流量表!AX51</f>
        <v>0</v>
      </c>
      <c r="AY22" s="26">
        <f>现金流量表!AY51</f>
        <v>0</v>
      </c>
      <c r="AZ22" s="26">
        <f>现金流量表!AZ51</f>
        <v>0</v>
      </c>
      <c r="BA22" s="26">
        <f>现金流量表!BA51</f>
        <v>0</v>
      </c>
      <c r="BB22" s="26">
        <f>现金流量表!BB51</f>
        <v>0</v>
      </c>
      <c r="BC22" s="26">
        <f>现金流量表!BC51</f>
        <v>0</v>
      </c>
      <c r="BD22" s="26">
        <f>现金流量表!BD51</f>
        <v>0</v>
      </c>
      <c r="BE22" s="26">
        <f>现金流量表!BE51</f>
        <v>0</v>
      </c>
      <c r="BF22" s="26">
        <f>现金流量表!BF51</f>
        <v>0</v>
      </c>
      <c r="BG22" s="26">
        <f>现金流量表!BG51</f>
        <v>0</v>
      </c>
      <c r="BH22" s="26">
        <f>现金流量表!BH51</f>
        <v>0</v>
      </c>
      <c r="BI22" s="26">
        <f>现金流量表!BI51</f>
        <v>0</v>
      </c>
      <c r="BJ22" s="26">
        <f>现金流量表!BJ51</f>
        <v>0</v>
      </c>
      <c r="BK22" s="26">
        <f>现金流量表!BK51</f>
        <v>0</v>
      </c>
      <c r="BL22" s="26">
        <f>现金流量表!BL51</f>
        <v>0</v>
      </c>
      <c r="BM22" s="26">
        <f>现金流量表!BM51</f>
        <v>0</v>
      </c>
      <c r="BN22" s="26">
        <f>现金流量表!BN51</f>
        <v>0</v>
      </c>
      <c r="BO22" s="26">
        <f>现金流量表!BO51</f>
        <v>0</v>
      </c>
      <c r="BP22" s="26">
        <f>现金流量表!BP51</f>
        <v>0</v>
      </c>
      <c r="BQ22" s="26">
        <f>现金流量表!BQ51</f>
        <v>0</v>
      </c>
      <c r="BR22" s="26">
        <f>现金流量表!BR51</f>
        <v>0</v>
      </c>
      <c r="BS22" s="26">
        <f>现金流量表!BS51</f>
        <v>0</v>
      </c>
      <c r="BT22" s="26">
        <f>现金流量表!BT51</f>
        <v>0</v>
      </c>
      <c r="BU22" s="26">
        <f>现金流量表!BU51</f>
        <v>0</v>
      </c>
      <c r="BV22" s="26">
        <f>现金流量表!BV51</f>
        <v>0</v>
      </c>
      <c r="BW22" s="26">
        <f>现金流量表!BW51</f>
        <v>0</v>
      </c>
      <c r="BX22" s="26">
        <f>现金流量表!BX51</f>
        <v>0</v>
      </c>
      <c r="BY22" s="26">
        <f>现金流量表!BY51</f>
        <v>0</v>
      </c>
      <c r="BZ22" s="26">
        <f>现金流量表!BZ51</f>
        <v>0</v>
      </c>
      <c r="CA22" s="26">
        <f>现金流量表!CA51</f>
        <v>0</v>
      </c>
      <c r="CB22" s="26">
        <f>现金流量表!CB51</f>
        <v>0</v>
      </c>
      <c r="CC22" s="26">
        <f>现金流量表!CC51</f>
        <v>0</v>
      </c>
      <c r="CD22" s="26">
        <f>现金流量表!CD51</f>
        <v>0</v>
      </c>
      <c r="CE22" s="26">
        <f>现金流量表!CE51</f>
        <v>0</v>
      </c>
      <c r="CF22" s="26">
        <f>现金流量表!CF51</f>
        <v>0</v>
      </c>
      <c r="CG22" s="26">
        <f>现金流量表!CG51</f>
        <v>0</v>
      </c>
      <c r="CH22" s="26">
        <f>现金流量表!CH51</f>
        <v>0</v>
      </c>
      <c r="CI22" s="26">
        <f>现金流量表!CI51</f>
        <v>0</v>
      </c>
      <c r="CJ22" s="26">
        <f>现金流量表!CJ51</f>
        <v>0</v>
      </c>
      <c r="CK22" s="26">
        <f>现金流量表!CK51</f>
        <v>0</v>
      </c>
    </row>
    <row r="23" spans="1:90" s="26" customFormat="1">
      <c r="A23" s="17" t="s">
        <v>511</v>
      </c>
      <c r="E23" s="26">
        <f>现金流量表!E54</f>
        <v>-67841.34</v>
      </c>
      <c r="F23" s="26">
        <f>现金流量表!F54</f>
        <v>0</v>
      </c>
      <c r="G23" s="26">
        <f>现金流量表!G54</f>
        <v>238039.98</v>
      </c>
      <c r="H23" s="26">
        <f>现金流量表!H54</f>
        <v>0</v>
      </c>
      <c r="I23" s="26">
        <f>现金流量表!I54</f>
        <v>-504748.91</v>
      </c>
      <c r="J23" s="26">
        <f>现金流量表!J54</f>
        <v>0</v>
      </c>
      <c r="K23" s="26">
        <f>现金流量表!K54</f>
        <v>-90634.78</v>
      </c>
      <c r="L23" s="26">
        <f>现金流量表!L54</f>
        <v>0</v>
      </c>
      <c r="M23" s="26">
        <f>现金流量表!M54</f>
        <v>479761.57</v>
      </c>
      <c r="N23" s="26">
        <f>现金流量表!N54</f>
        <v>0</v>
      </c>
      <c r="O23" s="26">
        <f>现金流量表!O54</f>
        <v>278512.59000000003</v>
      </c>
      <c r="P23" s="26">
        <f>现金流量表!P54</f>
        <v>0</v>
      </c>
      <c r="Q23" s="26">
        <f>现金流量表!Q54</f>
        <v>264413.33</v>
      </c>
      <c r="R23" s="26">
        <f>现金流量表!R54</f>
        <v>0</v>
      </c>
      <c r="S23" s="26">
        <f>现金流量表!S54</f>
        <v>125986.93</v>
      </c>
      <c r="T23" s="26">
        <f>现金流量表!T54</f>
        <v>0</v>
      </c>
      <c r="U23" s="26">
        <f>现金流量表!U54</f>
        <v>202519.77</v>
      </c>
      <c r="V23" s="26">
        <f>现金流量表!V54</f>
        <v>0</v>
      </c>
      <c r="W23" s="26">
        <f>现金流量表!W54</f>
        <v>94264.56</v>
      </c>
      <c r="X23" s="26">
        <f>现金流量表!X54</f>
        <v>0</v>
      </c>
      <c r="Y23" s="26">
        <f>现金流量表!Y54</f>
        <v>464094.19</v>
      </c>
      <c r="Z23" s="26">
        <f>现金流量表!Z54</f>
        <v>0</v>
      </c>
      <c r="AA23" s="26">
        <f>现金流量表!AA54</f>
        <v>-47339.78</v>
      </c>
      <c r="AB23" s="26">
        <f>现金流量表!AB54</f>
        <v>0</v>
      </c>
      <c r="AC23" s="26">
        <f>现金流量表!AC54</f>
        <v>-71579.47</v>
      </c>
      <c r="AD23" s="26">
        <f>现金流量表!AD54</f>
        <v>0</v>
      </c>
      <c r="AE23" s="26">
        <f>现金流量表!AE54</f>
        <v>-279169</v>
      </c>
      <c r="AF23" s="26">
        <f>现金流量表!AF54</f>
        <v>0</v>
      </c>
      <c r="AG23" s="26">
        <f>现金流量表!AG54</f>
        <v>593213.28</v>
      </c>
      <c r="AH23" s="26">
        <f>现金流量表!AH54</f>
        <v>0</v>
      </c>
      <c r="AI23" s="26">
        <f>现金流量表!AI54</f>
        <v>15606.52</v>
      </c>
      <c r="AJ23" s="26">
        <f>现金流量表!AJ54</f>
        <v>0</v>
      </c>
      <c r="AK23" s="26">
        <f>现金流量表!AK54</f>
        <v>116111.91</v>
      </c>
      <c r="AL23" s="26">
        <f>现金流量表!AL54</f>
        <v>0</v>
      </c>
      <c r="AM23" s="26">
        <f>现金流量表!AM54</f>
        <v>57111.77</v>
      </c>
      <c r="AN23" s="26">
        <f>现金流量表!AN54</f>
        <v>0</v>
      </c>
      <c r="AO23" s="26">
        <f>现金流量表!AO54</f>
        <v>15302.53</v>
      </c>
      <c r="AP23" s="26">
        <f>现金流量表!AP54</f>
        <v>0</v>
      </c>
      <c r="AQ23" s="26">
        <f>现金流量表!AQ54</f>
        <v>-1145220.8799999999</v>
      </c>
      <c r="AR23" s="26">
        <f>现金流量表!AR54</f>
        <v>-2973942.7</v>
      </c>
      <c r="AS23" s="26">
        <f>现金流量表!AS54</f>
        <v>0</v>
      </c>
      <c r="AT23" s="26">
        <f>现金流量表!AT54</f>
        <v>0</v>
      </c>
      <c r="AU23" s="26">
        <f>现金流量表!AU54</f>
        <v>0</v>
      </c>
      <c r="AV23" s="26">
        <f>现金流量表!AV54</f>
        <v>0</v>
      </c>
      <c r="AW23" s="26">
        <f>现金流量表!AW54</f>
        <v>0</v>
      </c>
      <c r="AX23" s="26">
        <f>现金流量表!AX54</f>
        <v>0</v>
      </c>
      <c r="AY23" s="26">
        <f>现金流量表!AY54</f>
        <v>0</v>
      </c>
      <c r="AZ23" s="26">
        <f>现金流量表!AZ54</f>
        <v>0</v>
      </c>
      <c r="BA23" s="26">
        <f>现金流量表!BA54</f>
        <v>0</v>
      </c>
      <c r="BB23" s="26">
        <f>现金流量表!BB54</f>
        <v>0</v>
      </c>
      <c r="BC23" s="26">
        <f>现金流量表!BC54</f>
        <v>0</v>
      </c>
      <c r="BD23" s="26">
        <f>现金流量表!BD54</f>
        <v>0</v>
      </c>
      <c r="BE23" s="26">
        <f>现金流量表!BE54</f>
        <v>0</v>
      </c>
      <c r="BF23" s="26">
        <f>现金流量表!BF54</f>
        <v>0</v>
      </c>
      <c r="BG23" s="26">
        <f>现金流量表!BG54</f>
        <v>0</v>
      </c>
      <c r="BH23" s="26">
        <f>现金流量表!BH54</f>
        <v>0</v>
      </c>
      <c r="BI23" s="26">
        <f>现金流量表!BI54</f>
        <v>0</v>
      </c>
      <c r="BJ23" s="26">
        <f>现金流量表!BJ54</f>
        <v>0</v>
      </c>
      <c r="BK23" s="26">
        <f>现金流量表!BK54</f>
        <v>0</v>
      </c>
      <c r="BL23" s="26">
        <f>现金流量表!BL54</f>
        <v>0</v>
      </c>
      <c r="BM23" s="26">
        <f>现金流量表!BM54</f>
        <v>0</v>
      </c>
      <c r="BN23" s="26">
        <f>现金流量表!BN54</f>
        <v>0</v>
      </c>
      <c r="BO23" s="26">
        <f>现金流量表!BO54</f>
        <v>0</v>
      </c>
      <c r="BP23" s="26">
        <f>现金流量表!BP54</f>
        <v>0</v>
      </c>
      <c r="BQ23" s="26">
        <f>现金流量表!BQ54</f>
        <v>0</v>
      </c>
      <c r="BR23" s="26">
        <f>现金流量表!BR54</f>
        <v>0</v>
      </c>
      <c r="BS23" s="26">
        <f>现金流量表!BS54</f>
        <v>0</v>
      </c>
      <c r="BT23" s="26">
        <f>现金流量表!BT54</f>
        <v>0</v>
      </c>
      <c r="BU23" s="26">
        <f>现金流量表!BU54</f>
        <v>0</v>
      </c>
      <c r="BV23" s="26">
        <f>现金流量表!BV54</f>
        <v>0</v>
      </c>
      <c r="BW23" s="26">
        <f>现金流量表!BW54</f>
        <v>0</v>
      </c>
      <c r="BX23" s="26">
        <f>现金流量表!BX54</f>
        <v>0</v>
      </c>
      <c r="BY23" s="26">
        <f>现金流量表!BY54</f>
        <v>0</v>
      </c>
      <c r="BZ23" s="26">
        <f>现金流量表!BZ54</f>
        <v>0</v>
      </c>
      <c r="CA23" s="26">
        <f>现金流量表!CA54</f>
        <v>0</v>
      </c>
      <c r="CB23" s="26">
        <f>现金流量表!CB54</f>
        <v>0</v>
      </c>
      <c r="CC23" s="26">
        <f>现金流量表!CC54</f>
        <v>0</v>
      </c>
      <c r="CD23" s="26">
        <f>现金流量表!CD54</f>
        <v>0</v>
      </c>
      <c r="CE23" s="26">
        <f>现金流量表!CE54</f>
        <v>0</v>
      </c>
      <c r="CF23" s="26">
        <f>现金流量表!CF54</f>
        <v>0</v>
      </c>
      <c r="CG23" s="26">
        <f>现金流量表!CG54</f>
        <v>0</v>
      </c>
      <c r="CH23" s="26">
        <f>现金流量表!CH54</f>
        <v>0</v>
      </c>
      <c r="CI23" s="26">
        <f>现金流量表!CI54</f>
        <v>0</v>
      </c>
      <c r="CJ23" s="26">
        <f>现金流量表!CJ54</f>
        <v>0</v>
      </c>
      <c r="CK23" s="26">
        <f>现金流量表!CK54</f>
        <v>0</v>
      </c>
    </row>
    <row r="24" spans="1:90" s="26" customFormat="1">
      <c r="A24" s="17" t="s">
        <v>512</v>
      </c>
      <c r="E24" s="26">
        <f>现金流量表!E55</f>
        <v>0</v>
      </c>
      <c r="F24" s="26">
        <f>现金流量表!F55</f>
        <v>0</v>
      </c>
      <c r="G24" s="26">
        <f>现金流量表!G55</f>
        <v>0</v>
      </c>
      <c r="H24" s="26">
        <f>现金流量表!H55</f>
        <v>0</v>
      </c>
      <c r="I24" s="26">
        <f>现金流量表!I55</f>
        <v>0</v>
      </c>
      <c r="J24" s="26">
        <f>现金流量表!J55</f>
        <v>0</v>
      </c>
      <c r="K24" s="26">
        <f>现金流量表!K55</f>
        <v>0</v>
      </c>
      <c r="L24" s="26">
        <f>现金流量表!L55</f>
        <v>0</v>
      </c>
      <c r="M24" s="26">
        <f>现金流量表!M55</f>
        <v>0</v>
      </c>
      <c r="N24" s="26">
        <f>现金流量表!N55</f>
        <v>0</v>
      </c>
      <c r="O24" s="26">
        <f>现金流量表!O55</f>
        <v>0</v>
      </c>
      <c r="P24" s="26">
        <f>现金流量表!P55</f>
        <v>0</v>
      </c>
      <c r="Q24" s="26">
        <f>现金流量表!Q55</f>
        <v>0</v>
      </c>
      <c r="R24" s="26">
        <f>现金流量表!R55</f>
        <v>0</v>
      </c>
      <c r="S24" s="26">
        <f>现金流量表!S55</f>
        <v>0</v>
      </c>
      <c r="T24" s="26">
        <f>现金流量表!T55</f>
        <v>0</v>
      </c>
      <c r="U24" s="26">
        <f>现金流量表!U55</f>
        <v>0</v>
      </c>
      <c r="V24" s="26">
        <f>现金流量表!V55</f>
        <v>0</v>
      </c>
      <c r="W24" s="26">
        <f>现金流量表!W55</f>
        <v>0</v>
      </c>
      <c r="X24" s="26">
        <f>现金流量表!X55</f>
        <v>0</v>
      </c>
      <c r="Y24" s="26">
        <f>现金流量表!Y55</f>
        <v>0</v>
      </c>
      <c r="Z24" s="26">
        <f>现金流量表!Z55</f>
        <v>0</v>
      </c>
      <c r="AA24" s="26">
        <f>现金流量表!AA55</f>
        <v>0</v>
      </c>
      <c r="AB24" s="26">
        <f>现金流量表!AB55</f>
        <v>0</v>
      </c>
      <c r="AC24" s="26">
        <f>现金流量表!AC55</f>
        <v>0</v>
      </c>
      <c r="AD24" s="26">
        <f>现金流量表!AD55</f>
        <v>0</v>
      </c>
      <c r="AE24" s="26">
        <f>现金流量表!AE55</f>
        <v>0</v>
      </c>
      <c r="AF24" s="26">
        <f>现金流量表!AF55</f>
        <v>0</v>
      </c>
      <c r="AG24" s="26">
        <f>现金流量表!AG55</f>
        <v>0</v>
      </c>
      <c r="AH24" s="26">
        <f>现金流量表!AH55</f>
        <v>0</v>
      </c>
      <c r="AI24" s="26">
        <f>现金流量表!AI55</f>
        <v>0</v>
      </c>
      <c r="AJ24" s="26">
        <f>现金流量表!AJ55</f>
        <v>0</v>
      </c>
      <c r="AK24" s="26">
        <f>现金流量表!AK55</f>
        <v>0</v>
      </c>
      <c r="AL24" s="26">
        <f>现金流量表!AL55</f>
        <v>0</v>
      </c>
      <c r="AM24" s="26">
        <f>现金流量表!AM55</f>
        <v>20074.82</v>
      </c>
      <c r="AN24" s="26">
        <f>现金流量表!AN55</f>
        <v>0</v>
      </c>
      <c r="AO24" s="26">
        <f>现金流量表!AO55</f>
        <v>0</v>
      </c>
      <c r="AP24" s="26">
        <f>现金流量表!AP55</f>
        <v>0</v>
      </c>
      <c r="AQ24" s="26">
        <f>现金流量表!AQ55</f>
        <v>63242.29</v>
      </c>
      <c r="AR24" s="26">
        <f>现金流量表!AR55</f>
        <v>6674</v>
      </c>
      <c r="AS24" s="26">
        <f>现金流量表!AS55</f>
        <v>0</v>
      </c>
      <c r="AT24" s="26">
        <f>现金流量表!AT55</f>
        <v>0</v>
      </c>
      <c r="AU24" s="26">
        <f>现金流量表!AU55</f>
        <v>0</v>
      </c>
      <c r="AV24" s="26">
        <f>现金流量表!AV55</f>
        <v>0</v>
      </c>
      <c r="AW24" s="26">
        <f>现金流量表!AW55</f>
        <v>0</v>
      </c>
      <c r="AX24" s="26">
        <f>现金流量表!AX55</f>
        <v>0</v>
      </c>
      <c r="AY24" s="26">
        <f>现金流量表!AY55</f>
        <v>0</v>
      </c>
      <c r="AZ24" s="26">
        <f>现金流量表!AZ55</f>
        <v>0</v>
      </c>
      <c r="BA24" s="26">
        <f>现金流量表!BA55</f>
        <v>0</v>
      </c>
      <c r="BB24" s="26">
        <f>现金流量表!BB55</f>
        <v>0</v>
      </c>
      <c r="BC24" s="26">
        <f>现金流量表!BC55</f>
        <v>0</v>
      </c>
      <c r="BD24" s="26">
        <f>现金流量表!BD55</f>
        <v>0</v>
      </c>
      <c r="BE24" s="26">
        <f>现金流量表!BE55</f>
        <v>0</v>
      </c>
      <c r="BF24" s="26">
        <f>现金流量表!BF55</f>
        <v>0</v>
      </c>
      <c r="BG24" s="26">
        <f>现金流量表!BG55</f>
        <v>0</v>
      </c>
      <c r="BH24" s="26">
        <f>现金流量表!BH55</f>
        <v>0</v>
      </c>
      <c r="BI24" s="26">
        <f>现金流量表!BI55</f>
        <v>0</v>
      </c>
      <c r="BJ24" s="26">
        <f>现金流量表!BJ55</f>
        <v>0</v>
      </c>
      <c r="BK24" s="26">
        <f>现金流量表!BK55</f>
        <v>0</v>
      </c>
      <c r="BL24" s="26">
        <f>现金流量表!BL55</f>
        <v>0</v>
      </c>
      <c r="BM24" s="26">
        <f>现金流量表!BM55</f>
        <v>0</v>
      </c>
      <c r="BN24" s="26">
        <f>现金流量表!BN55</f>
        <v>0</v>
      </c>
      <c r="BO24" s="26">
        <f>现金流量表!BO55</f>
        <v>0</v>
      </c>
      <c r="BP24" s="26">
        <f>现金流量表!BP55</f>
        <v>0</v>
      </c>
      <c r="BQ24" s="26">
        <f>现金流量表!BQ55</f>
        <v>0</v>
      </c>
      <c r="BR24" s="26">
        <f>现金流量表!BR55</f>
        <v>0</v>
      </c>
      <c r="BS24" s="26">
        <f>现金流量表!BS55</f>
        <v>0</v>
      </c>
      <c r="BT24" s="26">
        <f>现金流量表!BT55</f>
        <v>0</v>
      </c>
      <c r="BU24" s="26">
        <f>现金流量表!BU55</f>
        <v>0</v>
      </c>
      <c r="BV24" s="26">
        <f>现金流量表!BV55</f>
        <v>0</v>
      </c>
      <c r="BW24" s="26">
        <f>现金流量表!BW55</f>
        <v>0</v>
      </c>
      <c r="BX24" s="26">
        <f>现金流量表!BX55</f>
        <v>0</v>
      </c>
      <c r="BY24" s="26">
        <f>现金流量表!BY55</f>
        <v>0</v>
      </c>
      <c r="BZ24" s="26">
        <f>现金流量表!BZ55</f>
        <v>0</v>
      </c>
      <c r="CA24" s="26">
        <f>现金流量表!CA55</f>
        <v>0</v>
      </c>
      <c r="CB24" s="26">
        <f>现金流量表!CB55</f>
        <v>0</v>
      </c>
      <c r="CC24" s="26">
        <f>现金流量表!CC55</f>
        <v>0</v>
      </c>
      <c r="CD24" s="26">
        <f>现金流量表!CD55</f>
        <v>0</v>
      </c>
      <c r="CE24" s="26">
        <f>现金流量表!CE55</f>
        <v>0</v>
      </c>
      <c r="CF24" s="26">
        <f>现金流量表!CF55</f>
        <v>0</v>
      </c>
      <c r="CG24" s="26">
        <f>现金流量表!CG55</f>
        <v>0</v>
      </c>
      <c r="CH24" s="26">
        <f>现金流量表!CH55</f>
        <v>0</v>
      </c>
      <c r="CI24" s="26">
        <f>现金流量表!CI55</f>
        <v>0</v>
      </c>
      <c r="CJ24" s="26">
        <f>现金流量表!CJ55</f>
        <v>0</v>
      </c>
      <c r="CK24" s="26">
        <f>现金流量表!CK55</f>
        <v>0</v>
      </c>
    </row>
    <row r="25" spans="1:90" s="28" customFormat="1">
      <c r="A25" s="20" t="s">
        <v>513</v>
      </c>
      <c r="E25" s="28">
        <f>SUM(E19:E24)</f>
        <v>252001324.71000001</v>
      </c>
      <c r="F25" s="28">
        <f t="shared" ref="F25:BQ25" si="12">SUM(F19:F24)</f>
        <v>0</v>
      </c>
      <c r="G25" s="28">
        <f t="shared" si="12"/>
        <v>99530671.830000013</v>
      </c>
      <c r="H25" s="28">
        <f t="shared" si="12"/>
        <v>0</v>
      </c>
      <c r="I25" s="28">
        <f t="shared" si="12"/>
        <v>89687138.390000015</v>
      </c>
      <c r="J25" s="28">
        <f t="shared" si="12"/>
        <v>0</v>
      </c>
      <c r="K25" s="28">
        <f t="shared" si="12"/>
        <v>56290622.880000003</v>
      </c>
      <c r="L25" s="28">
        <f t="shared" si="12"/>
        <v>0</v>
      </c>
      <c r="M25" s="28">
        <f t="shared" si="12"/>
        <v>161702184.88</v>
      </c>
      <c r="N25" s="28">
        <f t="shared" si="12"/>
        <v>0</v>
      </c>
      <c r="O25" s="28">
        <f t="shared" si="12"/>
        <v>59661401.200000003</v>
      </c>
      <c r="P25" s="28">
        <f t="shared" si="12"/>
        <v>0</v>
      </c>
      <c r="Q25" s="28">
        <f t="shared" si="12"/>
        <v>94174861.469999999</v>
      </c>
      <c r="R25" s="28">
        <f t="shared" si="12"/>
        <v>0</v>
      </c>
      <c r="S25" s="28">
        <f t="shared" si="12"/>
        <v>33798244.989999995</v>
      </c>
      <c r="T25" s="28">
        <f t="shared" si="12"/>
        <v>0</v>
      </c>
      <c r="U25" s="28">
        <f t="shared" si="12"/>
        <v>79115146.729999989</v>
      </c>
      <c r="V25" s="28">
        <f t="shared" si="12"/>
        <v>0</v>
      </c>
      <c r="W25" s="28">
        <f t="shared" si="12"/>
        <v>27099540.939999994</v>
      </c>
      <c r="X25" s="28">
        <f t="shared" si="12"/>
        <v>0</v>
      </c>
      <c r="Y25" s="28">
        <f t="shared" si="12"/>
        <v>66439681.450000003</v>
      </c>
      <c r="Z25" s="28">
        <f t="shared" si="12"/>
        <v>0</v>
      </c>
      <c r="AA25" s="28">
        <f t="shared" si="12"/>
        <v>19638227.669999998</v>
      </c>
      <c r="AB25" s="28">
        <f t="shared" si="12"/>
        <v>0</v>
      </c>
      <c r="AC25" s="28">
        <f t="shared" si="12"/>
        <v>68027447.38000001</v>
      </c>
      <c r="AD25" s="28">
        <f t="shared" si="12"/>
        <v>0</v>
      </c>
      <c r="AE25" s="28">
        <f t="shared" si="12"/>
        <v>16623169.390000001</v>
      </c>
      <c r="AF25" s="28">
        <f t="shared" si="12"/>
        <v>0</v>
      </c>
      <c r="AG25" s="28">
        <f t="shared" si="12"/>
        <v>25287757.789999999</v>
      </c>
      <c r="AH25" s="28">
        <f t="shared" si="12"/>
        <v>0</v>
      </c>
      <c r="AI25" s="28">
        <f t="shared" si="12"/>
        <v>10517301.859999999</v>
      </c>
      <c r="AJ25" s="28">
        <f t="shared" si="12"/>
        <v>0</v>
      </c>
      <c r="AK25" s="28">
        <f t="shared" si="12"/>
        <v>16445903.5</v>
      </c>
      <c r="AL25" s="28">
        <f t="shared" si="12"/>
        <v>0</v>
      </c>
      <c r="AM25" s="28">
        <f t="shared" si="12"/>
        <v>10059512.5</v>
      </c>
      <c r="AN25" s="28">
        <f t="shared" si="12"/>
        <v>0</v>
      </c>
      <c r="AO25" s="28">
        <f t="shared" si="12"/>
        <v>18908751.460000001</v>
      </c>
      <c r="AP25" s="28">
        <f t="shared" si="12"/>
        <v>0</v>
      </c>
      <c r="AQ25" s="28">
        <f t="shared" si="12"/>
        <v>8250105.4299999997</v>
      </c>
      <c r="AR25" s="28">
        <f t="shared" si="12"/>
        <v>2879772.55</v>
      </c>
      <c r="AS25" s="28">
        <f t="shared" si="12"/>
        <v>0</v>
      </c>
      <c r="AT25" s="28">
        <f t="shared" si="12"/>
        <v>0</v>
      </c>
      <c r="AU25" s="28">
        <f t="shared" si="12"/>
        <v>0</v>
      </c>
      <c r="AV25" s="28">
        <f t="shared" si="12"/>
        <v>0</v>
      </c>
      <c r="AW25" s="28">
        <f t="shared" si="12"/>
        <v>0</v>
      </c>
      <c r="AX25" s="28">
        <f t="shared" si="12"/>
        <v>0</v>
      </c>
      <c r="AY25" s="28">
        <f t="shared" si="12"/>
        <v>0</v>
      </c>
      <c r="AZ25" s="28">
        <f t="shared" si="12"/>
        <v>0</v>
      </c>
      <c r="BA25" s="28">
        <f t="shared" si="12"/>
        <v>0</v>
      </c>
      <c r="BB25" s="28">
        <f t="shared" si="12"/>
        <v>0</v>
      </c>
      <c r="BC25" s="28">
        <f t="shared" si="12"/>
        <v>0</v>
      </c>
      <c r="BD25" s="28">
        <f t="shared" si="12"/>
        <v>0</v>
      </c>
      <c r="BE25" s="28">
        <f t="shared" si="12"/>
        <v>0</v>
      </c>
      <c r="BF25" s="28">
        <f t="shared" si="12"/>
        <v>0</v>
      </c>
      <c r="BG25" s="28">
        <f t="shared" si="12"/>
        <v>0</v>
      </c>
      <c r="BH25" s="28">
        <f t="shared" si="12"/>
        <v>0</v>
      </c>
      <c r="BI25" s="28">
        <f t="shared" si="12"/>
        <v>0</v>
      </c>
      <c r="BJ25" s="28">
        <f t="shared" si="12"/>
        <v>0</v>
      </c>
      <c r="BK25" s="28">
        <f t="shared" si="12"/>
        <v>0</v>
      </c>
      <c r="BL25" s="28">
        <f t="shared" si="12"/>
        <v>0</v>
      </c>
      <c r="BM25" s="28">
        <f t="shared" si="12"/>
        <v>0</v>
      </c>
      <c r="BN25" s="28">
        <f t="shared" si="12"/>
        <v>0</v>
      </c>
      <c r="BO25" s="28">
        <f t="shared" si="12"/>
        <v>0</v>
      </c>
      <c r="BP25" s="28">
        <f t="shared" si="12"/>
        <v>0</v>
      </c>
      <c r="BQ25" s="28">
        <f t="shared" si="12"/>
        <v>0</v>
      </c>
      <c r="BR25" s="28">
        <f t="shared" ref="BR25:CK25" si="13">SUM(BR19:BR24)</f>
        <v>0</v>
      </c>
      <c r="BS25" s="28">
        <f t="shared" si="13"/>
        <v>0</v>
      </c>
      <c r="BT25" s="28">
        <f t="shared" si="13"/>
        <v>0</v>
      </c>
      <c r="BU25" s="28">
        <f t="shared" si="13"/>
        <v>0</v>
      </c>
      <c r="BV25" s="28">
        <f t="shared" si="13"/>
        <v>0</v>
      </c>
      <c r="BW25" s="28">
        <f t="shared" si="13"/>
        <v>0</v>
      </c>
      <c r="BX25" s="28">
        <f t="shared" si="13"/>
        <v>0</v>
      </c>
      <c r="BY25" s="28">
        <f t="shared" si="13"/>
        <v>0</v>
      </c>
      <c r="BZ25" s="28">
        <f t="shared" si="13"/>
        <v>0</v>
      </c>
      <c r="CA25" s="28">
        <f t="shared" si="13"/>
        <v>0</v>
      </c>
      <c r="CB25" s="28">
        <f t="shared" si="13"/>
        <v>0</v>
      </c>
      <c r="CC25" s="28">
        <f t="shared" si="13"/>
        <v>0</v>
      </c>
      <c r="CD25" s="28">
        <f t="shared" si="13"/>
        <v>0</v>
      </c>
      <c r="CE25" s="28">
        <f t="shared" si="13"/>
        <v>0</v>
      </c>
      <c r="CF25" s="28">
        <f t="shared" si="13"/>
        <v>0</v>
      </c>
      <c r="CG25" s="28">
        <f t="shared" si="13"/>
        <v>0</v>
      </c>
      <c r="CH25" s="28">
        <f t="shared" si="13"/>
        <v>0</v>
      </c>
      <c r="CI25" s="28">
        <f t="shared" si="13"/>
        <v>0</v>
      </c>
      <c r="CJ25" s="28">
        <f t="shared" si="13"/>
        <v>0</v>
      </c>
      <c r="CK25" s="28">
        <f t="shared" si="13"/>
        <v>0</v>
      </c>
    </row>
    <row r="26" spans="1:90" s="28" customFormat="1">
      <c r="A26" s="20" t="s">
        <v>514</v>
      </c>
      <c r="E26" s="28">
        <f>E14-E25</f>
        <v>-3277872808.23</v>
      </c>
      <c r="F26" s="28">
        <f t="shared" ref="F26:BQ26" si="14">F14-F25</f>
        <v>-2747357348.1999998</v>
      </c>
      <c r="G26" s="28">
        <f t="shared" si="14"/>
        <v>-2037360077.3399999</v>
      </c>
      <c r="H26" s="28">
        <f t="shared" si="14"/>
        <v>-239089059.56</v>
      </c>
      <c r="I26" s="28">
        <f t="shared" si="14"/>
        <v>2204623806.3499999</v>
      </c>
      <c r="J26" s="28">
        <f t="shared" si="14"/>
        <v>1439759970.6700001</v>
      </c>
      <c r="K26" s="28">
        <f t="shared" si="14"/>
        <v>801716449.84000003</v>
      </c>
      <c r="L26" s="28">
        <f t="shared" si="14"/>
        <v>350428492.70999998</v>
      </c>
      <c r="M26" s="28">
        <f t="shared" si="14"/>
        <v>288895890.76999998</v>
      </c>
      <c r="N26" s="28">
        <f t="shared" si="14"/>
        <v>355080443.73000002</v>
      </c>
      <c r="O26" s="28">
        <f t="shared" si="14"/>
        <v>-3143893.8900000006</v>
      </c>
      <c r="P26" s="28">
        <f t="shared" si="14"/>
        <v>-201538213.25</v>
      </c>
      <c r="Q26" s="28">
        <f t="shared" si="14"/>
        <v>-1016032474.4100001</v>
      </c>
      <c r="R26" s="28">
        <f t="shared" si="14"/>
        <v>-680119618.66999996</v>
      </c>
      <c r="S26" s="28">
        <f t="shared" si="14"/>
        <v>-480811005.50999999</v>
      </c>
      <c r="T26" s="28">
        <f t="shared" si="14"/>
        <v>-122283464.94</v>
      </c>
      <c r="U26" s="28">
        <f t="shared" si="14"/>
        <v>384155625.08000004</v>
      </c>
      <c r="V26" s="28">
        <f t="shared" si="14"/>
        <v>261790812.36000001</v>
      </c>
      <c r="W26" s="28">
        <f t="shared" si="14"/>
        <v>140968344.63</v>
      </c>
      <c r="X26" s="28">
        <f t="shared" si="14"/>
        <v>-165527.82999999999</v>
      </c>
      <c r="Y26" s="28">
        <f t="shared" si="14"/>
        <v>158895627.81999999</v>
      </c>
      <c r="Z26" s="28">
        <f t="shared" si="14"/>
        <v>-19537301.879999999</v>
      </c>
      <c r="AA26" s="28">
        <f t="shared" si="14"/>
        <v>-99432688.489999995</v>
      </c>
      <c r="AB26" s="28">
        <f t="shared" si="14"/>
        <v>-103684889.08</v>
      </c>
      <c r="AC26" s="28">
        <f t="shared" si="14"/>
        <v>-67004089.970000014</v>
      </c>
      <c r="AD26" s="28">
        <f t="shared" si="14"/>
        <v>-104757227.91</v>
      </c>
      <c r="AE26" s="28">
        <f t="shared" si="14"/>
        <v>-125393451.83</v>
      </c>
      <c r="AF26" s="28">
        <f t="shared" si="14"/>
        <v>-90784906.340000004</v>
      </c>
      <c r="AG26" s="28">
        <f t="shared" si="14"/>
        <v>281048411.00999999</v>
      </c>
      <c r="AH26" s="28">
        <f t="shared" si="14"/>
        <v>132156867.83</v>
      </c>
      <c r="AI26" s="28">
        <f t="shared" si="14"/>
        <v>82614740.959999993</v>
      </c>
      <c r="AJ26" s="28">
        <f t="shared" si="14"/>
        <v>75066812.620000005</v>
      </c>
      <c r="AK26" s="28">
        <f t="shared" si="14"/>
        <v>245724407.71000001</v>
      </c>
      <c r="AL26" s="28">
        <f t="shared" si="14"/>
        <v>167369352.55000001</v>
      </c>
      <c r="AM26" s="28">
        <f t="shared" si="14"/>
        <v>64827657.140000001</v>
      </c>
      <c r="AN26" s="28">
        <f t="shared" si="14"/>
        <v>-5200002.76</v>
      </c>
      <c r="AO26" s="28">
        <f t="shared" si="14"/>
        <v>53074465.859999992</v>
      </c>
      <c r="AP26" s="28">
        <f t="shared" si="14"/>
        <v>-5005112.54</v>
      </c>
      <c r="AQ26" s="28">
        <f t="shared" si="14"/>
        <v>120881757.19999999</v>
      </c>
      <c r="AR26" s="28">
        <f t="shared" si="14"/>
        <v>75921103.659999996</v>
      </c>
      <c r="AS26" s="28">
        <f t="shared" si="14"/>
        <v>0</v>
      </c>
      <c r="AT26" s="28">
        <f t="shared" si="14"/>
        <v>0</v>
      </c>
      <c r="AU26" s="28">
        <f t="shared" si="14"/>
        <v>0</v>
      </c>
      <c r="AV26" s="28">
        <f t="shared" si="14"/>
        <v>0</v>
      </c>
      <c r="AW26" s="28">
        <f t="shared" si="14"/>
        <v>0</v>
      </c>
      <c r="AX26" s="28">
        <f t="shared" si="14"/>
        <v>0</v>
      </c>
      <c r="AY26" s="28">
        <f t="shared" si="14"/>
        <v>0</v>
      </c>
      <c r="AZ26" s="28">
        <f t="shared" si="14"/>
        <v>0</v>
      </c>
      <c r="BA26" s="28">
        <f t="shared" si="14"/>
        <v>0</v>
      </c>
      <c r="BB26" s="28">
        <f t="shared" si="14"/>
        <v>0</v>
      </c>
      <c r="BC26" s="28">
        <f t="shared" si="14"/>
        <v>0</v>
      </c>
      <c r="BD26" s="28">
        <f t="shared" si="14"/>
        <v>0</v>
      </c>
      <c r="BE26" s="28">
        <f t="shared" si="14"/>
        <v>0</v>
      </c>
      <c r="BF26" s="28">
        <f t="shared" si="14"/>
        <v>0</v>
      </c>
      <c r="BG26" s="28">
        <f t="shared" si="14"/>
        <v>0</v>
      </c>
      <c r="BH26" s="28">
        <f t="shared" si="14"/>
        <v>0</v>
      </c>
      <c r="BI26" s="28">
        <f t="shared" si="14"/>
        <v>0</v>
      </c>
      <c r="BJ26" s="28">
        <f t="shared" si="14"/>
        <v>0</v>
      </c>
      <c r="BK26" s="28">
        <f t="shared" si="14"/>
        <v>0</v>
      </c>
      <c r="BL26" s="28">
        <f t="shared" si="14"/>
        <v>0</v>
      </c>
      <c r="BM26" s="28">
        <f t="shared" si="14"/>
        <v>0</v>
      </c>
      <c r="BN26" s="28">
        <f t="shared" si="14"/>
        <v>0</v>
      </c>
      <c r="BO26" s="28">
        <f t="shared" si="14"/>
        <v>0</v>
      </c>
      <c r="BP26" s="28">
        <f t="shared" si="14"/>
        <v>0</v>
      </c>
      <c r="BQ26" s="28">
        <f t="shared" si="14"/>
        <v>0</v>
      </c>
      <c r="BR26" s="28">
        <f t="shared" ref="BR26:CK26" si="15">BR14-BR25</f>
        <v>0</v>
      </c>
      <c r="BS26" s="28">
        <f t="shared" si="15"/>
        <v>0</v>
      </c>
      <c r="BT26" s="28">
        <f t="shared" si="15"/>
        <v>0</v>
      </c>
      <c r="BU26" s="28">
        <f t="shared" si="15"/>
        <v>0</v>
      </c>
      <c r="BV26" s="28">
        <f t="shared" si="15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8">
        <f t="shared" si="15"/>
        <v>0</v>
      </c>
      <c r="CK26" s="28">
        <f t="shared" si="15"/>
        <v>0</v>
      </c>
    </row>
    <row r="27" spans="1:90" s="26" customFormat="1">
      <c r="A27" s="17" t="s">
        <v>515</v>
      </c>
      <c r="E27" s="26">
        <f>E26-E24</f>
        <v>-3277872808.23</v>
      </c>
      <c r="F27" s="26">
        <f t="shared" ref="F27:BQ27" si="16">F26-F24</f>
        <v>-2747357348.1999998</v>
      </c>
      <c r="G27" s="26">
        <f t="shared" si="16"/>
        <v>-2037360077.3399999</v>
      </c>
      <c r="H27" s="26">
        <f t="shared" si="16"/>
        <v>-239089059.56</v>
      </c>
      <c r="I27" s="26">
        <f t="shared" si="16"/>
        <v>2204623806.3499999</v>
      </c>
      <c r="J27" s="26">
        <f t="shared" si="16"/>
        <v>1439759970.6700001</v>
      </c>
      <c r="K27" s="26">
        <f t="shared" si="16"/>
        <v>801716449.84000003</v>
      </c>
      <c r="L27" s="26">
        <f t="shared" si="16"/>
        <v>350428492.70999998</v>
      </c>
      <c r="M27" s="26">
        <f t="shared" si="16"/>
        <v>288895890.76999998</v>
      </c>
      <c r="N27" s="26">
        <f t="shared" si="16"/>
        <v>355080443.73000002</v>
      </c>
      <c r="O27" s="26">
        <f t="shared" si="16"/>
        <v>-3143893.8900000006</v>
      </c>
      <c r="P27" s="26">
        <f t="shared" si="16"/>
        <v>-201538213.25</v>
      </c>
      <c r="Q27" s="26">
        <f t="shared" si="16"/>
        <v>-1016032474.4100001</v>
      </c>
      <c r="R27" s="26">
        <f t="shared" si="16"/>
        <v>-680119618.66999996</v>
      </c>
      <c r="S27" s="26">
        <f t="shared" si="16"/>
        <v>-480811005.50999999</v>
      </c>
      <c r="T27" s="26">
        <f t="shared" si="16"/>
        <v>-122283464.94</v>
      </c>
      <c r="U27" s="26">
        <f t="shared" si="16"/>
        <v>384155625.08000004</v>
      </c>
      <c r="V27" s="26">
        <f t="shared" si="16"/>
        <v>261790812.36000001</v>
      </c>
      <c r="W27" s="26">
        <f t="shared" si="16"/>
        <v>140968344.63</v>
      </c>
      <c r="X27" s="26">
        <f t="shared" si="16"/>
        <v>-165527.82999999999</v>
      </c>
      <c r="Y27" s="26">
        <f t="shared" si="16"/>
        <v>158895627.81999999</v>
      </c>
      <c r="Z27" s="26">
        <f t="shared" si="16"/>
        <v>-19537301.879999999</v>
      </c>
      <c r="AA27" s="26">
        <f t="shared" si="16"/>
        <v>-99432688.489999995</v>
      </c>
      <c r="AB27" s="26">
        <f t="shared" si="16"/>
        <v>-103684889.08</v>
      </c>
      <c r="AC27" s="26">
        <f t="shared" si="16"/>
        <v>-67004089.970000014</v>
      </c>
      <c r="AD27" s="26">
        <f t="shared" si="16"/>
        <v>-104757227.91</v>
      </c>
      <c r="AE27" s="26">
        <f t="shared" si="16"/>
        <v>-125393451.83</v>
      </c>
      <c r="AF27" s="26">
        <f t="shared" si="16"/>
        <v>-90784906.340000004</v>
      </c>
      <c r="AG27" s="26">
        <f t="shared" si="16"/>
        <v>281048411.00999999</v>
      </c>
      <c r="AH27" s="26">
        <f t="shared" si="16"/>
        <v>132156867.83</v>
      </c>
      <c r="AI27" s="26">
        <f t="shared" si="16"/>
        <v>82614740.959999993</v>
      </c>
      <c r="AJ27" s="26">
        <f t="shared" si="16"/>
        <v>75066812.620000005</v>
      </c>
      <c r="AK27" s="26">
        <f t="shared" si="16"/>
        <v>245724407.71000001</v>
      </c>
      <c r="AL27" s="26">
        <f t="shared" si="16"/>
        <v>167369352.55000001</v>
      </c>
      <c r="AM27" s="26">
        <f t="shared" si="16"/>
        <v>64807582.32</v>
      </c>
      <c r="AN27" s="26">
        <f t="shared" si="16"/>
        <v>-5200002.76</v>
      </c>
      <c r="AO27" s="26">
        <f t="shared" si="16"/>
        <v>53074465.859999992</v>
      </c>
      <c r="AP27" s="26">
        <f t="shared" si="16"/>
        <v>-5005112.54</v>
      </c>
      <c r="AQ27" s="26">
        <f t="shared" si="16"/>
        <v>120818514.90999998</v>
      </c>
      <c r="AR27" s="26">
        <f t="shared" si="16"/>
        <v>75914429.659999996</v>
      </c>
      <c r="AS27" s="26">
        <f t="shared" si="16"/>
        <v>0</v>
      </c>
      <c r="AT27" s="26">
        <f t="shared" si="16"/>
        <v>0</v>
      </c>
      <c r="AU27" s="26">
        <f t="shared" si="16"/>
        <v>0</v>
      </c>
      <c r="AV27" s="26">
        <f t="shared" si="16"/>
        <v>0</v>
      </c>
      <c r="AW27" s="26">
        <f t="shared" si="16"/>
        <v>0</v>
      </c>
      <c r="AX27" s="26">
        <f t="shared" si="16"/>
        <v>0</v>
      </c>
      <c r="AY27" s="26">
        <f t="shared" si="16"/>
        <v>0</v>
      </c>
      <c r="AZ27" s="26">
        <f t="shared" si="16"/>
        <v>0</v>
      </c>
      <c r="BA27" s="26">
        <f t="shared" si="16"/>
        <v>0</v>
      </c>
      <c r="BB27" s="26">
        <f t="shared" si="16"/>
        <v>0</v>
      </c>
      <c r="BC27" s="26">
        <f t="shared" si="16"/>
        <v>0</v>
      </c>
      <c r="BD27" s="26">
        <f t="shared" si="16"/>
        <v>0</v>
      </c>
      <c r="BE27" s="26">
        <f t="shared" si="16"/>
        <v>0</v>
      </c>
      <c r="BF27" s="26">
        <f t="shared" si="16"/>
        <v>0</v>
      </c>
      <c r="BG27" s="26">
        <f t="shared" si="16"/>
        <v>0</v>
      </c>
      <c r="BH27" s="26">
        <f t="shared" si="16"/>
        <v>0</v>
      </c>
      <c r="BI27" s="26">
        <f t="shared" si="16"/>
        <v>0</v>
      </c>
      <c r="BJ27" s="26">
        <f t="shared" si="16"/>
        <v>0</v>
      </c>
      <c r="BK27" s="26">
        <f t="shared" si="16"/>
        <v>0</v>
      </c>
      <c r="BL27" s="26">
        <f t="shared" si="16"/>
        <v>0</v>
      </c>
      <c r="BM27" s="26">
        <f t="shared" si="16"/>
        <v>0</v>
      </c>
      <c r="BN27" s="26">
        <f t="shared" si="16"/>
        <v>0</v>
      </c>
      <c r="BO27" s="26">
        <f t="shared" si="16"/>
        <v>0</v>
      </c>
      <c r="BP27" s="26">
        <f t="shared" si="16"/>
        <v>0</v>
      </c>
      <c r="BQ27" s="26">
        <f t="shared" si="16"/>
        <v>0</v>
      </c>
      <c r="BR27" s="26">
        <f t="shared" ref="BR27:CL27" si="17">BR26-BR24</f>
        <v>0</v>
      </c>
      <c r="BS27" s="26">
        <f t="shared" si="17"/>
        <v>0</v>
      </c>
      <c r="BT27" s="26">
        <f t="shared" si="17"/>
        <v>0</v>
      </c>
      <c r="BU27" s="26">
        <f t="shared" si="17"/>
        <v>0</v>
      </c>
      <c r="BV27" s="26">
        <f t="shared" si="17"/>
        <v>0</v>
      </c>
      <c r="BW27" s="26">
        <f t="shared" si="17"/>
        <v>0</v>
      </c>
      <c r="BX27" s="26">
        <f t="shared" si="17"/>
        <v>0</v>
      </c>
      <c r="BY27" s="26">
        <f t="shared" si="17"/>
        <v>0</v>
      </c>
      <c r="BZ27" s="26">
        <f t="shared" si="17"/>
        <v>0</v>
      </c>
      <c r="CA27" s="26">
        <f t="shared" si="17"/>
        <v>0</v>
      </c>
      <c r="CB27" s="26">
        <f t="shared" si="17"/>
        <v>0</v>
      </c>
      <c r="CC27" s="26">
        <f t="shared" si="17"/>
        <v>0</v>
      </c>
      <c r="CD27" s="26">
        <f t="shared" si="17"/>
        <v>0</v>
      </c>
      <c r="CE27" s="26">
        <f t="shared" si="17"/>
        <v>0</v>
      </c>
      <c r="CF27" s="26">
        <f t="shared" si="17"/>
        <v>0</v>
      </c>
      <c r="CG27" s="26">
        <f t="shared" si="17"/>
        <v>0</v>
      </c>
      <c r="CH27" s="26">
        <f t="shared" si="17"/>
        <v>0</v>
      </c>
      <c r="CI27" s="26">
        <f t="shared" si="17"/>
        <v>0</v>
      </c>
      <c r="CJ27" s="26">
        <f t="shared" si="17"/>
        <v>0</v>
      </c>
      <c r="CK27" s="26">
        <f t="shared" si="17"/>
        <v>0</v>
      </c>
      <c r="CL27" s="26">
        <f t="shared" si="17"/>
        <v>0</v>
      </c>
    </row>
    <row r="28" spans="1:90" s="63" customFormat="1">
      <c r="A28" s="17" t="s">
        <v>516</v>
      </c>
      <c r="E28" s="63">
        <f>(E27-I27)/I27</f>
        <v>-2.486817296805337</v>
      </c>
      <c r="F28" s="63">
        <f t="shared" ref="F28:BQ28" si="18">(F27-J27)/J27</f>
        <v>-2.9082051204142747</v>
      </c>
      <c r="G28" s="63">
        <f t="shared" si="18"/>
        <v>-3.5412476914332984</v>
      </c>
      <c r="H28" s="63">
        <f t="shared" si="18"/>
        <v>-1.6822763118119513</v>
      </c>
      <c r="I28" s="63">
        <f t="shared" si="18"/>
        <v>6.6312051392422786</v>
      </c>
      <c r="J28" s="63">
        <f t="shared" si="18"/>
        <v>3.0547430760923029</v>
      </c>
      <c r="K28" s="63">
        <f t="shared" si="18"/>
        <v>-256.00747731660874</v>
      </c>
      <c r="L28" s="63">
        <f t="shared" si="18"/>
        <v>-2.7387694723447193</v>
      </c>
      <c r="M28" s="63">
        <f t="shared" si="18"/>
        <v>-1.2843372609106407</v>
      </c>
      <c r="N28" s="63">
        <f t="shared" si="18"/>
        <v>-1.522085283209994</v>
      </c>
      <c r="O28" s="63">
        <f t="shared" si="18"/>
        <v>-0.99346126886869979</v>
      </c>
      <c r="P28" s="63">
        <f t="shared" si="18"/>
        <v>0.64812318124030421</v>
      </c>
      <c r="Q28" s="63">
        <f t="shared" si="18"/>
        <v>-3.644846015721916</v>
      </c>
      <c r="R28" s="63">
        <f t="shared" si="18"/>
        <v>-3.5979506787837066</v>
      </c>
      <c r="S28" s="63">
        <f t="shared" si="18"/>
        <v>-4.4107728708312921</v>
      </c>
      <c r="T28" s="63">
        <f t="shared" si="18"/>
        <v>737.74867410513389</v>
      </c>
      <c r="U28" s="63">
        <f t="shared" si="18"/>
        <v>1.4176601354643872</v>
      </c>
      <c r="V28" s="63">
        <f t="shared" si="18"/>
        <v>-14.399537662259842</v>
      </c>
      <c r="W28" s="63">
        <f t="shared" si="18"/>
        <v>-2.4177263711840324</v>
      </c>
      <c r="X28" s="63">
        <f t="shared" si="18"/>
        <v>-0.99840354914328666</v>
      </c>
      <c r="Y28" s="63">
        <f t="shared" si="18"/>
        <v>-3.3714317721670861</v>
      </c>
      <c r="Z28" s="63">
        <f t="shared" si="18"/>
        <v>-0.81349924707071231</v>
      </c>
      <c r="AA28" s="63">
        <f t="shared" si="18"/>
        <v>-0.20703444207912755</v>
      </c>
      <c r="AB28" s="63">
        <f t="shared" si="18"/>
        <v>0.14209391472727925</v>
      </c>
      <c r="AC28" s="63">
        <f t="shared" si="18"/>
        <v>-1.238407645605283</v>
      </c>
      <c r="AD28" s="63">
        <f t="shared" si="18"/>
        <v>-1.7926733557635044</v>
      </c>
      <c r="AE28" s="63">
        <f t="shared" si="18"/>
        <v>-2.5178096593041719</v>
      </c>
      <c r="AF28" s="63">
        <f t="shared" si="18"/>
        <v>-2.2093880527413288</v>
      </c>
      <c r="AG28" s="63">
        <f t="shared" si="18"/>
        <v>0.14375455669706527</v>
      </c>
      <c r="AH28" s="63">
        <f t="shared" si="18"/>
        <v>-0.21038788872341857</v>
      </c>
      <c r="AI28" s="63">
        <f t="shared" si="18"/>
        <v>0.27476967975866923</v>
      </c>
      <c r="AJ28" s="63">
        <f t="shared" si="18"/>
        <v>-15.435917841705148</v>
      </c>
      <c r="AK28" s="63">
        <f t="shared" si="18"/>
        <v>3.6298046288053598</v>
      </c>
      <c r="AL28" s="63">
        <f t="shared" si="18"/>
        <v>-34.43967817155216</v>
      </c>
      <c r="AM28" s="63">
        <f t="shared" si="18"/>
        <v>-0.46359560562156882</v>
      </c>
      <c r="AN28" s="63">
        <f t="shared" si="18"/>
        <v>-1.0684982128337051</v>
      </c>
      <c r="AO28" s="63" t="e">
        <f t="shared" si="18"/>
        <v>#DIV/0!</v>
      </c>
      <c r="AP28" s="63" t="e">
        <f t="shared" si="18"/>
        <v>#DIV/0!</v>
      </c>
      <c r="AQ28" s="63" t="e">
        <f t="shared" si="18"/>
        <v>#DIV/0!</v>
      </c>
      <c r="AR28" s="63" t="e">
        <f t="shared" si="18"/>
        <v>#DIV/0!</v>
      </c>
      <c r="AS28" s="63" t="e">
        <f t="shared" si="18"/>
        <v>#DIV/0!</v>
      </c>
      <c r="AT28" s="63" t="e">
        <f t="shared" si="18"/>
        <v>#DIV/0!</v>
      </c>
      <c r="AU28" s="63" t="e">
        <f t="shared" si="18"/>
        <v>#DIV/0!</v>
      </c>
      <c r="AV28" s="63" t="e">
        <f t="shared" si="18"/>
        <v>#DIV/0!</v>
      </c>
      <c r="AW28" s="63" t="e">
        <f t="shared" si="18"/>
        <v>#DIV/0!</v>
      </c>
      <c r="AX28" s="63" t="e">
        <f t="shared" si="18"/>
        <v>#DIV/0!</v>
      </c>
      <c r="AY28" s="63" t="e">
        <f t="shared" si="18"/>
        <v>#DIV/0!</v>
      </c>
      <c r="AZ28" s="63" t="e">
        <f t="shared" si="18"/>
        <v>#DIV/0!</v>
      </c>
      <c r="BA28" s="63" t="e">
        <f t="shared" si="18"/>
        <v>#DIV/0!</v>
      </c>
      <c r="BB28" s="63" t="e">
        <f t="shared" si="18"/>
        <v>#DIV/0!</v>
      </c>
      <c r="BC28" s="63" t="e">
        <f t="shared" si="18"/>
        <v>#DIV/0!</v>
      </c>
      <c r="BD28" s="63" t="e">
        <f t="shared" si="18"/>
        <v>#DIV/0!</v>
      </c>
      <c r="BE28" s="63" t="e">
        <f t="shared" si="18"/>
        <v>#DIV/0!</v>
      </c>
      <c r="BF28" s="63" t="e">
        <f t="shared" si="18"/>
        <v>#DIV/0!</v>
      </c>
      <c r="BG28" s="63" t="e">
        <f t="shared" si="18"/>
        <v>#DIV/0!</v>
      </c>
      <c r="BH28" s="63" t="e">
        <f t="shared" si="18"/>
        <v>#DIV/0!</v>
      </c>
      <c r="BI28" s="63" t="e">
        <f t="shared" si="18"/>
        <v>#DIV/0!</v>
      </c>
      <c r="BJ28" s="63" t="e">
        <f t="shared" si="18"/>
        <v>#DIV/0!</v>
      </c>
      <c r="BK28" s="63" t="e">
        <f t="shared" si="18"/>
        <v>#DIV/0!</v>
      </c>
      <c r="BL28" s="63" t="e">
        <f t="shared" si="18"/>
        <v>#DIV/0!</v>
      </c>
      <c r="BM28" s="63" t="e">
        <f t="shared" si="18"/>
        <v>#DIV/0!</v>
      </c>
      <c r="BN28" s="63" t="e">
        <f t="shared" si="18"/>
        <v>#DIV/0!</v>
      </c>
      <c r="BO28" s="63" t="e">
        <f t="shared" si="18"/>
        <v>#DIV/0!</v>
      </c>
      <c r="BP28" s="63" t="e">
        <f t="shared" si="18"/>
        <v>#DIV/0!</v>
      </c>
      <c r="BQ28" s="63" t="e">
        <f t="shared" si="18"/>
        <v>#DIV/0!</v>
      </c>
      <c r="BR28" s="63" t="e">
        <f t="shared" ref="BR28:CK28" si="19">(BR27-BV27)/BV27</f>
        <v>#DIV/0!</v>
      </c>
      <c r="BS28" s="63" t="e">
        <f t="shared" si="19"/>
        <v>#DIV/0!</v>
      </c>
      <c r="BT28" s="63" t="e">
        <f t="shared" si="19"/>
        <v>#DIV/0!</v>
      </c>
      <c r="BU28" s="63" t="e">
        <f t="shared" si="19"/>
        <v>#DIV/0!</v>
      </c>
      <c r="BV28" s="63" t="e">
        <f t="shared" si="19"/>
        <v>#DIV/0!</v>
      </c>
      <c r="BW28" s="63" t="e">
        <f t="shared" si="19"/>
        <v>#DIV/0!</v>
      </c>
      <c r="BX28" s="63" t="e">
        <f t="shared" si="19"/>
        <v>#DIV/0!</v>
      </c>
      <c r="BY28" s="63" t="e">
        <f t="shared" si="19"/>
        <v>#DIV/0!</v>
      </c>
      <c r="BZ28" s="63" t="e">
        <f t="shared" si="19"/>
        <v>#DIV/0!</v>
      </c>
      <c r="CA28" s="63" t="e">
        <f t="shared" si="19"/>
        <v>#DIV/0!</v>
      </c>
      <c r="CB28" s="63" t="e">
        <f t="shared" si="19"/>
        <v>#DIV/0!</v>
      </c>
      <c r="CC28" s="63" t="e">
        <f t="shared" si="19"/>
        <v>#DIV/0!</v>
      </c>
      <c r="CD28" s="63" t="e">
        <f t="shared" si="19"/>
        <v>#DIV/0!</v>
      </c>
      <c r="CE28" s="63" t="e">
        <f t="shared" si="19"/>
        <v>#DIV/0!</v>
      </c>
      <c r="CF28" s="63" t="e">
        <f t="shared" si="19"/>
        <v>#DIV/0!</v>
      </c>
      <c r="CG28" s="63" t="e">
        <f t="shared" si="19"/>
        <v>#DIV/0!</v>
      </c>
      <c r="CH28" s="63" t="e">
        <f t="shared" si="19"/>
        <v>#DIV/0!</v>
      </c>
      <c r="CI28" s="63" t="e">
        <f t="shared" si="19"/>
        <v>#DIV/0!</v>
      </c>
      <c r="CJ28" s="63" t="e">
        <f t="shared" si="19"/>
        <v>#DIV/0!</v>
      </c>
      <c r="CK28" s="63" t="e">
        <f t="shared" si="19"/>
        <v>#DIV/0!</v>
      </c>
    </row>
    <row r="29" spans="1:90" s="16" customFormat="1" ht="71.25" customHeight="1">
      <c r="A29" s="204" t="s">
        <v>659</v>
      </c>
      <c r="B29" s="205"/>
      <c r="C29" s="205"/>
      <c r="D29" s="205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205"/>
      <c r="AC29" s="205"/>
    </row>
    <row r="30" spans="1:90">
      <c r="A30" s="123" t="s">
        <v>576</v>
      </c>
      <c r="B30" s="98"/>
      <c r="C30" s="98"/>
      <c r="D30" s="98"/>
      <c r="E30" s="98" t="s">
        <v>575</v>
      </c>
      <c r="F30" s="98"/>
      <c r="G30" s="98"/>
      <c r="H30" s="98"/>
      <c r="I30" s="98" t="s">
        <v>611</v>
      </c>
      <c r="M30" s="98" t="s">
        <v>577</v>
      </c>
      <c r="Q30" s="127" t="s">
        <v>618</v>
      </c>
      <c r="R30" s="127"/>
      <c r="S30" s="127"/>
      <c r="T30" s="127"/>
      <c r="U30" s="127" t="s">
        <v>615</v>
      </c>
      <c r="V30" s="127"/>
      <c r="W30" s="127"/>
      <c r="X30" s="127"/>
      <c r="Y30" s="127" t="s">
        <v>616</v>
      </c>
      <c r="Z30" s="127"/>
      <c r="AA30" s="127"/>
      <c r="AB30" s="127"/>
      <c r="AC30" s="127" t="s">
        <v>617</v>
      </c>
    </row>
    <row r="31" spans="1:90" s="63" customFormat="1">
      <c r="A31" s="123" t="s">
        <v>578</v>
      </c>
      <c r="B31" s="124"/>
      <c r="C31" s="124"/>
      <c r="D31" s="124"/>
      <c r="E31" s="124">
        <f>POWER(E27/U27,1/5)-1</f>
        <v>-2.5353838924248322</v>
      </c>
      <c r="F31" s="124"/>
      <c r="G31" s="124"/>
      <c r="H31" s="124"/>
      <c r="I31" s="124" t="e">
        <f>POWER(E27/Y27,1/6)-1</f>
        <v>#NUM!</v>
      </c>
      <c r="M31" s="124">
        <f>POWER(E27/AC27,1/7)-1</f>
        <v>0.74323455617429857</v>
      </c>
      <c r="Q31" s="128" t="s">
        <v>614</v>
      </c>
      <c r="R31" s="128"/>
      <c r="S31" s="128"/>
      <c r="T31" s="128"/>
      <c r="U31" s="128">
        <f>POWER(E14/U14,1/5)-1</f>
        <v>-2.4554695216287401</v>
      </c>
      <c r="V31" s="128"/>
      <c r="W31" s="128"/>
      <c r="X31" s="128"/>
      <c r="Y31" s="128" t="e">
        <f>POWER(E14/Y14,1/6)-1</f>
        <v>#NUM!</v>
      </c>
      <c r="Z31" s="128"/>
      <c r="AA31" s="128"/>
      <c r="AB31" s="128"/>
      <c r="AC31" s="128">
        <f>POWER(E14/AC14,1/7)-1</f>
        <v>-4.1320730102130749</v>
      </c>
    </row>
    <row r="32" spans="1:90" s="66" customFormat="1">
      <c r="A32" s="46" t="s">
        <v>518</v>
      </c>
      <c r="E32" s="66">
        <v>0.17</v>
      </c>
    </row>
    <row r="39" spans="1:1" ht="40.5">
      <c r="A39" s="67" t="s">
        <v>519</v>
      </c>
    </row>
  </sheetData>
  <mergeCells count="1">
    <mergeCell ref="A29:AC2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:BV71"/>
  <sheetViews>
    <sheetView tabSelected="1" topLeftCell="A7" workbookViewId="0">
      <selection activeCell="C55" sqref="C55"/>
    </sheetView>
  </sheetViews>
  <sheetFormatPr defaultRowHeight="13.5"/>
  <cols>
    <col min="1" max="1" width="42.5" style="17" bestFit="1" customWidth="1"/>
    <col min="2" max="2" width="25.75" style="26" bestFit="1" customWidth="1"/>
    <col min="3" max="3" width="37.125" bestFit="1" customWidth="1"/>
    <col min="4" max="8" width="19.375" bestFit="1" customWidth="1"/>
    <col min="9" max="9" width="20.5" bestFit="1" customWidth="1"/>
    <col min="10" max="18" width="16.125" bestFit="1" customWidth="1"/>
    <col min="19" max="19" width="17.25" bestFit="1" customWidth="1"/>
    <col min="20" max="74" width="9.5" bestFit="1" customWidth="1"/>
  </cols>
  <sheetData>
    <row r="1" spans="1:10">
      <c r="A1" s="68" t="s">
        <v>520</v>
      </c>
      <c r="B1" s="69">
        <f>自由现金流分析表!E1</f>
        <v>43100</v>
      </c>
    </row>
    <row r="2" spans="1:10">
      <c r="A2" s="70" t="s">
        <v>521</v>
      </c>
      <c r="B2" s="71">
        <f>自由现金流分析表!E27</f>
        <v>-3277872808.23</v>
      </c>
      <c r="C2" t="s">
        <v>555</v>
      </c>
    </row>
    <row r="3" spans="1:10" s="63" customFormat="1">
      <c r="A3" s="72" t="s">
        <v>522</v>
      </c>
      <c r="B3" s="100">
        <v>0</v>
      </c>
    </row>
    <row r="4" spans="1:10" s="63" customFormat="1">
      <c r="A4" s="72" t="s">
        <v>523</v>
      </c>
      <c r="B4" s="100">
        <v>0.08</v>
      </c>
      <c r="F4" s="23"/>
    </row>
    <row r="5" spans="1:10">
      <c r="A5" s="70" t="s">
        <v>524</v>
      </c>
      <c r="B5" s="71">
        <f>B2*(1+B3)/(B4-B3)</f>
        <v>-40973410102.875</v>
      </c>
    </row>
    <row r="6" spans="1:10">
      <c r="A6" s="70" t="s">
        <v>525</v>
      </c>
      <c r="B6" s="71">
        <f>资产资本表!E17</f>
        <v>8036408035.0500002</v>
      </c>
    </row>
    <row r="7" spans="1:10">
      <c r="A7" s="70" t="s">
        <v>526</v>
      </c>
      <c r="B7" s="71">
        <f>资产资本表!E19</f>
        <v>27667288.27</v>
      </c>
    </row>
    <row r="8" spans="1:10">
      <c r="A8" s="70" t="s">
        <v>527</v>
      </c>
      <c r="B8" s="71">
        <f>资产资本表!E89</f>
        <v>2467036227.8700004</v>
      </c>
    </row>
    <row r="9" spans="1:10">
      <c r="A9" s="70" t="s">
        <v>528</v>
      </c>
      <c r="B9" s="71">
        <f>B5+B6+B7-B8</f>
        <v>-35376371007.425003</v>
      </c>
    </row>
    <row r="10" spans="1:10">
      <c r="A10" s="70" t="s">
        <v>529</v>
      </c>
      <c r="B10" s="73">
        <f>资产资本表!E103/资产资本表!E107</f>
        <v>2.3170097838307837E-2</v>
      </c>
    </row>
    <row r="11" spans="1:10">
      <c r="A11" s="70" t="s">
        <v>556</v>
      </c>
      <c r="B11" s="71">
        <f>B9*(1-B10)</f>
        <v>-34556697030.018692</v>
      </c>
    </row>
    <row r="12" spans="1:10">
      <c r="A12" s="70" t="s">
        <v>530</v>
      </c>
      <c r="B12" s="111">
        <f>B55</f>
        <v>2043978097</v>
      </c>
    </row>
    <row r="13" spans="1:10" ht="14.25" thickBot="1">
      <c r="A13" s="74" t="s">
        <v>531</v>
      </c>
      <c r="B13" s="75">
        <f>B11/B12</f>
        <v>-16.906588715768756</v>
      </c>
    </row>
    <row r="14" spans="1:10" s="16" customFormat="1" ht="53.25" customHeight="1">
      <c r="A14" s="204"/>
      <c r="B14" s="205"/>
      <c r="C14" s="205"/>
      <c r="D14" s="205"/>
      <c r="E14" s="205"/>
      <c r="F14" s="205"/>
      <c r="G14" s="205"/>
      <c r="H14" s="205"/>
      <c r="I14" s="205"/>
    </row>
    <row r="16" spans="1:10">
      <c r="A16" s="88"/>
      <c r="B16" s="76"/>
      <c r="C16" s="77"/>
      <c r="D16" s="77"/>
      <c r="E16" s="77"/>
      <c r="F16" s="77"/>
      <c r="G16" s="77"/>
      <c r="H16" s="77"/>
      <c r="I16" s="78"/>
      <c r="J16" s="77"/>
    </row>
    <row r="17" spans="1:10" s="63" customFormat="1">
      <c r="A17" s="91"/>
      <c r="B17" s="91"/>
      <c r="C17" s="91" t="s">
        <v>547</v>
      </c>
      <c r="D17" s="91">
        <v>0.09</v>
      </c>
      <c r="E17" s="91"/>
      <c r="F17" s="91"/>
      <c r="G17" s="91"/>
      <c r="H17" s="91" t="s">
        <v>548</v>
      </c>
      <c r="I17" s="91">
        <v>0.05</v>
      </c>
      <c r="J17" s="78"/>
    </row>
    <row r="18" spans="1:10" s="2" customFormat="1">
      <c r="A18" s="223" t="s">
        <v>532</v>
      </c>
      <c r="B18" s="223"/>
      <c r="C18" s="65" t="s">
        <v>546</v>
      </c>
      <c r="D18" s="99">
        <v>1</v>
      </c>
      <c r="E18" s="99">
        <v>2</v>
      </c>
      <c r="F18" s="99">
        <v>3</v>
      </c>
      <c r="G18" s="99">
        <v>4</v>
      </c>
      <c r="H18" s="99">
        <v>5</v>
      </c>
      <c r="I18" s="98">
        <v>6</v>
      </c>
      <c r="J18" s="80"/>
    </row>
    <row r="19" spans="1:10" s="26" customFormat="1">
      <c r="A19" s="101" t="s">
        <v>533</v>
      </c>
      <c r="B19" s="96"/>
      <c r="C19" s="90">
        <f>B2</f>
        <v>-3277872808.23</v>
      </c>
      <c r="D19" s="90">
        <f>C19*(1+$D$17)</f>
        <v>-3572881360.9707003</v>
      </c>
      <c r="E19" s="90">
        <f>D19*(1+$D$17)</f>
        <v>-3894440683.4580636</v>
      </c>
      <c r="F19" s="90">
        <f>E19*(1+$D$17)</f>
        <v>-4244940344.9692898</v>
      </c>
      <c r="G19" s="90">
        <f>F19*(1+$D$17)</f>
        <v>-4626984976.0165262</v>
      </c>
      <c r="H19" s="90">
        <f>G19*(1+$D$17)</f>
        <v>-5043413623.8580141</v>
      </c>
      <c r="I19" s="90">
        <f>H19*(1+I17)</f>
        <v>-5295584305.0509148</v>
      </c>
      <c r="J19" s="76"/>
    </row>
    <row r="20" spans="1:10" s="26" customFormat="1">
      <c r="A20" s="101" t="s">
        <v>534</v>
      </c>
      <c r="B20" s="97">
        <v>0.08</v>
      </c>
      <c r="C20" s="90"/>
      <c r="D20" s="90">
        <f t="shared" ref="D20:I20" si="0">(1+$B$20)^D18</f>
        <v>1.08</v>
      </c>
      <c r="E20" s="90">
        <f t="shared" si="0"/>
        <v>1.1664000000000001</v>
      </c>
      <c r="F20" s="90">
        <f t="shared" si="0"/>
        <v>1.2597120000000002</v>
      </c>
      <c r="G20" s="90">
        <f t="shared" si="0"/>
        <v>1.3604889600000003</v>
      </c>
      <c r="H20" s="90">
        <f t="shared" si="0"/>
        <v>1.4693280768000003</v>
      </c>
      <c r="I20" s="90">
        <f t="shared" si="0"/>
        <v>1.5868743229440005</v>
      </c>
      <c r="J20" s="76"/>
    </row>
    <row r="21" spans="1:10" s="26" customFormat="1">
      <c r="A21" s="224" t="s">
        <v>535</v>
      </c>
      <c r="B21" s="224"/>
      <c r="C21" s="90"/>
      <c r="D21" s="90">
        <f>D19/D20</f>
        <v>-3308223482.3802776</v>
      </c>
      <c r="E21" s="90">
        <f>E19/E20</f>
        <v>-3338855181.2912064</v>
      </c>
      <c r="F21" s="90">
        <f>F19/F20</f>
        <v>-3369770507.0439029</v>
      </c>
      <c r="G21" s="90">
        <f>G19/G20</f>
        <v>-3400972085.8128281</v>
      </c>
      <c r="H21" s="90">
        <f>H19/H20</f>
        <v>-3432462568.0888729</v>
      </c>
      <c r="I21" s="90">
        <f>I19/((B20-I17)*I20)</f>
        <v>-111237212854.73199</v>
      </c>
      <c r="J21" s="76"/>
    </row>
    <row r="22" spans="1:10" s="26" customFormat="1">
      <c r="A22" s="224" t="s">
        <v>554</v>
      </c>
      <c r="B22" s="224"/>
      <c r="C22" s="90"/>
      <c r="D22" s="217">
        <f>SUM(D21:H21)</f>
        <v>-16850283824.617088</v>
      </c>
      <c r="E22" s="218"/>
      <c r="F22" s="218"/>
      <c r="G22" s="218"/>
      <c r="H22" s="219"/>
      <c r="I22" s="90">
        <f>I21</f>
        <v>-111237212854.73199</v>
      </c>
      <c r="J22" s="76"/>
    </row>
    <row r="23" spans="1:10">
      <c r="A23" s="93" t="s">
        <v>536</v>
      </c>
      <c r="B23" s="76">
        <f>D22+I22</f>
        <v>-128087496679.34909</v>
      </c>
      <c r="C23" s="77"/>
      <c r="D23" s="77"/>
      <c r="E23" s="77"/>
      <c r="F23" s="77"/>
      <c r="G23" s="77"/>
      <c r="H23" s="77"/>
      <c r="I23" s="79"/>
      <c r="J23" s="77"/>
    </row>
    <row r="24" spans="1:10">
      <c r="A24" s="93" t="s">
        <v>537</v>
      </c>
      <c r="B24" s="76">
        <f>B23</f>
        <v>-128087496679.34909</v>
      </c>
      <c r="C24" s="77"/>
      <c r="D24" s="77"/>
      <c r="E24" s="77"/>
      <c r="F24" s="77"/>
      <c r="G24" s="77"/>
      <c r="H24" s="77"/>
      <c r="I24" s="79"/>
      <c r="J24" s="77"/>
    </row>
    <row r="25" spans="1:10">
      <c r="A25" s="70" t="s">
        <v>538</v>
      </c>
      <c r="B25" s="71">
        <f>资产资本表!E17</f>
        <v>8036408035.0500002</v>
      </c>
      <c r="C25" s="77"/>
      <c r="D25" s="77"/>
      <c r="E25" s="77"/>
      <c r="F25" s="77"/>
      <c r="G25" s="77"/>
      <c r="H25" s="77"/>
      <c r="I25" s="79"/>
      <c r="J25" s="77"/>
    </row>
    <row r="26" spans="1:10">
      <c r="A26" s="70" t="s">
        <v>539</v>
      </c>
      <c r="B26" s="71">
        <f>资产资本表!E19</f>
        <v>27667288.27</v>
      </c>
      <c r="C26" s="77"/>
      <c r="D26" s="77"/>
      <c r="E26" s="77"/>
      <c r="F26" s="77"/>
      <c r="G26" s="77"/>
      <c r="H26" s="77"/>
      <c r="I26" s="79"/>
      <c r="J26" s="77"/>
    </row>
    <row r="27" spans="1:10">
      <c r="A27" s="70" t="s">
        <v>540</v>
      </c>
      <c r="B27" s="71">
        <f>资产资本表!E89</f>
        <v>2467036227.8700004</v>
      </c>
      <c r="C27" s="77"/>
      <c r="D27" s="77"/>
      <c r="E27" s="77"/>
      <c r="F27" s="77"/>
      <c r="G27" s="77"/>
      <c r="H27" s="77"/>
      <c r="I27" s="79"/>
      <c r="J27" s="77"/>
    </row>
    <row r="28" spans="1:10" s="2" customFormat="1">
      <c r="A28" s="82" t="s">
        <v>541</v>
      </c>
      <c r="B28" s="83">
        <f>B24+B25+B26-B27</f>
        <v>-122490457583.89908</v>
      </c>
      <c r="C28" s="80"/>
      <c r="D28" s="80"/>
      <c r="E28" s="80"/>
      <c r="F28" s="80"/>
      <c r="G28" s="80"/>
      <c r="H28" s="80"/>
      <c r="I28" s="81"/>
      <c r="J28" s="80"/>
    </row>
    <row r="29" spans="1:10">
      <c r="A29" s="70" t="s">
        <v>542</v>
      </c>
      <c r="B29" s="78">
        <f>资产资本表!E103/资产资本表!E107</f>
        <v>2.3170097838307837E-2</v>
      </c>
      <c r="C29" s="216" t="s">
        <v>549</v>
      </c>
      <c r="D29" s="216"/>
      <c r="E29" s="216"/>
      <c r="F29" s="77"/>
      <c r="G29" s="77"/>
      <c r="H29" s="77"/>
      <c r="I29" s="79"/>
      <c r="J29" s="77"/>
    </row>
    <row r="30" spans="1:10" s="2" customFormat="1">
      <c r="A30" s="82" t="s">
        <v>543</v>
      </c>
      <c r="B30" s="83">
        <f>B28*(1-B29)</f>
        <v>-119652341697.42105</v>
      </c>
      <c r="C30" s="92">
        <v>0.4</v>
      </c>
      <c r="D30" s="92">
        <v>0.3</v>
      </c>
      <c r="E30" s="92">
        <v>0.2</v>
      </c>
      <c r="F30" s="80"/>
      <c r="G30" s="80"/>
      <c r="H30" s="80"/>
      <c r="I30" s="81"/>
      <c r="J30" s="80"/>
    </row>
    <row r="31" spans="1:10">
      <c r="A31" s="70" t="s">
        <v>545</v>
      </c>
      <c r="B31" s="110">
        <f>B55</f>
        <v>2043978097</v>
      </c>
      <c r="C31" s="64">
        <f>$B$32*(1-C30)</f>
        <v>-35.12337295777423</v>
      </c>
      <c r="D31" s="64">
        <f>$B$32*(1-D30)</f>
        <v>-40.977268450736595</v>
      </c>
      <c r="E31" s="64">
        <f>$B$32*(1-E30)</f>
        <v>-46.831163943698975</v>
      </c>
      <c r="F31" s="77"/>
      <c r="G31" s="77"/>
      <c r="H31" s="77"/>
      <c r="I31" s="79"/>
      <c r="J31" s="77"/>
    </row>
    <row r="32" spans="1:10" s="2" customFormat="1" ht="14.25" thickBot="1">
      <c r="A32" s="84" t="s">
        <v>544</v>
      </c>
      <c r="B32" s="85">
        <f>B30/B31</f>
        <v>-58.538954929623713</v>
      </c>
      <c r="C32" s="86"/>
      <c r="D32" s="86"/>
      <c r="E32" s="86"/>
      <c r="F32" s="86"/>
      <c r="G32" s="86"/>
      <c r="H32" s="86"/>
      <c r="I32" s="87"/>
      <c r="J32" s="80"/>
    </row>
    <row r="33" spans="1:19" ht="63" customHeight="1">
      <c r="A33" s="227"/>
      <c r="B33" s="228"/>
      <c r="C33" s="228"/>
      <c r="D33" s="228"/>
      <c r="E33" s="228"/>
      <c r="F33" s="228"/>
      <c r="G33" s="228"/>
      <c r="H33" s="228"/>
      <c r="I33" s="228"/>
    </row>
    <row r="37" spans="1:19" s="63" customFormat="1">
      <c r="A37" s="91"/>
      <c r="B37" s="91"/>
      <c r="C37" s="91" t="s">
        <v>547</v>
      </c>
      <c r="D37" s="91">
        <v>0.15</v>
      </c>
      <c r="E37" s="91"/>
      <c r="F37" s="91"/>
      <c r="G37" s="91"/>
      <c r="H37" s="91" t="s">
        <v>552</v>
      </c>
      <c r="I37" s="91">
        <v>0.09</v>
      </c>
      <c r="J37" s="91"/>
      <c r="K37" s="91"/>
      <c r="L37" s="91"/>
      <c r="M37" s="91"/>
      <c r="N37" s="91"/>
      <c r="O37" s="91"/>
      <c r="P37" s="91"/>
      <c r="Q37" s="91"/>
      <c r="R37" s="91" t="s">
        <v>553</v>
      </c>
      <c r="S37" s="91">
        <v>0.02</v>
      </c>
    </row>
    <row r="38" spans="1:19" s="24" customFormat="1">
      <c r="A38" s="225" t="s">
        <v>550</v>
      </c>
      <c r="B38" s="225"/>
      <c r="C38" s="103" t="s">
        <v>546</v>
      </c>
      <c r="D38" s="104">
        <v>1</v>
      </c>
      <c r="E38" s="104">
        <v>2</v>
      </c>
      <c r="F38" s="104">
        <v>3</v>
      </c>
      <c r="G38" s="104">
        <v>4</v>
      </c>
      <c r="H38" s="104">
        <v>5</v>
      </c>
      <c r="I38" s="105">
        <v>6</v>
      </c>
      <c r="J38" s="105">
        <v>7</v>
      </c>
      <c r="K38" s="105">
        <v>8</v>
      </c>
      <c r="L38" s="105">
        <v>9</v>
      </c>
      <c r="M38" s="105">
        <v>10</v>
      </c>
      <c r="N38" s="105">
        <v>11</v>
      </c>
      <c r="O38" s="105">
        <v>12</v>
      </c>
      <c r="P38" s="105">
        <v>13</v>
      </c>
      <c r="Q38" s="105">
        <v>14</v>
      </c>
      <c r="R38" s="105">
        <v>15</v>
      </c>
      <c r="S38" s="106">
        <v>16</v>
      </c>
    </row>
    <row r="39" spans="1:19" s="23" customFormat="1">
      <c r="A39" s="107" t="s">
        <v>533</v>
      </c>
      <c r="B39" s="108"/>
      <c r="C39" s="102">
        <f>B2</f>
        <v>-3277872808.23</v>
      </c>
      <c r="D39" s="102">
        <f>$C$39*(1+$D$37)^D38</f>
        <v>-3769553729.4645</v>
      </c>
      <c r="E39" s="102">
        <f>$C$39*(1+$D$37)^E38</f>
        <v>-4334986788.8841743</v>
      </c>
      <c r="F39" s="102">
        <f>$C$39*(1+$D$37)^F38</f>
        <v>-4985234807.2167997</v>
      </c>
      <c r="G39" s="102">
        <f>$C$39*(1+$D$37)^G38</f>
        <v>-5733020028.2993193</v>
      </c>
      <c r="H39" s="102">
        <f>$C$39*(1+$D$37)^H38</f>
        <v>-6592973032.5442181</v>
      </c>
      <c r="I39" s="102">
        <f>H39*(1+$I$37)</f>
        <v>-7186340605.4731979</v>
      </c>
      <c r="J39" s="102">
        <f t="shared" ref="J39:R39" si="1">I39*(1+$I$37)</f>
        <v>-7833111259.965786</v>
      </c>
      <c r="K39" s="102">
        <f t="shared" si="1"/>
        <v>-8538091273.3627071</v>
      </c>
      <c r="L39" s="102">
        <f t="shared" si="1"/>
        <v>-9306519487.9653511</v>
      </c>
      <c r="M39" s="102">
        <f t="shared" si="1"/>
        <v>-10144106241.882233</v>
      </c>
      <c r="N39" s="102">
        <f t="shared" si="1"/>
        <v>-11057075803.651634</v>
      </c>
      <c r="O39" s="102">
        <f t="shared" si="1"/>
        <v>-12052212625.980282</v>
      </c>
      <c r="P39" s="102">
        <f t="shared" si="1"/>
        <v>-13136911762.318508</v>
      </c>
      <c r="Q39" s="102">
        <f t="shared" si="1"/>
        <v>-14319233820.927176</v>
      </c>
      <c r="R39" s="102">
        <f t="shared" si="1"/>
        <v>-15607964864.810623</v>
      </c>
      <c r="S39" s="102">
        <f>R39*(1+S37)</f>
        <v>-15920124162.106836</v>
      </c>
    </row>
    <row r="40" spans="1:19" s="23" customFormat="1">
      <c r="A40" s="107" t="s">
        <v>534</v>
      </c>
      <c r="B40" s="97">
        <v>0.08</v>
      </c>
      <c r="C40" s="102"/>
      <c r="D40" s="102">
        <f>(1+$B$40)^D38</f>
        <v>1.08</v>
      </c>
      <c r="E40" s="102">
        <f t="shared" ref="E40:S40" si="2">(1+$B$40)^E38</f>
        <v>1.1664000000000001</v>
      </c>
      <c r="F40" s="102">
        <f t="shared" si="2"/>
        <v>1.2597120000000002</v>
      </c>
      <c r="G40" s="102">
        <f t="shared" si="2"/>
        <v>1.3604889600000003</v>
      </c>
      <c r="H40" s="102">
        <f t="shared" si="2"/>
        <v>1.4693280768000003</v>
      </c>
      <c r="I40" s="102">
        <f t="shared" si="2"/>
        <v>1.5868743229440005</v>
      </c>
      <c r="J40" s="102">
        <f t="shared" si="2"/>
        <v>1.7138242687795207</v>
      </c>
      <c r="K40" s="102">
        <f t="shared" si="2"/>
        <v>1.8509302102818823</v>
      </c>
      <c r="L40" s="102">
        <f t="shared" si="2"/>
        <v>1.9990046271044331</v>
      </c>
      <c r="M40" s="102">
        <f t="shared" si="2"/>
        <v>2.1589249972727877</v>
      </c>
      <c r="N40" s="102">
        <f t="shared" si="2"/>
        <v>2.3316389970546108</v>
      </c>
      <c r="O40" s="102">
        <f t="shared" si="2"/>
        <v>2.5181701168189798</v>
      </c>
      <c r="P40" s="102">
        <f t="shared" si="2"/>
        <v>2.7196237261644982</v>
      </c>
      <c r="Q40" s="102">
        <f t="shared" si="2"/>
        <v>2.9371936242576586</v>
      </c>
      <c r="R40" s="102">
        <f t="shared" si="2"/>
        <v>3.1721691141982715</v>
      </c>
      <c r="S40" s="102">
        <f t="shared" si="2"/>
        <v>3.4259426433341331</v>
      </c>
    </row>
    <row r="41" spans="1:19" s="23" customFormat="1">
      <c r="A41" s="226" t="s">
        <v>535</v>
      </c>
      <c r="B41" s="226"/>
      <c r="C41" s="102"/>
      <c r="D41" s="102">
        <f t="shared" ref="D41:R41" si="3">D39/D40</f>
        <v>-3490327527.2819443</v>
      </c>
      <c r="E41" s="102">
        <f t="shared" si="3"/>
        <v>-3716552459.6057734</v>
      </c>
      <c r="F41" s="102">
        <f t="shared" si="3"/>
        <v>-3957440119.0246654</v>
      </c>
      <c r="G41" s="102">
        <f t="shared" si="3"/>
        <v>-4213940867.4799671</v>
      </c>
      <c r="H41" s="102">
        <f t="shared" si="3"/>
        <v>-4487066664.4462614</v>
      </c>
      <c r="I41" s="102">
        <f t="shared" si="3"/>
        <v>-4528613578.005949</v>
      </c>
      <c r="J41" s="102">
        <f t="shared" si="3"/>
        <v>-4570545185.2097073</v>
      </c>
      <c r="K41" s="102">
        <f t="shared" si="3"/>
        <v>-4612865048.0357237</v>
      </c>
      <c r="L41" s="102">
        <f t="shared" si="3"/>
        <v>-4655576761.4434614</v>
      </c>
      <c r="M41" s="102">
        <f t="shared" si="3"/>
        <v>-4698683953.6790495</v>
      </c>
      <c r="N41" s="102">
        <f t="shared" si="3"/>
        <v>-4742190286.5834846</v>
      </c>
      <c r="O41" s="102">
        <f t="shared" si="3"/>
        <v>-4786099455.9037027</v>
      </c>
      <c r="P41" s="102">
        <f t="shared" si="3"/>
        <v>-4830415191.6065149</v>
      </c>
      <c r="Q41" s="102">
        <f t="shared" si="3"/>
        <v>-4875141258.1954632</v>
      </c>
      <c r="R41" s="102">
        <f t="shared" si="3"/>
        <v>-4920281455.0306072</v>
      </c>
      <c r="S41" s="102">
        <f>S39/((B40-S37)*S40)</f>
        <v>-77448874755.11142</v>
      </c>
    </row>
    <row r="42" spans="1:19" s="23" customFormat="1">
      <c r="A42" s="226" t="s">
        <v>554</v>
      </c>
      <c r="B42" s="226"/>
      <c r="C42" s="102"/>
      <c r="D42" s="220">
        <f>SUM(D41:H41)</f>
        <v>-19865327637.838612</v>
      </c>
      <c r="E42" s="221"/>
      <c r="F42" s="221"/>
      <c r="G42" s="221"/>
      <c r="H42" s="222"/>
      <c r="I42" s="220">
        <f>SUM(I41:R41)</f>
        <v>-47220412173.693672</v>
      </c>
      <c r="J42" s="221"/>
      <c r="K42" s="221"/>
      <c r="L42" s="221"/>
      <c r="M42" s="221"/>
      <c r="N42" s="221"/>
      <c r="O42" s="221"/>
      <c r="P42" s="221"/>
      <c r="Q42" s="221"/>
      <c r="R42" s="222"/>
      <c r="S42" s="102">
        <f>S41</f>
        <v>-77448874755.11142</v>
      </c>
    </row>
    <row r="43" spans="1:19">
      <c r="A43" s="93" t="s">
        <v>551</v>
      </c>
      <c r="B43" s="76">
        <f>D42+I42+S42</f>
        <v>-144534614566.64371</v>
      </c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9"/>
    </row>
    <row r="44" spans="1:19">
      <c r="A44" s="93" t="s">
        <v>537</v>
      </c>
      <c r="B44" s="76">
        <f>B43</f>
        <v>-144534614566.64371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9"/>
    </row>
    <row r="45" spans="1:19">
      <c r="A45" s="70" t="s">
        <v>538</v>
      </c>
      <c r="B45" s="76">
        <f>资产资本表!E17</f>
        <v>8036408035.0500002</v>
      </c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9"/>
    </row>
    <row r="46" spans="1:19">
      <c r="A46" s="70" t="s">
        <v>539</v>
      </c>
      <c r="B46" s="76">
        <f>资产资本表!E19</f>
        <v>27667288.27</v>
      </c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9"/>
    </row>
    <row r="47" spans="1:19">
      <c r="A47" s="70" t="s">
        <v>540</v>
      </c>
      <c r="B47" s="76">
        <f>资产资本表!E89</f>
        <v>2467036227.8700004</v>
      </c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9"/>
    </row>
    <row r="48" spans="1:19">
      <c r="A48" s="82" t="s">
        <v>541</v>
      </c>
      <c r="B48" s="76">
        <f>B44+B45+B46-B47</f>
        <v>-138937575471.1937</v>
      </c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9"/>
    </row>
    <row r="49" spans="1:74">
      <c r="A49" s="70" t="s">
        <v>542</v>
      </c>
      <c r="B49" s="78">
        <f>资产资本表!E103/资产资本表!E107</f>
        <v>2.3170097838307837E-2</v>
      </c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9"/>
    </row>
    <row r="50" spans="1:74">
      <c r="A50" s="82" t="s">
        <v>543</v>
      </c>
      <c r="B50" s="76">
        <f>B48*(1-B49)</f>
        <v>-135718378254.10886</v>
      </c>
      <c r="C50" s="216" t="s">
        <v>549</v>
      </c>
      <c r="D50" s="216"/>
      <c r="E50" s="216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9"/>
    </row>
    <row r="51" spans="1:74">
      <c r="A51" s="70" t="s">
        <v>545</v>
      </c>
      <c r="B51" s="110">
        <f>B55</f>
        <v>2043978097</v>
      </c>
      <c r="C51" s="92">
        <v>0.4</v>
      </c>
      <c r="D51" s="92">
        <v>0.3</v>
      </c>
      <c r="E51" s="92">
        <v>0.2</v>
      </c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9"/>
    </row>
    <row r="52" spans="1:74" ht="14.25" thickBot="1">
      <c r="A52" s="84" t="s">
        <v>544</v>
      </c>
      <c r="B52" s="94">
        <f>B50/B51</f>
        <v>-66.399135320141767</v>
      </c>
      <c r="C52" s="95">
        <f>$B$52*(1-C51)</f>
        <v>-39.83948119208506</v>
      </c>
      <c r="D52" s="95">
        <f>$B$52*(1-D51)</f>
        <v>-46.479394724099237</v>
      </c>
      <c r="E52" s="95">
        <f>$B$52*(1-E51)</f>
        <v>-53.119308256113413</v>
      </c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89"/>
    </row>
    <row r="53" spans="1:74" ht="12.75" customHeight="1" thickBot="1"/>
    <row r="54" spans="1:74" s="114" customFormat="1">
      <c r="A54" s="68" t="s">
        <v>644</v>
      </c>
      <c r="B54" s="229">
        <f>自由现金流分析表!E1</f>
        <v>43100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</row>
    <row r="55" spans="1:74" s="113" customFormat="1">
      <c r="A55" s="112" t="s">
        <v>557</v>
      </c>
      <c r="B55" s="109">
        <v>2043978097</v>
      </c>
    </row>
    <row r="56" spans="1:74" s="62" customFormat="1" ht="14.25" thickBot="1">
      <c r="A56" s="74"/>
      <c r="B56" s="94"/>
    </row>
    <row r="57" spans="1:74" ht="96.75" customHeight="1">
      <c r="A57" s="214" t="s">
        <v>612</v>
      </c>
      <c r="B57" s="215"/>
      <c r="C57" s="215"/>
      <c r="D57" s="215"/>
      <c r="E57" s="215"/>
      <c r="F57" s="215"/>
      <c r="G57" s="215"/>
      <c r="H57" s="215"/>
      <c r="I57" s="215"/>
    </row>
    <row r="60" spans="1:74" s="173" customFormat="1" ht="51" customHeight="1">
      <c r="A60" s="212" t="s">
        <v>619</v>
      </c>
      <c r="B60" s="213"/>
      <c r="C60" s="213"/>
      <c r="D60" s="213"/>
      <c r="E60" s="213"/>
      <c r="F60" s="213"/>
      <c r="G60" s="213"/>
      <c r="H60" s="213"/>
      <c r="I60" s="213"/>
    </row>
    <row r="63" spans="1:74" s="4" customFormat="1">
      <c r="A63" s="200" t="s">
        <v>624</v>
      </c>
      <c r="B63" s="199" t="s">
        <v>625</v>
      </c>
      <c r="C63" s="98" t="s">
        <v>626</v>
      </c>
      <c r="D63" s="98" t="s">
        <v>627</v>
      </c>
      <c r="E63" s="98" t="s">
        <v>642</v>
      </c>
      <c r="F63" s="98" t="s">
        <v>628</v>
      </c>
      <c r="G63" s="98" t="s">
        <v>629</v>
      </c>
      <c r="H63" s="98" t="s">
        <v>638</v>
      </c>
      <c r="I63" s="98" t="s">
        <v>631</v>
      </c>
      <c r="J63" s="98" t="s">
        <v>637</v>
      </c>
      <c r="K63" s="98" t="s">
        <v>633</v>
      </c>
      <c r="L63" s="98" t="s">
        <v>639</v>
      </c>
    </row>
    <row r="64" spans="1:74" s="26" customFormat="1">
      <c r="A64" s="201">
        <f>股权价值增加表!M1</f>
        <v>42369</v>
      </c>
      <c r="B64" s="187">
        <v>42356</v>
      </c>
      <c r="C64" s="186">
        <v>143.44</v>
      </c>
      <c r="D64" s="186">
        <v>0.53</v>
      </c>
      <c r="E64" s="188">
        <f>股权价值增加表!M42/100000000</f>
        <v>5.3933959230000044</v>
      </c>
      <c r="F64" s="188">
        <v>0</v>
      </c>
      <c r="G64" s="186">
        <v>112.9</v>
      </c>
      <c r="H64" s="188">
        <f>G64*D64</f>
        <v>59.837000000000003</v>
      </c>
      <c r="I64" s="188">
        <f>C64*D64</f>
        <v>76.023200000000003</v>
      </c>
      <c r="J64" s="188">
        <f>H64/E64</f>
        <v>11.094494239673114</v>
      </c>
      <c r="K64" s="188">
        <f>I64/E64</f>
        <v>14.095608979085132</v>
      </c>
      <c r="L64" s="188">
        <v>0</v>
      </c>
    </row>
    <row r="65" spans="1:12" s="26" customFormat="1">
      <c r="A65" s="201">
        <f>股权价值增加表!I1</f>
        <v>42735</v>
      </c>
      <c r="B65" s="187">
        <v>42473</v>
      </c>
      <c r="C65" s="186">
        <v>57.31</v>
      </c>
      <c r="D65" s="186">
        <v>1.07</v>
      </c>
      <c r="E65" s="188">
        <f>股权价值增加表!I42/100000000</f>
        <v>7.7530347742999961</v>
      </c>
      <c r="F65" s="188">
        <f>(E65-E64)/E64*100</f>
        <v>43.750521656260574</v>
      </c>
      <c r="G65" s="186">
        <v>43.97</v>
      </c>
      <c r="H65" s="188">
        <f t="shared" ref="H65:H66" si="4">G65*D65</f>
        <v>47.047899999999998</v>
      </c>
      <c r="I65" s="188">
        <f t="shared" ref="I65:I66" si="5">C65*D65</f>
        <v>61.321700000000007</v>
      </c>
      <c r="J65" s="188">
        <f t="shared" ref="J65:J66" si="6">H65/E65</f>
        <v>6.0683205183028273</v>
      </c>
      <c r="K65" s="188">
        <f t="shared" ref="K65:K66" si="7">I65/E65</f>
        <v>7.9093802343401203</v>
      </c>
      <c r="L65" s="188">
        <f>K65/F65</f>
        <v>0.18078367834062867</v>
      </c>
    </row>
    <row r="66" spans="1:12" s="26" customFormat="1">
      <c r="A66" s="201">
        <f>股权价值增加表!E1</f>
        <v>43100</v>
      </c>
      <c r="B66" s="187">
        <v>42740</v>
      </c>
      <c r="C66" s="186">
        <v>44.52</v>
      </c>
      <c r="D66" s="186">
        <v>1.07</v>
      </c>
      <c r="E66" s="188">
        <f>股权价值增加表!E42/100000000</f>
        <v>10.2631504145</v>
      </c>
      <c r="F66" s="188">
        <f t="shared" ref="F66" si="8">(E66-E65)/E65*100</f>
        <v>32.375911024165845</v>
      </c>
      <c r="G66" s="186">
        <v>38.700000000000003</v>
      </c>
      <c r="H66" s="188">
        <f t="shared" si="4"/>
        <v>41.409000000000006</v>
      </c>
      <c r="I66" s="188">
        <f t="shared" si="5"/>
        <v>47.636400000000009</v>
      </c>
      <c r="J66" s="188">
        <f t="shared" si="6"/>
        <v>4.0347260176072721</v>
      </c>
      <c r="K66" s="188">
        <f t="shared" si="7"/>
        <v>4.641498767542009</v>
      </c>
      <c r="L66" s="188">
        <f t="shared" ref="L66" si="9">K66/F66</f>
        <v>0.14336272310847184</v>
      </c>
    </row>
    <row r="67" spans="1:12" s="26" customFormat="1">
      <c r="A67" s="180"/>
      <c r="B67" s="181"/>
      <c r="C67" s="83"/>
      <c r="D67" s="83"/>
      <c r="E67" s="83"/>
      <c r="F67" s="184"/>
      <c r="G67" s="83"/>
      <c r="H67" s="184"/>
      <c r="I67" s="184"/>
      <c r="J67" s="184"/>
      <c r="K67" s="184"/>
      <c r="L67" s="185"/>
    </row>
    <row r="68" spans="1:12" s="174" customFormat="1" ht="14.25" thickBot="1">
      <c r="A68" s="182" t="s">
        <v>636</v>
      </c>
      <c r="B68" s="44" t="s">
        <v>625</v>
      </c>
      <c r="C68" s="44" t="s">
        <v>626</v>
      </c>
      <c r="D68" s="44" t="s">
        <v>627</v>
      </c>
      <c r="E68" s="44" t="s">
        <v>635</v>
      </c>
      <c r="F68" s="44" t="s">
        <v>628</v>
      </c>
      <c r="G68" s="44" t="s">
        <v>629</v>
      </c>
      <c r="H68" s="44" t="s">
        <v>630</v>
      </c>
      <c r="I68" s="44" t="s">
        <v>631</v>
      </c>
      <c r="J68" s="44" t="s">
        <v>632</v>
      </c>
      <c r="K68" s="44" t="s">
        <v>633</v>
      </c>
      <c r="L68" s="183" t="s">
        <v>634</v>
      </c>
    </row>
    <row r="69" spans="1:12" s="26" customFormat="1">
      <c r="A69" s="189" t="s">
        <v>641</v>
      </c>
      <c r="B69" s="190">
        <v>43305</v>
      </c>
      <c r="C69" s="191">
        <v>51.65</v>
      </c>
      <c r="D69" s="191">
        <v>1.07</v>
      </c>
      <c r="E69" s="191">
        <v>1.85</v>
      </c>
      <c r="F69" s="192">
        <f>(E69-E66)/E66*100</f>
        <v>-81.974345836476488</v>
      </c>
      <c r="G69" s="191">
        <v>46.05</v>
      </c>
      <c r="H69" s="192">
        <f>G69*D69</f>
        <v>49.273499999999999</v>
      </c>
      <c r="I69" s="192">
        <f>C69*D69</f>
        <v>55.265500000000003</v>
      </c>
      <c r="J69" s="192">
        <f>H69/E69</f>
        <v>26.634324324324322</v>
      </c>
      <c r="K69" s="192">
        <f>I69/E69</f>
        <v>29.873243243243245</v>
      </c>
      <c r="L69" s="193">
        <f>K69/F69</f>
        <v>-0.36442185586738057</v>
      </c>
    </row>
    <row r="70" spans="1:12" s="26" customFormat="1" ht="14.25" thickBot="1">
      <c r="A70" s="194" t="s">
        <v>640</v>
      </c>
      <c r="B70" s="195">
        <v>43305</v>
      </c>
      <c r="C70" s="196">
        <v>51.65</v>
      </c>
      <c r="D70" s="196">
        <v>1.07</v>
      </c>
      <c r="E70" s="196">
        <v>1.4</v>
      </c>
      <c r="F70" s="197">
        <f>(E70-E66)/E66*100</f>
        <v>-86.358964416793015</v>
      </c>
      <c r="G70" s="196">
        <v>46.05</v>
      </c>
      <c r="H70" s="197">
        <f t="shared" ref="H70" si="10">G70*D70</f>
        <v>49.273499999999999</v>
      </c>
      <c r="I70" s="197">
        <f t="shared" ref="I70" si="11">C70*D70</f>
        <v>55.265500000000003</v>
      </c>
      <c r="J70" s="197">
        <f t="shared" ref="J70" si="12">H70/E70</f>
        <v>35.195357142857141</v>
      </c>
      <c r="K70" s="197">
        <f t="shared" ref="K70" si="13">I70/E70</f>
        <v>39.475357142857149</v>
      </c>
      <c r="L70" s="198">
        <f t="shared" ref="L70" si="14">K70/F70</f>
        <v>-0.45710781051446853</v>
      </c>
    </row>
    <row r="71" spans="1:12" s="88" customFormat="1" ht="138" customHeight="1">
      <c r="A71" s="210" t="s">
        <v>643</v>
      </c>
      <c r="B71" s="211"/>
      <c r="C71" s="211"/>
      <c r="D71" s="211"/>
      <c r="E71" s="211"/>
      <c r="F71" s="211"/>
      <c r="G71" s="211"/>
      <c r="H71" s="211"/>
    </row>
  </sheetData>
  <mergeCells count="16">
    <mergeCell ref="A71:H71"/>
    <mergeCell ref="A60:I60"/>
    <mergeCell ref="A57:I57"/>
    <mergeCell ref="A14:I14"/>
    <mergeCell ref="C50:E50"/>
    <mergeCell ref="D22:H22"/>
    <mergeCell ref="D42:H42"/>
    <mergeCell ref="I42:R42"/>
    <mergeCell ref="A18:B18"/>
    <mergeCell ref="A21:B21"/>
    <mergeCell ref="A22:B22"/>
    <mergeCell ref="C29:E29"/>
    <mergeCell ref="A38:B38"/>
    <mergeCell ref="A41:B41"/>
    <mergeCell ref="A42:B42"/>
    <mergeCell ref="A33:I3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资产负债表</vt:lpstr>
      <vt:lpstr>利润表</vt:lpstr>
      <vt:lpstr>现金流量表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2018-12-27T10:21:35Z</dcterms:modified>
</cp:coreProperties>
</file>