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3.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5.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6.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7.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E64" i="13" l="1"/>
  <c r="E65" i="13"/>
  <c r="E66" i="13"/>
  <c r="A64" i="13"/>
  <c r="A65" i="13"/>
  <c r="A66" i="13"/>
  <c r="F69" i="13" l="1"/>
  <c r="L69" i="13" s="1"/>
  <c r="F70" i="13"/>
  <c r="K70" i="13"/>
  <c r="I70" i="13"/>
  <c r="H70" i="13"/>
  <c r="J70" i="13" s="1"/>
  <c r="K69" i="13"/>
  <c r="J69" i="13"/>
  <c r="I69" i="13"/>
  <c r="H69" i="13"/>
  <c r="K65" i="13"/>
  <c r="K66" i="13"/>
  <c r="K64" i="13"/>
  <c r="J65" i="13"/>
  <c r="J66" i="13"/>
  <c r="J64" i="13"/>
  <c r="I65" i="13"/>
  <c r="I66" i="13"/>
  <c r="I64" i="13"/>
  <c r="H64" i="13"/>
  <c r="H65" i="13"/>
  <c r="H66" i="13"/>
  <c r="F66" i="13"/>
  <c r="F65" i="13"/>
  <c r="L65" i="13" l="1"/>
  <c r="L66" i="13"/>
  <c r="L70" i="13"/>
  <c r="F24" i="11"/>
  <c r="G24" i="11"/>
  <c r="H24" i="11"/>
  <c r="I24" i="11"/>
  <c r="J24" i="11"/>
  <c r="K24" i="11"/>
  <c r="L24"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E24" i="11"/>
  <c r="F23" i="11"/>
  <c r="G23" i="11"/>
  <c r="H23" i="11"/>
  <c r="I23" i="11"/>
  <c r="J23" i="11"/>
  <c r="K23" i="11"/>
  <c r="L23" i="11"/>
  <c r="M23" i="11"/>
  <c r="N23" i="11"/>
  <c r="O23" i="11"/>
  <c r="P23" i="11"/>
  <c r="Q23" i="11"/>
  <c r="R23" i="11"/>
  <c r="S23" i="11"/>
  <c r="T23" i="11"/>
  <c r="U23" i="11"/>
  <c r="V23" i="11"/>
  <c r="W23" i="11"/>
  <c r="X23" i="11"/>
  <c r="Y23" i="11"/>
  <c r="Z23" i="11"/>
  <c r="AA23" i="11"/>
  <c r="AB23" i="11"/>
  <c r="AC23" i="11"/>
  <c r="AD23" i="11"/>
  <c r="AE23" i="11"/>
  <c r="AF23" i="11"/>
  <c r="AG23" i="11"/>
  <c r="AH23" i="11"/>
  <c r="AI23" i="11"/>
  <c r="AJ23" i="11"/>
  <c r="AK23" i="11"/>
  <c r="AL23" i="11"/>
  <c r="AM23" i="11"/>
  <c r="AN23" i="11"/>
  <c r="AO23" i="11"/>
  <c r="AP23" i="11"/>
  <c r="AQ23" i="11"/>
  <c r="AR23" i="11"/>
  <c r="AS23"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E23"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21" i="11"/>
  <c r="G21" i="11"/>
  <c r="H21" i="11"/>
  <c r="I21" i="11"/>
  <c r="J21" i="11"/>
  <c r="K21" i="11"/>
  <c r="L21" i="11"/>
  <c r="M21" i="11"/>
  <c r="N21" i="11"/>
  <c r="O21" i="11"/>
  <c r="P21" i="11"/>
  <c r="Q21" i="11"/>
  <c r="R21" i="11"/>
  <c r="S21" i="11"/>
  <c r="T21" i="11"/>
  <c r="U21" i="11"/>
  <c r="V21" i="11"/>
  <c r="W21" i="11"/>
  <c r="X21" i="11"/>
  <c r="Y21" i="11"/>
  <c r="Z21" i="11"/>
  <c r="AA21" i="11"/>
  <c r="AB21" i="11"/>
  <c r="AC21" i="11"/>
  <c r="AD21" i="11"/>
  <c r="AE21" i="11"/>
  <c r="AF21" i="11"/>
  <c r="AG21" i="11"/>
  <c r="AH21" i="11"/>
  <c r="AI21" i="11"/>
  <c r="AJ21" i="11"/>
  <c r="AK21" i="11"/>
  <c r="AL21" i="11"/>
  <c r="AM21" i="11"/>
  <c r="AN21" i="11"/>
  <c r="AO21" i="11"/>
  <c r="AP21" i="11"/>
  <c r="AQ21" i="11"/>
  <c r="AR21" i="11"/>
  <c r="AS21"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E21"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E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Y13" i="7" l="1"/>
  <c r="Z13" i="7"/>
  <c r="AA13" i="7"/>
  <c r="AB13" i="7"/>
  <c r="AC13" i="7"/>
  <c r="AD13" i="7"/>
  <c r="AE13" i="7"/>
  <c r="AF13" i="7"/>
  <c r="AG13" i="7"/>
  <c r="AH13" i="7"/>
  <c r="AI13" i="7"/>
  <c r="AJ13" i="7"/>
  <c r="AK13" i="7"/>
  <c r="F43" i="6"/>
  <c r="G43" i="6"/>
  <c r="H43" i="6"/>
  <c r="I43" i="6"/>
  <c r="J43" i="6"/>
  <c r="K43" i="6"/>
  <c r="L43" i="6"/>
  <c r="M43" i="6"/>
  <c r="N43" i="6"/>
  <c r="O43" i="6"/>
  <c r="P43" i="6"/>
  <c r="Q43" i="6"/>
  <c r="R43" i="6"/>
  <c r="S43" i="6"/>
  <c r="T43" i="6"/>
  <c r="U43" i="6"/>
  <c r="V43" i="6"/>
  <c r="W43" i="6"/>
  <c r="X43" i="6"/>
  <c r="Y43" i="6"/>
  <c r="Z43" i="6"/>
  <c r="AA43" i="6"/>
  <c r="AB43" i="6"/>
  <c r="AC43" i="6"/>
  <c r="AD43" i="6"/>
  <c r="AE43" i="6"/>
  <c r="AF43" i="6"/>
  <c r="AG43" i="6"/>
  <c r="AH43" i="6"/>
  <c r="AI43" i="6"/>
  <c r="AJ43" i="6"/>
  <c r="AK43" i="6"/>
  <c r="AL43" i="6"/>
  <c r="AM43" i="6"/>
  <c r="AN43" i="6"/>
  <c r="AO43" i="6"/>
  <c r="AP43" i="6"/>
  <c r="AQ43" i="6"/>
  <c r="AR43" i="6"/>
  <c r="AS43" i="6"/>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E43" i="6"/>
  <c r="F39" i="6"/>
  <c r="G39" i="6"/>
  <c r="H39" i="6"/>
  <c r="I39" i="6"/>
  <c r="J39" i="6"/>
  <c r="K39" i="6"/>
  <c r="L39" i="6"/>
  <c r="M39" i="6"/>
  <c r="N39" i="6"/>
  <c r="O39" i="6"/>
  <c r="P39" i="6"/>
  <c r="Q39" i="6"/>
  <c r="R39" i="6"/>
  <c r="S39" i="6"/>
  <c r="T39" i="6"/>
  <c r="U39" i="6"/>
  <c r="V39" i="6"/>
  <c r="W39" i="6"/>
  <c r="X39" i="6"/>
  <c r="Y39" i="6"/>
  <c r="Z39" i="6"/>
  <c r="AA39" i="6"/>
  <c r="AB39" i="6"/>
  <c r="AC39" i="6"/>
  <c r="AD39" i="6"/>
  <c r="AE39" i="6"/>
  <c r="AF39" i="6"/>
  <c r="AG39" i="6"/>
  <c r="AH39" i="6"/>
  <c r="AI39" i="6"/>
  <c r="AJ39" i="6"/>
  <c r="AK39" i="6"/>
  <c r="AL39" i="6"/>
  <c r="AM39" i="6"/>
  <c r="AN39" i="6"/>
  <c r="AO39" i="6"/>
  <c r="AP39" i="6"/>
  <c r="AQ39" i="6"/>
  <c r="AR39" i="6"/>
  <c r="AS39"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E39" i="6"/>
  <c r="F34" i="6"/>
  <c r="G34" i="6"/>
  <c r="H34" i="6"/>
  <c r="I34" i="6"/>
  <c r="J34" i="6"/>
  <c r="K34" i="6"/>
  <c r="L34" i="6"/>
  <c r="M34" i="6"/>
  <c r="N34" i="6"/>
  <c r="O34" i="6"/>
  <c r="P34" i="6"/>
  <c r="Q34" i="6"/>
  <c r="R34" i="6"/>
  <c r="S34" i="6"/>
  <c r="T34" i="6"/>
  <c r="U34" i="6"/>
  <c r="V34" i="6"/>
  <c r="W34" i="6"/>
  <c r="X34" i="6"/>
  <c r="Y34" i="6"/>
  <c r="Z34" i="6"/>
  <c r="AA34" i="6"/>
  <c r="AB34" i="6"/>
  <c r="AC34" i="6"/>
  <c r="AD34" i="6"/>
  <c r="AE34" i="6"/>
  <c r="AF34" i="6"/>
  <c r="AG34" i="6"/>
  <c r="AH34" i="6"/>
  <c r="AI34" i="6"/>
  <c r="AJ34" i="6"/>
  <c r="AK34" i="6"/>
  <c r="AL34" i="6"/>
  <c r="AM34" i="6"/>
  <c r="AN34" i="6"/>
  <c r="AO34" i="6"/>
  <c r="AP34" i="6"/>
  <c r="AQ34" i="6"/>
  <c r="AR34" i="6"/>
  <c r="AS34"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E34" i="6"/>
  <c r="F32" i="6"/>
  <c r="G32" i="6"/>
  <c r="H32" i="6"/>
  <c r="I32" i="6"/>
  <c r="J32" i="6"/>
  <c r="K32" i="6"/>
  <c r="L32" i="6"/>
  <c r="M32" i="6"/>
  <c r="N32" i="6"/>
  <c r="O32" i="6"/>
  <c r="P32" i="6"/>
  <c r="Q32" i="6"/>
  <c r="R32" i="6"/>
  <c r="S32" i="6"/>
  <c r="T32" i="6"/>
  <c r="U32" i="6"/>
  <c r="V32" i="6"/>
  <c r="W32" i="6"/>
  <c r="X32" i="6"/>
  <c r="Y32" i="6"/>
  <c r="Z32" i="6"/>
  <c r="AA32" i="6"/>
  <c r="AB32" i="6"/>
  <c r="AC32" i="6"/>
  <c r="AD32" i="6"/>
  <c r="AE32" i="6"/>
  <c r="AF32" i="6"/>
  <c r="AG32" i="6"/>
  <c r="AH32" i="6"/>
  <c r="AI32" i="6"/>
  <c r="AJ32" i="6"/>
  <c r="AK32" i="6"/>
  <c r="AL32" i="6"/>
  <c r="AM32" i="6"/>
  <c r="AN32" i="6"/>
  <c r="AO32" i="6"/>
  <c r="AP32" i="6"/>
  <c r="AQ32" i="6"/>
  <c r="AR32" i="6"/>
  <c r="AS32"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E32" i="6"/>
  <c r="F18" i="6"/>
  <c r="G18" i="6"/>
  <c r="H18" i="6"/>
  <c r="I18" i="6"/>
  <c r="J18" i="6"/>
  <c r="K18" i="6"/>
  <c r="L18" i="6"/>
  <c r="M18" i="6"/>
  <c r="N18" i="6"/>
  <c r="O18" i="6"/>
  <c r="P18" i="6"/>
  <c r="Q18" i="6"/>
  <c r="R18" i="6"/>
  <c r="S18" i="6"/>
  <c r="T18" i="6"/>
  <c r="U18" i="6"/>
  <c r="V18" i="6"/>
  <c r="W18" i="6"/>
  <c r="X18" i="6"/>
  <c r="Y18" i="6"/>
  <c r="Z18" i="6"/>
  <c r="AA18" i="6"/>
  <c r="AB18" i="6"/>
  <c r="AC18" i="6"/>
  <c r="AD18" i="6"/>
  <c r="AE18" i="6"/>
  <c r="AF18" i="6"/>
  <c r="AG18" i="6"/>
  <c r="AH18" i="6"/>
  <c r="AI18" i="6"/>
  <c r="AJ18" i="6"/>
  <c r="AK18" i="6"/>
  <c r="AL18" i="6"/>
  <c r="AM18" i="6"/>
  <c r="AN18" i="6"/>
  <c r="AO18" i="6"/>
  <c r="AP18" i="6"/>
  <c r="AQ18" i="6"/>
  <c r="AR18" i="6"/>
  <c r="AS18"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E18" i="6"/>
  <c r="F7" i="6"/>
  <c r="G7" i="6"/>
  <c r="H7" i="6"/>
  <c r="I7" i="6"/>
  <c r="J7" i="6"/>
  <c r="K7" i="6"/>
  <c r="L7" i="6"/>
  <c r="M7" i="6"/>
  <c r="N7" i="6"/>
  <c r="O7" i="6"/>
  <c r="P7" i="6"/>
  <c r="Q7" i="6"/>
  <c r="R7" i="6"/>
  <c r="S7" i="6"/>
  <c r="T7" i="6"/>
  <c r="U7" i="6"/>
  <c r="V7" i="6"/>
  <c r="W7" i="6"/>
  <c r="X7" i="6"/>
  <c r="Y7" i="6"/>
  <c r="Z7" i="6"/>
  <c r="AA7" i="6"/>
  <c r="AB7" i="6"/>
  <c r="AC7" i="6"/>
  <c r="AD7" i="6"/>
  <c r="AE7" i="6"/>
  <c r="AF7" i="6"/>
  <c r="AG7" i="6"/>
  <c r="AH7" i="6"/>
  <c r="AI7" i="6"/>
  <c r="AJ7" i="6"/>
  <c r="AK7" i="6"/>
  <c r="AL7" i="6"/>
  <c r="AM7" i="6"/>
  <c r="AN7" i="6"/>
  <c r="AO7" i="6"/>
  <c r="AP7" i="6"/>
  <c r="AQ7" i="6"/>
  <c r="AR7" i="6"/>
  <c r="AS7"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E7" i="6"/>
  <c r="AC31" i="12" l="1"/>
  <c r="Y31" i="12"/>
  <c r="U31" i="12"/>
  <c r="I24" i="9"/>
  <c r="I23" i="9"/>
  <c r="I22" i="9"/>
  <c r="I21" i="9"/>
  <c r="I20" i="9"/>
  <c r="M24" i="9"/>
  <c r="M23" i="9"/>
  <c r="M22" i="9"/>
  <c r="M21" i="9"/>
  <c r="M20" i="9"/>
  <c r="I31" i="12" l="1"/>
  <c r="M31" i="12"/>
  <c r="E26" i="10"/>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6"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E5" i="8"/>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BN49" i="7"/>
  <c r="BO49" i="7"/>
  <c r="BP49" i="7"/>
  <c r="BQ49" i="7"/>
  <c r="BR49" i="7"/>
  <c r="BS49" i="7"/>
  <c r="BT49" i="7"/>
  <c r="BU49" i="7"/>
  <c r="BV49" i="7"/>
  <c r="E49" i="7"/>
  <c r="V56" i="6"/>
  <c r="W56" i="6"/>
  <c r="X56" i="6"/>
  <c r="Y56" i="6"/>
  <c r="Z56" i="6"/>
  <c r="AA56" i="6"/>
  <c r="AB56" i="6"/>
  <c r="AC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U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D19" i="12"/>
  <c r="CC19" i="12"/>
  <c r="CB19" i="12"/>
  <c r="CA19" i="12"/>
  <c r="BZ19" i="12"/>
  <c r="BZ25" i="12" s="1"/>
  <c r="BY19" i="12"/>
  <c r="BY25" i="12" s="1"/>
  <c r="BX19" i="12"/>
  <c r="BW19" i="12"/>
  <c r="BV19" i="12"/>
  <c r="BU19" i="12"/>
  <c r="BU25" i="12" s="1"/>
  <c r="BT19" i="12"/>
  <c r="BS19" i="12"/>
  <c r="BR19" i="12"/>
  <c r="BR25" i="12" s="1"/>
  <c r="BQ19" i="12"/>
  <c r="BQ25" i="12" s="1"/>
  <c r="BP19" i="12"/>
  <c r="BO19" i="12"/>
  <c r="BN19" i="12"/>
  <c r="BM19" i="12"/>
  <c r="BM25" i="12" s="1"/>
  <c r="BL19" i="12"/>
  <c r="BK19" i="12"/>
  <c r="BJ19" i="12"/>
  <c r="BJ25" i="12" s="1"/>
  <c r="BI19" i="12"/>
  <c r="BI25" i="12" s="1"/>
  <c r="BH19" i="12"/>
  <c r="BG19" i="12"/>
  <c r="BF19" i="12"/>
  <c r="BE19" i="12"/>
  <c r="BE25" i="12" s="1"/>
  <c r="BD19" i="12"/>
  <c r="BC19" i="12"/>
  <c r="BB19" i="12"/>
  <c r="BB25" i="12" s="1"/>
  <c r="BA19" i="12"/>
  <c r="BA25" i="12" s="1"/>
  <c r="AZ19" i="12"/>
  <c r="AY19" i="12"/>
  <c r="AX19" i="12"/>
  <c r="AW19" i="12"/>
  <c r="AW25" i="12" s="1"/>
  <c r="AV19" i="12"/>
  <c r="AU19" i="12"/>
  <c r="AT19" i="12"/>
  <c r="AT25" i="12" s="1"/>
  <c r="AS19" i="12"/>
  <c r="AS25" i="12" s="1"/>
  <c r="AR19" i="12"/>
  <c r="AQ19" i="12"/>
  <c r="AP19" i="12"/>
  <c r="AO19" i="12"/>
  <c r="AO25" i="12" s="1"/>
  <c r="AN19" i="12"/>
  <c r="AM19" i="12"/>
  <c r="AL19" i="12"/>
  <c r="AL25" i="12" s="1"/>
  <c r="AK19" i="12"/>
  <c r="AK25" i="12" s="1"/>
  <c r="AJ19" i="12"/>
  <c r="AI19" i="12"/>
  <c r="AH19" i="12"/>
  <c r="AG19" i="12"/>
  <c r="AG25" i="12" s="1"/>
  <c r="AF19" i="12"/>
  <c r="AE19" i="12"/>
  <c r="AD19" i="12"/>
  <c r="AD25" i="12" s="1"/>
  <c r="AC19" i="12"/>
  <c r="AC25" i="12" s="1"/>
  <c r="AB19" i="12"/>
  <c r="AA19" i="12"/>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I12" i="12" s="1"/>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W12" i="12" s="1"/>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AB45" i="7"/>
  <c r="AA45" i="7"/>
  <c r="Z45" i="7"/>
  <c r="Y45" i="7"/>
  <c r="X45" i="7"/>
  <c r="W45" i="7"/>
  <c r="V45" i="7"/>
  <c r="U45" i="7"/>
  <c r="T45" i="7"/>
  <c r="S45" i="7"/>
  <c r="R45" i="7"/>
  <c r="Q45" i="7"/>
  <c r="P45" i="7"/>
  <c r="O45" i="7"/>
  <c r="N45" i="7"/>
  <c r="M45" i="7"/>
  <c r="L45" i="7"/>
  <c r="K45" i="7"/>
  <c r="J45" i="7"/>
  <c r="I45" i="7"/>
  <c r="H45" i="7"/>
  <c r="G45" i="7"/>
  <c r="F45" i="7"/>
  <c r="E45" i="7"/>
  <c r="AB42" i="7"/>
  <c r="AA42" i="7"/>
  <c r="Z42" i="7"/>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BV35" i="7"/>
  <c r="AB17" i="7"/>
  <c r="AA17" i="7"/>
  <c r="Z17" i="7"/>
  <c r="Y17" i="7"/>
  <c r="X17" i="7"/>
  <c r="W17" i="7"/>
  <c r="V17" i="7"/>
  <c r="U17" i="7"/>
  <c r="T17" i="7"/>
  <c r="S17" i="7"/>
  <c r="R17" i="7"/>
  <c r="Q17" i="7"/>
  <c r="P17" i="7"/>
  <c r="O17" i="7"/>
  <c r="N17" i="7"/>
  <c r="M17" i="7"/>
  <c r="L17" i="7"/>
  <c r="K17" i="7"/>
  <c r="J17" i="7"/>
  <c r="I17" i="7"/>
  <c r="H17" i="7"/>
  <c r="G17" i="7"/>
  <c r="F17" i="7"/>
  <c r="E17" i="7"/>
  <c r="AB12" i="7"/>
  <c r="U12" i="7"/>
  <c r="U13" i="7" s="1"/>
  <c r="T12" i="7"/>
  <c r="T13" i="7" s="1"/>
  <c r="M12" i="7"/>
  <c r="M13" i="7" s="1"/>
  <c r="L12" i="7"/>
  <c r="L13" i="7" s="1"/>
  <c r="K12" i="7"/>
  <c r="K13" i="7" s="1"/>
  <c r="AB5" i="7"/>
  <c r="AB11" i="7" s="1"/>
  <c r="AA5" i="7"/>
  <c r="AA11" i="7" s="1"/>
  <c r="Z5" i="7"/>
  <c r="Z11" i="7" s="1"/>
  <c r="Y5" i="7"/>
  <c r="Y11" i="7" s="1"/>
  <c r="X5" i="7"/>
  <c r="X11" i="7" s="1"/>
  <c r="W5" i="7"/>
  <c r="W11" i="7" s="1"/>
  <c r="V5"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O27" i="6" s="1"/>
  <c r="O32" i="10"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P35" i="6"/>
  <c r="O35" i="6"/>
  <c r="N35" i="6"/>
  <c r="L35" i="6"/>
  <c r="K35" i="6"/>
  <c r="J35" i="6"/>
  <c r="H35" i="6"/>
  <c r="G35" i="6"/>
  <c r="F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P27" i="6" s="1"/>
  <c r="N24" i="6"/>
  <c r="N27" i="6" s="1"/>
  <c r="N32" i="10" s="1"/>
  <c r="M24" i="6"/>
  <c r="L24" i="6"/>
  <c r="L27" i="6" s="1"/>
  <c r="K24" i="6"/>
  <c r="K27" i="6" s="1"/>
  <c r="K32" i="10" s="1"/>
  <c r="J24" i="6"/>
  <c r="J27" i="6" s="1"/>
  <c r="J32" i="10" s="1"/>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E19" i="7" l="1"/>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E13" i="7" s="1"/>
  <c r="AD27" i="6"/>
  <c r="AD32" i="10" s="1"/>
  <c r="AE27" i="6"/>
  <c r="AE32" i="10" s="1"/>
  <c r="AF27" i="6"/>
  <c r="AF19" i="10"/>
  <c r="N12" i="7"/>
  <c r="N13" i="7" s="1"/>
  <c r="F12" i="7"/>
  <c r="F13" i="7" s="1"/>
  <c r="V12" i="7"/>
  <c r="V13" i="7" s="1"/>
  <c r="I12" i="7"/>
  <c r="I13" i="7" s="1"/>
  <c r="M82" i="11"/>
  <c r="M83" i="11" s="1"/>
  <c r="Q12" i="7"/>
  <c r="Q13" i="7" s="1"/>
  <c r="U82" i="11"/>
  <c r="U83" i="11" s="1"/>
  <c r="Y12" i="7"/>
  <c r="AC82" i="11"/>
  <c r="AC83" i="11" s="1"/>
  <c r="J12" i="7"/>
  <c r="J13" i="7" s="1"/>
  <c r="N82" i="11"/>
  <c r="N83" i="11" s="1"/>
  <c r="R12" i="7"/>
  <c r="R13" i="7" s="1"/>
  <c r="V82" i="11"/>
  <c r="V83" i="11" s="1"/>
  <c r="Z12" i="7"/>
  <c r="AD82" i="11"/>
  <c r="AD83" i="11" s="1"/>
  <c r="S12" i="7"/>
  <c r="S13" i="7" s="1"/>
  <c r="W82" i="11"/>
  <c r="W83" i="11" s="1"/>
  <c r="AA12" i="7"/>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E11" i="7"/>
  <c r="M11" i="7"/>
  <c r="U11" i="7"/>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I13" i="10"/>
  <c r="Q13" i="10"/>
  <c r="Y13" i="10"/>
  <c r="AG13" i="10"/>
  <c r="AO13" i="10"/>
  <c r="V15" i="6"/>
  <c r="V28" i="10" s="1"/>
  <c r="K3" i="10"/>
  <c r="F5" i="10"/>
  <c r="N5" i="10"/>
  <c r="V5" i="10"/>
  <c r="AD5" i="10"/>
  <c r="AL5" i="10"/>
  <c r="AA5" i="10"/>
  <c r="AD15" i="6"/>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T28" i="10"/>
  <c r="AT31" i="6"/>
  <c r="E9" i="10"/>
  <c r="E8" i="10"/>
  <c r="M9" i="10"/>
  <c r="M8" i="10"/>
  <c r="U9" i="10"/>
  <c r="U8" i="10"/>
  <c r="AC9" i="10"/>
  <c r="AC8" i="10"/>
  <c r="AK9" i="10"/>
  <c r="AK8" i="10"/>
  <c r="AS9" i="10"/>
  <c r="AS8" i="10"/>
  <c r="BA9" i="10"/>
  <c r="BA8" i="10"/>
  <c r="BQ9" i="10"/>
  <c r="BQ8" i="10"/>
  <c r="BY9" i="10"/>
  <c r="BY8" i="10"/>
  <c r="CG9" i="10"/>
  <c r="CG8" i="10"/>
  <c r="G15" i="6"/>
  <c r="O15" i="6"/>
  <c r="W15" i="6"/>
  <c r="AE15" i="6"/>
  <c r="AM15" i="6"/>
  <c r="AU15" i="6"/>
  <c r="BC15" i="6"/>
  <c r="BK15" i="6"/>
  <c r="BS15" i="6"/>
  <c r="CA15" i="6"/>
  <c r="CI15" i="6"/>
  <c r="L9" i="10"/>
  <c r="L8" i="10"/>
  <c r="BP9" i="10"/>
  <c r="BP8" i="10"/>
  <c r="N28" i="10"/>
  <c r="N31" i="6"/>
  <c r="BR28" i="10"/>
  <c r="BR31" i="6"/>
  <c r="F8" i="10"/>
  <c r="F9" i="10"/>
  <c r="N8" i="10"/>
  <c r="N9" i="10"/>
  <c r="V8" i="10"/>
  <c r="V9" i="10"/>
  <c r="AD8" i="10"/>
  <c r="AD9" i="10"/>
  <c r="AL8" i="10"/>
  <c r="AL9" i="10"/>
  <c r="AT8" i="10"/>
  <c r="AT9" i="10"/>
  <c r="BB8" i="10"/>
  <c r="BB9" i="10"/>
  <c r="BJ8" i="10"/>
  <c r="BJ9" i="10"/>
  <c r="BR8" i="10"/>
  <c r="BR9" i="10"/>
  <c r="BZ8" i="10"/>
  <c r="BZ9" i="10"/>
  <c r="CH8" i="10"/>
  <c r="CH9" i="10"/>
  <c r="H15" i="6"/>
  <c r="P15" i="6"/>
  <c r="X15" i="6"/>
  <c r="AF15" i="6"/>
  <c r="AN15" i="6"/>
  <c r="AV15" i="6"/>
  <c r="BD15" i="6"/>
  <c r="BL15" i="6"/>
  <c r="BT15" i="6"/>
  <c r="CB15" i="6"/>
  <c r="CJ15" i="6"/>
  <c r="AZ9" i="10"/>
  <c r="AZ8" i="10"/>
  <c r="AL28" i="10"/>
  <c r="AL31" i="6"/>
  <c r="BZ28" i="10"/>
  <c r="BZ31" i="6"/>
  <c r="L32" i="10"/>
  <c r="G8" i="10"/>
  <c r="G9" i="10"/>
  <c r="O8" i="10"/>
  <c r="O9" i="10"/>
  <c r="W8" i="10"/>
  <c r="W9" i="10"/>
  <c r="AE8" i="10"/>
  <c r="AE9" i="10"/>
  <c r="AM8" i="10"/>
  <c r="AM9" i="10"/>
  <c r="AU8" i="10"/>
  <c r="AU9" i="10"/>
  <c r="BC8" i="10"/>
  <c r="BC9" i="10"/>
  <c r="BK8" i="10"/>
  <c r="BK9" i="10"/>
  <c r="BS8" i="10"/>
  <c r="BS9" i="10"/>
  <c r="CA8" i="10"/>
  <c r="CA9" i="10"/>
  <c r="CI8" i="10"/>
  <c r="CI9" i="10"/>
  <c r="I15" i="6"/>
  <c r="Q15" i="6"/>
  <c r="Y15" i="6"/>
  <c r="AG15" i="6"/>
  <c r="AO15" i="6"/>
  <c r="AW15" i="6"/>
  <c r="BE15" i="6"/>
  <c r="BM15" i="6"/>
  <c r="BU15" i="6"/>
  <c r="CC15" i="6"/>
  <c r="AR9" i="10"/>
  <c r="AR8" i="10"/>
  <c r="CH28" i="10"/>
  <c r="CH31" i="6"/>
  <c r="H8" i="10"/>
  <c r="H9" i="10"/>
  <c r="P8" i="10"/>
  <c r="P9" i="10"/>
  <c r="X8" i="10"/>
  <c r="X9" i="10"/>
  <c r="AF8" i="10"/>
  <c r="AF9" i="10"/>
  <c r="AN8" i="10"/>
  <c r="AN9" i="10"/>
  <c r="AV8" i="10"/>
  <c r="AV9" i="10"/>
  <c r="BD8" i="10"/>
  <c r="BD9" i="10"/>
  <c r="BL8" i="10"/>
  <c r="BL9" i="10"/>
  <c r="BT8" i="10"/>
  <c r="BT9" i="10"/>
  <c r="CB8" i="10"/>
  <c r="CB9" i="10"/>
  <c r="CJ8" i="10"/>
  <c r="CJ9" i="10"/>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F28" i="10"/>
  <c r="F31" i="6"/>
  <c r="BB28" i="10"/>
  <c r="BB31" i="6"/>
  <c r="I8" i="10"/>
  <c r="I9" i="10"/>
  <c r="Q8" i="10"/>
  <c r="Q9" i="10"/>
  <c r="Y8" i="10"/>
  <c r="Y9" i="10"/>
  <c r="AG8" i="10"/>
  <c r="AG9" i="10"/>
  <c r="AO8" i="10"/>
  <c r="AO9" i="10"/>
  <c r="AW8" i="10"/>
  <c r="AW9" i="10"/>
  <c r="BE8" i="10"/>
  <c r="BE9" i="10"/>
  <c r="BM8" i="10"/>
  <c r="BM9" i="10"/>
  <c r="BU8" i="10"/>
  <c r="BU9" i="10"/>
  <c r="CC8" i="10"/>
  <c r="CC9" i="10"/>
  <c r="C15" i="6"/>
  <c r="K15" i="6"/>
  <c r="S15" i="6"/>
  <c r="AA15" i="6"/>
  <c r="AI15" i="6"/>
  <c r="AQ15" i="6"/>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D15" i="6"/>
  <c r="L15" i="6"/>
  <c r="T15" i="6"/>
  <c r="AB15" i="6"/>
  <c r="AJ15" i="6"/>
  <c r="AR15" i="6"/>
  <c r="AZ15" i="6"/>
  <c r="BH15" i="6"/>
  <c r="BP15" i="6"/>
  <c r="BX15" i="6"/>
  <c r="CF15" i="6"/>
  <c r="AJ9" i="10"/>
  <c r="AJ8" i="10"/>
  <c r="BH9" i="10"/>
  <c r="BH8" i="10"/>
  <c r="BJ28" i="10"/>
  <c r="BJ31" i="6"/>
  <c r="K9" i="10"/>
  <c r="K8" i="10"/>
  <c r="S9" i="10"/>
  <c r="S8" i="10"/>
  <c r="AA9" i="10"/>
  <c r="AA8" i="10"/>
  <c r="AI9" i="10"/>
  <c r="AI8" i="10"/>
  <c r="AQ9" i="10"/>
  <c r="AQ8" i="10"/>
  <c r="AY9" i="10"/>
  <c r="AY8" i="10"/>
  <c r="BG9" i="10"/>
  <c r="BG8" i="10"/>
  <c r="BO9" i="10"/>
  <c r="BO8" i="10"/>
  <c r="BW9" i="10"/>
  <c r="BW8" i="10"/>
  <c r="CE9" i="10"/>
  <c r="CE8" i="10"/>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2" i="9"/>
  <c r="Z35" i="7"/>
  <c r="V22" i="7" s="1"/>
  <c r="V23" i="7" s="1"/>
  <c r="AH54" i="11"/>
  <c r="AH55" i="11" s="1"/>
  <c r="AH2" i="9"/>
  <c r="AH35" i="7"/>
  <c r="AP54" i="11"/>
  <c r="AP55" i="11" s="1"/>
  <c r="AP2" i="9"/>
  <c r="AP35" i="7"/>
  <c r="AX54" i="11"/>
  <c r="AX2" i="9"/>
  <c r="AT25" i="9" s="1"/>
  <c r="AX35" i="7"/>
  <c r="BF54" i="11"/>
  <c r="BF2" i="9"/>
  <c r="BF35" i="7"/>
  <c r="BN54" i="11"/>
  <c r="BN2" i="9"/>
  <c r="BN25" i="9" s="1"/>
  <c r="BN35" i="7"/>
  <c r="BV54" i="11"/>
  <c r="BV2" i="9"/>
  <c r="CD54" i="11"/>
  <c r="CD2" i="9"/>
  <c r="J50" i="5"/>
  <c r="R50" i="5"/>
  <c r="Z50" i="5"/>
  <c r="AH50" i="5"/>
  <c r="AP50" i="5"/>
  <c r="AX50" i="5"/>
  <c r="BF50" i="5"/>
  <c r="BN50" i="5"/>
  <c r="BV50" i="5"/>
  <c r="CD50" i="5"/>
  <c r="J52" i="11"/>
  <c r="J53" i="11" s="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16" i="9" s="1"/>
  <c r="Q35" i="7"/>
  <c r="M22" i="7" s="1"/>
  <c r="M23" i="7" s="1"/>
  <c r="AO54" i="11"/>
  <c r="AO2" i="9"/>
  <c r="AO35" i="7"/>
  <c r="BE54" i="11"/>
  <c r="BE2" i="9"/>
  <c r="BE35" i="7"/>
  <c r="CC54" i="11"/>
  <c r="CC2" i="9"/>
  <c r="CC16" i="9" s="1"/>
  <c r="K54" i="11"/>
  <c r="K55" i="11" s="1"/>
  <c r="K2" i="9"/>
  <c r="K35" i="7"/>
  <c r="G22" i="7" s="1"/>
  <c r="S54" i="11"/>
  <c r="S55" i="11" s="1"/>
  <c r="S2" i="9"/>
  <c r="S16" i="9" s="1"/>
  <c r="S35" i="7"/>
  <c r="O22" i="7" s="1"/>
  <c r="O23" i="7" s="1"/>
  <c r="AA54" i="11"/>
  <c r="AA55" i="11" s="1"/>
  <c r="AA2" i="9"/>
  <c r="AA35" i="7"/>
  <c r="W22" i="7" s="1"/>
  <c r="W23" i="7" s="1"/>
  <c r="AI54" i="11"/>
  <c r="AI2" i="9"/>
  <c r="AI35" i="7"/>
  <c r="AQ54" i="11"/>
  <c r="AQ55" i="11" s="1"/>
  <c r="AQ2" i="9"/>
  <c r="AQ25" i="9" s="1"/>
  <c r="AQ35" i="7"/>
  <c r="AY54" i="11"/>
  <c r="AY2" i="9"/>
  <c r="AY35" i="7"/>
  <c r="BG54" i="11"/>
  <c r="BG2" i="9"/>
  <c r="BG35" i="7"/>
  <c r="BO54" i="11"/>
  <c r="BO2" i="9"/>
  <c r="BO35" i="7"/>
  <c r="BW54" i="11"/>
  <c r="BW2" i="9"/>
  <c r="CE54" i="11"/>
  <c r="CE2" i="9"/>
  <c r="K50" i="5"/>
  <c r="S50" i="5"/>
  <c r="AA50" i="5"/>
  <c r="AI50" i="5"/>
  <c r="AQ50" i="5"/>
  <c r="AY50" i="5"/>
  <c r="BG50" i="5"/>
  <c r="BO50" i="5"/>
  <c r="BW50" i="5"/>
  <c r="CE50" i="5"/>
  <c r="K52" i="11"/>
  <c r="K53" i="11" s="1"/>
  <c r="K7" i="9"/>
  <c r="S52" i="11"/>
  <c r="S53" i="11" s="1"/>
  <c r="S7" i="9"/>
  <c r="AA52" i="11"/>
  <c r="AA7" i="9"/>
  <c r="AI52" i="11"/>
  <c r="AI7" i="9"/>
  <c r="AQ52" i="11"/>
  <c r="AQ7" i="9"/>
  <c r="AY52" i="11"/>
  <c r="AY7" i="9"/>
  <c r="BG52" i="11"/>
  <c r="BG7" i="9"/>
  <c r="BO52" i="11"/>
  <c r="BO7" i="9"/>
  <c r="BW52" i="11"/>
  <c r="BW7" i="9"/>
  <c r="BS32" i="9" s="1"/>
  <c r="CE52" i="11"/>
  <c r="CE7" i="9"/>
  <c r="I10" i="9"/>
  <c r="I89" i="5"/>
  <c r="BH89" i="5"/>
  <c r="T54" i="11"/>
  <c r="T2" i="9"/>
  <c r="T16" i="9" s="1"/>
  <c r="T35" i="7"/>
  <c r="P22" i="7" s="1"/>
  <c r="P23" i="7" s="1"/>
  <c r="AZ54" i="11"/>
  <c r="AZ2" i="9"/>
  <c r="AZ35" i="7"/>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35" i="7"/>
  <c r="X22" i="7" s="1"/>
  <c r="BH54" i="11"/>
  <c r="BH2" i="9"/>
  <c r="BH35" i="7"/>
  <c r="M54" i="11"/>
  <c r="M55" i="11" s="1"/>
  <c r="M2" i="9"/>
  <c r="M35" i="7"/>
  <c r="I22" i="7" s="1"/>
  <c r="I23" i="7" s="1"/>
  <c r="U54" i="11"/>
  <c r="U2" i="9"/>
  <c r="U35" i="7"/>
  <c r="Q22" i="7" s="1"/>
  <c r="AC54" i="11"/>
  <c r="AC55" i="11" s="1"/>
  <c r="AC2" i="9"/>
  <c r="AC25" i="9" s="1"/>
  <c r="Y22" i="7"/>
  <c r="Y23" i="7" s="1"/>
  <c r="AK54" i="11"/>
  <c r="AK2" i="9"/>
  <c r="AK35" i="7"/>
  <c r="AS54" i="11"/>
  <c r="AS2" i="9"/>
  <c r="AO25" i="9" s="1"/>
  <c r="AS35" i="7"/>
  <c r="BA54" i="11"/>
  <c r="BA2" i="9"/>
  <c r="BA35" i="7"/>
  <c r="BI54" i="11"/>
  <c r="BI2" i="9"/>
  <c r="BI35" i="7"/>
  <c r="BQ54" i="11"/>
  <c r="BQ2" i="9"/>
  <c r="BQ35" i="7"/>
  <c r="BY54" i="11"/>
  <c r="BY2" i="9"/>
  <c r="BY25" i="9" s="1"/>
  <c r="CG54" i="11"/>
  <c r="CG2" i="9"/>
  <c r="E50" i="5"/>
  <c r="M50" i="5"/>
  <c r="U50" i="5"/>
  <c r="AC50" i="5"/>
  <c r="AK50" i="5"/>
  <c r="AS50" i="5"/>
  <c r="BA50" i="5"/>
  <c r="BI50" i="5"/>
  <c r="BQ50" i="5"/>
  <c r="BY50" i="5"/>
  <c r="CG50" i="5"/>
  <c r="E52" i="11"/>
  <c r="E53" i="11" s="1"/>
  <c r="E7" i="9"/>
  <c r="M52" i="11"/>
  <c r="M53" i="11" s="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BX54" i="11"/>
  <c r="BX2" i="9"/>
  <c r="E54" i="11"/>
  <c r="B25" i="13"/>
  <c r="B45" i="13"/>
  <c r="B6" i="13"/>
  <c r="E2" i="9"/>
  <c r="E35" i="7"/>
  <c r="F54" i="11"/>
  <c r="F2" i="9"/>
  <c r="F16" i="9" s="1"/>
  <c r="F35" i="7"/>
  <c r="N54" i="11"/>
  <c r="N55" i="11" s="1"/>
  <c r="N2" i="9"/>
  <c r="N16" i="9" s="1"/>
  <c r="N35" i="7"/>
  <c r="J22" i="7" s="1"/>
  <c r="V54" i="11"/>
  <c r="V55" i="11" s="1"/>
  <c r="V2" i="9"/>
  <c r="V16" i="9" s="1"/>
  <c r="V35" i="7"/>
  <c r="R22" i="7" s="1"/>
  <c r="R23" i="7" s="1"/>
  <c r="AD54" i="11"/>
  <c r="AD2" i="9"/>
  <c r="AD16" i="9" s="1"/>
  <c r="Z22" i="7"/>
  <c r="Z23" i="7" s="1"/>
  <c r="AL54" i="11"/>
  <c r="AL2" i="9"/>
  <c r="AH25" i="9" s="1"/>
  <c r="AL35" i="7"/>
  <c r="AT54" i="11"/>
  <c r="AT2" i="9"/>
  <c r="AT35" i="7"/>
  <c r="BB54" i="11"/>
  <c r="BB2" i="9"/>
  <c r="BB35" i="7"/>
  <c r="BJ54" i="11"/>
  <c r="BJ2" i="9"/>
  <c r="BJ25" i="9" s="1"/>
  <c r="BJ35" i="7"/>
  <c r="BR54" i="11"/>
  <c r="BR2" i="9"/>
  <c r="BR25" i="9" s="1"/>
  <c r="BR35" i="7"/>
  <c r="BZ54" i="11"/>
  <c r="BZ2" i="9"/>
  <c r="BV25" i="9" s="1"/>
  <c r="CH54" i="11"/>
  <c r="CH2" i="9"/>
  <c r="CH16" i="9" s="1"/>
  <c r="F50" i="5"/>
  <c r="N50" i="5"/>
  <c r="V50" i="5"/>
  <c r="AD50" i="5"/>
  <c r="AL50" i="5"/>
  <c r="AT50" i="5"/>
  <c r="BB50" i="5"/>
  <c r="BJ50" i="5"/>
  <c r="BR50" i="5"/>
  <c r="BZ50" i="5"/>
  <c r="CH50" i="5"/>
  <c r="F52" i="11"/>
  <c r="F7" i="9"/>
  <c r="N52" i="11"/>
  <c r="N53" i="11" s="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BP54" i="11"/>
  <c r="BP2" i="9"/>
  <c r="BP25" i="9" s="1"/>
  <c r="BP35" i="7"/>
  <c r="G54" i="11"/>
  <c r="G2" i="9"/>
  <c r="G25" i="9" s="1"/>
  <c r="G35" i="7"/>
  <c r="O54" i="11"/>
  <c r="O55" i="11" s="1"/>
  <c r="O2" i="9"/>
  <c r="O35" i="7"/>
  <c r="K22" i="7" s="1"/>
  <c r="W54" i="11"/>
  <c r="W55" i="11" s="1"/>
  <c r="W2" i="9"/>
  <c r="W16" i="9" s="1"/>
  <c r="W35" i="7"/>
  <c r="S22" i="7" s="1"/>
  <c r="AE54" i="11"/>
  <c r="AE2" i="9"/>
  <c r="AE16" i="9" s="1"/>
  <c r="AA22" i="7"/>
  <c r="AA23" i="7" s="1"/>
  <c r="AM54" i="11"/>
  <c r="AM2" i="9"/>
  <c r="AM35" i="7"/>
  <c r="AU54" i="11"/>
  <c r="AU2" i="9"/>
  <c r="AU35" i="7"/>
  <c r="BC54" i="11"/>
  <c r="BC2" i="9"/>
  <c r="BC35" i="7"/>
  <c r="BK54" i="11"/>
  <c r="BK2" i="9"/>
  <c r="BK16" i="9" s="1"/>
  <c r="BK35" i="7"/>
  <c r="BS54" i="11"/>
  <c r="BS2" i="9"/>
  <c r="BS25" i="9" s="1"/>
  <c r="BS35" i="7"/>
  <c r="CA54" i="11"/>
  <c r="CA2" i="9"/>
  <c r="BW25" i="9" s="1"/>
  <c r="CI54" i="11"/>
  <c r="CI2" i="9"/>
  <c r="CI25" i="9" s="1"/>
  <c r="G50" i="5"/>
  <c r="O50" i="5"/>
  <c r="W50" i="5"/>
  <c r="AE50" i="5"/>
  <c r="AM50" i="5"/>
  <c r="AU50" i="5"/>
  <c r="BC50" i="5"/>
  <c r="BK50" i="5"/>
  <c r="BS50" i="5"/>
  <c r="CA50" i="5"/>
  <c r="CI50" i="5"/>
  <c r="G52" i="11"/>
  <c r="G7" i="9"/>
  <c r="O52" i="11"/>
  <c r="O53" i="11" s="1"/>
  <c r="O7" i="9"/>
  <c r="W52" i="11"/>
  <c r="W53" i="11" s="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N35" i="7"/>
  <c r="AV54" i="11"/>
  <c r="AV2" i="9"/>
  <c r="AV35" i="7"/>
  <c r="BD54" i="11"/>
  <c r="BD55" i="11" s="1"/>
  <c r="BD2" i="9"/>
  <c r="BD25" i="9" s="1"/>
  <c r="BD35" i="7"/>
  <c r="BL54" i="11"/>
  <c r="BL2" i="9"/>
  <c r="BL35" i="7"/>
  <c r="BT54" i="11"/>
  <c r="BT2" i="9"/>
  <c r="BT35" i="7"/>
  <c r="CB54" i="11"/>
  <c r="CB2" i="9"/>
  <c r="CJ54" i="11"/>
  <c r="CJ2" i="9"/>
  <c r="CJ25" i="9" s="1"/>
  <c r="H30" i="9"/>
  <c r="P30" i="9"/>
  <c r="X30" i="9"/>
  <c r="AF30" i="9"/>
  <c r="H50" i="5"/>
  <c r="P50" i="5"/>
  <c r="X50" i="5"/>
  <c r="AF50" i="5"/>
  <c r="AN50" i="5"/>
  <c r="AV50" i="5"/>
  <c r="BD50" i="5"/>
  <c r="BL50" i="5"/>
  <c r="BT50" i="5"/>
  <c r="CB50" i="5"/>
  <c r="CJ50" i="5"/>
  <c r="H52" i="11"/>
  <c r="H53" i="11" s="1"/>
  <c r="H7" i="9"/>
  <c r="P52" i="11"/>
  <c r="P7" i="9"/>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16" i="9" s="1"/>
  <c r="P35" i="7"/>
  <c r="L22" i="7" s="1"/>
  <c r="I54" i="11"/>
  <c r="I55" i="11" s="1"/>
  <c r="I2" i="9"/>
  <c r="I35" i="7"/>
  <c r="E22" i="7" s="1"/>
  <c r="E23" i="7" s="1"/>
  <c r="Y54" i="11"/>
  <c r="Y55" i="11" s="1"/>
  <c r="Y2" i="9"/>
  <c r="Y35" i="7"/>
  <c r="U22" i="7" s="1"/>
  <c r="U23" i="7" s="1"/>
  <c r="AW54" i="11"/>
  <c r="AW2" i="9"/>
  <c r="AW16" i="9" s="1"/>
  <c r="AW35" i="7"/>
  <c r="BM54" i="11"/>
  <c r="BM2" i="9"/>
  <c r="BM25" i="9" s="1"/>
  <c r="BM35" i="7"/>
  <c r="BU54" i="11"/>
  <c r="BU2" i="9"/>
  <c r="BQ25" i="9" s="1"/>
  <c r="BU35" i="7"/>
  <c r="CK54" i="11"/>
  <c r="CK2" i="9"/>
  <c r="I50" i="5"/>
  <c r="Q50" i="5"/>
  <c r="Y50" i="5"/>
  <c r="AG50" i="5"/>
  <c r="AO50" i="5"/>
  <c r="AW50" i="5"/>
  <c r="BE50" i="5"/>
  <c r="BM50" i="5"/>
  <c r="BU50" i="5"/>
  <c r="CC50" i="5"/>
  <c r="CK50" i="5"/>
  <c r="I52" i="11"/>
  <c r="I7" i="9"/>
  <c r="Q52" i="11"/>
  <c r="Q53" i="11" s="1"/>
  <c r="Q7" i="9"/>
  <c r="Y52" i="11"/>
  <c r="Y53" i="11" s="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M25" i="12"/>
  <c r="AU25" i="12"/>
  <c r="BC25" i="12"/>
  <c r="BK25" i="12"/>
  <c r="BK26" i="12" s="1"/>
  <c r="BK27" i="12" s="1"/>
  <c r="BS25" i="12"/>
  <c r="CA25" i="12"/>
  <c r="CI25" i="12"/>
  <c r="CI26" i="12" s="1"/>
  <c r="CI27" i="12" s="1"/>
  <c r="CI28" i="12" s="1"/>
  <c r="H25" i="12"/>
  <c r="P25" i="12"/>
  <c r="X25" i="12"/>
  <c r="X26" i="12" s="1"/>
  <c r="X27" i="12" s="1"/>
  <c r="AF25" i="12"/>
  <c r="AN25" i="12"/>
  <c r="AN26" i="12" s="1"/>
  <c r="AN27" i="12" s="1"/>
  <c r="AV25" i="12"/>
  <c r="BD25" i="12"/>
  <c r="BL25" i="12"/>
  <c r="BL26" i="12" s="1"/>
  <c r="BL27" i="12" s="1"/>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V26" i="12"/>
  <c r="AV27" i="12" s="1"/>
  <c r="BD26" i="12"/>
  <c r="BD27" i="12" s="1"/>
  <c r="BT26" i="12"/>
  <c r="BT27" i="12" s="1"/>
  <c r="CB26" i="12"/>
  <c r="CB27" i="12" s="1"/>
  <c r="L25" i="12"/>
  <c r="T25" i="12"/>
  <c r="AB25" i="12"/>
  <c r="AJ25" i="12"/>
  <c r="AR25" i="12"/>
  <c r="AR26" i="12" s="1"/>
  <c r="AR27" i="12" s="1"/>
  <c r="AZ25" i="12"/>
  <c r="BH25" i="12"/>
  <c r="BH26" i="12" s="1"/>
  <c r="BH27"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AE26" i="12"/>
  <c r="AE27" i="12" s="1"/>
  <c r="AM26" i="12"/>
  <c r="AM27" i="12" s="1"/>
  <c r="AU26" i="12"/>
  <c r="AU27" i="12" s="1"/>
  <c r="BC26" i="12"/>
  <c r="BC27" i="12" s="1"/>
  <c r="BS26" i="12"/>
  <c r="BS27" i="12" s="1"/>
  <c r="CA26" i="12"/>
  <c r="CA27"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P55" i="11"/>
  <c r="CB55" i="11"/>
  <c r="W57" i="11"/>
  <c r="CI57" i="11"/>
  <c r="CD53" i="11"/>
  <c r="X55" i="11"/>
  <c r="CJ55" i="11"/>
  <c r="AE57" i="11"/>
  <c r="K63" i="11"/>
  <c r="K65" i="11" s="1"/>
  <c r="K66" i="11" s="1"/>
  <c r="K74" i="11" s="1"/>
  <c r="AF55" i="11"/>
  <c r="AM57" i="11"/>
  <c r="V63" i="11"/>
  <c r="V65" i="11" s="1"/>
  <c r="V66" i="11" s="1"/>
  <c r="AH53" i="11"/>
  <c r="AU57" i="11"/>
  <c r="AF63" i="11"/>
  <c r="AF65" i="11" s="1"/>
  <c r="AF66" i="11" s="1"/>
  <c r="AF74" i="11" s="1"/>
  <c r="AP53" i="11"/>
  <c r="AV55" i="11"/>
  <c r="BC57" i="11"/>
  <c r="BF63" i="11"/>
  <c r="BF65" i="11" s="1"/>
  <c r="BF66" i="11" s="1"/>
  <c r="BF74" i="11" s="1"/>
  <c r="BF75" i="11" s="1"/>
  <c r="E57" i="11"/>
  <c r="E55" i="11"/>
  <c r="E63" i="11"/>
  <c r="E65" i="11" s="1"/>
  <c r="E66" i="11" s="1"/>
  <c r="E74" i="11" s="1"/>
  <c r="M63" i="11"/>
  <c r="M65" i="11" s="1"/>
  <c r="M66" i="11" s="1"/>
  <c r="M74" i="11" s="1"/>
  <c r="M75" i="11" s="1"/>
  <c r="M57" i="11"/>
  <c r="U63" i="11"/>
  <c r="U65" i="11" s="1"/>
  <c r="U66" i="11" s="1"/>
  <c r="U74" i="11" s="1"/>
  <c r="U57" i="11"/>
  <c r="U55" i="11"/>
  <c r="AC63" i="11"/>
  <c r="AC65" i="11" s="1"/>
  <c r="AC66" i="11" s="1"/>
  <c r="AC74" i="11" s="1"/>
  <c r="AC75" i="11" s="1"/>
  <c r="AC57" i="11"/>
  <c r="AC53" i="11"/>
  <c r="AK63" i="11"/>
  <c r="AK65" i="11" s="1"/>
  <c r="AK66"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A53" i="11"/>
  <c r="AI53" i="11"/>
  <c r="AQ53" i="11"/>
  <c r="AY53" i="11"/>
  <c r="BG53" i="11"/>
  <c r="BO53" i="11"/>
  <c r="BW53" i="11"/>
  <c r="CE53"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R55" i="11"/>
  <c r="Z55" i="11"/>
  <c r="AX55" i="11"/>
  <c r="BF55" i="11"/>
  <c r="BN55" i="11"/>
  <c r="BV55" i="11"/>
  <c r="CD55" i="11"/>
  <c r="I57" i="11"/>
  <c r="Q57" i="11"/>
  <c r="Y57" i="11"/>
  <c r="AG57" i="11"/>
  <c r="AO57" i="11"/>
  <c r="AW57" i="11"/>
  <c r="BE57" i="11"/>
  <c r="BM57" i="11"/>
  <c r="BU57" i="11"/>
  <c r="CC57" i="11"/>
  <c r="CK57" i="11"/>
  <c r="N63" i="11"/>
  <c r="N65" i="11" s="1"/>
  <c r="N66"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AJ75" i="11" s="1"/>
  <c r="BV63" i="11"/>
  <c r="BV65" i="11" s="1"/>
  <c r="BV66" i="11" s="1"/>
  <c r="BV74" i="11" s="1"/>
  <c r="BV75" i="11" s="1"/>
  <c r="F53" i="11"/>
  <c r="AL53" i="11"/>
  <c r="AT53" i="11"/>
  <c r="BB53" i="11"/>
  <c r="BJ53" i="11"/>
  <c r="BR53" i="11"/>
  <c r="BZ53" i="11"/>
  <c r="CH53" i="11"/>
  <c r="L55"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G53" i="11"/>
  <c r="AM53" i="1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F55" i="11"/>
  <c r="AD55" i="11"/>
  <c r="AL55" i="11"/>
  <c r="AT55" i="11"/>
  <c r="BB55" i="11"/>
  <c r="BJ55" i="11"/>
  <c r="BR55" i="11"/>
  <c r="BZ55" i="11"/>
  <c r="CH55" i="11"/>
  <c r="AD63" i="11"/>
  <c r="AD65" i="11" s="1"/>
  <c r="AD66" i="11" s="1"/>
  <c r="AD74" i="11" s="1"/>
  <c r="AX63" i="11"/>
  <c r="AX65" i="11" s="1"/>
  <c r="AX66" i="11" s="1"/>
  <c r="AX74" i="11" s="1"/>
  <c r="AX75" i="11" s="1"/>
  <c r="I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Y32"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X23" i="7" l="1"/>
  <c r="G23" i="7"/>
  <c r="S23" i="7"/>
  <c r="I32" i="9"/>
  <c r="M32" i="9"/>
  <c r="H32" i="9"/>
  <c r="N32" i="9"/>
  <c r="L32" i="9"/>
  <c r="AD75" i="11"/>
  <c r="V74" i="11"/>
  <c r="V75" i="11" s="1"/>
  <c r="G74" i="11"/>
  <c r="G75" i="11" s="1"/>
  <c r="P74" i="11"/>
  <c r="F32" i="9"/>
  <c r="F25" i="9"/>
  <c r="J16" i="9"/>
  <c r="O75" i="11"/>
  <c r="N74" i="11"/>
  <c r="N75" i="11" s="1"/>
  <c r="AK74" i="11"/>
  <c r="AF75" i="11"/>
  <c r="E75" i="11"/>
  <c r="AR75" i="11"/>
  <c r="AF32" i="9"/>
  <c r="E32" i="9"/>
  <c r="J32" i="9"/>
  <c r="I75" i="11"/>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28" i="10"/>
  <c r="AG74" i="11"/>
  <c r="AG75" i="11" s="1"/>
  <c r="AE74" i="11"/>
  <c r="AE75" i="11" s="1"/>
  <c r="AB75" i="11"/>
  <c r="V31" i="6"/>
  <c r="V6" i="11" s="1"/>
  <c r="AJ22" i="10"/>
  <c r="BM75" i="11"/>
  <c r="CJ75" i="11"/>
  <c r="BS75" i="11"/>
  <c r="CE22" i="10"/>
  <c r="S22" i="10"/>
  <c r="BQ22" i="10"/>
  <c r="CD22" i="10"/>
  <c r="R22" i="10"/>
  <c r="Y22" i="10"/>
  <c r="BL22" i="10"/>
  <c r="BS22" i="10"/>
  <c r="BC22" i="10"/>
  <c r="W22" i="10"/>
  <c r="BY28" i="10"/>
  <c r="BY31" i="6"/>
  <c r="M28" i="10"/>
  <c r="M31" i="6"/>
  <c r="BP28" i="10"/>
  <c r="BP31" i="6"/>
  <c r="D31" i="6"/>
  <c r="BW28" i="10"/>
  <c r="BW31" i="6"/>
  <c r="K28" i="10"/>
  <c r="K31" i="6"/>
  <c r="F6" i="11"/>
  <c r="F39" i="10"/>
  <c r="F34" i="10"/>
  <c r="F29" i="10" s="1"/>
  <c r="F38" i="6"/>
  <c r="Z28" i="10"/>
  <c r="Z31" i="6"/>
  <c r="BE28" i="10"/>
  <c r="BE31" i="6"/>
  <c r="CJ28" i="10"/>
  <c r="CJ31" i="6"/>
  <c r="X28" i="10"/>
  <c r="X31" i="6"/>
  <c r="BK28" i="10"/>
  <c r="BK31" i="6"/>
  <c r="BE75" i="11"/>
  <c r="CB75" i="11"/>
  <c r="BK75" i="11"/>
  <c r="BZ22" i="10"/>
  <c r="BW22" i="10"/>
  <c r="K22" i="10"/>
  <c r="AK22" i="10"/>
  <c r="BV22" i="10"/>
  <c r="J22" i="10"/>
  <c r="CC22" i="10"/>
  <c r="Q22" i="10"/>
  <c r="BD22" i="10"/>
  <c r="BQ28" i="10"/>
  <c r="BQ31" i="6"/>
  <c r="E28" i="10"/>
  <c r="E31" i="6"/>
  <c r="BH28" i="10"/>
  <c r="BH31" i="6"/>
  <c r="BO28" i="10"/>
  <c r="BO31" i="6"/>
  <c r="C31" i="6"/>
  <c r="CD28" i="10"/>
  <c r="CD31" i="6"/>
  <c r="R28" i="10"/>
  <c r="R31" i="6"/>
  <c r="AW28" i="10"/>
  <c r="AW31" i="6"/>
  <c r="CB28" i="10"/>
  <c r="CB31" i="6"/>
  <c r="P28" i="10"/>
  <c r="P31" i="6"/>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AO28" i="10"/>
  <c r="AO31" i="6"/>
  <c r="AL6" i="11"/>
  <c r="AL39" i="10"/>
  <c r="AL34" i="10"/>
  <c r="AL29" i="10" s="1"/>
  <c r="AL38" i="6"/>
  <c r="BT28" i="10"/>
  <c r="BT31" i="6"/>
  <c r="H28" i="10"/>
  <c r="H31" i="6"/>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Y28" i="10"/>
  <c r="AY31" i="6"/>
  <c r="BN28" i="10"/>
  <c r="BN31" i="6"/>
  <c r="B31" i="6"/>
  <c r="CH6" i="11"/>
  <c r="CH39" i="10"/>
  <c r="CH34" i="10"/>
  <c r="CH38" i="6"/>
  <c r="AG28" i="10"/>
  <c r="AG31" i="6"/>
  <c r="BL28" i="10"/>
  <c r="BL31" i="6"/>
  <c r="BR29" i="10"/>
  <c r="AM28" i="10"/>
  <c r="AM31" i="6"/>
  <c r="BD75" i="11"/>
  <c r="BR75" i="11"/>
  <c r="BP22" i="10"/>
  <c r="BR22" i="10"/>
  <c r="AY22" i="10"/>
  <c r="CG22" i="10"/>
  <c r="BA22" i="10"/>
  <c r="AC22" i="10"/>
  <c r="AX22" i="10"/>
  <c r="BE22" i="10"/>
  <c r="AF22" i="10"/>
  <c r="BK22" i="10"/>
  <c r="AE22" i="10"/>
  <c r="AS28" i="10"/>
  <c r="AS31" i="6"/>
  <c r="AJ28" i="10"/>
  <c r="AJ31" i="6"/>
  <c r="AQ28" i="10"/>
  <c r="AQ31" i="6"/>
  <c r="BF28" i="10"/>
  <c r="BF31" i="6"/>
  <c r="CH29" i="10"/>
  <c r="Y28" i="10"/>
  <c r="Y31" i="6"/>
  <c r="BD28" i="10"/>
  <c r="BD31" i="6"/>
  <c r="AE28" i="10"/>
  <c r="AE31" i="6"/>
  <c r="J75" i="11"/>
  <c r="AV75" i="11"/>
  <c r="Y74" i="11"/>
  <c r="Y75" i="11" s="1"/>
  <c r="BJ75" i="11"/>
  <c r="BH22" i="10"/>
  <c r="AQ22" i="10"/>
  <c r="E22" i="10"/>
  <c r="AP22" i="10"/>
  <c r="AW22" i="10"/>
  <c r="CJ22" i="10"/>
  <c r="X22" i="10"/>
  <c r="CA22" i="10"/>
  <c r="AK28" i="10"/>
  <c r="AK31" i="6"/>
  <c r="AB28" i="10"/>
  <c r="AB31" i="6"/>
  <c r="AI28" i="10"/>
  <c r="AI31" i="6"/>
  <c r="BB6" i="11"/>
  <c r="BB39" i="10"/>
  <c r="BB34" i="10"/>
  <c r="BB38" i="6"/>
  <c r="AX28" i="10"/>
  <c r="AX31" i="6"/>
  <c r="CC28" i="10"/>
  <c r="CC31" i="6"/>
  <c r="Q28" i="10"/>
  <c r="Q31" i="6"/>
  <c r="AV28" i="10"/>
  <c r="AV31" i="6"/>
  <c r="N6" i="11"/>
  <c r="N39" i="10"/>
  <c r="N34" i="10"/>
  <c r="N29" i="10" s="1"/>
  <c r="N38" i="6"/>
  <c r="CI28" i="10"/>
  <c r="CI31" i="6"/>
  <c r="W28" i="10"/>
  <c r="W31" i="6"/>
  <c r="CC75" i="11"/>
  <c r="AN75" i="11"/>
  <c r="CI75" i="11"/>
  <c r="AL75" i="11"/>
  <c r="Q74" i="11"/>
  <c r="Q75" i="11" s="1"/>
  <c r="AZ22" i="10"/>
  <c r="AT22" i="10"/>
  <c r="AD22" i="10"/>
  <c r="N22" i="10"/>
  <c r="AI22" i="10"/>
  <c r="BY22" i="10"/>
  <c r="AS22" i="10"/>
  <c r="AH22" i="10"/>
  <c r="AO22" i="10"/>
  <c r="CB22" i="10"/>
  <c r="P22" i="10"/>
  <c r="AC28" i="10"/>
  <c r="AC31" i="6"/>
  <c r="CF28" i="10"/>
  <c r="CF31" i="6"/>
  <c r="T28" i="10"/>
  <c r="T31" i="6"/>
  <c r="AA28" i="10"/>
  <c r="AA31" i="6"/>
  <c r="BB29" i="10"/>
  <c r="AP28" i="10"/>
  <c r="AP31" i="6"/>
  <c r="AD6" i="11"/>
  <c r="AD39" i="10"/>
  <c r="AD34" i="10"/>
  <c r="AD29" i="10" s="1"/>
  <c r="AD38" i="6"/>
  <c r="BU28" i="10"/>
  <c r="BU31" i="6"/>
  <c r="I28" i="10"/>
  <c r="I31" i="6"/>
  <c r="AN28" i="10"/>
  <c r="AN31" i="6"/>
  <c r="CA28" i="10"/>
  <c r="CA31" i="6"/>
  <c r="O28" i="10"/>
  <c r="O31" i="6"/>
  <c r="BU75" i="11"/>
  <c r="CA75" i="11"/>
  <c r="AR22" i="10"/>
  <c r="CH22" i="10"/>
  <c r="BJ22" i="10"/>
  <c r="AA22" i="10"/>
  <c r="U22" i="10"/>
  <c r="Z22" i="10"/>
  <c r="AG22" i="10"/>
  <c r="BT22" i="10"/>
  <c r="H22" i="10"/>
  <c r="AM22" i="10"/>
  <c r="G22" i="10"/>
  <c r="CG28" i="10"/>
  <c r="CG31" i="6"/>
  <c r="U28" i="10"/>
  <c r="U31" i="6"/>
  <c r="BX28" i="10"/>
  <c r="BX31" i="6"/>
  <c r="L28" i="10"/>
  <c r="L31" i="6"/>
  <c r="CE28" i="10"/>
  <c r="CE31" i="6"/>
  <c r="S28" i="10"/>
  <c r="S31" i="6"/>
  <c r="AH28" i="10"/>
  <c r="AH31" i="6"/>
  <c r="BM28" i="10"/>
  <c r="BM31" i="6"/>
  <c r="BZ6" i="11"/>
  <c r="BZ39" i="10"/>
  <c r="BZ34" i="10"/>
  <c r="BZ38" i="6"/>
  <c r="AF28" i="10"/>
  <c r="AF31" i="6"/>
  <c r="BS28" i="10"/>
  <c r="BS31" i="6"/>
  <c r="G28" i="10"/>
  <c r="G31" i="6"/>
  <c r="AT6" i="11"/>
  <c r="AT39" i="10"/>
  <c r="AT34" i="10"/>
  <c r="AT29" i="10" s="1"/>
  <c r="AT38"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M35" i="9" l="1"/>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S6" i="11"/>
  <c r="S39" i="10"/>
  <c r="S34" i="10"/>
  <c r="S29" i="10" s="1"/>
  <c r="S38" i="6"/>
  <c r="AD9" i="11"/>
  <c r="AD40" i="10"/>
  <c r="AD41" i="10" s="1"/>
  <c r="AD41" i="6"/>
  <c r="AD42" i="6"/>
  <c r="W6" i="11"/>
  <c r="W39" i="10"/>
  <c r="W34" i="10"/>
  <c r="W38" i="6"/>
  <c r="AE6" i="11"/>
  <c r="AE39" i="10"/>
  <c r="AE34" i="10"/>
  <c r="AE29" i="10" s="1"/>
  <c r="AE38" i="6"/>
  <c r="AR6" i="11"/>
  <c r="AR39" i="10"/>
  <c r="AR34" i="10"/>
  <c r="AR38" i="6"/>
  <c r="AU6" i="11"/>
  <c r="AU39" i="10"/>
  <c r="AU34" i="10"/>
  <c r="AU38" i="6"/>
  <c r="BH6" i="11"/>
  <c r="BH39" i="10"/>
  <c r="BH34" i="10"/>
  <c r="BH38" i="6"/>
  <c r="CJ6" i="11"/>
  <c r="CJ34" i="10"/>
  <c r="CJ39" i="10"/>
  <c r="CJ38" i="6"/>
  <c r="BZ9" i="11"/>
  <c r="BZ40" i="10"/>
  <c r="BZ41" i="10" s="1"/>
  <c r="BZ42" i="6"/>
  <c r="BZ41" i="6"/>
  <c r="BZ33" i="10"/>
  <c r="BZ31" i="10"/>
  <c r="AN6" i="11"/>
  <c r="AN34" i="10"/>
  <c r="AN39" i="10"/>
  <c r="AN38" i="6"/>
  <c r="AD31" i="10"/>
  <c r="AD33" i="10"/>
  <c r="CF6" i="11"/>
  <c r="CF34" i="10"/>
  <c r="CF39" i="10"/>
  <c r="CF38" i="6"/>
  <c r="N9" i="11"/>
  <c r="N40" i="10"/>
  <c r="N41" i="10" s="1"/>
  <c r="N41" i="6"/>
  <c r="N42" i="6"/>
  <c r="CC6" i="11"/>
  <c r="CC34" i="10"/>
  <c r="CC39" i="10"/>
  <c r="CC38" i="6"/>
  <c r="AU29" i="10"/>
  <c r="AO6" i="11"/>
  <c r="AO39" i="10"/>
  <c r="AO34" i="10"/>
  <c r="AO29" i="10" s="1"/>
  <c r="AO38" i="6"/>
  <c r="AW6" i="11"/>
  <c r="AW39" i="10"/>
  <c r="AW34" i="10"/>
  <c r="AW38" i="6"/>
  <c r="C38" i="6"/>
  <c r="C32" i="6"/>
  <c r="CJ29" i="10"/>
  <c r="F9" i="11"/>
  <c r="F40" i="10"/>
  <c r="F41" i="10" s="1"/>
  <c r="F41" i="6"/>
  <c r="F42" i="6"/>
  <c r="D38" i="6"/>
  <c r="D32" i="6"/>
  <c r="M6" i="11"/>
  <c r="M39" i="10"/>
  <c r="M34" i="10"/>
  <c r="M38" i="6"/>
  <c r="G6" i="11"/>
  <c r="G39" i="10"/>
  <c r="G34" i="10"/>
  <c r="G29" i="10" s="1"/>
  <c r="G38" i="6"/>
  <c r="BZ42" i="10"/>
  <c r="CG6" i="11"/>
  <c r="CG39" i="10"/>
  <c r="CG34" i="10"/>
  <c r="CG38" i="6"/>
  <c r="AN29" i="10"/>
  <c r="N33" i="10"/>
  <c r="N31" i="10"/>
  <c r="CC29" i="10"/>
  <c r="BB9" i="11"/>
  <c r="BB40" i="10"/>
  <c r="BB41" i="10" s="1"/>
  <c r="BB42" i="6"/>
  <c r="BB41" i="6"/>
  <c r="AK6" i="11"/>
  <c r="AK39" i="10"/>
  <c r="AK34" i="10"/>
  <c r="AK29" i="10" s="1"/>
  <c r="AK38" i="6"/>
  <c r="Y6" i="11"/>
  <c r="Y39" i="10"/>
  <c r="Y34" i="10"/>
  <c r="Y38" i="6"/>
  <c r="AG6" i="11"/>
  <c r="AG39" i="10"/>
  <c r="AG34" i="10"/>
  <c r="AG29" i="10" s="1"/>
  <c r="AG38" i="6"/>
  <c r="AR29" i="10"/>
  <c r="V9" i="11"/>
  <c r="V40" i="10"/>
  <c r="V41" i="6"/>
  <c r="V42" i="6"/>
  <c r="H6" i="11"/>
  <c r="H34" i="10"/>
  <c r="H29" i="10" s="1"/>
  <c r="H39" i="10"/>
  <c r="H38" i="6"/>
  <c r="BG6" i="11"/>
  <c r="BG39" i="10"/>
  <c r="BG34" i="10"/>
  <c r="BG38" i="6"/>
  <c r="BI6" i="11"/>
  <c r="BI39" i="10"/>
  <c r="BI34" i="10"/>
  <c r="BI38" i="6"/>
  <c r="BC6" i="11"/>
  <c r="BC39" i="10"/>
  <c r="BC34" i="10"/>
  <c r="BC38" i="6"/>
  <c r="AW29" i="10"/>
  <c r="CD6" i="11"/>
  <c r="CD34" i="10"/>
  <c r="CD39" i="10"/>
  <c r="CD38" i="6"/>
  <c r="BH29" i="10"/>
  <c r="Z6" i="11"/>
  <c r="Z39" i="10"/>
  <c r="Z34" i="10"/>
  <c r="Z38" i="6"/>
  <c r="F33" i="10"/>
  <c r="F31" i="10"/>
  <c r="M29" i="10"/>
  <c r="L6" i="11"/>
  <c r="L39" i="10"/>
  <c r="L34" i="10"/>
  <c r="L38" i="6"/>
  <c r="CG29" i="10"/>
  <c r="CA6" i="11"/>
  <c r="CA39" i="10"/>
  <c r="CA34" i="10"/>
  <c r="CA38" i="6"/>
  <c r="CF29" i="10"/>
  <c r="N42" i="10"/>
  <c r="BB31" i="10"/>
  <c r="BB33" i="10"/>
  <c r="AS6" i="11"/>
  <c r="AS39" i="10"/>
  <c r="AS34" i="10"/>
  <c r="AS38" i="6"/>
  <c r="AY6" i="11"/>
  <c r="AY39" i="10"/>
  <c r="AY34" i="10"/>
  <c r="AY38" i="6"/>
  <c r="V31" i="10"/>
  <c r="V33" i="10"/>
  <c r="AL9" i="11"/>
  <c r="AL40" i="10"/>
  <c r="AL41" i="10" s="1"/>
  <c r="AL41" i="6"/>
  <c r="AL42" i="6"/>
  <c r="BV6" i="11"/>
  <c r="BV39" i="10"/>
  <c r="BV34" i="10"/>
  <c r="BV38" i="6"/>
  <c r="BI29" i="10"/>
  <c r="BC29" i="10"/>
  <c r="BO6" i="11"/>
  <c r="BO39" i="10"/>
  <c r="BO34" i="10"/>
  <c r="BO38" i="6"/>
  <c r="BQ6" i="11"/>
  <c r="BQ39" i="10"/>
  <c r="BQ34" i="10"/>
  <c r="BQ38" i="6"/>
  <c r="X6" i="11"/>
  <c r="X34" i="10"/>
  <c r="X39" i="10"/>
  <c r="X38" i="6"/>
  <c r="BZ29" i="10"/>
  <c r="BW6" i="11"/>
  <c r="BW39" i="10"/>
  <c r="BW34" i="10"/>
  <c r="BW38" i="6"/>
  <c r="BP6" i="11"/>
  <c r="BP39" i="10"/>
  <c r="BP34" i="10"/>
  <c r="BP38" i="6"/>
  <c r="AT9" i="11"/>
  <c r="AT40" i="10"/>
  <c r="AT41" i="10" s="1"/>
  <c r="AT41" i="6"/>
  <c r="AT42" i="6"/>
  <c r="AF6" i="11"/>
  <c r="AF34" i="10"/>
  <c r="AF29" i="10" s="1"/>
  <c r="AF39" i="10"/>
  <c r="AF38" i="6"/>
  <c r="AH6" i="11"/>
  <c r="AH39" i="10"/>
  <c r="AH34" i="10"/>
  <c r="AH29" i="10" s="1"/>
  <c r="AH38" i="6"/>
  <c r="L29" i="10"/>
  <c r="CA29" i="10"/>
  <c r="BU6" i="11"/>
  <c r="BU39" i="10"/>
  <c r="BU34" i="10"/>
  <c r="BU38" i="6"/>
  <c r="T6" i="11"/>
  <c r="T39" i="10"/>
  <c r="T34" i="10"/>
  <c r="T38" i="6"/>
  <c r="Q6" i="11"/>
  <c r="Q39" i="10"/>
  <c r="Q34" i="10"/>
  <c r="Q29" i="10" s="1"/>
  <c r="Q38" i="6"/>
  <c r="AX6" i="11"/>
  <c r="AX39" i="10"/>
  <c r="AX34" i="10"/>
  <c r="AX38" i="6"/>
  <c r="BB42" i="10"/>
  <c r="AB6" i="11"/>
  <c r="AB39" i="10"/>
  <c r="AB34" i="10"/>
  <c r="AB38" i="6"/>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Z29" i="10"/>
  <c r="AT31" i="10"/>
  <c r="AT33" i="10"/>
  <c r="CE6" i="11"/>
  <c r="CE39" i="10"/>
  <c r="CE34" i="10"/>
  <c r="CE38" i="6"/>
  <c r="U6" i="11"/>
  <c r="U39" i="10"/>
  <c r="U34" i="10"/>
  <c r="U29" i="10" s="1"/>
  <c r="U38" i="6"/>
  <c r="BU29" i="10"/>
  <c r="CI6" i="11"/>
  <c r="CI39" i="10"/>
  <c r="CI34" i="10"/>
  <c r="CI38" i="6"/>
  <c r="BD6" i="11"/>
  <c r="BD34" i="10"/>
  <c r="BD39" i="10"/>
  <c r="BD38" i="6"/>
  <c r="AJ6" i="11"/>
  <c r="AJ39" i="10"/>
  <c r="AJ34" i="10"/>
  <c r="AJ29" i="10" s="1"/>
  <c r="AJ38" i="6"/>
  <c r="BL29" i="10"/>
  <c r="AY29" i="10"/>
  <c r="BR33" i="10"/>
  <c r="BR31" i="10"/>
  <c r="BJ33" i="10"/>
  <c r="BJ31" i="10"/>
  <c r="CB29" i="10"/>
  <c r="BO29" i="10"/>
  <c r="BP29" i="10"/>
  <c r="AT42" i="10"/>
  <c r="BM6" i="11"/>
  <c r="BM39" i="10"/>
  <c r="BM34" i="10"/>
  <c r="BM38" i="6"/>
  <c r="O6" i="11"/>
  <c r="O39" i="10"/>
  <c r="O34" i="10"/>
  <c r="O29" i="10" s="1"/>
  <c r="O38" i="6"/>
  <c r="AP6" i="11"/>
  <c r="AP39" i="10"/>
  <c r="AP34" i="10"/>
  <c r="AP29" i="10" s="1"/>
  <c r="AP38" i="6"/>
  <c r="AA39" i="10"/>
  <c r="AA6" i="11"/>
  <c r="AA34" i="10"/>
  <c r="AA38" i="6"/>
  <c r="CI29" i="10"/>
  <c r="BD29" i="10"/>
  <c r="AM6" i="11"/>
  <c r="AM39" i="10"/>
  <c r="AM34" i="10"/>
  <c r="AM29" i="10" s="1"/>
  <c r="AM38" i="6"/>
  <c r="CH9" i="11"/>
  <c r="CH40" i="10"/>
  <c r="CH41" i="10" s="1"/>
  <c r="CH42" i="6"/>
  <c r="CH41" i="6"/>
  <c r="BN6" i="11"/>
  <c r="BN39" i="10"/>
  <c r="BN34" i="10"/>
  <c r="BN38" i="6"/>
  <c r="BR42" i="10"/>
  <c r="J6" i="11"/>
  <c r="J39" i="10"/>
  <c r="J34" i="10"/>
  <c r="J29" i="10" s="1"/>
  <c r="J38" i="6"/>
  <c r="BJ42" i="10"/>
  <c r="R6" i="11"/>
  <c r="R39" i="10"/>
  <c r="R34" i="10"/>
  <c r="R29" i="10" s="1"/>
  <c r="R38" i="6"/>
  <c r="E6" i="11"/>
  <c r="E39" i="10"/>
  <c r="E34" i="10"/>
  <c r="E29" i="10" s="1"/>
  <c r="E38" i="6"/>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AC6" i="11"/>
  <c r="AC39" i="10"/>
  <c r="AC34" i="10"/>
  <c r="AC29" i="10" s="1"/>
  <c r="AC38" i="6"/>
  <c r="AV6" i="11"/>
  <c r="AV34" i="10"/>
  <c r="AV39" i="10"/>
  <c r="AV38" i="6"/>
  <c r="AX29" i="10"/>
  <c r="AI39" i="10"/>
  <c r="AI6" i="11"/>
  <c r="AI34" i="10"/>
  <c r="AI38" i="6"/>
  <c r="BF6" i="11"/>
  <c r="BF39" i="10"/>
  <c r="BF34" i="10"/>
  <c r="BF29" i="10" s="1"/>
  <c r="BF38" i="6"/>
  <c r="AQ39" i="10"/>
  <c r="AQ6" i="11"/>
  <c r="AQ34" i="10"/>
  <c r="AQ29" i="10" s="1"/>
  <c r="AQ38" i="6"/>
  <c r="CH31" i="10"/>
  <c r="CH33" i="10"/>
  <c r="BA6" i="11"/>
  <c r="BA39" i="10"/>
  <c r="BA34" i="10"/>
  <c r="BA29" i="10" s="1"/>
  <c r="BA38" i="6"/>
  <c r="BT6" i="11"/>
  <c r="BT34" i="10"/>
  <c r="BT29" i="10" s="1"/>
  <c r="BT39" i="10"/>
  <c r="BT38" i="6"/>
  <c r="AZ6" i="11"/>
  <c r="AZ39" i="10"/>
  <c r="AZ34" i="10"/>
  <c r="AZ38" i="6"/>
  <c r="P6" i="11"/>
  <c r="P34" i="10"/>
  <c r="P39" i="10"/>
  <c r="P38" i="6"/>
  <c r="BK29" i="10"/>
  <c r="BE29" i="10"/>
  <c r="K6" i="11"/>
  <c r="K39" i="10"/>
  <c r="K34" i="10"/>
  <c r="K38" i="6"/>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V41" i="10" l="1"/>
  <c r="AL42" i="10"/>
  <c r="F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Y9" i="11"/>
  <c r="Y40" i="10"/>
  <c r="Y41" i="10" s="1"/>
  <c r="Y41" i="6"/>
  <c r="Y42" i="6"/>
  <c r="F6" i="8"/>
  <c r="F28" i="6"/>
  <c r="F29" i="6" s="1"/>
  <c r="F32" i="11" s="1"/>
  <c r="F44" i="11" s="1"/>
  <c r="F36" i="6"/>
  <c r="F37" i="6" s="1"/>
  <c r="F16" i="6"/>
  <c r="F17" i="6" s="1"/>
  <c r="W31" i="10"/>
  <c r="W33" i="10"/>
  <c r="AI9" i="11"/>
  <c r="AI40" i="10"/>
  <c r="AI41" i="10" s="1"/>
  <c r="AI42" i="6"/>
  <c r="AI41" i="6"/>
  <c r="AV31" i="10"/>
  <c r="AV33" i="10"/>
  <c r="I9" i="11"/>
  <c r="I40" i="10"/>
  <c r="I41" i="10" s="1"/>
  <c r="I41" i="6"/>
  <c r="I42" i="6"/>
  <c r="BX42" i="10"/>
  <c r="R33" i="10"/>
  <c r="R31" i="10"/>
  <c r="O40" i="10"/>
  <c r="O41" i="10" s="1"/>
  <c r="O9" i="11"/>
  <c r="O41" i="6"/>
  <c r="O42" i="6"/>
  <c r="AJ31" i="10"/>
  <c r="AJ33" i="10"/>
  <c r="U9" i="11"/>
  <c r="U40" i="10"/>
  <c r="U41" i="10" s="1"/>
  <c r="U41" i="6"/>
  <c r="U42" i="6"/>
  <c r="BJ17" i="12"/>
  <c r="BJ18" i="12" s="1"/>
  <c r="BJ2" i="11"/>
  <c r="BJ47" i="10"/>
  <c r="BJ48" i="10"/>
  <c r="BJ47" i="6"/>
  <c r="Q9" i="11"/>
  <c r="Q40" i="10"/>
  <c r="Q41" i="10" s="1"/>
  <c r="Q41" i="6"/>
  <c r="Q42" i="6"/>
  <c r="BO33" i="10"/>
  <c r="BO31" i="10"/>
  <c r="BC9" i="11"/>
  <c r="BC40" i="10"/>
  <c r="BC41" i="10" s="1"/>
  <c r="BC42" i="6"/>
  <c r="BC41" i="6"/>
  <c r="M9" i="11"/>
  <c r="M40" i="10"/>
  <c r="M41" i="10" s="1"/>
  <c r="M41" i="6"/>
  <c r="M42" i="6"/>
  <c r="AW31" i="10"/>
  <c r="AW33" i="10"/>
  <c r="W29" i="10"/>
  <c r="AN9" i="11"/>
  <c r="AN40" i="10"/>
  <c r="AN41" i="10" s="1"/>
  <c r="AN41" i="6"/>
  <c r="AN42" i="6"/>
  <c r="BZ28" i="6"/>
  <c r="BZ29" i="6" s="1"/>
  <c r="BZ32" i="11" s="1"/>
  <c r="BZ44" i="11" s="1"/>
  <c r="BZ36" i="6"/>
  <c r="BZ37" i="6" s="1"/>
  <c r="BZ16" i="6"/>
  <c r="BZ17" i="6" s="1"/>
  <c r="P29" i="10"/>
  <c r="AE9" i="11"/>
  <c r="AE40" i="10"/>
  <c r="AE41" i="10" s="1"/>
  <c r="AE41" i="6"/>
  <c r="AE42" i="6"/>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F31" i="10"/>
  <c r="AF33" i="10"/>
  <c r="BP9" i="11"/>
  <c r="BP40" i="10"/>
  <c r="BP41" i="10" s="1"/>
  <c r="BP42" i="6"/>
  <c r="BP41" i="6"/>
  <c r="BO42" i="10"/>
  <c r="AS9" i="11"/>
  <c r="AS40" i="10"/>
  <c r="AS41" i="10" s="1"/>
  <c r="AS41" i="6"/>
  <c r="AS42" i="6"/>
  <c r="CD9" i="11"/>
  <c r="CD40" i="10"/>
  <c r="CD41" i="10" s="1"/>
  <c r="CD42" i="6"/>
  <c r="CD41"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41" i="6"/>
  <c r="AE31" i="10"/>
  <c r="AE33" i="10"/>
  <c r="F7" i="8"/>
  <c r="AZ9" i="11"/>
  <c r="AZ40" i="10"/>
  <c r="AZ41" i="10" s="1"/>
  <c r="AZ42" i="6"/>
  <c r="AZ41" i="6"/>
  <c r="BT31" i="10"/>
  <c r="BT33" i="10"/>
  <c r="BF9" i="11"/>
  <c r="BF40" i="10"/>
  <c r="BF41" i="10" s="1"/>
  <c r="BF42" i="6"/>
  <c r="BF41" i="6"/>
  <c r="I31" i="10"/>
  <c r="I33" i="10"/>
  <c r="E9" i="11"/>
  <c r="E40" i="10"/>
  <c r="E41" i="10" s="1"/>
  <c r="E41" i="6"/>
  <c r="E42" i="6"/>
  <c r="BN9" i="11"/>
  <c r="BN40" i="10"/>
  <c r="BN41" i="10" s="1"/>
  <c r="BN42" i="6"/>
  <c r="BN41" i="6"/>
  <c r="AB29" i="10"/>
  <c r="AP9" i="11"/>
  <c r="AP40" i="10"/>
  <c r="AP41" i="10" s="1"/>
  <c r="AP41" i="6"/>
  <c r="AP42" i="6"/>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BC42" i="10"/>
  <c r="BG9" i="11"/>
  <c r="BG40" i="10"/>
  <c r="BG41" i="10" s="1"/>
  <c r="BG42" i="6"/>
  <c r="BG41" i="6"/>
  <c r="H31" i="10"/>
  <c r="H33" i="10"/>
  <c r="AG9" i="11"/>
  <c r="AG40" i="10"/>
  <c r="AG41" i="10" s="1"/>
  <c r="AG41" i="6"/>
  <c r="AG42" i="6"/>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Y9" i="11"/>
  <c r="AY40" i="10"/>
  <c r="AY41" i="10" s="1"/>
  <c r="AY42" i="6"/>
  <c r="AY41" i="6"/>
  <c r="L31" i="10"/>
  <c r="L33" i="10"/>
  <c r="Z9" i="11"/>
  <c r="Z40" i="10"/>
  <c r="Z41" i="10" s="1"/>
  <c r="Z41" i="6"/>
  <c r="Z42" i="6"/>
  <c r="CD42" i="10"/>
  <c r="BG33" i="10"/>
  <c r="BG31" i="10"/>
  <c r="BB17" i="12"/>
  <c r="BB18" i="12" s="1"/>
  <c r="BB2" i="11"/>
  <c r="BB47" i="10"/>
  <c r="BB48" i="10"/>
  <c r="BB47" i="6"/>
  <c r="G40" i="10"/>
  <c r="G41" i="10" s="1"/>
  <c r="G9" i="11"/>
  <c r="G41" i="6"/>
  <c r="G42" i="6"/>
  <c r="AZ29" i="10"/>
  <c r="N17" i="12"/>
  <c r="N18" i="12" s="1"/>
  <c r="N2" i="11"/>
  <c r="N47" i="10"/>
  <c r="N48" i="10"/>
  <c r="N47" i="6"/>
  <c r="CF42" i="10"/>
  <c r="AN31" i="10"/>
  <c r="AN33" i="10"/>
  <c r="AU9" i="11"/>
  <c r="AU40" i="10"/>
  <c r="AU41" i="10" s="1"/>
  <c r="AU42" i="6"/>
  <c r="AU41" i="6"/>
  <c r="AR42" i="10"/>
  <c r="AA29" i="10"/>
  <c r="S9" i="11"/>
  <c r="S40" i="10"/>
  <c r="S41" i="10" s="1"/>
  <c r="S42" i="6"/>
  <c r="S41" i="6"/>
  <c r="BT9" i="11"/>
  <c r="BT40" i="10"/>
  <c r="BT41" i="10" s="1"/>
  <c r="BT42" i="6"/>
  <c r="BT41" i="6"/>
  <c r="K9" i="11"/>
  <c r="K40" i="10"/>
  <c r="K41" i="10" s="1"/>
  <c r="K42" i="6"/>
  <c r="K41" i="6"/>
  <c r="P9" i="11"/>
  <c r="P40" i="10"/>
  <c r="P41" i="10" s="1"/>
  <c r="P41" i="6"/>
  <c r="P42" i="6"/>
  <c r="AZ42" i="10"/>
  <c r="BF33" i="10"/>
  <c r="BF31" i="10"/>
  <c r="AC33" i="10"/>
  <c r="AC31" i="10"/>
  <c r="BM29" i="10"/>
  <c r="BY33" i="10"/>
  <c r="BY31" i="10"/>
  <c r="J9" i="11"/>
  <c r="J40" i="10"/>
  <c r="J41" i="10" s="1"/>
  <c r="J41" i="6"/>
  <c r="J42" i="6"/>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N6" i="8"/>
  <c r="N7" i="8" s="1"/>
  <c r="N28" i="6"/>
  <c r="N29" i="6" s="1"/>
  <c r="N32" i="11" s="1"/>
  <c r="N44" i="11" s="1"/>
  <c r="N36" i="6"/>
  <c r="N37" i="6" s="1"/>
  <c r="N16" i="6"/>
  <c r="N17"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AK9" i="11"/>
  <c r="AK40" i="10"/>
  <c r="AK41" i="10" s="1"/>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41" i="6"/>
  <c r="BS40" i="10"/>
  <c r="BS41" i="10" s="1"/>
  <c r="BS9" i="11"/>
  <c r="BS42" i="6"/>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AB9" i="11"/>
  <c r="AB40" i="10"/>
  <c r="AB41" i="10" s="1"/>
  <c r="AB41" i="6"/>
  <c r="AB42" i="6"/>
  <c r="AX42" i="10"/>
  <c r="T9" i="11"/>
  <c r="T40" i="10"/>
  <c r="T41" i="10" s="1"/>
  <c r="T41" i="6"/>
  <c r="T42" i="6"/>
  <c r="AF9" i="11"/>
  <c r="AF40" i="10"/>
  <c r="AF41" i="10" s="1"/>
  <c r="AF41" i="6"/>
  <c r="AF42" i="6"/>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BJ7" i="11"/>
  <c r="BJ10" i="11"/>
  <c r="BJ11" i="11" s="1"/>
  <c r="BJ8" i="11"/>
  <c r="BJ9" i="9"/>
  <c r="BJ10" i="8"/>
  <c r="U7" i="11"/>
  <c r="U10" i="1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K11" i="11" l="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28" i="6"/>
  <c r="K29" i="6" s="1"/>
  <c r="K32" i="11" s="1"/>
  <c r="K44" i="11" s="1"/>
  <c r="K16" i="6"/>
  <c r="K17" i="6" s="1"/>
  <c r="S17" i="12"/>
  <c r="S18" i="12" s="1"/>
  <c r="S2" i="11"/>
  <c r="S47" i="10"/>
  <c r="S47" i="6"/>
  <c r="S48" i="10"/>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V17" i="12"/>
  <c r="AV18" i="12" s="1"/>
  <c r="AV2" i="11"/>
  <c r="AV47" i="10"/>
  <c r="AV48" i="10"/>
  <c r="AV47" i="6"/>
  <c r="BA17" i="12"/>
  <c r="BA18" i="12" s="1"/>
  <c r="BA2" i="11"/>
  <c r="BA47" i="10"/>
  <c r="BA49" i="10" s="1"/>
  <c r="BA48" i="10"/>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8" i="10"/>
  <c r="AN6" i="8"/>
  <c r="AN7" i="8" s="1"/>
  <c r="AN28" i="6"/>
  <c r="AN29" i="6" s="1"/>
  <c r="AN32" i="11" s="1"/>
  <c r="AN44" i="11" s="1"/>
  <c r="AN36" i="6"/>
  <c r="AN37" i="6" s="1"/>
  <c r="AN16" i="6"/>
  <c r="AN17" i="6" s="1"/>
  <c r="M17" i="12"/>
  <c r="M18" i="12" s="1"/>
  <c r="M2" i="11"/>
  <c r="M47" i="10"/>
  <c r="M48" i="10"/>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8" i="10"/>
  <c r="BX47" i="6"/>
  <c r="W11" i="11"/>
  <c r="CC17" i="12"/>
  <c r="CC18" i="12" s="1"/>
  <c r="CC2" i="11"/>
  <c r="CC47" i="10"/>
  <c r="CC49" i="10" s="1"/>
  <c r="CC47" i="6"/>
  <c r="CC48" i="10"/>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36" i="6"/>
  <c r="BI37" i="6" s="1"/>
  <c r="BI28" i="6"/>
  <c r="BI29" i="6" s="1"/>
  <c r="BI32" i="11" s="1"/>
  <c r="BI44" i="11" s="1"/>
  <c r="BI16" i="6"/>
  <c r="BI17" i="6" s="1"/>
  <c r="CE17" i="12"/>
  <c r="CE18" i="12" s="1"/>
  <c r="CE2" i="11"/>
  <c r="CE47" i="10"/>
  <c r="CE47" i="6"/>
  <c r="CE48" i="10"/>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8" i="10"/>
  <c r="Z6" i="8"/>
  <c r="Z7" i="8" s="1"/>
  <c r="Z36" i="6"/>
  <c r="Z37" i="6" s="1"/>
  <c r="Z28" i="6"/>
  <c r="Z29" i="6" s="1"/>
  <c r="Z32" i="11" s="1"/>
  <c r="Z44" i="11" s="1"/>
  <c r="Z16" i="6"/>
  <c r="Z17" i="6" s="1"/>
  <c r="AY17" i="12"/>
  <c r="AY18" i="12" s="1"/>
  <c r="AY2" i="11"/>
  <c r="AY47" i="10"/>
  <c r="AY49" i="10" s="1"/>
  <c r="AY47" i="6"/>
  <c r="AY48" i="10"/>
  <c r="AC6" i="8"/>
  <c r="AC7" i="8" s="1"/>
  <c r="AC36" i="6"/>
  <c r="AC37" i="6" s="1"/>
  <c r="AC28" i="6"/>
  <c r="AC29" i="6" s="1"/>
  <c r="AC32" i="11" s="1"/>
  <c r="AC44" i="11" s="1"/>
  <c r="AC16" i="6"/>
  <c r="AC17" i="6" s="1"/>
  <c r="BZ5" i="11"/>
  <c r="BZ50" i="10"/>
  <c r="CF17" i="12"/>
  <c r="CF18" i="12" s="1"/>
  <c r="CF2" i="11"/>
  <c r="CF47" i="10"/>
  <c r="CF48" i="10"/>
  <c r="CF47" i="6"/>
  <c r="BQ17" i="12"/>
  <c r="BQ18" i="12" s="1"/>
  <c r="BQ2" i="11"/>
  <c r="BQ47" i="10"/>
  <c r="BQ49" i="10" s="1"/>
  <c r="BQ48" i="10"/>
  <c r="BQ47" i="6"/>
  <c r="E17" i="12"/>
  <c r="E18" i="12" s="1"/>
  <c r="E2" i="11"/>
  <c r="E47" i="10"/>
  <c r="E48" i="10"/>
  <c r="E47" i="6"/>
  <c r="AW42" i="10"/>
  <c r="BP6" i="8"/>
  <c r="BP7"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36" i="6"/>
  <c r="M37" i="6" s="1"/>
  <c r="M28" i="6"/>
  <c r="M29" i="6" s="1"/>
  <c r="M32" i="11" s="1"/>
  <c r="M44" i="11" s="1"/>
  <c r="M16" i="6"/>
  <c r="M17" i="6" s="1"/>
  <c r="Q17" i="12"/>
  <c r="Q18" i="12" s="1"/>
  <c r="Q2" i="11"/>
  <c r="Q47" i="10"/>
  <c r="Q47" i="6"/>
  <c r="Q48" i="10"/>
  <c r="BJ13" i="11"/>
  <c r="BJ12" i="11"/>
  <c r="BJ4" i="11"/>
  <c r="AK42" i="10"/>
  <c r="BO17" i="12"/>
  <c r="BO18" i="12" s="1"/>
  <c r="BO2" i="11"/>
  <c r="BO47" i="10"/>
  <c r="BO49" i="10" s="1"/>
  <c r="BO48" i="10"/>
  <c r="BO47" i="6"/>
  <c r="CH15" i="12"/>
  <c r="CH16" i="12" s="1"/>
  <c r="CH23" i="10"/>
  <c r="CH24" i="10" s="1"/>
  <c r="CH33"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Y17" i="12"/>
  <c r="Y18" i="12" s="1"/>
  <c r="Y2" i="11"/>
  <c r="Y47" i="10"/>
  <c r="Y49" i="10" s="1"/>
  <c r="Y47" i="6"/>
  <c r="Y48" i="10"/>
  <c r="W17" i="12"/>
  <c r="W18" i="12" s="1"/>
  <c r="W2" i="11"/>
  <c r="W47" i="10"/>
  <c r="W48" i="10"/>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X17" i="12"/>
  <c r="AX18" i="12" s="1"/>
  <c r="AX2" i="11"/>
  <c r="AX47" i="10"/>
  <c r="AX49" i="10" s="1"/>
  <c r="AX47" i="6"/>
  <c r="AX48" i="10"/>
  <c r="BY17" i="12"/>
  <c r="BY18" i="12" s="1"/>
  <c r="BY2" i="11"/>
  <c r="BY47" i="10"/>
  <c r="BY49" i="10" s="1"/>
  <c r="BY48" i="10"/>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8" i="10"/>
  <c r="CJ47" i="6"/>
  <c r="V15" i="12"/>
  <c r="V16" i="12" s="1"/>
  <c r="V23" i="10"/>
  <c r="V24" i="10" s="1"/>
  <c r="V33" i="6"/>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8" i="10"/>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BL6" i="8"/>
  <c r="BL7" i="8" s="1"/>
  <c r="BL28" i="6"/>
  <c r="BL29" i="6" s="1"/>
  <c r="BL32" i="11" s="1"/>
  <c r="BL44" i="11" s="1"/>
  <c r="BL36" i="6"/>
  <c r="BL37" i="6" s="1"/>
  <c r="BL16" i="6"/>
  <c r="BL17" i="6" s="1"/>
  <c r="CH14" i="11"/>
  <c r="AF17" i="12"/>
  <c r="AF18" i="12" s="1"/>
  <c r="AF2" i="11"/>
  <c r="AF47" i="10"/>
  <c r="AF49" i="10" s="1"/>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AD13" i="11"/>
  <c r="AD12" i="11"/>
  <c r="AD14" i="11" s="1"/>
  <c r="AD4" i="11"/>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8" i="10"/>
  <c r="AU47" i="6"/>
  <c r="N49" i="10"/>
  <c r="AT13" i="11"/>
  <c r="AT12" i="11"/>
  <c r="AT14" i="11" s="1"/>
  <c r="AT4" i="11"/>
  <c r="BN17" i="12"/>
  <c r="BN18" i="12" s="1"/>
  <c r="BN2" i="11"/>
  <c r="BN47" i="10"/>
  <c r="BN49" i="10" s="1"/>
  <c r="BN47" i="6"/>
  <c r="BN48" i="10"/>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W49" i="10" l="1"/>
  <c r="V49" i="10"/>
  <c r="X49" i="10"/>
  <c r="O49" i="10"/>
  <c r="I49" i="10"/>
  <c r="AL49" i="10"/>
  <c r="AD49" i="10"/>
  <c r="L49" i="10"/>
  <c r="G49" i="10"/>
  <c r="AC49" i="10"/>
  <c r="AI49" i="10"/>
  <c r="F49" i="10"/>
  <c r="U49" i="10"/>
  <c r="AG49" i="10"/>
  <c r="I15" i="12"/>
  <c r="I16" i="12" s="1"/>
  <c r="I23" i="10"/>
  <c r="I24" i="10" s="1"/>
  <c r="I33" i="6"/>
  <c r="BV12" i="11"/>
  <c r="BV14" i="11" s="1"/>
  <c r="BV4" i="11"/>
  <c r="BV13" i="11"/>
  <c r="AE15" i="12"/>
  <c r="AE16" i="12" s="1"/>
  <c r="AE23" i="10"/>
  <c r="AE24" i="10" s="1"/>
  <c r="AE33" i="6"/>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T13" i="11"/>
  <c r="T12" i="11"/>
  <c r="T14" i="11" s="1"/>
  <c r="T4" i="11"/>
  <c r="AH15" i="12"/>
  <c r="AH16" i="12" s="1"/>
  <c r="AH23" i="10"/>
  <c r="AH24" i="10" s="1"/>
  <c r="AH33"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CJ50" i="10"/>
  <c r="CJ5" i="11"/>
  <c r="Y15" i="12"/>
  <c r="Y16" i="12" s="1"/>
  <c r="Y23" i="10"/>
  <c r="Y24" i="10" s="1"/>
  <c r="Y33" i="6"/>
  <c r="L15" i="12"/>
  <c r="L16" i="12" s="1"/>
  <c r="L23" i="10"/>
  <c r="L24" i="10" s="1"/>
  <c r="L33" i="6"/>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P15" i="12"/>
  <c r="AP16" i="12" s="1"/>
  <c r="AP23" i="10"/>
  <c r="AP24" i="10" s="1"/>
  <c r="AP33" i="6"/>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AQ15" i="12"/>
  <c r="AQ16" i="12" s="1"/>
  <c r="AQ23" i="10"/>
  <c r="AQ24" i="10" s="1"/>
  <c r="AQ33" i="6"/>
  <c r="BK5" i="11"/>
  <c r="BK50" i="10"/>
  <c r="AM12" i="11"/>
  <c r="AM14" i="11" s="1"/>
  <c r="AM13" i="11"/>
  <c r="AM4" i="11"/>
  <c r="Q15" i="12"/>
  <c r="Q16" i="12" s="1"/>
  <c r="Q23" i="10"/>
  <c r="Q24" i="10" s="1"/>
  <c r="Q33" i="6"/>
  <c r="E15" i="12"/>
  <c r="E16" i="12" s="1"/>
  <c r="E23" i="10"/>
  <c r="E24" i="10" s="1"/>
  <c r="E33" i="6"/>
  <c r="D18" i="6"/>
  <c r="D33" i="6"/>
  <c r="D34" i="6" s="1"/>
  <c r="BO4" i="11"/>
  <c r="BO13" i="11"/>
  <c r="BO12" i="11"/>
  <c r="BO14" i="11" s="1"/>
  <c r="Q49" i="10"/>
  <c r="AH12" i="11"/>
  <c r="AH14" i="11" s="1"/>
  <c r="AH13" i="11"/>
  <c r="AH4" i="11"/>
  <c r="AC15" i="12"/>
  <c r="AC16" i="12" s="1"/>
  <c r="AC23" i="10"/>
  <c r="AC24" i="10" s="1"/>
  <c r="AC33" i="6"/>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K15" i="12"/>
  <c r="AK16" i="12" s="1"/>
  <c r="AK23" i="10"/>
  <c r="AK24" i="10" s="1"/>
  <c r="AK33" i="6"/>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BK12" i="11"/>
  <c r="BK14" i="11" s="1"/>
  <c r="BK4" i="11"/>
  <c r="BK13" i="11"/>
  <c r="T5" i="11"/>
  <c r="T50" i="10"/>
  <c r="BW4" i="11"/>
  <c r="BW13" i="11"/>
  <c r="BW12" i="11"/>
  <c r="BW14" i="11" s="1"/>
  <c r="BY15" i="12"/>
  <c r="BY16" i="12" s="1"/>
  <c r="BY23" i="10"/>
  <c r="BY24" i="10" s="1"/>
  <c r="BY33" i="6"/>
  <c r="P50" i="10"/>
  <c r="P5" i="11"/>
  <c r="R15" i="12"/>
  <c r="R16" i="12" s="1"/>
  <c r="R23" i="10"/>
  <c r="R24" i="10" s="1"/>
  <c r="R33" i="6"/>
  <c r="CC15" i="12"/>
  <c r="CC16" i="12" s="1"/>
  <c r="CC23" i="10"/>
  <c r="CC24" i="10" s="1"/>
  <c r="CC33" i="6"/>
  <c r="M15" i="12"/>
  <c r="M16" i="12" s="1"/>
  <c r="M23" i="10"/>
  <c r="M24" i="10" s="1"/>
  <c r="M33" i="6"/>
  <c r="CF49" i="10"/>
  <c r="AV15" i="12"/>
  <c r="AV16" i="12" s="1"/>
  <c r="AV23" i="10"/>
  <c r="AV24" i="10" s="1"/>
  <c r="AV33" i="6"/>
  <c r="AA13" i="11"/>
  <c r="AA12" i="11"/>
  <c r="AA14" i="11" s="1"/>
  <c r="AA4" i="11"/>
  <c r="AJ15" i="12"/>
  <c r="AJ16" i="12" s="1"/>
  <c r="AJ23" i="10"/>
  <c r="AJ24" i="10" s="1"/>
  <c r="AJ33" i="6"/>
  <c r="H15" i="12"/>
  <c r="H16" i="12" s="1"/>
  <c r="H23" i="10"/>
  <c r="H24" i="10" s="1"/>
  <c r="H33" i="6"/>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AK13" i="11"/>
  <c r="AK12" i="11"/>
  <c r="AK14" i="11" s="1"/>
  <c r="AK4" i="11"/>
  <c r="X15" i="12"/>
  <c r="X16" i="12" s="1"/>
  <c r="X23" i="10"/>
  <c r="X24" i="10" s="1"/>
  <c r="X33" i="6"/>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O15" i="12"/>
  <c r="O16" i="12" s="1"/>
  <c r="O23" i="10"/>
  <c r="O24" i="10" s="1"/>
  <c r="O33" i="6"/>
  <c r="AX50" i="10"/>
  <c r="AX5" i="11"/>
  <c r="AM15" i="12"/>
  <c r="AM16" i="12" s="1"/>
  <c r="AM23" i="10"/>
  <c r="AM24" i="10" s="1"/>
  <c r="AM33" i="6"/>
  <c r="T15" i="12"/>
  <c r="T16" i="12" s="1"/>
  <c r="T23" i="10"/>
  <c r="T24" i="10" s="1"/>
  <c r="T33" i="6"/>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E31" i="13" l="1"/>
  <c r="D31" i="13"/>
  <c r="C31" i="13"/>
  <c r="N39" i="13"/>
  <c r="M41" i="13"/>
  <c r="O39" i="13" l="1"/>
  <c r="N41" i="13"/>
  <c r="P39" i="13" l="1"/>
  <c r="O41" i="13"/>
  <c r="Q39" i="13" l="1"/>
  <c r="P41" i="13"/>
  <c r="R39" i="13" l="1"/>
  <c r="Q41" i="13"/>
  <c r="S39" i="13" l="1"/>
  <c r="S41" i="13" s="1"/>
  <c r="S42" i="13" s="1"/>
  <c r="R41" i="13"/>
  <c r="I42" i="13" s="1"/>
  <c r="B43" i="13" s="1"/>
  <c r="B44" i="13" s="1"/>
  <c r="B48" i="13" s="1"/>
  <c r="B50" i="13" s="1"/>
  <c r="B52" i="13" s="1"/>
  <c r="C52" i="13" l="1"/>
  <c r="E52" i="13"/>
  <c r="D52" i="13"/>
</calcChain>
</file>

<file path=xl/sharedStrings.xml><?xml version="1.0" encoding="utf-8"?>
<sst xmlns="http://schemas.openxmlformats.org/spreadsheetml/2006/main" count="803" uniqueCount="661">
  <si>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</si>
  <si>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</si>
  <si>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</si>
  <si>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</si>
  <si>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</si>
  <si>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</si>
  <si>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</si>
  <si>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</si>
  <si>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</si>
  <si>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</si>
  <si>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</si>
  <si>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</si>
  <si>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</si>
  <si>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</si>
  <si>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</si>
  <si>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</si>
  <si>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</si>
  <si>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</si>
  <si>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</si>
  <si>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</si>
  <si>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</si>
  <si>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</si>
  <si>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</si>
  <si>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</si>
  <si>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</si>
  <si>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</si>
  <si>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</si>
  <si>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</si>
  <si>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</si>
  <si>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</si>
  <si>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</si>
  <si>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</si>
  <si>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</si>
  <si>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</si>
  <si>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</si>
  <si>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</si>
  <si>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</si>
  <si>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</si>
  <si>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</si>
  <si>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</si>
  <si>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</si>
  <si>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</si>
  <si>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</si>
  <si>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</si>
  <si>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</si>
  <si>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</si>
  <si>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</si>
  <si>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</si>
  <si>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</si>
  <si>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</si>
  <si>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</si>
  <si>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</si>
  <si>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</si>
  <si>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</si>
  <si>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</si>
  <si>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</si>
  <si>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</si>
  <si>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</si>
  <si>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</si>
  <si>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</si>
  <si>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</si>
  <si>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</si>
  <si>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</si>
  <si>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</si>
  <si>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</si>
  <si>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</si>
  <si>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</si>
  <si>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</si>
  <si>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</si>
  <si>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</si>
  <si>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</si>
  <si>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</si>
  <si>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</si>
  <si>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</si>
  <si>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</si>
  <si>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</si>
  <si>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</si>
  <si>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</si>
  <si>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</si>
  <si>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</si>
  <si>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</si>
  <si>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</si>
  <si>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</si>
  <si>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</si>
  <si>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</si>
  <si>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</si>
  <si>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</si>
  <si>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</si>
  <si>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</si>
  <si>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</si>
  <si>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</si>
  <si>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</si>
  <si>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</si>
  <si>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</si>
  <si>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</si>
  <si>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</si>
  <si>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</si>
  <si>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</si>
  <si>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</si>
  <si>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</si>
  <si>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</si>
  <si>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</si>
  <si>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</si>
  <si>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</si>
  <si>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</si>
  <si>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</si>
  <si>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</si>
  <si>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</si>
  <si>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</si>
  <si>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</si>
  <si>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</si>
  <si>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</si>
  <si>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</si>
  <si>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</si>
  <si>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</si>
  <si>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</si>
  <si>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</si>
  <si>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</si>
  <si>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</si>
  <si>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</si>
  <si>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</si>
  <si>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</si>
  <si>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</si>
  <si>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</si>
  <si>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</si>
  <si>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</si>
  <si>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</si>
  <si>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</si>
  <si>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</si>
  <si>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</si>
  <si>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</si>
  <si>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</si>
  <si>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</si>
  <si>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</si>
  <si>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</si>
  <si>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</si>
  <si>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</si>
  <si>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</si>
  <si>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</si>
  <si>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</si>
  <si>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</si>
  <si>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</si>
  <si>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</si>
  <si>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</si>
  <si>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</si>
  <si>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</si>
  <si>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</si>
  <si>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</si>
  <si>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</si>
  <si>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</si>
  <si>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</si>
  <si>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</si>
  <si>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</si>
  <si>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</si>
  <si>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</si>
  <si>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</si>
  <si>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</si>
  <si>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</si>
  <si>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</si>
  <si>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</si>
  <si>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</si>
  <si>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</si>
  <si>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</si>
  <si>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</si>
  <si>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</si>
  <si>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</si>
  <si>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</si>
  <si>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</si>
  <si>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</si>
  <si>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</si>
  <si>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</si>
  <si>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</si>
  <si>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</si>
  <si>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</si>
  <si>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</si>
  <si>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</si>
  <si>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</si>
  <si>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</si>
  <si>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</si>
  <si>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</si>
  <si>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</si>
  <si>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</si>
  <si>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</si>
  <si>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</si>
  <si>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</si>
  <si>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</si>
  <si>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</si>
  <si>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</si>
  <si>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</si>
  <si>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</si>
  <si>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</si>
  <si>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</si>
  <si>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</si>
  <si>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</si>
  <si>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</si>
  <si>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</si>
  <si>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</si>
  <si>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</si>
  <si>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</si>
  <si>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</si>
  <si>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</si>
  <si>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</si>
  <si>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</si>
  <si>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</si>
  <si>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</si>
  <si>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</si>
  <si>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</si>
  <si>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</si>
  <si>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</si>
  <si>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</si>
  <si>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</si>
  <si>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</si>
  <si>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</si>
  <si>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</si>
  <si>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</si>
  <si>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</si>
  <si>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</si>
  <si>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</si>
  <si>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</si>
  <si>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</si>
  <si>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</si>
  <si>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</si>
  <si>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</si>
  <si>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</si>
  <si>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</si>
  <si>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</si>
  <si>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</si>
  <si>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</si>
  <si>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</si>
  <si>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</si>
  <si>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</si>
  <si>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</si>
  <si>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</si>
  <si>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</si>
  <si>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</si>
  <si>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</si>
  <si>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</si>
  <si>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</si>
  <si>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</si>
  <si>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</si>
  <si>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</si>
  <si>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</si>
  <si>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</si>
  <si>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</si>
  <si>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</si>
  <si>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</si>
  <si>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</si>
  <si>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</si>
  <si>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</si>
  <si>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</si>
  <si>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</si>
  <si>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</si>
  <si>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</si>
  <si>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</si>
  <si>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</si>
  <si>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</si>
  <si>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</si>
  <si>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</si>
  <si>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</si>
  <si>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</si>
  <si>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</si>
  <si>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</si>
  <si>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</si>
  <si>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</si>
  <si>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</si>
  <si>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</si>
  <si>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</si>
  <si>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</si>
  <si>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</si>
  <si>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</si>
  <si>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</si>
  <si>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</si>
  <si>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</si>
  <si>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</si>
  <si>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</si>
  <si>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</si>
  <si>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</si>
  <si>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</si>
  <si>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</si>
  <si>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</si>
  <si>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</si>
  <si>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</si>
  <si>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</si>
  <si>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</si>
  <si>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</si>
  <si>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</si>
  <si>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</si>
  <si>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</si>
  <si>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</si>
  <si>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</si>
  <si>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</si>
  <si>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</si>
  <si>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</si>
  <si>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</si>
  <si>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</si>
  <si>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</si>
  <si>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</si>
  <si>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</si>
  <si>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</si>
  <si>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</si>
  <si>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</si>
  <si>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</si>
  <si>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</si>
  <si>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</si>
  <si>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</si>
  <si>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</si>
  <si>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</si>
  <si>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</si>
  <si>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</si>
  <si>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</si>
  <si>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</si>
  <si>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</si>
  <si>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</si>
  <si>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</si>
  <si>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</si>
  <si>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</si>
  <si>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</si>
  <si>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</si>
  <si>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</si>
  <si>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</si>
  <si>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</si>
  <si>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</si>
  <si>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</si>
  <si>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</si>
  <si>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</si>
  <si>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</si>
  <si>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</si>
  <si>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</si>
  <si>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</si>
  <si>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</si>
  <si>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</si>
  <si>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</si>
  <si>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</si>
  <si>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</si>
  <si>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</si>
  <si>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</si>
  <si>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</si>
  <si>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</si>
  <si>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</si>
  <si>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</si>
  <si>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</si>
  <si>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</si>
  <si>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</si>
  <si>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</si>
  <si>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</si>
  <si>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</si>
  <si>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</si>
  <si>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</si>
  <si>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</si>
  <si>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</si>
  <si>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</si>
  <si>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</si>
  <si>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</si>
  <si>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</si>
  <si>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</si>
  <si>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</si>
  <si>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</si>
  <si>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</si>
  <si>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</si>
  <si>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</si>
  <si>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</si>
  <si>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</si>
  <si>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</si>
  <si>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</si>
  <si>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</si>
  <si>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</si>
  <si>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</si>
  <si>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</si>
  <si>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</si>
  <si>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</si>
  <si>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</si>
  <si>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</si>
  <si>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</si>
  <si>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</si>
  <si>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</si>
  <si>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</si>
  <si>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</si>
  <si>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</si>
  <si>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</si>
  <si>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</si>
  <si>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</si>
  <si>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</si>
  <si>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</si>
  <si>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</si>
  <si>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</si>
  <si>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</si>
  <si>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</si>
  <si>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</si>
  <si>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</si>
  <si>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</si>
  <si>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</si>
  <si>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</si>
  <si>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</si>
  <si>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</si>
  <si>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</si>
  <si>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</si>
  <si>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</si>
  <si>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</si>
  <si>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</si>
  <si>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</si>
  <si>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</si>
  <si>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</si>
  <si>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</si>
  <si>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</si>
  <si>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</si>
  <si>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</si>
  <si>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</si>
  <si>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</si>
  <si>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</si>
  <si>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</si>
  <si>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</si>
  <si>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</si>
  <si>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</si>
  <si>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</si>
  <si>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</si>
  <si>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</si>
  <si>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</si>
  <si>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</si>
  <si>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</si>
  <si>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</si>
  <si>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</si>
  <si>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</si>
  <si>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</si>
  <si>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</si>
  <si>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</si>
  <si>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</si>
  <si>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</si>
  <si>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</si>
  <si>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</si>
  <si>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</si>
  <si>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</si>
  <si>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</si>
  <si>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</si>
  <si>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</si>
  <si>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</si>
  <si>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</si>
  <si>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</si>
  <si>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</si>
  <si>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</si>
  <si>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</si>
  <si>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</si>
  <si>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</si>
  <si>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</si>
  <si>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</si>
  <si>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</si>
  <si>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</si>
  <si>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</si>
  <si>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</si>
  <si>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</si>
  <si>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</si>
  <si>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</si>
  <si>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</si>
  <si>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</si>
  <si>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</si>
  <si>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</si>
  <si>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</si>
  <si>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</si>
  <si>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</si>
  <si>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</si>
  <si>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</si>
  <si>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</si>
  <si>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</si>
  <si>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</si>
  <si>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</si>
  <si>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</si>
  <si>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</si>
  <si>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</si>
  <si>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</si>
  <si>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</si>
  <si>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</si>
  <si>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</si>
  <si>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</si>
  <si>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</si>
  <si>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</si>
  <si>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</si>
  <si>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</si>
  <si>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</si>
  <si>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</si>
  <si>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</si>
  <si>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</si>
  <si>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</si>
  <si>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</si>
  <si>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</si>
  <si>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</si>
  <si>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</si>
  <si>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</si>
  <si>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</si>
  <si>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</si>
  <si>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</si>
  <si>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</si>
  <si>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</si>
  <si>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</si>
  <si>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</si>
  <si>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</si>
  <si>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</si>
  <si>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</si>
  <si>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</si>
  <si>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</si>
  <si>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</si>
  <si>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</si>
  <si>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</si>
  <si>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</si>
  <si>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</si>
  <si>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</si>
  <si>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</si>
  <si>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</si>
  <si>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</si>
  <si>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</si>
  <si>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</si>
  <si>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</si>
  <si>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</si>
  <si>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</si>
  <si>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</si>
  <si>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</si>
  <si>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</si>
  <si>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</si>
  <si>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</si>
  <si>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</si>
  <si>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</si>
  <si>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</si>
  <si>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</si>
  <si>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</si>
  <si>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</si>
  <si>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</si>
  <si>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</si>
  <si>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</si>
  <si>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</si>
  <si>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</si>
  <si>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</si>
  <si>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</si>
  <si>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</si>
  <si>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</si>
  <si>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</si>
  <si>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</si>
  <si>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</si>
  <si>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</si>
  <si>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</si>
  <si>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</si>
  <si>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</si>
  <si>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</si>
  <si>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</si>
  <si>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</si>
  <si>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</si>
  <si>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</si>
  <si>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</si>
  <si>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</si>
  <si>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</si>
  <si>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</si>
  <si>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</si>
  <si>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</si>
  <si>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</si>
  <si>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</si>
  <si>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</si>
  <si>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</si>
  <si>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</si>
  <si>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</si>
  <si>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</si>
  <si>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</si>
  <si>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</si>
  <si>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</si>
  <si>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</si>
  <si>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</si>
  <si>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</si>
  <si>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</si>
  <si>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</si>
  <si>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</si>
  <si>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</si>
  <si>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</si>
  <si>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</si>
  <si>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</si>
  <si>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</si>
  <si>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</si>
  <si>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</si>
  <si>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</si>
  <si>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</si>
  <si>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</si>
  <si>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</si>
  <si>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</si>
  <si>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</si>
  <si>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</si>
  <si>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</si>
  <si>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</si>
  <si>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</si>
  <si>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</si>
  <si>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</si>
  <si>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</si>
  <si>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</si>
  <si>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</si>
  <si>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</si>
  <si>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</si>
  <si>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</si>
  <si>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</si>
  <si>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</si>
  <si>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</si>
  <si>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</si>
  <si>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</si>
  <si>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</si>
  <si>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</si>
  <si>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</si>
  <si>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</si>
  <si>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</si>
  <si>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</si>
  <si>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</si>
  <si>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</si>
  <si>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</si>
  <si>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</si>
  <si>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</si>
  <si>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</si>
  <si>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002672</t>
    <phoneticPr fontId="1" type="noConversion"/>
  </si>
  <si>
    <t>002672</t>
    <phoneticPr fontId="1" type="noConversion"/>
  </si>
  <si>
    <t>002672</t>
    <phoneticPr fontId="1" type="noConversion"/>
  </si>
  <si>
    <t>(8)发行债券收到的现金</t>
    <phoneticPr fontId="1" type="noConversion"/>
  </si>
  <si>
    <t>(9)债务筹资净额=4+8-5-6-7</t>
    <phoneticPr fontId="1" type="noConversion"/>
  </si>
  <si>
    <t>该公司享受高新技术企业税收优惠，减按15%的税率征收企业所得税，同时研发费用按50%在企业所得税税前加计扣除的优惠。企业所得税仅为12%左右。债务资本成本在4%左右，占比44%，假设股东要求回报率为8%，股权占比56%，最后加权平均资金成本6%</t>
    <phoneticPr fontId="1" type="noConversion"/>
  </si>
  <si>
    <t>可以看出东江环保的资产总额从2012年26亿元逐年增加至2017年78亿元，近6年复合增长率19%。其中，金融资产稳定在10亿左右，近两年增加到16亿，占比21%，长期股权投资增加了6倍，达到2.4亿，占比3%。近6年来，营运资产以14%的复合增长速度，营运负债以22%的速度增加，营运资本以3%的速度在减少，占比4%。由于负债增长速度远远大于资产增长，最后营运资本主要由负债提供，在2016年，营运资本为负数，意味着拿别人的钱在做自己生意，自己没有出本钱。长期经营资产近6年以30%的复合增长速度在增长，占比72%，说明东江环保的资产总额以长期经营资产增长为主，是重资产型企业。
短期债务占比24%，长期债务占比20%，有息债务合计44%，股东权益合计占比56%。债务比重较高，会导致较多的利息支出，债务成本在4%左右。长期融资净值近三年来为负数，说明有用短期资金来满足长期资金需求，自身的长期资金不足以满足自身长期资金需求，需要借短期债务来弥补，资产资本结构较为激进。
运营资本长期化率是计算公司流动能力，营运资本中长期资本比重越大，公司流动性越强。除了2016年营运资本为负数，不适用计算外，在其营运资本逐年减少的情况下，该公司营运资本长期化率却越来越小，说明长期经营资产每年投入越来越多，长期资本的流动性越来越差，公司的流动能力逐年减弱，流动性风险较大。</t>
    <phoneticPr fontId="1" type="noConversion"/>
  </si>
  <si>
    <t>近6年营业收入复合增长</t>
    <phoneticPr fontId="1" type="noConversion"/>
  </si>
  <si>
    <t>东江环保息税前利润主要由经营利润为主，占比90%以上</t>
    <phoneticPr fontId="1" type="noConversion"/>
  </si>
  <si>
    <t xml:space="preserve">东江环保有较多的有息债务，利息较多，财务成本负担较大，占息税前利润14%左右。利息保障倍数每年降低
</t>
    <phoneticPr fontId="1" type="noConversion"/>
  </si>
  <si>
    <t xml:space="preserve">息税前利润扣掉利息和税后，得到净利润，净利润率浮动较大，在14%~22%浮动，股权价值增加值一直为正数，表示东江环保一直为股东创造出超预期回报，而且2013年来，股权价值增加值稳步增长
</t>
    <phoneticPr fontId="1" type="noConversion"/>
  </si>
  <si>
    <t xml:space="preserve">细化看息税前利润率，营运资产利润率和周转率均有所提升，长期股权投资收益率大幅下降，金融资产回报率下降
</t>
    <phoneticPr fontId="1" type="noConversion"/>
  </si>
  <si>
    <t xml:space="preserve">营运资产周转率有所提升，金融资产周转率有所上升，长期经营资产周转率逐年下降，长期股权投资周转率有所下降。
</t>
    <phoneticPr fontId="1" type="noConversion"/>
  </si>
  <si>
    <t xml:space="preserve">细化营运资产周转率来看，应收账款周转率（吃下游）近年来大幅下降，应收账款周转天数增加至63天，存货平均周转率近5年呈上升趋势，应付周转率（吃上游）成大幅下降趋势，应付周转天数延长至121天，营业周期有所缩短至116天，现金周期天数（即占用上下游资金）逐渐缩短至负数，说明，近年来，吃下游的能力有所减弱，但吃上游的能力越来越强，越来越占用上游钱来补充日常营运，自己拿出来的钱越来越少，到2017年占用自身资金3亿左右。细看应付、预收和应收、预付， 应收票据和应收账款逐年增多，预收账款也逐年增多，应付账款逐年增多，但预付账款逐年减少。存货逐年增多
</t>
    <phoneticPr fontId="1" type="noConversion"/>
  </si>
  <si>
    <t>可以看出，长期经营资产周转率的下降主要是固定资产、在建工程、无形资产的周转率的快速下降。由于东江环保主要采用新增项目和并购公司来扩大主营业务和占领市场，属于扩张期，只要这些在建工程将来顺利完成并转化为可以带来收入的经营资产，则可以暂时忽略其所带来的周转率下降。主要关心固定资产周转率，固定资产每年都增加好几个亿，主要是在建工程转入、厂房车间、工程设备等。无形资产主要是BOT经营权（采用建设经营移交方式参与公共基础设施建设业务，项目公司本身未提供实际建造服务），新增土地使用权等</t>
    <phoneticPr fontId="1" type="noConversion"/>
  </si>
  <si>
    <t>6年</t>
    <phoneticPr fontId="1" type="noConversion"/>
  </si>
  <si>
    <t>我把东江环保当作成长股来看来，采用三段式DCF预测，假设后五年为高速成长期，自由现金流以15%的复合增长率高增长，再后来十年进入平稳过渡期，以9%的速度复合增长，之后进入缓慢增长期，以2%的速度增长。测算出来，每股价值为15.43元。20180511日收盘价为15.40。据此，该股目前起码没有被低估。看其以后资本资产结构是否变化，自由现金流增长速度是否能够有大于15%（目前是9%）的速度成长，实现戴维斯双击。
Ps：非公开发行募集23亿的事不知道是会对股价起压制作用呢？还是促进作用？</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</si>
  <si>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</si>
  <si>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</si>
  <si>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</si>
  <si>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</si>
  <si>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</si>
  <si>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</si>
  <si>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</si>
  <si>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近6年来，营业收入稳定增长，以12.6%的复合增长速度增长，同比增长率上下波动较大。营业成本有所减少至64%左右，毛利率在2013年大幅下降后，稳中有升，到36%左右，
毛利率一直在30%以上，优秀，是具有核心竞争力的表现。
近6年来，销售费用率、管理费用率常年稳定在2.2%和13%左右，总费用率稳定在18%左右，每年收购大量子公司，其销售费用和管理费用率却比较稳定，说明有公司管理能力较强。
息前税后经营利润在2013年经历过大幅下降后，开始逐步攀升，到19%左右，是个盈利能力有所反转的企业</t>
    <phoneticPr fontId="1" type="noConversion"/>
  </si>
  <si>
    <t>营业收入现金含量有上升趋势，但近6年仍低于1.00，说明截至报告期，1块钱营业收入对应0.92元现金，营业收入不够真金白银。成本费用付现率基本维持在0.81以下左右，低于1，
说明公司日常营运平稳。税后经营利润现金含量反转，有大幅度增长，近2年高于1，净利润现金含量也大幅度增长，高于1。
经营性现金流一直为正数，高于非付现成本，6年来复合增长率14%。除了2014年，自由现金流量净额均为正，增长的过程中存在大小年，6年来复合增长率达到9%</t>
    <phoneticPr fontId="1" type="noConversion"/>
  </si>
  <si>
    <t>可以得知2012-2017年，该公司主要通过吸收投资、借款、发行债券的方式来募集现金，每年都进行股利分配，金额也越来越大，说明净利润总额增长。 同时，用新债务还旧债，利息支出逐年
加大， 所以为了降低资产负债率和利息费用，该公司于2017年5月提交了非公开发行股票预案获得批准，希望通过增资扩股，获得无利息成本的资金用来还债和补充流动资金</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</si>
  <si>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</si>
  <si>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</si>
  <si>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</si>
  <si>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</si>
  <si>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东江环保的股东权益逐年上升，回报率在2013-2014下降到10%左右后回升，最高15%，2017年稍有回落，为13%左右，高于股东预期回报（8%）。主要是债务增大
导致资产增大，资产周转率的下降导致了股东权益回报率的下降，息税前利润率也略微有所下降，财务杠杆效应增加，企业所得税效应比率基本持平不变</t>
    <phoneticPr fontId="1" type="noConversion"/>
  </si>
  <si>
    <t>自2012年上市以来，长期资产净投资额和新投资每年都有大幅增加。新投资额2017年较2012年增长了4倍。
从长期资产新投资和净合并额来看，2012-2017年几乎每年都采取了扩张战略，至2017年底，公司旗下共有子公司69家，每年都在新设或收购相关业务的子公司，以扩大市场份额和优化业务结构。
除了2016年，在2016年变动金额巨大，是由于2016年为优化应收款和主营业务，转让了主营废旧家电拆解业务的清远东江及湖北东江全部股权，属于非经常性损益。
从现金自给率分析可以看出，从2013年来，该公司经营活动产生的现金流量净额远远不足筹资需求，即自身造血现金不足以支撑自己买买买各种子公司。要动用银行存款，即期初金融资产，该公
司金融资产稳定在10亿以上，2017年由于发行了债券，金融资产达到15个亿。最终形成每年的筹资需求额为正数，不存在资金缺口，为满足那公司营运，在现有办法上，基本不需要再想办法外援
筹资解决。但该公司每年都有通过借款、发行债券、吸收股本等方式进行筹资，筹资活动产生的现金流为正。而且，该公司在2017年计划非公开发行股票募集23亿资金，用来增资扩股本。换句话
说，虽然自身造血不足以支撑超前消费，但它很容易借到钱，别人愿意借钱给它，所以可以继续买买买。</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</si>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</sst>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Red]\(#,##0\)"/>
    <numFmt numFmtId="177" formatCode="#,##0_ "/>
    <numFmt numFmtId="178" formatCode="0.00_ "/>
    <numFmt numFmtId="179" formatCode="#,##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29">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0.35879736249619659</c:v>
                </c:pt>
                <c:pt idx="1">
                  <c:v>0.36121199293991202</c:v>
                </c:pt>
                <c:pt idx="2">
                  <c:v>0.3156236440789128</c:v>
                </c:pt>
                <c:pt idx="3">
                  <c:v>0.32493610397184952</c:v>
                </c:pt>
                <c:pt idx="4">
                  <c:v>0.30483705543265455</c:v>
                </c:pt>
                <c:pt idx="5">
                  <c:v>0.36917299360395006</c:v>
                </c:pt>
              </c:numCache>
            </c:numRef>
          </c:val>
          <c:smooth val="0"/>
        </c:ser>
        <c:dLbls>
          <c:showLegendKey val="0"/>
          <c:showVal val="0"/>
          <c:showCatName val="0"/>
          <c:showSerName val="0"/>
          <c:showPercent val="0"/>
          <c:showBubbleSize val="0"/>
        </c:dLbls>
        <c:marker val="1"/>
        <c:smooth val="0"/>
        <c:axId val="223781376"/>
        <c:axId val="217176832"/>
      </c:lineChart>
      <c:catAx>
        <c:axId val="223781376"/>
        <c:scaling>
          <c:orientation val="minMax"/>
        </c:scaling>
        <c:delete val="0"/>
        <c:axPos val="b"/>
        <c:majorTickMark val="out"/>
        <c:minorTickMark val="none"/>
        <c:tickLblPos val="nextTo"/>
        <c:crossAx val="217176832"/>
        <c:crosses val="autoZero"/>
        <c:auto val="1"/>
        <c:lblAlgn val="ctr"/>
        <c:lblOffset val="100"/>
        <c:noMultiLvlLbl val="0"/>
      </c:catAx>
      <c:valAx>
        <c:axId val="217176832"/>
        <c:scaling>
          <c:orientation val="minMax"/>
        </c:scaling>
        <c:delete val="0"/>
        <c:axPos val="l"/>
        <c:majorGridlines/>
        <c:numFmt formatCode="0.00%" sourceLinked="1"/>
        <c:majorTickMark val="out"/>
        <c:minorTickMark val="none"/>
        <c:tickLblPos val="nextTo"/>
        <c:crossAx val="22378137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0.16492066632722396</c:v>
                </c:pt>
                <c:pt idx="1">
                  <c:v>0.19260844319221268</c:v>
                </c:pt>
                <c:pt idx="2">
                  <c:v>0.16113237735706862</c:v>
                </c:pt>
                <c:pt idx="3">
                  <c:v>0.13020224198991404</c:v>
                </c:pt>
                <c:pt idx="4">
                  <c:v>0.1342910731812143</c:v>
                </c:pt>
                <c:pt idx="5">
                  <c:v>0.18785434050228492</c:v>
                </c:pt>
              </c:numCache>
            </c:numRef>
          </c:val>
          <c:smooth val="0"/>
        </c:ser>
        <c:dLbls>
          <c:showLegendKey val="0"/>
          <c:showVal val="0"/>
          <c:showCatName val="0"/>
          <c:showSerName val="0"/>
          <c:showPercent val="0"/>
          <c:showBubbleSize val="0"/>
        </c:dLbls>
        <c:marker val="1"/>
        <c:smooth val="0"/>
        <c:axId val="223782400"/>
        <c:axId val="224068160"/>
      </c:lineChart>
      <c:catAx>
        <c:axId val="223782400"/>
        <c:scaling>
          <c:orientation val="minMax"/>
        </c:scaling>
        <c:delete val="0"/>
        <c:axPos val="b"/>
        <c:majorTickMark val="out"/>
        <c:minorTickMark val="none"/>
        <c:tickLblPos val="nextTo"/>
        <c:crossAx val="224068160"/>
        <c:crosses val="autoZero"/>
        <c:auto val="1"/>
        <c:lblAlgn val="ctr"/>
        <c:lblOffset val="100"/>
        <c:noMultiLvlLbl val="0"/>
      </c:catAx>
      <c:valAx>
        <c:axId val="224068160"/>
        <c:scaling>
          <c:orientation val="minMax"/>
        </c:scaling>
        <c:delete val="0"/>
        <c:axPos val="l"/>
        <c:majorGridlines/>
        <c:numFmt formatCode="0.00%" sourceLinked="1"/>
        <c:majorTickMark val="out"/>
        <c:minorTickMark val="none"/>
        <c:tickLblPos val="nextTo"/>
        <c:crossAx val="22378240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0.20065593608627819</c:v>
                </c:pt>
                <c:pt idx="1">
                  <c:v>0.29796437836192463</c:v>
                </c:pt>
                <c:pt idx="2">
                  <c:v>0.21079506503964374</c:v>
                </c:pt>
                <c:pt idx="3">
                  <c:v>0.17522271341721368</c:v>
                </c:pt>
                <c:pt idx="4">
                  <c:v>0.18261323620301728</c:v>
                </c:pt>
                <c:pt idx="5">
                  <c:v>0.23233328806176315</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6"/>
                <c:pt idx="0">
                  <c:v>0.17467976414767572</c:v>
                </c:pt>
                <c:pt idx="1">
                  <c:v>0.25645818274404986</c:v>
                </c:pt>
                <c:pt idx="2">
                  <c:v>0.1801319420777277</c:v>
                </c:pt>
                <c:pt idx="3">
                  <c:v>0.15550299938151207</c:v>
                </c:pt>
                <c:pt idx="4">
                  <c:v>0.16522468056409279</c:v>
                </c:pt>
                <c:pt idx="5">
                  <c:v>0.20624993695589708</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6"/>
                <c:pt idx="0">
                  <c:v>0.16641045722115594</c:v>
                </c:pt>
                <c:pt idx="1">
                  <c:v>0.25806460962685063</c:v>
                </c:pt>
                <c:pt idx="2">
                  <c:v>0.17539634009199478</c:v>
                </c:pt>
                <c:pt idx="3">
                  <c:v>0.1544770829222904</c:v>
                </c:pt>
                <c:pt idx="4">
                  <c:v>0.17058864693936759</c:v>
                </c:pt>
                <c:pt idx="5">
                  <c:v>0.21882384952585973</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6"/>
                <c:pt idx="0">
                  <c:v>0.14407990340770094</c:v>
                </c:pt>
                <c:pt idx="1">
                  <c:v>0.22116482661627634</c:v>
                </c:pt>
                <c:pt idx="2">
                  <c:v>0.14835472832077248</c:v>
                </c:pt>
                <c:pt idx="3">
                  <c:v>0.13540743487854576</c:v>
                </c:pt>
                <c:pt idx="4">
                  <c:v>0.15300165065852242</c:v>
                </c:pt>
                <c:pt idx="5">
                  <c:v>0.19338130751449598</c:v>
                </c:pt>
              </c:numCache>
            </c:numRef>
          </c:val>
          <c:smooth val="0"/>
        </c:ser>
        <c:dLbls>
          <c:showLegendKey val="0"/>
          <c:showVal val="0"/>
          <c:showCatName val="0"/>
          <c:showSerName val="0"/>
          <c:showPercent val="0"/>
          <c:showBubbleSize val="0"/>
        </c:dLbls>
        <c:marker val="1"/>
        <c:smooth val="0"/>
        <c:axId val="223782912"/>
        <c:axId val="224069888"/>
      </c:lineChart>
      <c:catAx>
        <c:axId val="223782912"/>
        <c:scaling>
          <c:orientation val="minMax"/>
        </c:scaling>
        <c:delete val="0"/>
        <c:axPos val="b"/>
        <c:majorTickMark val="out"/>
        <c:minorTickMark val="none"/>
        <c:tickLblPos val="nextTo"/>
        <c:crossAx val="224069888"/>
        <c:crosses val="autoZero"/>
        <c:auto val="1"/>
        <c:lblAlgn val="ctr"/>
        <c:lblOffset val="100"/>
        <c:noMultiLvlLbl val="0"/>
      </c:catAx>
      <c:valAx>
        <c:axId val="224069888"/>
        <c:scaling>
          <c:orientation val="minMax"/>
        </c:scaling>
        <c:delete val="0"/>
        <c:axPos val="l"/>
        <c:majorGridlines/>
        <c:numFmt formatCode="0.00%" sourceLinked="1"/>
        <c:majorTickMark val="out"/>
        <c:minorTickMark val="none"/>
        <c:tickLblPos val="nextTo"/>
        <c:crossAx val="2237829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#,##0.00_ </c:formatCode>
                <c:ptCount val="1"/>
                <c:pt idx="0">
                  <c:v>622573143.65999997</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#,##0.00_ </c:formatCode>
                <c:ptCount val="1"/>
                <c:pt idx="0">
                  <c:v>673705415.67999995</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#,##0.00_ </c:formatCode>
                <c:ptCount val="1"/>
                <c:pt idx="0">
                  <c:v>449353054.70999998</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#,##0.00_ </c:formatCode>
                <c:ptCount val="1"/>
                <c:pt idx="0">
                  <c:v>321512852.75</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#,##0.00_ </c:formatCode>
                <c:ptCount val="1"/>
                <c:pt idx="0">
                  <c:v>271477307.33999997</c:v>
                </c:pt>
              </c:numCache>
            </c:numRef>
          </c:val>
        </c:ser>
        <c:ser>
          <c:idx val="20"/>
          <c:order val="20"/>
          <c:invertIfNegative val="0"/>
          <c:cat>
            <c:strRef>
              <c:f>股权价值增加表!$A$61</c:f>
              <c:strCache>
                <c:ptCount val="1"/>
                <c:pt idx="0">
                  <c:v>利润总额(万元)</c:v>
                </c:pt>
              </c:strCache>
            </c:strRef>
          </c:cat>
          <c:val>
            <c:numRef>
              <c:f>股权价值增加表!$V$61</c:f>
            </c:numRef>
          </c:val>
        </c:ser>
        <c:ser>
          <c:idx val="21"/>
          <c:order val="21"/>
          <c:invertIfNegative val="0"/>
          <c:cat>
            <c:strRef>
              <c:f>股权价值增加表!$A$61</c:f>
              <c:strCache>
                <c:ptCount val="1"/>
                <c:pt idx="0">
                  <c:v>利润总额(万元)</c:v>
                </c:pt>
              </c:strCache>
            </c:strRef>
          </c:cat>
          <c:val>
            <c:numRef>
              <c:f>股权价值增加表!$W$61</c:f>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#,##0.00_ </c:formatCode>
                <c:ptCount val="1"/>
                <c:pt idx="0">
                  <c:v>332728247.24000001</c:v>
                </c:pt>
              </c:numCache>
            </c:numRef>
          </c:val>
        </c:ser>
        <c:dLbls>
          <c:showLegendKey val="0"/>
          <c:showVal val="0"/>
          <c:showCatName val="0"/>
          <c:showSerName val="0"/>
          <c:showPercent val="0"/>
          <c:showBubbleSize val="0"/>
        </c:dLbls>
        <c:gapWidth val="150"/>
        <c:axId val="223784448"/>
        <c:axId val="224072192"/>
      </c:barChart>
      <c:catAx>
        <c:axId val="223784448"/>
        <c:scaling>
          <c:orientation val="minMax"/>
        </c:scaling>
        <c:delete val="0"/>
        <c:axPos val="b"/>
        <c:numFmt formatCode="@" sourceLinked="1"/>
        <c:majorTickMark val="out"/>
        <c:minorTickMark val="none"/>
        <c:tickLblPos val="nextTo"/>
        <c:crossAx val="224072192"/>
        <c:crosses val="autoZero"/>
        <c:auto val="1"/>
        <c:lblAlgn val="ctr"/>
        <c:lblOffset val="100"/>
        <c:noMultiLvlLbl val="0"/>
      </c:catAx>
      <c:valAx>
        <c:axId val="224072192"/>
        <c:scaling>
          <c:orientation val="minMax"/>
        </c:scaling>
        <c:delete val="0"/>
        <c:axPos val="l"/>
        <c:majorGridlines/>
        <c:numFmt formatCode="#,##0.00_ " sourceLinked="1"/>
        <c:majorTickMark val="out"/>
        <c:minorTickMark val="none"/>
        <c:tickLblPos val="nextTo"/>
        <c:crossAx val="2237844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100850716.44000018</c:v>
                </c:pt>
                <c:pt idx="1">
                  <c:v>269549892.63400012</c:v>
                </c:pt>
                <c:pt idx="2">
                  <c:v>94533633.918400109</c:v>
                </c:pt>
                <c:pt idx="3">
                  <c:v>50162208.039599866</c:v>
                </c:pt>
                <c:pt idx="4">
                  <c:v>46194797.108400017</c:v>
                </c:pt>
                <c:pt idx="5">
                  <c:v>112397405.95680007</c:v>
                </c:pt>
              </c:numCache>
            </c:numRef>
          </c:val>
        </c:ser>
        <c:dLbls>
          <c:showLegendKey val="0"/>
          <c:showVal val="0"/>
          <c:showCatName val="0"/>
          <c:showSerName val="0"/>
          <c:showPercent val="0"/>
          <c:showBubbleSize val="0"/>
        </c:dLbls>
        <c:gapWidth val="150"/>
        <c:axId val="224838656"/>
        <c:axId val="224739328"/>
      </c:barChart>
      <c:catAx>
        <c:axId val="224838656"/>
        <c:scaling>
          <c:orientation val="minMax"/>
        </c:scaling>
        <c:delete val="0"/>
        <c:axPos val="b"/>
        <c:majorTickMark val="out"/>
        <c:minorTickMark val="none"/>
        <c:tickLblPos val="nextTo"/>
        <c:crossAx val="224739328"/>
        <c:crosses val="autoZero"/>
        <c:auto val="1"/>
        <c:lblAlgn val="ctr"/>
        <c:lblOffset val="100"/>
        <c:noMultiLvlLbl val="0"/>
      </c:catAx>
      <c:valAx>
        <c:axId val="224739328"/>
        <c:scaling>
          <c:orientation val="minMax"/>
        </c:scaling>
        <c:delete val="0"/>
        <c:axPos val="l"/>
        <c:majorGridlines/>
        <c:numFmt formatCode="#,##0.00_ " sourceLinked="1"/>
        <c:majorTickMark val="out"/>
        <c:minorTickMark val="none"/>
        <c:tickLblPos val="nextTo"/>
        <c:crossAx val="22483865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4321847526</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3865692949.6999998</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3219535541.77</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2838575948.6300001</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2449963493.77</c:v>
                </c:pt>
              </c:numCache>
            </c:numRef>
          </c:val>
        </c:ser>
        <c:ser>
          <c:idx val="20"/>
          <c:order val="20"/>
          <c:invertIfNegative val="0"/>
          <c:cat>
            <c:strRef>
              <c:f>股权价值增加表!$A$70</c:f>
              <c:strCache>
                <c:ptCount val="1"/>
                <c:pt idx="0">
                  <c:v>所有者权益</c:v>
                </c:pt>
              </c:strCache>
            </c:strRef>
          </c:cat>
          <c:val>
            <c:numRef>
              <c:f>股权价值增加表!$V$70</c:f>
            </c:numRef>
          </c:val>
        </c:ser>
        <c:ser>
          <c:idx val="21"/>
          <c:order val="21"/>
          <c:invertIfNegative val="0"/>
          <c:cat>
            <c:strRef>
              <c:f>股权价值增加表!$A$70</c:f>
              <c:strCache>
                <c:ptCount val="1"/>
                <c:pt idx="0">
                  <c:v>所有者权益</c:v>
                </c:pt>
              </c:strCache>
            </c:strRef>
          </c:cat>
          <c:val>
            <c:numRef>
              <c:f>股权价值增加表!$W$70</c:f>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2272946021.54</c:v>
                </c:pt>
              </c:numCache>
            </c:numRef>
          </c:val>
        </c:ser>
        <c:dLbls>
          <c:showLegendKey val="0"/>
          <c:showVal val="0"/>
          <c:showCatName val="0"/>
          <c:showSerName val="0"/>
          <c:showPercent val="0"/>
          <c:showBubbleSize val="0"/>
        </c:dLbls>
        <c:gapWidth val="150"/>
        <c:axId val="224839168"/>
        <c:axId val="224741056"/>
      </c:barChart>
      <c:catAx>
        <c:axId val="224839168"/>
        <c:scaling>
          <c:orientation val="minMax"/>
        </c:scaling>
        <c:delete val="0"/>
        <c:axPos val="b"/>
        <c:majorTickMark val="out"/>
        <c:minorTickMark val="none"/>
        <c:tickLblPos val="nextTo"/>
        <c:crossAx val="224741056"/>
        <c:crosses val="autoZero"/>
        <c:auto val="1"/>
        <c:lblAlgn val="ctr"/>
        <c:lblOffset val="100"/>
        <c:noMultiLvlLbl val="0"/>
      </c:catAx>
      <c:valAx>
        <c:axId val="224741056"/>
        <c:scaling>
          <c:orientation val="minMax"/>
        </c:scaling>
        <c:delete val="0"/>
        <c:axPos val="l"/>
        <c:majorGridlines/>
        <c:numFmt formatCode="General" sourceLinked="1"/>
        <c:majorTickMark val="out"/>
        <c:minorTickMark val="none"/>
        <c:tickLblPos val="nextTo"/>
        <c:crossAx val="224839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6"/>
                <c:pt idx="0">
                  <c:v>0.79501059333471913</c:v>
                </c:pt>
                <c:pt idx="1">
                  <c:v>0.87013675385651246</c:v>
                </c:pt>
                <c:pt idx="2">
                  <c:v>0.26969796539102225</c:v>
                </c:pt>
                <c:pt idx="3">
                  <c:v>0.19182157152104415</c:v>
                </c:pt>
                <c:pt idx="4">
                  <c:v>0.80891421243735639</c:v>
                </c:pt>
                <c:pt idx="5">
                  <c:v>1.216827833476511</c:v>
                </c:pt>
              </c:numCache>
            </c:numRef>
          </c:val>
          <c:smooth val="0"/>
        </c:ser>
        <c:dLbls>
          <c:showLegendKey val="0"/>
          <c:showVal val="0"/>
          <c:showCatName val="0"/>
          <c:showSerName val="0"/>
          <c:showPercent val="0"/>
          <c:showBubbleSize val="0"/>
        </c:dLbls>
        <c:marker val="1"/>
        <c:smooth val="0"/>
        <c:axId val="222601216"/>
        <c:axId val="224744512"/>
      </c:lineChart>
      <c:catAx>
        <c:axId val="222601216"/>
        <c:scaling>
          <c:orientation val="minMax"/>
        </c:scaling>
        <c:delete val="0"/>
        <c:axPos val="b"/>
        <c:majorTickMark val="out"/>
        <c:minorTickMark val="none"/>
        <c:tickLblPos val="nextTo"/>
        <c:crossAx val="224744512"/>
        <c:crosses val="autoZero"/>
        <c:auto val="1"/>
        <c:lblAlgn val="ctr"/>
        <c:lblOffset val="100"/>
        <c:noMultiLvlLbl val="0"/>
      </c:catAx>
      <c:valAx>
        <c:axId val="224744512"/>
        <c:scaling>
          <c:orientation val="minMax"/>
        </c:scaling>
        <c:delete val="0"/>
        <c:axPos val="l"/>
        <c:majorGridlines/>
        <c:numFmt formatCode="0.00%" sourceLinked="1"/>
        <c:majorTickMark val="out"/>
        <c:minorTickMark val="none"/>
        <c:tickLblPos val="nextTo"/>
        <c:crossAx val="2226012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0.11015737095979819</c:v>
                </c:pt>
                <c:pt idx="1">
                  <c:v>0.14584809146012892</c:v>
                </c:pt>
                <c:pt idx="2">
                  <c:v>0.11062098354673471</c:v>
                </c:pt>
                <c:pt idx="3">
                  <c:v>0.23713398376371611</c:v>
                </c:pt>
                <c:pt idx="4">
                  <c:v>0.17097502047159174</c:v>
                </c:pt>
              </c:numCache>
            </c:numRef>
          </c:val>
          <c:smooth val="0"/>
        </c:ser>
        <c:dLbls>
          <c:showLegendKey val="0"/>
          <c:showVal val="0"/>
          <c:showCatName val="0"/>
          <c:showSerName val="0"/>
          <c:showPercent val="0"/>
          <c:showBubbleSize val="0"/>
        </c:dLbls>
        <c:marker val="1"/>
        <c:smooth val="0"/>
        <c:axId val="220185088"/>
        <c:axId val="224746240"/>
      </c:lineChart>
      <c:catAx>
        <c:axId val="220185088"/>
        <c:scaling>
          <c:orientation val="minMax"/>
        </c:scaling>
        <c:delete val="0"/>
        <c:axPos val="b"/>
        <c:majorTickMark val="out"/>
        <c:minorTickMark val="none"/>
        <c:tickLblPos val="nextTo"/>
        <c:crossAx val="224746240"/>
        <c:crosses val="autoZero"/>
        <c:auto val="1"/>
        <c:lblAlgn val="ctr"/>
        <c:lblOffset val="100"/>
        <c:noMultiLvlLbl val="0"/>
      </c:catAx>
      <c:valAx>
        <c:axId val="224746240"/>
        <c:scaling>
          <c:orientation val="minMax"/>
        </c:scaling>
        <c:delete val="0"/>
        <c:axPos val="l"/>
        <c:majorGridlines/>
        <c:numFmt formatCode="0.00%" sourceLinked="1"/>
        <c:majorTickMark val="out"/>
        <c:minorTickMark val="none"/>
        <c:tickLblPos val="nextTo"/>
        <c:crossAx val="22018508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742364882.46000004</c:v>
                </c:pt>
                <c:pt idx="1">
                  <c:v>838836162.87</c:v>
                </c:pt>
                <c:pt idx="2">
                  <c:v>475615953.25999999</c:v>
                </c:pt>
                <c:pt idx="3">
                  <c:v>500408252.38000005</c:v>
                </c:pt>
                <c:pt idx="4">
                  <c:v>317507522.75</c:v>
                </c:pt>
                <c:pt idx="5">
                  <c:v>190059809.32999998</c:v>
                </c:pt>
              </c:numCache>
            </c:numRef>
          </c:val>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102147519.65000001</c:v>
                </c:pt>
                <c:pt idx="1">
                  <c:v>-46036414</c:v>
                </c:pt>
                <c:pt idx="2">
                  <c:v>368971249.38999999</c:v>
                </c:pt>
                <c:pt idx="3">
                  <c:v>362567710.31999999</c:v>
                </c:pt>
                <c:pt idx="4">
                  <c:v>107736653.63</c:v>
                </c:pt>
                <c:pt idx="5">
                  <c:v>66168591.789999999</c:v>
                </c:pt>
              </c:numCache>
            </c:numRef>
          </c:val>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671396305.88</c:v>
                </c:pt>
                <c:pt idx="1">
                  <c:v>689844199.94000006</c:v>
                </c:pt>
                <c:pt idx="2">
                  <c:v>227783450.15000001</c:v>
                </c:pt>
                <c:pt idx="3">
                  <c:v>165537405.34999999</c:v>
                </c:pt>
                <c:pt idx="4">
                  <c:v>343986058.02999997</c:v>
                </c:pt>
                <c:pt idx="5">
                  <c:v>311785850.20999998</c:v>
                </c:pt>
              </c:numCache>
            </c:numRef>
          </c:val>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404148285.75</c:v>
                </c:pt>
                <c:pt idx="1">
                  <c:v>287478447.73000002</c:v>
                </c:pt>
                <c:pt idx="2">
                  <c:v>479708883.26999998</c:v>
                </c:pt>
                <c:pt idx="3">
                  <c:v>894145812.67999995</c:v>
                </c:pt>
                <c:pt idx="4">
                  <c:v>33841143.479999997</c:v>
                </c:pt>
                <c:pt idx="5">
                  <c:v>712563495.87</c:v>
                </c:pt>
              </c:numCache>
            </c:numRef>
          </c:val>
        </c:ser>
        <c:dLbls>
          <c:showLegendKey val="0"/>
          <c:showVal val="0"/>
          <c:showCatName val="0"/>
          <c:showSerName val="0"/>
          <c:showPercent val="0"/>
          <c:showBubbleSize val="0"/>
        </c:dLbls>
        <c:gapWidth val="150"/>
        <c:axId val="222962176"/>
        <c:axId val="223019584"/>
      </c:barChart>
      <c:catAx>
        <c:axId val="222962176"/>
        <c:scaling>
          <c:orientation val="minMax"/>
        </c:scaling>
        <c:delete val="0"/>
        <c:axPos val="b"/>
        <c:majorTickMark val="none"/>
        <c:minorTickMark val="none"/>
        <c:tickLblPos val="nextTo"/>
        <c:crossAx val="223019584"/>
        <c:crosses val="autoZero"/>
        <c:auto val="1"/>
        <c:lblAlgn val="ctr"/>
        <c:lblOffset val="100"/>
        <c:noMultiLvlLbl val="0"/>
      </c:catAx>
      <c:valAx>
        <c:axId val="223019584"/>
        <c:scaling>
          <c:orientation val="minMax"/>
        </c:scaling>
        <c:delete val="0"/>
        <c:axPos val="l"/>
        <c:majorGridlines/>
        <c:numFmt formatCode="#,##0.00_ " sourceLinked="1"/>
        <c:majorTickMark val="none"/>
        <c:minorTickMark val="none"/>
        <c:tickLblPos val="nextTo"/>
        <c:crossAx val="2229621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-131658916.41999999</c:v>
                </c:pt>
                <c:pt idx="1">
                  <c:v>52450498.659999996</c:v>
                </c:pt>
                <c:pt idx="2">
                  <c:v>-61070568.159999996</c:v>
                </c:pt>
                <c:pt idx="3">
                  <c:v>80046673.849999994</c:v>
                </c:pt>
                <c:pt idx="4">
                  <c:v>-69469368.299999997</c:v>
                </c:pt>
                <c:pt idx="5">
                  <c:v>1001009450.4</c:v>
                </c:pt>
              </c:numCache>
            </c:numRef>
          </c:val>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554851115.81999969</c:v>
                </c:pt>
                <c:pt idx="1">
                  <c:v>317003550.80000019</c:v>
                </c:pt>
                <c:pt idx="2">
                  <c:v>628745403.13</c:v>
                </c:pt>
                <c:pt idx="3">
                  <c:v>862773368.87000012</c:v>
                </c:pt>
                <c:pt idx="4">
                  <c:v>120498192.56</c:v>
                </c:pt>
                <c:pt idx="5">
                  <c:v>-231904701.57999998</c:v>
                </c:pt>
              </c:numCache>
            </c:numRef>
          </c:val>
        </c:ser>
        <c:dLbls>
          <c:showLegendKey val="0"/>
          <c:showVal val="0"/>
          <c:showCatName val="0"/>
          <c:showSerName val="0"/>
          <c:showPercent val="0"/>
          <c:showBubbleSize val="0"/>
        </c:dLbls>
        <c:gapWidth val="150"/>
        <c:axId val="222963200"/>
        <c:axId val="223021888"/>
      </c:barChart>
      <c:catAx>
        <c:axId val="222963200"/>
        <c:scaling>
          <c:orientation val="minMax"/>
        </c:scaling>
        <c:delete val="0"/>
        <c:axPos val="b"/>
        <c:majorTickMark val="out"/>
        <c:minorTickMark val="none"/>
        <c:tickLblPos val="nextTo"/>
        <c:crossAx val="223021888"/>
        <c:crosses val="autoZero"/>
        <c:auto val="1"/>
        <c:lblAlgn val="ctr"/>
        <c:lblOffset val="100"/>
        <c:noMultiLvlLbl val="0"/>
      </c:catAx>
      <c:valAx>
        <c:axId val="223021888"/>
        <c:scaling>
          <c:orientation val="minMax"/>
        </c:scaling>
        <c:delete val="0"/>
        <c:axPos val="l"/>
        <c:majorGridlines/>
        <c:numFmt formatCode="#,##0.00_ " sourceLinked="1"/>
        <c:majorTickMark val="out"/>
        <c:minorTickMark val="none"/>
        <c:tickLblPos val="nextTo"/>
        <c:crossAx val="2229632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1839427610.9400001</c:v>
                </c:pt>
                <c:pt idx="1">
                  <c:v>2260963460.4200001</c:v>
                </c:pt>
                <c:pt idx="2">
                  <c:v>1696909049.0899999</c:v>
                </c:pt>
                <c:pt idx="3">
                  <c:v>1094598243.1099999</c:v>
                </c:pt>
                <c:pt idx="4">
                  <c:v>417615000</c:v>
                </c:pt>
                <c:pt idx="5">
                  <c:v>196877132.19999999</c:v>
                </c:pt>
              </c:numCache>
            </c:numRef>
          </c:val>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920000000</c:v>
                </c:pt>
                <c:pt idx="1">
                  <c:v>0</c:v>
                </c:pt>
                <c:pt idx="2">
                  <c:v>0</c:v>
                </c:pt>
                <c:pt idx="3">
                  <c:v>350000000</c:v>
                </c:pt>
                <c:pt idx="4">
                  <c:v>0</c:v>
                </c:pt>
                <c:pt idx="5">
                  <c:v>0</c:v>
                </c:pt>
              </c:numCache>
            </c:numRef>
          </c:val>
        </c:ser>
        <c:dLbls>
          <c:showLegendKey val="0"/>
          <c:showVal val="0"/>
          <c:showCatName val="0"/>
          <c:showSerName val="0"/>
          <c:showPercent val="0"/>
          <c:showBubbleSize val="0"/>
        </c:dLbls>
        <c:gapWidth val="150"/>
        <c:axId val="222963712"/>
        <c:axId val="223023616"/>
      </c:barChart>
      <c:catAx>
        <c:axId val="222963712"/>
        <c:scaling>
          <c:orientation val="minMax"/>
        </c:scaling>
        <c:delete val="0"/>
        <c:axPos val="b"/>
        <c:majorTickMark val="out"/>
        <c:minorTickMark val="none"/>
        <c:tickLblPos val="nextTo"/>
        <c:crossAx val="223023616"/>
        <c:crosses val="autoZero"/>
        <c:auto val="1"/>
        <c:lblAlgn val="ctr"/>
        <c:lblOffset val="100"/>
        <c:noMultiLvlLbl val="0"/>
      </c:catAx>
      <c:valAx>
        <c:axId val="223023616"/>
        <c:scaling>
          <c:orientation val="minMax"/>
        </c:scaling>
        <c:delete val="0"/>
        <c:axPos val="l"/>
        <c:majorGridlines/>
        <c:numFmt formatCode="#,##0.00_ " sourceLinked="1"/>
        <c:majorTickMark val="out"/>
        <c:minorTickMark val="none"/>
        <c:tickLblPos val="nextTo"/>
        <c:crossAx val="222963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6"/>
                <c:pt idx="0">
                  <c:v>0.13418960674916092</c:v>
                </c:pt>
                <c:pt idx="1">
                  <c:v>0.14298660736134886</c:v>
                </c:pt>
                <c:pt idx="2">
                  <c:v>0.15417432175060816</c:v>
                </c:pt>
                <c:pt idx="3">
                  <c:v>0.12344645356449162</c:v>
                </c:pt>
                <c:pt idx="4">
                  <c:v>0.10309593631454349</c:v>
                </c:pt>
                <c:pt idx="5">
                  <c:v>0.11626951114557137</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6"/>
                <c:pt idx="0">
                  <c:v>2.9165414368810885E-2</c:v>
                </c:pt>
                <c:pt idx="1">
                  <c:v>3.3818086881137931E-2</c:v>
                </c:pt>
                <c:pt idx="2">
                  <c:v>3.555312921920363E-2</c:v>
                </c:pt>
                <c:pt idx="3">
                  <c:v>3.3064174494576271E-2</c:v>
                </c:pt>
                <c:pt idx="4">
                  <c:v>3.4107115396830208E-2</c:v>
                </c:pt>
                <c:pt idx="5">
                  <c:v>3.4855373277793596E-2</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6"/>
                <c:pt idx="0">
                  <c:v>0.08</c:v>
                </c:pt>
                <c:pt idx="1">
                  <c:v>0.08</c:v>
                </c:pt>
                <c:pt idx="2">
                  <c:v>0.08</c:v>
                </c:pt>
                <c:pt idx="3">
                  <c:v>0.08</c:v>
                </c:pt>
                <c:pt idx="4">
                  <c:v>0.08</c:v>
                </c:pt>
                <c:pt idx="5">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6"/>
                <c:pt idx="0">
                  <c:v>0.44470773764734911</c:v>
                </c:pt>
                <c:pt idx="1">
                  <c:v>0.41929652324977507</c:v>
                </c:pt>
                <c:pt idx="2">
                  <c:v>0.42441483152225495</c:v>
                </c:pt>
                <c:pt idx="3">
                  <c:v>0.34011179613769144</c:v>
                </c:pt>
                <c:pt idx="4">
                  <c:v>0.17879011389347316</c:v>
                </c:pt>
                <c:pt idx="5">
                  <c:v>0.1527707602947608</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6"/>
                <c:pt idx="0">
                  <c:v>0.55444639900018777</c:v>
                </c:pt>
                <c:pt idx="1">
                  <c:v>0.58036705181296833</c:v>
                </c:pt>
                <c:pt idx="2">
                  <c:v>0.57412302994925557</c:v>
                </c:pt>
                <c:pt idx="3">
                  <c:v>0.65951804953153637</c:v>
                </c:pt>
                <c:pt idx="4">
                  <c:v>0.82120988610652679</c:v>
                </c:pt>
                <c:pt idx="5">
                  <c:v>0.84722923970523911</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6"/>
                <c:pt idx="0">
                  <c:v>5.7325797361516398E-2</c:v>
                </c:pt>
                <c:pt idx="1">
                  <c:v>6.0609170397257432E-2</c:v>
                </c:pt>
                <c:pt idx="2">
                  <c:v>6.1019117743597716E-2</c:v>
                </c:pt>
                <c:pt idx="3">
                  <c:v>6.4006959737683292E-2</c:v>
                </c:pt>
                <c:pt idx="4">
                  <c:v>7.1794805934899258E-2</c:v>
                </c:pt>
                <c:pt idx="5">
                  <c:v>7.3103221052425352E-2</c:v>
                </c:pt>
              </c:numCache>
            </c:numRef>
          </c:val>
          <c:smooth val="0"/>
        </c:ser>
        <c:dLbls>
          <c:showLegendKey val="0"/>
          <c:showVal val="0"/>
          <c:showCatName val="0"/>
          <c:showSerName val="0"/>
          <c:showPercent val="0"/>
          <c:showBubbleSize val="0"/>
        </c:dLbls>
        <c:marker val="1"/>
        <c:smooth val="0"/>
        <c:axId val="225555968"/>
        <c:axId val="223025344"/>
      </c:lineChart>
      <c:catAx>
        <c:axId val="225555968"/>
        <c:scaling>
          <c:orientation val="minMax"/>
        </c:scaling>
        <c:delete val="0"/>
        <c:axPos val="b"/>
        <c:majorTickMark val="out"/>
        <c:minorTickMark val="none"/>
        <c:tickLblPos val="nextTo"/>
        <c:crossAx val="223025344"/>
        <c:crosses val="autoZero"/>
        <c:auto val="1"/>
        <c:lblAlgn val="ctr"/>
        <c:lblOffset val="100"/>
        <c:noMultiLvlLbl val="0"/>
      </c:catAx>
      <c:valAx>
        <c:axId val="223025344"/>
        <c:scaling>
          <c:orientation val="minMax"/>
        </c:scaling>
        <c:delete val="0"/>
        <c:axPos val="l"/>
        <c:majorGridlines/>
        <c:numFmt formatCode="0.00%" sourceLinked="1"/>
        <c:majorTickMark val="out"/>
        <c:minorTickMark val="none"/>
        <c:tickLblPos val="nextTo"/>
        <c:crossAx val="2255559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105424157.53</c:v>
                </c:pt>
                <c:pt idx="1">
                  <c:v>102061330.70999999</c:v>
                </c:pt>
                <c:pt idx="2">
                  <c:v>80785635.939999998</c:v>
                </c:pt>
                <c:pt idx="3">
                  <c:v>37668628.869999997</c:v>
                </c:pt>
                <c:pt idx="4">
                  <c:v>17934737.84</c:v>
                </c:pt>
                <c:pt idx="5">
                  <c:v>20164822.449999999</c:v>
                </c:pt>
              </c:numCache>
            </c:numRef>
          </c:val>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3466446962.6099997</c:v>
                </c:pt>
                <c:pt idx="1">
                  <c:v>2792838788.3099999</c:v>
                </c:pt>
                <c:pt idx="2">
                  <c:v>2380010142.8800001</c:v>
                </c:pt>
                <c:pt idx="3">
                  <c:v>1463846463.4099998</c:v>
                </c:pt>
                <c:pt idx="4">
                  <c:v>533395005.95000005</c:v>
                </c:pt>
                <c:pt idx="5">
                  <c:v>409853290.63999999</c:v>
                </c:pt>
              </c:numCache>
            </c:numRef>
          </c:val>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4321847526</c:v>
                </c:pt>
                <c:pt idx="1">
                  <c:v>3865692949.6999998</c:v>
                </c:pt>
                <c:pt idx="2">
                  <c:v>3219535541.77</c:v>
                </c:pt>
                <c:pt idx="3">
                  <c:v>2838575948.6300001</c:v>
                </c:pt>
                <c:pt idx="4">
                  <c:v>2449963493.77</c:v>
                </c:pt>
                <c:pt idx="5">
                  <c:v>2272946021.54</c:v>
                </c:pt>
              </c:numCache>
            </c:numRef>
          </c:val>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7794887898.6200008</c:v>
                </c:pt>
                <c:pt idx="1">
                  <c:v>6660772588.0100012</c:v>
                </c:pt>
                <c:pt idx="2">
                  <c:v>5607744984.6500006</c:v>
                </c:pt>
                <c:pt idx="3">
                  <c:v>4304015562.04</c:v>
                </c:pt>
                <c:pt idx="4">
                  <c:v>2983358499.7200003</c:v>
                </c:pt>
                <c:pt idx="5">
                  <c:v>2682799312.1800003</c:v>
                </c:pt>
              </c:numCache>
            </c:numRef>
          </c:val>
        </c:ser>
        <c:dLbls>
          <c:showLegendKey val="0"/>
          <c:showVal val="0"/>
          <c:showCatName val="0"/>
          <c:showSerName val="0"/>
          <c:showPercent val="0"/>
          <c:showBubbleSize val="0"/>
        </c:dLbls>
        <c:gapWidth val="150"/>
        <c:axId val="225557504"/>
        <c:axId val="225247808"/>
      </c:barChart>
      <c:catAx>
        <c:axId val="225557504"/>
        <c:scaling>
          <c:orientation val="minMax"/>
        </c:scaling>
        <c:delete val="0"/>
        <c:axPos val="b"/>
        <c:majorTickMark val="out"/>
        <c:minorTickMark val="none"/>
        <c:tickLblPos val="nextTo"/>
        <c:crossAx val="225247808"/>
        <c:crosses val="autoZero"/>
        <c:auto val="1"/>
        <c:lblAlgn val="ctr"/>
        <c:lblOffset val="100"/>
        <c:noMultiLvlLbl val="0"/>
      </c:catAx>
      <c:valAx>
        <c:axId val="225247808"/>
        <c:scaling>
          <c:orientation val="minMax"/>
        </c:scaling>
        <c:delete val="0"/>
        <c:axPos val="l"/>
        <c:majorGridlines/>
        <c:numFmt formatCode="#,##0.00_ " sourceLinked="1"/>
        <c:majorTickMark val="out"/>
        <c:minorTickMark val="none"/>
        <c:tickLblPos val="nextTo"/>
        <c:crossAx val="225557504"/>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6.7576453873279332E-2</c:v>
                </c:pt>
                <c:pt idx="1">
                  <c:v>0.38014404081184672</c:v>
                </c:pt>
                <c:pt idx="2">
                  <c:v>1.4924378138327426E-2</c:v>
                </c:pt>
                <c:pt idx="3">
                  <c:v>8.094519371021934E-2</c:v>
                </c:pt>
                <c:pt idx="4">
                  <c:v>-7.6178680721739542E-2</c:v>
                </c:pt>
                <c:pt idx="5">
                  <c:v>2.5103052189237829</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0.762156180376384</c:v>
                </c:pt>
                <c:pt idx="1">
                  <c:v>2.1993076882440288E-2</c:v>
                </c:pt>
                <c:pt idx="2">
                  <c:v>0.3325998218137613</c:v>
                </c:pt>
                <c:pt idx="3">
                  <c:v>-2.098053924694214E-2</c:v>
                </c:pt>
                <c:pt idx="4">
                  <c:v>0.2744565104575884</c:v>
                </c:pt>
                <c:pt idx="5">
                  <c:v>-0.10724944446287098</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6"/>
                <c:pt idx="0">
                  <c:v>-12.592206457343417</c:v>
                </c:pt>
                <c:pt idx="1">
                  <c:v>-1.0638679505088606</c:v>
                </c:pt>
                <c:pt idx="2">
                  <c:v>-0.37764337963942596</c:v>
                </c:pt>
                <c:pt idx="3">
                  <c:v>0.40318575892312208</c:v>
                </c:pt>
                <c:pt idx="4">
                  <c:v>0.27268469826418212</c:v>
                </c:pt>
                <c:pt idx="5">
                  <c:v>0.18723239849496046</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0.15581695249221211</c:v>
                </c:pt>
                <c:pt idx="1">
                  <c:v>2.0719502899929788E-2</c:v>
                </c:pt>
                <c:pt idx="2">
                  <c:v>0.11909939694735551</c:v>
                </c:pt>
                <c:pt idx="3">
                  <c:v>0.7890130317818379</c:v>
                </c:pt>
                <c:pt idx="4">
                  <c:v>-5.8693401695629754E-2</c:v>
                </c:pt>
                <c:pt idx="5">
                  <c:v>0.26247959045376745</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6"/>
                <c:pt idx="0">
                  <c:v>-5.4742213011786049E-2</c:v>
                </c:pt>
                <c:pt idx="1">
                  <c:v>0.41862571883800076</c:v>
                </c:pt>
                <c:pt idx="2">
                  <c:v>0.58249323772291994</c:v>
                </c:pt>
                <c:pt idx="3">
                  <c:v>1.4062218409373481</c:v>
                </c:pt>
                <c:pt idx="4">
                  <c:v>-0.33548232691121621</c:v>
                </c:pt>
                <c:pt idx="5">
                  <c:v>0.33305056026883123</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0.12108446807089827</c:v>
                </c:pt>
                <c:pt idx="1">
                  <c:v>0.26434027661943982</c:v>
                </c:pt>
                <c:pt idx="2">
                  <c:v>0.60086038923684726</c:v>
                </c:pt>
                <c:pt idx="3">
                  <c:v>0.74325568488068872</c:v>
                </c:pt>
                <c:pt idx="4">
                  <c:v>0.22743084802107827</c:v>
                </c:pt>
                <c:pt idx="5">
                  <c:v>0.20574483085571971</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6"/>
                <c:pt idx="0">
                  <c:v>-7.5380334914239566E-2</c:v>
                </c:pt>
                <c:pt idx="1">
                  <c:v>0.24424251320288673</c:v>
                </c:pt>
                <c:pt idx="2">
                  <c:v>1.2710524136188106</c:v>
                </c:pt>
                <c:pt idx="3">
                  <c:v>1.2249508356980248</c:v>
                </c:pt>
                <c:pt idx="4">
                  <c:v>0.6290896914886025</c:v>
                </c:pt>
                <c:pt idx="5">
                  <c:v>8.3571429624142435E-2</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6"/>
                <c:pt idx="0">
                  <c:v>1.0880479391125031</c:v>
                </c:pt>
                <c:pt idx="1">
                  <c:v>1.8459689798145048E-2</c:v>
                </c:pt>
                <c:pt idx="2">
                  <c:v>2.3373856264769432E-3</c:v>
                </c:pt>
                <c:pt idx="3">
                  <c:v>2.5439999673273146</c:v>
                </c:pt>
                <c:pt idx="4">
                  <c:v>-6.2474290719034082E-3</c:v>
                </c:pt>
                <c:pt idx="5">
                  <c:v>-0.50786415029902043</c:v>
                </c:pt>
              </c:numCache>
            </c:numRef>
          </c:val>
          <c:smooth val="0"/>
        </c:ser>
        <c:dLbls>
          <c:showLegendKey val="0"/>
          <c:showVal val="0"/>
          <c:showCatName val="0"/>
          <c:showSerName val="0"/>
          <c:showPercent val="0"/>
          <c:showBubbleSize val="0"/>
        </c:dLbls>
        <c:marker val="1"/>
        <c:smooth val="0"/>
        <c:axId val="225776640"/>
        <c:axId val="225250112"/>
      </c:lineChart>
      <c:catAx>
        <c:axId val="225776640"/>
        <c:scaling>
          <c:orientation val="minMax"/>
        </c:scaling>
        <c:delete val="0"/>
        <c:axPos val="b"/>
        <c:majorTickMark val="out"/>
        <c:minorTickMark val="none"/>
        <c:tickLblPos val="nextTo"/>
        <c:crossAx val="225250112"/>
        <c:crosses val="autoZero"/>
        <c:auto val="1"/>
        <c:lblAlgn val="ctr"/>
        <c:lblOffset val="100"/>
        <c:noMultiLvlLbl val="0"/>
      </c:catAx>
      <c:valAx>
        <c:axId val="225250112"/>
        <c:scaling>
          <c:orientation val="minMax"/>
        </c:scaling>
        <c:delete val="0"/>
        <c:axPos val="l"/>
        <c:majorGridlines/>
        <c:numFmt formatCode="0.00%" sourceLinked="1"/>
        <c:majorTickMark val="out"/>
        <c:minorTickMark val="none"/>
        <c:tickLblPos val="nextTo"/>
        <c:crossAx val="225776640"/>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0.20789613971445267</c:v>
                </c:pt>
                <c:pt idx="1">
                  <c:v>0.22789390296441703</c:v>
                </c:pt>
                <c:pt idx="2">
                  <c:v>0.19613027728981963</c:v>
                </c:pt>
                <c:pt idx="3">
                  <c:v>0.25178240686619729</c:v>
                </c:pt>
                <c:pt idx="4">
                  <c:v>0.33603931809874371</c:v>
                </c:pt>
                <c:pt idx="5">
                  <c:v>0.40450078820774271</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3.1214049926628882E-2</c:v>
                </c:pt>
                <c:pt idx="1">
                  <c:v>2.0729603286343681E-2</c:v>
                </c:pt>
                <c:pt idx="2">
                  <c:v>2.4092362420156006E-2</c:v>
                </c:pt>
                <c:pt idx="3">
                  <c:v>2.3555593953741794E-2</c:v>
                </c:pt>
                <c:pt idx="4">
                  <c:v>3.4711319537936582E-2</c:v>
                </c:pt>
                <c:pt idx="5">
                  <c:v>3.0287495397474679E-2</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0.72342161719199605</c:v>
                </c:pt>
                <c:pt idx="1">
                  <c:v>0.75515901965251853</c:v>
                </c:pt>
                <c:pt idx="2">
                  <c:v>0.70943202866567256</c:v>
                </c:pt>
                <c:pt idx="3">
                  <c:v>0.57739332049768843</c:v>
                </c:pt>
                <c:pt idx="4">
                  <c:v>0.477836206742768</c:v>
                </c:pt>
                <c:pt idx="5">
                  <c:v>0.43291165491102379</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6"/>
                <c:pt idx="0">
                  <c:v>0.54224400735234191</c:v>
                </c:pt>
                <c:pt idx="1">
                  <c:v>0.72789766700073188</c:v>
                </c:pt>
                <c:pt idx="2">
                  <c:v>0.6864870528589081</c:v>
                </c:pt>
                <c:pt idx="3">
                  <c:v>0.49146033631431563</c:v>
                </c:pt>
                <c:pt idx="4">
                  <c:v>0.60619819271481878</c:v>
                </c:pt>
                <c:pt idx="5">
                  <c:v>0.48427289333230766</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6"/>
                <c:pt idx="0">
                  <c:v>0.45775599264765815</c:v>
                </c:pt>
                <c:pt idx="1">
                  <c:v>0.27210233299926812</c:v>
                </c:pt>
                <c:pt idx="2">
                  <c:v>0.31351294714109185</c:v>
                </c:pt>
                <c:pt idx="3">
                  <c:v>0.50853966368568448</c:v>
                </c:pt>
                <c:pt idx="4">
                  <c:v>0.39380180728518127</c:v>
                </c:pt>
                <c:pt idx="5">
                  <c:v>0.51572710666769239</c:v>
                </c:pt>
              </c:numCache>
            </c:numRef>
          </c:val>
          <c:smooth val="0"/>
        </c:ser>
        <c:dLbls>
          <c:showLegendKey val="0"/>
          <c:showVal val="0"/>
          <c:showCatName val="0"/>
          <c:showSerName val="0"/>
          <c:showPercent val="0"/>
          <c:showBubbleSize val="0"/>
        </c:dLbls>
        <c:marker val="1"/>
        <c:smooth val="0"/>
        <c:axId val="225777664"/>
        <c:axId val="225252416"/>
      </c:lineChart>
      <c:catAx>
        <c:axId val="225777664"/>
        <c:scaling>
          <c:orientation val="minMax"/>
        </c:scaling>
        <c:delete val="0"/>
        <c:axPos val="b"/>
        <c:majorTickMark val="out"/>
        <c:minorTickMark val="none"/>
        <c:tickLblPos val="nextTo"/>
        <c:crossAx val="225252416"/>
        <c:crosses val="autoZero"/>
        <c:auto val="1"/>
        <c:lblAlgn val="ctr"/>
        <c:lblOffset val="100"/>
        <c:noMultiLvlLbl val="0"/>
      </c:catAx>
      <c:valAx>
        <c:axId val="225252416"/>
        <c:scaling>
          <c:orientation val="minMax"/>
        </c:scaling>
        <c:delete val="0"/>
        <c:axPos val="l"/>
        <c:majorGridlines/>
        <c:numFmt formatCode="0.00%" sourceLinked="1"/>
        <c:majorTickMark val="out"/>
        <c:minorTickMark val="none"/>
        <c:tickLblPos val="nextTo"/>
        <c:crossAx val="22577766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0.11274168199313697</c:v>
                </c:pt>
                <c:pt idx="1">
                  <c:v>21.439002948687797</c:v>
                </c:pt>
                <c:pt idx="2">
                  <c:v>-0.35367916239289832</c:v>
                </c:pt>
                <c:pt idx="3">
                  <c:v>1.5746703909419366</c:v>
                </c:pt>
                <c:pt idx="4">
                  <c:v>2.5035488379342867</c:v>
                </c:pt>
                <c:pt idx="5">
                  <c:v>3.4982456273748359</c:v>
                </c:pt>
              </c:numCache>
            </c:numRef>
          </c:val>
          <c:smooth val="0"/>
        </c:ser>
        <c:dLbls>
          <c:showLegendKey val="0"/>
          <c:showVal val="0"/>
          <c:showCatName val="0"/>
          <c:showSerName val="0"/>
          <c:showPercent val="0"/>
          <c:showBubbleSize val="0"/>
        </c:dLbls>
        <c:marker val="1"/>
        <c:smooth val="0"/>
        <c:axId val="225779200"/>
        <c:axId val="225254720"/>
      </c:lineChart>
      <c:catAx>
        <c:axId val="225779200"/>
        <c:scaling>
          <c:orientation val="minMax"/>
        </c:scaling>
        <c:delete val="0"/>
        <c:axPos val="b"/>
        <c:majorTickMark val="out"/>
        <c:minorTickMark val="none"/>
        <c:tickLblPos val="nextTo"/>
        <c:crossAx val="225254720"/>
        <c:crosses val="autoZero"/>
        <c:auto val="1"/>
        <c:lblAlgn val="ctr"/>
        <c:lblOffset val="100"/>
        <c:noMultiLvlLbl val="0"/>
      </c:catAx>
      <c:valAx>
        <c:axId val="225254720"/>
        <c:scaling>
          <c:orientation val="minMax"/>
        </c:scaling>
        <c:delete val="0"/>
        <c:axPos val="l"/>
        <c:majorGridlines/>
        <c:numFmt formatCode="0.00%" sourceLinked="1"/>
        <c:majorTickMark val="out"/>
        <c:minorTickMark val="none"/>
        <c:tickLblPos val="nextTo"/>
        <c:crossAx val="2257792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1620527103.6300001</c:v>
                </c:pt>
                <c:pt idx="1">
                  <c:v>1517949461.8400002</c:v>
                </c:pt>
                <c:pt idx="2">
                  <c:v>1099848578.8099999</c:v>
                </c:pt>
                <c:pt idx="3">
                  <c:v>1083675397.4000001</c:v>
                </c:pt>
                <c:pt idx="4">
                  <c:v>1002525755.89</c:v>
                </c:pt>
                <c:pt idx="5">
                  <c:v>1085194436.3800001</c:v>
                </c:pt>
              </c:numCache>
            </c:numRef>
          </c:val>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243310020.03999999</c:v>
                </c:pt>
                <c:pt idx="1">
                  <c:v>138075173.33000001</c:v>
                </c:pt>
                <c:pt idx="2">
                  <c:v>135103824.53</c:v>
                </c:pt>
                <c:pt idx="3">
                  <c:v>101383642.95</c:v>
                </c:pt>
                <c:pt idx="4">
                  <c:v>103556310.18000001</c:v>
                </c:pt>
                <c:pt idx="5">
                  <c:v>81255271.819999993</c:v>
                </c:pt>
              </c:numCache>
            </c:numRef>
          </c:val>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5638990409.4500008</c:v>
                </c:pt>
                <c:pt idx="1">
                  <c:v>5029942497.6900015</c:v>
                </c:pt>
                <c:pt idx="2">
                  <c:v>3978313900.7000008</c:v>
                </c:pt>
                <c:pt idx="3">
                  <c:v>2485109836.8400002</c:v>
                </c:pt>
                <c:pt idx="4">
                  <c:v>1425556708.8600001</c:v>
                </c:pt>
                <c:pt idx="5">
                  <c:v>1161415090.0300002</c:v>
                </c:pt>
              </c:numCache>
            </c:numRef>
          </c:val>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6"/>
                <c:pt idx="0">
                  <c:v>7794887898.6200008</c:v>
                </c:pt>
                <c:pt idx="1">
                  <c:v>6660772588.0100012</c:v>
                </c:pt>
                <c:pt idx="2">
                  <c:v>5607744984.6500006</c:v>
                </c:pt>
                <c:pt idx="3">
                  <c:v>4304015562.04</c:v>
                </c:pt>
                <c:pt idx="4">
                  <c:v>2983358499.7200003</c:v>
                </c:pt>
                <c:pt idx="5">
                  <c:v>2682799312.1800003</c:v>
                </c:pt>
              </c:numCache>
            </c:numRef>
          </c:val>
        </c:ser>
        <c:dLbls>
          <c:showLegendKey val="0"/>
          <c:showVal val="0"/>
          <c:showCatName val="0"/>
          <c:showSerName val="0"/>
          <c:showPercent val="0"/>
          <c:showBubbleSize val="0"/>
        </c:dLbls>
        <c:gapWidth val="150"/>
        <c:axId val="226349056"/>
        <c:axId val="226272384"/>
      </c:barChart>
      <c:catAx>
        <c:axId val="226349056"/>
        <c:scaling>
          <c:orientation val="minMax"/>
        </c:scaling>
        <c:delete val="0"/>
        <c:axPos val="b"/>
        <c:majorTickMark val="out"/>
        <c:minorTickMark val="none"/>
        <c:tickLblPos val="nextTo"/>
        <c:crossAx val="226272384"/>
        <c:crosses val="autoZero"/>
        <c:auto val="1"/>
        <c:lblAlgn val="ctr"/>
        <c:lblOffset val="100"/>
        <c:noMultiLvlLbl val="0"/>
      </c:catAx>
      <c:valAx>
        <c:axId val="226272384"/>
        <c:scaling>
          <c:orientation val="minMax"/>
        </c:scaling>
        <c:delete val="0"/>
        <c:axPos val="l"/>
        <c:majorGridlines/>
        <c:numFmt formatCode="#,##0.00_ " sourceLinked="1"/>
        <c:majorTickMark val="out"/>
        <c:minorTickMark val="none"/>
        <c:tickLblPos val="nextTo"/>
        <c:crossAx val="2263490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1879660092.28</c:v>
                </c:pt>
                <c:pt idx="1">
                  <c:v>2032900838.3199999</c:v>
                </c:pt>
                <c:pt idx="2">
                  <c:v>1633846148.76</c:v>
                </c:pt>
                <c:pt idx="3">
                  <c:v>719422475.22000003</c:v>
                </c:pt>
                <c:pt idx="4">
                  <c:v>323343088.61000001</c:v>
                </c:pt>
                <c:pt idx="5">
                  <c:v>198480838.90000001</c:v>
                </c:pt>
              </c:numCache>
            </c:numRef>
          </c:val>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1586786870.3299999</c:v>
                </c:pt>
                <c:pt idx="1">
                  <c:v>759937949.99000001</c:v>
                </c:pt>
                <c:pt idx="2">
                  <c:v>746163994.11999989</c:v>
                </c:pt>
                <c:pt idx="3">
                  <c:v>744423988.18999994</c:v>
                </c:pt>
                <c:pt idx="4">
                  <c:v>210051917.34000003</c:v>
                </c:pt>
                <c:pt idx="5">
                  <c:v>211372451.74000001</c:v>
                </c:pt>
              </c:numCache>
            </c:numRef>
          </c:val>
        </c:ser>
        <c:dLbls>
          <c:showLegendKey val="0"/>
          <c:showVal val="0"/>
          <c:showCatName val="0"/>
          <c:showSerName val="0"/>
          <c:showPercent val="0"/>
          <c:showBubbleSize val="0"/>
        </c:dLbls>
        <c:gapWidth val="150"/>
        <c:axId val="226350080"/>
        <c:axId val="226274688"/>
      </c:barChart>
      <c:catAx>
        <c:axId val="226350080"/>
        <c:scaling>
          <c:orientation val="minMax"/>
        </c:scaling>
        <c:delete val="0"/>
        <c:axPos val="b"/>
        <c:majorTickMark val="out"/>
        <c:minorTickMark val="none"/>
        <c:tickLblPos val="nextTo"/>
        <c:crossAx val="226274688"/>
        <c:crosses val="autoZero"/>
        <c:auto val="1"/>
        <c:lblAlgn val="ctr"/>
        <c:lblOffset val="100"/>
        <c:noMultiLvlLbl val="0"/>
      </c:catAx>
      <c:valAx>
        <c:axId val="226274688"/>
        <c:scaling>
          <c:orientation val="minMax"/>
        </c:scaling>
        <c:delete val="0"/>
        <c:axPos val="l"/>
        <c:majorGridlines/>
        <c:numFmt formatCode="#,##0.00_ " sourceLinked="1"/>
        <c:majorTickMark val="out"/>
        <c:minorTickMark val="none"/>
        <c:tickLblPos val="nextTo"/>
        <c:crossAx val="2263500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-259132988.64999962</c:v>
                </c:pt>
                <c:pt idx="1">
                  <c:v>-514951376.47999954</c:v>
                </c:pt>
                <c:pt idx="2">
                  <c:v>-533997569.95000076</c:v>
                </c:pt>
                <c:pt idx="3">
                  <c:v>364252922.18000031</c:v>
                </c:pt>
                <c:pt idx="4">
                  <c:v>679182667.28000069</c:v>
                </c:pt>
                <c:pt idx="5">
                  <c:v>886713597.48000026</c:v>
                </c:pt>
              </c:numCache>
            </c:numRef>
          </c:val>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259132988.64999986</c:v>
                </c:pt>
                <c:pt idx="1">
                  <c:v>514951376.47999978</c:v>
                </c:pt>
                <c:pt idx="2">
                  <c:v>533997569.95000005</c:v>
                </c:pt>
                <c:pt idx="3">
                  <c:v>-364252922.18000007</c:v>
                </c:pt>
                <c:pt idx="4">
                  <c:v>-679182667.27999997</c:v>
                </c:pt>
                <c:pt idx="5">
                  <c:v>-886713597.48000014</c:v>
                </c:pt>
              </c:numCache>
            </c:numRef>
          </c:val>
        </c:ser>
        <c:dLbls>
          <c:showLegendKey val="0"/>
          <c:showVal val="0"/>
          <c:showCatName val="0"/>
          <c:showSerName val="0"/>
          <c:showPercent val="0"/>
          <c:showBubbleSize val="0"/>
        </c:dLbls>
        <c:gapWidth val="150"/>
        <c:axId val="226350592"/>
        <c:axId val="226276416"/>
      </c:barChart>
      <c:catAx>
        <c:axId val="226350592"/>
        <c:scaling>
          <c:orientation val="minMax"/>
        </c:scaling>
        <c:delete val="0"/>
        <c:axPos val="b"/>
        <c:majorTickMark val="out"/>
        <c:minorTickMark val="none"/>
        <c:tickLblPos val="nextTo"/>
        <c:crossAx val="226276416"/>
        <c:crosses val="autoZero"/>
        <c:auto val="1"/>
        <c:lblAlgn val="ctr"/>
        <c:lblOffset val="100"/>
        <c:noMultiLvlLbl val="0"/>
      </c:catAx>
      <c:valAx>
        <c:axId val="226276416"/>
        <c:scaling>
          <c:orientation val="minMax"/>
        </c:scaling>
        <c:delete val="0"/>
        <c:axPos val="l"/>
        <c:majorGridlines/>
        <c:numFmt formatCode="#,##0.00_ " sourceLinked="1"/>
        <c:majorTickMark val="out"/>
        <c:minorTickMark val="none"/>
        <c:tickLblPos val="nextTo"/>
        <c:crossAx val="2263505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0.64120263750380335</c:v>
                </c:pt>
                <c:pt idx="1">
                  <c:v>0.63878800706008798</c:v>
                </c:pt>
                <c:pt idx="2">
                  <c:v>0.68437635592108714</c:v>
                </c:pt>
                <c:pt idx="3">
                  <c:v>0.67506389602815053</c:v>
                </c:pt>
                <c:pt idx="4">
                  <c:v>0.69516294456734551</c:v>
                </c:pt>
                <c:pt idx="5">
                  <c:v>0.63082700639604994</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6"/>
                <c:pt idx="0">
                  <c:v>0.35879736249619659</c:v>
                </c:pt>
                <c:pt idx="1">
                  <c:v>0.36121199293991202</c:v>
                </c:pt>
                <c:pt idx="2">
                  <c:v>0.3156236440789128</c:v>
                </c:pt>
                <c:pt idx="3">
                  <c:v>0.32493610397184952</c:v>
                </c:pt>
                <c:pt idx="4">
                  <c:v>0.30483705543265455</c:v>
                </c:pt>
                <c:pt idx="5">
                  <c:v>0.36917299360395006</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6"/>
                <c:pt idx="0">
                  <c:v>1.3545475865439704E-2</c:v>
                </c:pt>
                <c:pt idx="1">
                  <c:v>1.4560902677182217E-2</c:v>
                </c:pt>
                <c:pt idx="2">
                  <c:v>7.323592136677463E-3</c:v>
                </c:pt>
                <c:pt idx="3">
                  <c:v>4.6870607893548097E-3</c:v>
                </c:pt>
                <c:pt idx="4">
                  <c:v>5.952036110283959E-3</c:v>
                </c:pt>
                <c:pt idx="5">
                  <c:v>9.7751454712844636E-3</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6"/>
                <c:pt idx="0">
                  <c:v>2.2141299912711913E-2</c:v>
                </c:pt>
                <c:pt idx="1">
                  <c:v>2.2103827667527467E-2</c:v>
                </c:pt>
                <c:pt idx="2">
                  <c:v>2.2533301711959559E-2</c:v>
                </c:pt>
                <c:pt idx="3">
                  <c:v>1.5855598887451968E-2</c:v>
                </c:pt>
                <c:pt idx="4">
                  <c:v>2.4187888291611972E-2</c:v>
                </c:pt>
                <c:pt idx="5">
                  <c:v>2.2353768871893064E-2</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6"/>
                <c:pt idx="0">
                  <c:v>0.13397557586961309</c:v>
                </c:pt>
                <c:pt idx="1">
                  <c:v>0.12983894799621432</c:v>
                </c:pt>
                <c:pt idx="2">
                  <c:v>0.12568732566699956</c:v>
                </c:pt>
                <c:pt idx="3">
                  <c:v>0.13917509238054909</c:v>
                </c:pt>
                <c:pt idx="4">
                  <c:v>0.13987018609677096</c:v>
                </c:pt>
                <c:pt idx="5">
                  <c:v>0.13650355774020556</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6"/>
                <c:pt idx="0">
                  <c:v>3.6875925384365262E-3</c:v>
                </c:pt>
                <c:pt idx="1">
                  <c:v>3.4964646960725285E-3</c:v>
                </c:pt>
                <c:pt idx="2">
                  <c:v>5.1453216489833866E-3</c:v>
                </c:pt>
                <c:pt idx="3">
                  <c:v>2.3306850467335202E-2</c:v>
                </c:pt>
                <c:pt idx="4">
                  <c:v>5.0088199496301647E-3</c:v>
                </c:pt>
                <c:pt idx="5">
                  <c:v>-1.2730340988728749E-3</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6"/>
                <c:pt idx="0">
                  <c:v>3.9244947536551177E-4</c:v>
                </c:pt>
                <c:pt idx="1">
                  <c:v>6.2596285020572525E-4</c:v>
                </c:pt>
                <c:pt idx="2">
                  <c:v>1.2492570921818079E-3</c:v>
                </c:pt>
                <c:pt idx="3">
                  <c:v>2.2974995085515951E-3</c:v>
                </c:pt>
                <c:pt idx="4">
                  <c:v>7.0210821807842317E-4</c:v>
                </c:pt>
                <c:pt idx="5">
                  <c:v>3.8306362075781158E-4</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5.4263046783849375E-3</c:v>
                </c:pt>
                <c:pt idx="1">
                  <c:v>3.4157909073033621E-2</c:v>
                </c:pt>
                <c:pt idx="2">
                  <c:v>3.6818211132325258E-2</c:v>
                </c:pt>
                <c:pt idx="3">
                  <c:v>8.9248323623659729E-3</c:v>
                </c:pt>
                <c:pt idx="4">
                  <c:v>2.0611338274794812E-2</c:v>
                </c:pt>
                <c:pt idx="5">
                  <c:v>1.113922566014711E-2</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6"/>
                <c:pt idx="0">
                  <c:v>0.17916869833995169</c:v>
                </c:pt>
                <c:pt idx="1">
                  <c:v>0.20478401496023588</c:v>
                </c:pt>
                <c:pt idx="2">
                  <c:v>0.19875700938912702</c:v>
                </c:pt>
                <c:pt idx="3">
                  <c:v>0.19424693439560861</c:v>
                </c:pt>
                <c:pt idx="4">
                  <c:v>0.19633237694117028</c:v>
                </c:pt>
                <c:pt idx="5">
                  <c:v>0.17888172726541512</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0.16492066632722396</c:v>
                </c:pt>
                <c:pt idx="1">
                  <c:v>0.19260844319221268</c:v>
                </c:pt>
                <c:pt idx="2">
                  <c:v>0.16113237735706862</c:v>
                </c:pt>
                <c:pt idx="3">
                  <c:v>0.13020224198991404</c:v>
                </c:pt>
                <c:pt idx="4">
                  <c:v>0.1342910731812143</c:v>
                </c:pt>
                <c:pt idx="5">
                  <c:v>0.18785434050228492</c:v>
                </c:pt>
              </c:numCache>
            </c:numRef>
          </c:val>
          <c:smooth val="0"/>
        </c:ser>
        <c:dLbls>
          <c:showLegendKey val="0"/>
          <c:showVal val="0"/>
          <c:showCatName val="0"/>
          <c:showSerName val="0"/>
          <c:showPercent val="0"/>
          <c:showBubbleSize val="0"/>
        </c:dLbls>
        <c:marker val="1"/>
        <c:smooth val="0"/>
        <c:axId val="225778688"/>
        <c:axId val="226278144"/>
      </c:lineChart>
      <c:catAx>
        <c:axId val="225778688"/>
        <c:scaling>
          <c:orientation val="minMax"/>
        </c:scaling>
        <c:delete val="0"/>
        <c:axPos val="b"/>
        <c:majorTickMark val="out"/>
        <c:minorTickMark val="none"/>
        <c:tickLblPos val="nextTo"/>
        <c:crossAx val="226278144"/>
        <c:crosses val="autoZero"/>
        <c:auto val="1"/>
        <c:lblAlgn val="ctr"/>
        <c:lblOffset val="100"/>
        <c:noMultiLvlLbl val="0"/>
      </c:catAx>
      <c:valAx>
        <c:axId val="226278144"/>
        <c:scaling>
          <c:orientation val="minMax"/>
        </c:scaling>
        <c:delete val="0"/>
        <c:axPos val="l"/>
        <c:majorGridlines/>
        <c:numFmt formatCode="0.00%" sourceLinked="1"/>
        <c:majorTickMark val="out"/>
        <c:minorTickMark val="none"/>
        <c:tickLblPos val="nextTo"/>
        <c:crossAx val="225778688"/>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227053568"/>
        <c:axId val="226968704"/>
      </c:lineChart>
      <c:catAx>
        <c:axId val="227053568"/>
        <c:scaling>
          <c:orientation val="minMax"/>
        </c:scaling>
        <c:delete val="0"/>
        <c:axPos val="b"/>
        <c:majorTickMark val="out"/>
        <c:minorTickMark val="none"/>
        <c:tickLblPos val="nextTo"/>
        <c:crossAx val="226968704"/>
        <c:crosses val="autoZero"/>
        <c:auto val="1"/>
        <c:lblAlgn val="ctr"/>
        <c:lblOffset val="100"/>
        <c:noMultiLvlLbl val="0"/>
      </c:catAx>
      <c:valAx>
        <c:axId val="226968704"/>
        <c:scaling>
          <c:orientation val="minMax"/>
        </c:scaling>
        <c:delete val="0"/>
        <c:axPos val="l"/>
        <c:majorGridlines/>
        <c:numFmt formatCode="0.00%" sourceLinked="1"/>
        <c:majorTickMark val="out"/>
        <c:minorTickMark val="none"/>
        <c:tickLblPos val="nextTo"/>
        <c:crossAx val="2270535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0.14407990340770094</c:v>
                </c:pt>
                <c:pt idx="1">
                  <c:v>0.22116482661627634</c:v>
                </c:pt>
                <c:pt idx="2">
                  <c:v>0.14835472832077248</c:v>
                </c:pt>
                <c:pt idx="3">
                  <c:v>0.13540743487854576</c:v>
                </c:pt>
                <c:pt idx="4">
                  <c:v>0.15300165065852242</c:v>
                </c:pt>
                <c:pt idx="5">
                  <c:v>0.19338130751449598</c:v>
                </c:pt>
                <c:pt idx="6">
                  <c:v>0.14386033668768225</c:v>
                </c:pt>
              </c:numCache>
            </c:numRef>
          </c:val>
          <c:smooth val="0"/>
        </c:ser>
        <c:dLbls>
          <c:showLegendKey val="0"/>
          <c:showVal val="0"/>
          <c:showCatName val="0"/>
          <c:showSerName val="0"/>
          <c:showPercent val="0"/>
          <c:showBubbleSize val="0"/>
        </c:dLbls>
        <c:marker val="1"/>
        <c:smooth val="0"/>
        <c:axId val="227054080"/>
        <c:axId val="226971008"/>
      </c:lineChart>
      <c:catAx>
        <c:axId val="227054080"/>
        <c:scaling>
          <c:orientation val="minMax"/>
        </c:scaling>
        <c:delete val="0"/>
        <c:axPos val="b"/>
        <c:majorTickMark val="out"/>
        <c:minorTickMark val="none"/>
        <c:tickLblPos val="nextTo"/>
        <c:crossAx val="226971008"/>
        <c:crosses val="autoZero"/>
        <c:auto val="1"/>
        <c:lblAlgn val="ctr"/>
        <c:lblOffset val="100"/>
        <c:noMultiLvlLbl val="0"/>
      </c:catAx>
      <c:valAx>
        <c:axId val="226971008"/>
        <c:scaling>
          <c:orientation val="minMax"/>
        </c:scaling>
        <c:delete val="0"/>
        <c:axPos val="l"/>
        <c:majorGridlines/>
        <c:numFmt formatCode="0.00%" sourceLinked="1"/>
        <c:majorTickMark val="out"/>
        <c:minorTickMark val="none"/>
        <c:tickLblPos val="nextTo"/>
        <c:crossAx val="22705408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-0.22841325667732598</c:v>
                </c:pt>
                <c:pt idx="1">
                  <c:v>0.64388275939094508</c:v>
                </c:pt>
                <c:pt idx="2">
                  <c:v>0.2699681032070807</c:v>
                </c:pt>
                <c:pt idx="3">
                  <c:v>0.14474642093983597</c:v>
                </c:pt>
                <c:pt idx="4">
                  <c:v>-0.17687069622366422</c:v>
                </c:pt>
                <c:pt idx="5">
                  <c:v>0.36253677313773058</c:v>
                </c:pt>
              </c:numCache>
            </c:numRef>
          </c:val>
          <c:smooth val="0"/>
        </c:ser>
        <c:dLbls>
          <c:showLegendKey val="0"/>
          <c:showVal val="0"/>
          <c:showCatName val="0"/>
          <c:showSerName val="0"/>
          <c:showPercent val="0"/>
          <c:showBubbleSize val="0"/>
        </c:dLbls>
        <c:marker val="1"/>
        <c:smooth val="0"/>
        <c:axId val="227055104"/>
        <c:axId val="226972736"/>
      </c:lineChart>
      <c:catAx>
        <c:axId val="227055104"/>
        <c:scaling>
          <c:orientation val="minMax"/>
        </c:scaling>
        <c:delete val="0"/>
        <c:axPos val="b"/>
        <c:majorTickMark val="out"/>
        <c:minorTickMark val="none"/>
        <c:tickLblPos val="nextTo"/>
        <c:crossAx val="226972736"/>
        <c:crosses val="autoZero"/>
        <c:auto val="1"/>
        <c:lblAlgn val="ctr"/>
        <c:lblOffset val="100"/>
        <c:noMultiLvlLbl val="0"/>
      </c:catAx>
      <c:valAx>
        <c:axId val="226972736"/>
        <c:scaling>
          <c:orientation val="minMax"/>
        </c:scaling>
        <c:delete val="0"/>
        <c:axPos val="l"/>
        <c:majorGridlines/>
        <c:numFmt formatCode="0.00%" sourceLinked="1"/>
        <c:majorTickMark val="out"/>
        <c:minorTickMark val="none"/>
        <c:tickLblPos val="nextTo"/>
        <c:crossAx val="2270551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0.18439729809851851</c:v>
                </c:pt>
                <c:pt idx="1">
                  <c:v>0.10269695182487738</c:v>
                </c:pt>
                <c:pt idx="2">
                  <c:v>0.15913476556692241</c:v>
                </c:pt>
                <c:pt idx="3">
                  <c:v>0.29348947601238001</c:v>
                </c:pt>
                <c:pt idx="4">
                  <c:v>4.0366691030193261E-2</c:v>
                </c:pt>
                <c:pt idx="5">
                  <c:v>1.3619162329061575E-2</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6"/>
                <c:pt idx="0">
                  <c:v>0.18887434172149614</c:v>
                </c:pt>
                <c:pt idx="1">
                  <c:v>2.9243021260465272E-2</c:v>
                </c:pt>
                <c:pt idx="2">
                  <c:v>0.17512494972335732</c:v>
                </c:pt>
                <c:pt idx="3">
                  <c:v>0.25609118261011699</c:v>
                </c:pt>
                <c:pt idx="4">
                  <c:v>0.14647021296402046</c:v>
                </c:pt>
                <c:pt idx="5">
                  <c:v>-1.8985240715414645E-2</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6"/>
                <c:pt idx="0">
                  <c:v>0.17647983735706771</c:v>
                </c:pt>
                <c:pt idx="1">
                  <c:v>0.26196934561038315</c:v>
                </c:pt>
                <c:pt idx="2">
                  <c:v>0.12591470819901079</c:v>
                </c:pt>
                <c:pt idx="3">
                  <c:v>0.37877408068884205</c:v>
                </c:pt>
                <c:pt idx="4">
                  <c:v>-0.1409384647348022</c:v>
                </c:pt>
                <c:pt idx="5">
                  <c:v>7.464981798810269E-2</c:v>
                </c:pt>
              </c:numCache>
            </c:numRef>
          </c:val>
          <c:smooth val="0"/>
        </c:ser>
        <c:dLbls>
          <c:showLegendKey val="0"/>
          <c:showVal val="0"/>
          <c:showCatName val="0"/>
          <c:showSerName val="0"/>
          <c:showPercent val="0"/>
          <c:showBubbleSize val="0"/>
        </c:dLbls>
        <c:marker val="1"/>
        <c:smooth val="0"/>
        <c:axId val="227055616"/>
        <c:axId val="226974464"/>
      </c:lineChart>
      <c:catAx>
        <c:axId val="227055616"/>
        <c:scaling>
          <c:orientation val="minMax"/>
        </c:scaling>
        <c:delete val="0"/>
        <c:axPos val="b"/>
        <c:majorTickMark val="out"/>
        <c:minorTickMark val="none"/>
        <c:tickLblPos val="nextTo"/>
        <c:crossAx val="226974464"/>
        <c:crosses val="autoZero"/>
        <c:auto val="1"/>
        <c:lblAlgn val="ctr"/>
        <c:lblOffset val="100"/>
        <c:noMultiLvlLbl val="0"/>
      </c:catAx>
      <c:valAx>
        <c:axId val="226974464"/>
        <c:scaling>
          <c:orientation val="minMax"/>
        </c:scaling>
        <c:delete val="0"/>
        <c:axPos val="l"/>
        <c:majorGridlines/>
        <c:numFmt formatCode="0.00%" sourceLinked="1"/>
        <c:majorTickMark val="out"/>
        <c:minorTickMark val="none"/>
        <c:tickLblPos val="nextTo"/>
        <c:crossAx val="227055616"/>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227056128"/>
        <c:axId val="227157120"/>
      </c:lineChart>
      <c:catAx>
        <c:axId val="227056128"/>
        <c:scaling>
          <c:orientation val="minMax"/>
        </c:scaling>
        <c:delete val="0"/>
        <c:axPos val="b"/>
        <c:majorTickMark val="out"/>
        <c:minorTickMark val="none"/>
        <c:tickLblPos val="nextTo"/>
        <c:crossAx val="227157120"/>
        <c:crosses val="autoZero"/>
        <c:auto val="1"/>
        <c:lblAlgn val="ctr"/>
        <c:lblOffset val="100"/>
        <c:noMultiLvlLbl val="0"/>
      </c:catAx>
      <c:valAx>
        <c:axId val="227157120"/>
        <c:scaling>
          <c:orientation val="minMax"/>
        </c:scaling>
        <c:delete val="0"/>
        <c:axPos val="l"/>
        <c:majorGridlines/>
        <c:numFmt formatCode="0.00%" sourceLinked="1"/>
        <c:majorTickMark val="out"/>
        <c:minorTickMark val="none"/>
        <c:tickLblPos val="nextTo"/>
        <c:crossAx val="2270561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0.17066765894430036</c:v>
                </c:pt>
                <c:pt idx="1">
                  <c:v>0.13390784816099544</c:v>
                </c:pt>
                <c:pt idx="2">
                  <c:v>0.16792957150582055</c:v>
                </c:pt>
                <c:pt idx="3">
                  <c:v>0.11839578380188043</c:v>
                </c:pt>
                <c:pt idx="4">
                  <c:v>6.5847303917672018E-2</c:v>
                </c:pt>
                <c:pt idx="5">
                  <c:v>5.8146805602441676E-2</c:v>
                </c:pt>
              </c:numCache>
            </c:numRef>
          </c:val>
          <c:smooth val="0"/>
        </c:ser>
        <c:dLbls>
          <c:showLegendKey val="0"/>
          <c:showVal val="0"/>
          <c:showCatName val="0"/>
          <c:showSerName val="0"/>
          <c:showPercent val="0"/>
          <c:showBubbleSize val="0"/>
        </c:dLbls>
        <c:marker val="1"/>
        <c:smooth val="0"/>
        <c:axId val="227057152"/>
        <c:axId val="227159424"/>
      </c:lineChart>
      <c:catAx>
        <c:axId val="227057152"/>
        <c:scaling>
          <c:orientation val="minMax"/>
        </c:scaling>
        <c:delete val="0"/>
        <c:axPos val="b"/>
        <c:majorTickMark val="out"/>
        <c:minorTickMark val="none"/>
        <c:tickLblPos val="nextTo"/>
        <c:crossAx val="227159424"/>
        <c:crosses val="autoZero"/>
        <c:auto val="1"/>
        <c:lblAlgn val="ctr"/>
        <c:lblOffset val="100"/>
        <c:noMultiLvlLbl val="0"/>
      </c:catAx>
      <c:valAx>
        <c:axId val="227159424"/>
        <c:scaling>
          <c:orientation val="minMax"/>
        </c:scaling>
        <c:delete val="0"/>
        <c:axPos val="l"/>
        <c:majorGridlines/>
        <c:numFmt formatCode="0.00%" sourceLinked="1"/>
        <c:majorTickMark val="out"/>
        <c:minorTickMark val="none"/>
        <c:tickLblPos val="nextTo"/>
        <c:crossAx val="2270571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3099658647.4400001</c:v>
                </c:pt>
                <c:pt idx="1">
                  <c:v>2617076763.3600001</c:v>
                </c:pt>
                <c:pt idx="2">
                  <c:v>2373341795.3400002</c:v>
                </c:pt>
                <c:pt idx="3">
                  <c:v>2047511528.29</c:v>
                </c:pt>
                <c:pt idx="4">
                  <c:v>1582936364.2</c:v>
                </c:pt>
                <c:pt idx="5">
                  <c:v>1521517728.1700001</c:v>
                </c:pt>
              </c:numCache>
            </c:numRef>
          </c:val>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1987509300.0999999</c:v>
                </c:pt>
                <c:pt idx="1">
                  <c:v>1671757249.99</c:v>
                </c:pt>
                <c:pt idx="2">
                  <c:v>1624259009.25</c:v>
                </c:pt>
                <c:pt idx="3">
                  <c:v>1382201109.45</c:v>
                </c:pt>
                <c:pt idx="4">
                  <c:v>1100398704</c:v>
                </c:pt>
                <c:pt idx="5">
                  <c:v>959814473.63999999</c:v>
                </c:pt>
              </c:numCache>
            </c:numRef>
          </c:val>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1112149347.3400002</c:v>
                </c:pt>
                <c:pt idx="1">
                  <c:v>945319513.37000012</c:v>
                </c:pt>
                <c:pt idx="2">
                  <c:v>749082786.09000015</c:v>
                </c:pt>
                <c:pt idx="3">
                  <c:v>665310418.83999991</c:v>
                </c:pt>
                <c:pt idx="4">
                  <c:v>482537660.20000005</c:v>
                </c:pt>
                <c:pt idx="5">
                  <c:v>561703254.53000009</c:v>
                </c:pt>
              </c:numCache>
            </c:numRef>
          </c:val>
        </c:ser>
        <c:dLbls>
          <c:showLegendKey val="0"/>
          <c:showVal val="0"/>
          <c:showCatName val="0"/>
          <c:showSerName val="0"/>
          <c:showPercent val="0"/>
          <c:showBubbleSize val="0"/>
        </c:dLbls>
        <c:gapWidth val="150"/>
        <c:axId val="227344384"/>
        <c:axId val="227161152"/>
      </c:barChart>
      <c:catAx>
        <c:axId val="227344384"/>
        <c:scaling>
          <c:orientation val="minMax"/>
        </c:scaling>
        <c:delete val="0"/>
        <c:axPos val="b"/>
        <c:majorTickMark val="out"/>
        <c:minorTickMark val="none"/>
        <c:tickLblPos val="nextTo"/>
        <c:crossAx val="227161152"/>
        <c:crosses val="autoZero"/>
        <c:auto val="1"/>
        <c:lblAlgn val="ctr"/>
        <c:lblOffset val="100"/>
        <c:noMultiLvlLbl val="0"/>
      </c:catAx>
      <c:valAx>
        <c:axId val="227161152"/>
        <c:scaling>
          <c:orientation val="minMax"/>
        </c:scaling>
        <c:delete val="0"/>
        <c:axPos val="l"/>
        <c:majorGridlines/>
        <c:numFmt formatCode="#,##0.00_ " sourceLinked="1"/>
        <c:majorTickMark val="out"/>
        <c:minorTickMark val="none"/>
        <c:tickLblPos val="nextTo"/>
        <c:crossAx val="2273443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9.220683437661846E-2</c:v>
                </c:pt>
                <c:pt idx="1">
                  <c:v>0.11649567588487778</c:v>
                </c:pt>
                <c:pt idx="2">
                  <c:v>0.21087254930872679</c:v>
                </c:pt>
                <c:pt idx="3">
                  <c:v>0.31667562079845346</c:v>
                </c:pt>
                <c:pt idx="4">
                  <c:v>0.2165771724679656</c:v>
                </c:pt>
                <c:pt idx="5">
                  <c:v>0.14230453078312036</c:v>
                </c:pt>
              </c:numCache>
            </c:numRef>
          </c:val>
          <c:smooth val="0"/>
        </c:ser>
        <c:dLbls>
          <c:showLegendKey val="0"/>
          <c:showVal val="0"/>
          <c:showCatName val="0"/>
          <c:showSerName val="0"/>
          <c:showPercent val="0"/>
          <c:showBubbleSize val="0"/>
        </c:dLbls>
        <c:marker val="1"/>
        <c:smooth val="0"/>
        <c:axId val="227345920"/>
        <c:axId val="227163456"/>
      </c:lineChart>
      <c:catAx>
        <c:axId val="227345920"/>
        <c:scaling>
          <c:orientation val="minMax"/>
        </c:scaling>
        <c:delete val="0"/>
        <c:axPos val="b"/>
        <c:majorTickMark val="out"/>
        <c:minorTickMark val="none"/>
        <c:tickLblPos val="nextTo"/>
        <c:crossAx val="227163456"/>
        <c:crosses val="autoZero"/>
        <c:auto val="1"/>
        <c:lblAlgn val="ctr"/>
        <c:lblOffset val="100"/>
        <c:noMultiLvlLbl val="0"/>
      </c:catAx>
      <c:valAx>
        <c:axId val="227163456"/>
        <c:scaling>
          <c:orientation val="minMax"/>
        </c:scaling>
        <c:delete val="0"/>
        <c:axPos val="l"/>
        <c:majorGridlines/>
        <c:numFmt formatCode="0.00%" sourceLinked="1"/>
        <c:majorTickMark val="out"/>
        <c:minorTickMark val="none"/>
        <c:tickLblPos val="nextTo"/>
        <c:crossAx val="2273459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5.7214052641245744E-3</c:v>
                </c:pt>
                <c:pt idx="1">
                  <c:v>0.1214772356761447</c:v>
                </c:pt>
                <c:pt idx="2">
                  <c:v>1.779723227441591E-2</c:v>
                </c:pt>
                <c:pt idx="3">
                  <c:v>1.8199430834784043E-2</c:v>
                </c:pt>
                <c:pt idx="4">
                  <c:v>2.6552106395501037E-2</c:v>
                </c:pt>
                <c:pt idx="5">
                  <c:v>1.5185808621479375E-2</c:v>
                </c:pt>
              </c:numCache>
            </c:numRef>
          </c:val>
          <c:smooth val="0"/>
        </c:ser>
        <c:dLbls>
          <c:showLegendKey val="0"/>
          <c:showVal val="0"/>
          <c:showCatName val="0"/>
          <c:showSerName val="0"/>
          <c:showPercent val="0"/>
          <c:showBubbleSize val="0"/>
        </c:dLbls>
        <c:marker val="1"/>
        <c:smooth val="0"/>
        <c:axId val="227346944"/>
        <c:axId val="227337344"/>
      </c:lineChart>
      <c:catAx>
        <c:axId val="227346944"/>
        <c:scaling>
          <c:orientation val="minMax"/>
        </c:scaling>
        <c:delete val="0"/>
        <c:axPos val="b"/>
        <c:majorTickMark val="out"/>
        <c:minorTickMark val="none"/>
        <c:tickLblPos val="nextTo"/>
        <c:crossAx val="227337344"/>
        <c:crosses val="autoZero"/>
        <c:auto val="1"/>
        <c:lblAlgn val="ctr"/>
        <c:lblOffset val="100"/>
        <c:noMultiLvlLbl val="0"/>
      </c:catAx>
      <c:valAx>
        <c:axId val="227337344"/>
        <c:scaling>
          <c:orientation val="minMax"/>
        </c:scaling>
        <c:delete val="0"/>
        <c:axPos val="l"/>
        <c:majorGridlines/>
        <c:numFmt formatCode="0.00%" sourceLinked="1"/>
        <c:majorTickMark val="out"/>
        <c:minorTickMark val="none"/>
        <c:tickLblPos val="nextTo"/>
        <c:crossAx val="2273469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10.613075287136146</c:v>
                </c:pt>
                <c:pt idx="1">
                  <c:v>-103.87473871590839</c:v>
                </c:pt>
                <c:pt idx="2">
                  <c:v>6.0164006624388326</c:v>
                </c:pt>
                <c:pt idx="3">
                  <c:v>3.2302946078743697</c:v>
                </c:pt>
                <c:pt idx="4">
                  <c:v>3.5042445067810384</c:v>
                </c:pt>
                <c:pt idx="5">
                  <c:v>4.2867561997206547</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0.54968326284887681</c:v>
                </c:pt>
                <c:pt idx="1">
                  <c:v>0.52029953912234406</c:v>
                </c:pt>
                <c:pt idx="2">
                  <c:v>0.59656976663465411</c:v>
                </c:pt>
                <c:pt idx="3">
                  <c:v>0.82391188427050022</c:v>
                </c:pt>
                <c:pt idx="4">
                  <c:v>1.1103987336048207</c:v>
                </c:pt>
                <c:pt idx="5">
                  <c:v>1.3100550709485772</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1.9127471799124665</c:v>
                </c:pt>
                <c:pt idx="1">
                  <c:v>1.7240868877068409</c:v>
                </c:pt>
                <c:pt idx="2">
                  <c:v>2.157880494702169</c:v>
                </c:pt>
                <c:pt idx="3">
                  <c:v>1.8894140562778081</c:v>
                </c:pt>
                <c:pt idx="4">
                  <c:v>1.5789483261651827</c:v>
                </c:pt>
                <c:pt idx="5">
                  <c:v>1.402069230326586</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12.739543759564109</c:v>
                </c:pt>
                <c:pt idx="1">
                  <c:v>18.953999479002501</c:v>
                </c:pt>
                <c:pt idx="2">
                  <c:v>17.56679948622029</c:v>
                </c:pt>
                <c:pt idx="3">
                  <c:v>20.195679191561343</c:v>
                </c:pt>
                <c:pt idx="4">
                  <c:v>15.285754788371312</c:v>
                </c:pt>
                <c:pt idx="5">
                  <c:v>18.725157077075917</c:v>
                </c:pt>
              </c:numCache>
            </c:numRef>
          </c:val>
          <c:smooth val="0"/>
        </c:ser>
        <c:dLbls>
          <c:showLegendKey val="0"/>
          <c:showVal val="0"/>
          <c:showCatName val="0"/>
          <c:showSerName val="0"/>
          <c:showPercent val="0"/>
          <c:showBubbleSize val="0"/>
        </c:dLbls>
        <c:marker val="1"/>
        <c:smooth val="0"/>
        <c:axId val="227347968"/>
        <c:axId val="227339072"/>
      </c:lineChart>
      <c:catAx>
        <c:axId val="227347968"/>
        <c:scaling>
          <c:orientation val="minMax"/>
        </c:scaling>
        <c:delete val="0"/>
        <c:axPos val="b"/>
        <c:majorTickMark val="out"/>
        <c:minorTickMark val="none"/>
        <c:tickLblPos val="nextTo"/>
        <c:crossAx val="227339072"/>
        <c:crosses val="autoZero"/>
        <c:auto val="1"/>
        <c:lblAlgn val="ctr"/>
        <c:lblOffset val="100"/>
        <c:noMultiLvlLbl val="0"/>
      </c:catAx>
      <c:valAx>
        <c:axId val="227339072"/>
        <c:scaling>
          <c:orientation val="minMax"/>
        </c:scaling>
        <c:delete val="0"/>
        <c:axPos val="l"/>
        <c:majorGridlines/>
        <c:numFmt formatCode="#,##0.00_ " sourceLinked="1"/>
        <c:majorTickMark val="out"/>
        <c:minorTickMark val="none"/>
        <c:tickLblPos val="nextTo"/>
        <c:crossAx val="2273479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0.62564859603688139</c:v>
                </c:pt>
                <c:pt idx="1">
                  <c:v>0.60250453243390056</c:v>
                </c:pt>
                <c:pt idx="2">
                  <c:v>0.64673682756200435</c:v>
                </c:pt>
                <c:pt idx="3">
                  <c:v>0.8534666069208019</c:v>
                </c:pt>
                <c:pt idx="4">
                  <c:v>1.0270528900682547</c:v>
                </c:pt>
                <c:pt idx="5">
                  <c:v>1.1702205207410343</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1.8791038586416116</c:v>
                </c:pt>
                <c:pt idx="1">
                  <c:v>1.8730526742596458</c:v>
                </c:pt>
                <c:pt idx="2">
                  <c:v>1.8254176316282655</c:v>
                </c:pt>
                <c:pt idx="3">
                  <c:v>2.591758425248329</c:v>
                </c:pt>
                <c:pt idx="4">
                  <c:v>2.6926079576096953</c:v>
                </c:pt>
                <c:pt idx="5">
                  <c:v>2.6590960023717511</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1.9304072490288908</c:v>
                </c:pt>
                <c:pt idx="1">
                  <c:v>1.7979279863476669</c:v>
                </c:pt>
                <c:pt idx="2">
                  <c:v>2.577441651186144</c:v>
                </c:pt>
                <c:pt idx="3">
                  <c:v>2.8264440555328525</c:v>
                </c:pt>
                <c:pt idx="4">
                  <c:v>5.4897159651273375</c:v>
                </c:pt>
                <c:pt idx="5">
                  <c:v>6.3622960412746199</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3.39759882559233</c:v>
                </c:pt>
                <c:pt idx="1">
                  <c:v>3.1594022934058339</c:v>
                </c:pt>
                <c:pt idx="2">
                  <c:v>3.2294335899749194</c:v>
                </c:pt>
                <c:pt idx="3">
                  <c:v>4.0627905071751584</c:v>
                </c:pt>
                <c:pt idx="4">
                  <c:v>3.6054497035660362</c:v>
                </c:pt>
                <c:pt idx="5">
                  <c:v>5.0961793453390127</c:v>
                </c:pt>
              </c:numCache>
            </c:numRef>
          </c:val>
          <c:smooth val="0"/>
        </c:ser>
        <c:dLbls>
          <c:showLegendKey val="0"/>
          <c:showVal val="0"/>
          <c:showCatName val="0"/>
          <c:showSerName val="0"/>
          <c:showPercent val="0"/>
          <c:showBubbleSize val="0"/>
        </c:dLbls>
        <c:marker val="1"/>
        <c:smooth val="0"/>
        <c:axId val="227586560"/>
        <c:axId val="227341376"/>
      </c:lineChart>
      <c:catAx>
        <c:axId val="227586560"/>
        <c:scaling>
          <c:orientation val="minMax"/>
        </c:scaling>
        <c:delete val="0"/>
        <c:axPos val="b"/>
        <c:majorTickMark val="out"/>
        <c:minorTickMark val="none"/>
        <c:tickLblPos val="nextTo"/>
        <c:crossAx val="227341376"/>
        <c:crosses val="autoZero"/>
        <c:auto val="1"/>
        <c:lblAlgn val="ctr"/>
        <c:lblOffset val="100"/>
        <c:noMultiLvlLbl val="0"/>
      </c:catAx>
      <c:valAx>
        <c:axId val="227341376"/>
        <c:scaling>
          <c:orientation val="minMax"/>
        </c:scaling>
        <c:delete val="0"/>
        <c:axPos val="l"/>
        <c:majorGridlines/>
        <c:numFmt formatCode="#,##0.00_ " sourceLinked="1"/>
        <c:majorTickMark val="out"/>
        <c:minorTickMark val="none"/>
        <c:tickLblPos val="nextTo"/>
        <c:crossAx val="22758656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0.10333509357590423</c:v>
                </c:pt>
                <c:pt idx="1">
                  <c:v>0.14972873845423207</c:v>
                </c:pt>
                <c:pt idx="2">
                  <c:v>0.10936250670071139</c:v>
                </c:pt>
                <c:pt idx="3">
                  <c:v>9.767161032411692E-2</c:v>
                </c:pt>
                <c:pt idx="4">
                  <c:v>9.88553001813572E-2</c:v>
                </c:pt>
                <c:pt idx="5">
                  <c:v>0.12945009907478883</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0.20065593608627819</c:v>
                </c:pt>
                <c:pt idx="1">
                  <c:v>0.29796437836192463</c:v>
                </c:pt>
                <c:pt idx="2">
                  <c:v>0.21079506503964374</c:v>
                </c:pt>
                <c:pt idx="3">
                  <c:v>0.17522271341721368</c:v>
                </c:pt>
                <c:pt idx="4">
                  <c:v>0.18261323620301728</c:v>
                </c:pt>
                <c:pt idx="5">
                  <c:v>0.23233328806176315</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0.39765275495350749</c:v>
                </c:pt>
                <c:pt idx="1">
                  <c:v>0.39290888988928663</c:v>
                </c:pt>
                <c:pt idx="2">
                  <c:v>0.42322569978422958</c:v>
                </c:pt>
                <c:pt idx="3">
                  <c:v>0.47572121865645128</c:v>
                </c:pt>
                <c:pt idx="4">
                  <c:v>0.53058871883770076</c:v>
                </c:pt>
                <c:pt idx="5">
                  <c:v>0.56713810878892723</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7.9791385782483445E-2</c:v>
                </c:pt>
                <c:pt idx="1">
                  <c:v>0.11707285312873518</c:v>
                </c:pt>
                <c:pt idx="2">
                  <c:v>8.92138889124654E-2</c:v>
                </c:pt>
                <c:pt idx="3">
                  <c:v>8.3357162763127018E-2</c:v>
                </c:pt>
                <c:pt idx="4">
                  <c:v>9.689252303976538E-2</c:v>
                </c:pt>
                <c:pt idx="5">
                  <c:v>0.13176506160006138</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0.82933234105569964</c:v>
                </c:pt>
                <c:pt idx="1">
                  <c:v>0.86609215183900456</c:v>
                </c:pt>
                <c:pt idx="2">
                  <c:v>0.83207042849417945</c:v>
                </c:pt>
                <c:pt idx="3">
                  <c:v>0.88160421619811957</c:v>
                </c:pt>
                <c:pt idx="4">
                  <c:v>0.93415269608232798</c:v>
                </c:pt>
                <c:pt idx="5">
                  <c:v>0.94185319439755832</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0.86581039325083908</c:v>
                </c:pt>
                <c:pt idx="1">
                  <c:v>0.85701339263865106</c:v>
                </c:pt>
                <c:pt idx="2">
                  <c:v>0.84582567824939181</c:v>
                </c:pt>
                <c:pt idx="3">
                  <c:v>0.87655354643550842</c:v>
                </c:pt>
                <c:pt idx="4">
                  <c:v>0.89690406368545661</c:v>
                </c:pt>
                <c:pt idx="5">
                  <c:v>0.88373048885442873</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0.13418960674916092</c:v>
                </c:pt>
                <c:pt idx="1">
                  <c:v>0.14298660736134894</c:v>
                </c:pt>
                <c:pt idx="2">
                  <c:v>0.15417432175060819</c:v>
                </c:pt>
                <c:pt idx="3">
                  <c:v>0.12344645356449158</c:v>
                </c:pt>
                <c:pt idx="4">
                  <c:v>0.10309593631454339</c:v>
                </c:pt>
                <c:pt idx="5">
                  <c:v>0.11626951114557127</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0.10333509357590423</c:v>
                </c:pt>
                <c:pt idx="1">
                  <c:v>0.14972873845423207</c:v>
                </c:pt>
                <c:pt idx="2">
                  <c:v>0.1093625067007114</c:v>
                </c:pt>
                <c:pt idx="3">
                  <c:v>9.767161032411692E-2</c:v>
                </c:pt>
                <c:pt idx="4">
                  <c:v>9.88553001813572E-2</c:v>
                </c:pt>
                <c:pt idx="5">
                  <c:v>0.12945009907478883</c:v>
                </c:pt>
              </c:numCache>
            </c:numRef>
          </c:val>
          <c:smooth val="0"/>
        </c:ser>
        <c:dLbls>
          <c:showLegendKey val="0"/>
          <c:showVal val="0"/>
          <c:showCatName val="0"/>
          <c:showSerName val="0"/>
          <c:showPercent val="0"/>
          <c:showBubbleSize val="0"/>
        </c:dLbls>
        <c:marker val="1"/>
        <c:smooth val="0"/>
        <c:axId val="227588096"/>
        <c:axId val="227343680"/>
      </c:lineChart>
      <c:catAx>
        <c:axId val="227588096"/>
        <c:scaling>
          <c:orientation val="minMax"/>
        </c:scaling>
        <c:delete val="0"/>
        <c:axPos val="b"/>
        <c:majorTickMark val="out"/>
        <c:minorTickMark val="none"/>
        <c:tickLblPos val="nextTo"/>
        <c:crossAx val="227343680"/>
        <c:crosses val="autoZero"/>
        <c:auto val="1"/>
        <c:lblAlgn val="ctr"/>
        <c:lblOffset val="100"/>
        <c:noMultiLvlLbl val="0"/>
      </c:catAx>
      <c:valAx>
        <c:axId val="227343680"/>
        <c:scaling>
          <c:orientation val="minMax"/>
        </c:scaling>
        <c:delete val="0"/>
        <c:axPos val="l"/>
        <c:majorGridlines/>
        <c:numFmt formatCode="0.00%" sourceLinked="1"/>
        <c:majorTickMark val="out"/>
        <c:minorTickMark val="none"/>
        <c:tickLblPos val="nextTo"/>
        <c:crossAx val="2275880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5.8697206613558075</c:v>
                </c:pt>
                <c:pt idx="1">
                  <c:v>4.8368402218849402</c:v>
                </c:pt>
                <c:pt idx="2">
                  <c:v>4.011855732925631</c:v>
                </c:pt>
                <c:pt idx="3">
                  <c:v>5.7612327233897167</c:v>
                </c:pt>
                <c:pt idx="4">
                  <c:v>8.4252709926744753</c:v>
                </c:pt>
                <c:pt idx="5">
                  <c:v>10.241803511089671</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6.8563319873885771</c:v>
                </c:pt>
                <c:pt idx="1">
                  <c:v>6.2327827897562695</c:v>
                </c:pt>
                <c:pt idx="2">
                  <c:v>5.7033401101339738</c:v>
                </c:pt>
                <c:pt idx="3">
                  <c:v>5.0744898025092695</c:v>
                </c:pt>
                <c:pt idx="4">
                  <c:v>4.3758566907623955</c:v>
                </c:pt>
                <c:pt idx="5">
                  <c:v>3.9691148851069196</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3.0331632386959719</c:v>
                </c:pt>
                <c:pt idx="1">
                  <c:v>3.2503975484188934</c:v>
                </c:pt>
                <c:pt idx="2">
                  <c:v>5.3981994451901967</c:v>
                </c:pt>
                <c:pt idx="3">
                  <c:v>9.7672294493272691</c:v>
                </c:pt>
                <c:pt idx="4">
                  <c:v>21.939224781133063</c:v>
                </c:pt>
                <c:pt idx="5">
                  <c:v>37.246799470620182</c:v>
                </c:pt>
              </c:numCache>
            </c:numRef>
          </c:val>
          <c:smooth val="0"/>
        </c:ser>
        <c:dLbls>
          <c:showLegendKey val="0"/>
          <c:showVal val="0"/>
          <c:showCatName val="0"/>
          <c:showSerName val="0"/>
          <c:showPercent val="0"/>
          <c:showBubbleSize val="0"/>
        </c:dLbls>
        <c:marker val="1"/>
        <c:smooth val="0"/>
        <c:axId val="227588608"/>
        <c:axId val="230950592"/>
      </c:lineChart>
      <c:catAx>
        <c:axId val="227588608"/>
        <c:scaling>
          <c:orientation val="minMax"/>
        </c:scaling>
        <c:delete val="0"/>
        <c:axPos val="b"/>
        <c:majorTickMark val="out"/>
        <c:minorTickMark val="none"/>
        <c:tickLblPos val="nextTo"/>
        <c:crossAx val="230950592"/>
        <c:crosses val="autoZero"/>
        <c:auto val="1"/>
        <c:lblAlgn val="ctr"/>
        <c:lblOffset val="100"/>
        <c:noMultiLvlLbl val="0"/>
      </c:catAx>
      <c:valAx>
        <c:axId val="230950592"/>
        <c:scaling>
          <c:orientation val="minMax"/>
        </c:scaling>
        <c:delete val="0"/>
        <c:axPos val="l"/>
        <c:majorGridlines/>
        <c:numFmt formatCode="#,##0.00_ " sourceLinked="1"/>
        <c:majorTickMark val="out"/>
        <c:minorTickMark val="none"/>
        <c:tickLblPos val="nextTo"/>
        <c:crossAx val="22758860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2.0215920965831979</c:v>
                </c:pt>
                <c:pt idx="1">
                  <c:v>-23.345203100582975</c:v>
                </c:pt>
                <c:pt idx="2">
                  <c:v>1.1461427180572934</c:v>
                </c:pt>
                <c:pt idx="3">
                  <c:v>0.47982419550237687</c:v>
                </c:pt>
                <c:pt idx="4">
                  <c:v>0.52468126141753746</c:v>
                </c:pt>
                <c:pt idx="5">
                  <c:v>0.91123455504685491</c:v>
                </c:pt>
              </c:numCache>
            </c:numRef>
          </c:val>
          <c:smooth val="0"/>
        </c:ser>
        <c:dLbls>
          <c:showLegendKey val="0"/>
          <c:showVal val="0"/>
          <c:showCatName val="0"/>
          <c:showSerName val="0"/>
          <c:showPercent val="0"/>
          <c:showBubbleSize val="0"/>
        </c:dLbls>
        <c:marker val="1"/>
        <c:smooth val="0"/>
        <c:axId val="227589120"/>
        <c:axId val="230954048"/>
      </c:lineChart>
      <c:catAx>
        <c:axId val="227589120"/>
        <c:scaling>
          <c:orientation val="minMax"/>
        </c:scaling>
        <c:delete val="0"/>
        <c:axPos val="b"/>
        <c:majorTickMark val="out"/>
        <c:minorTickMark val="none"/>
        <c:tickLblPos val="nextTo"/>
        <c:crossAx val="230954048"/>
        <c:crosses val="autoZero"/>
        <c:auto val="1"/>
        <c:lblAlgn val="ctr"/>
        <c:lblOffset val="100"/>
        <c:noMultiLvlLbl val="0"/>
      </c:catAx>
      <c:valAx>
        <c:axId val="230954048"/>
        <c:scaling>
          <c:orientation val="minMax"/>
        </c:scaling>
        <c:delete val="0"/>
        <c:axPos val="l"/>
        <c:majorGridlines/>
        <c:numFmt formatCode="0.00%" sourceLinked="1"/>
        <c:majorTickMark val="out"/>
        <c:minorTickMark val="none"/>
        <c:tickLblPos val="nextTo"/>
        <c:crossAx val="2275891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0.19048127351301478</c:v>
                </c:pt>
                <c:pt idx="1">
                  <c:v>0.22474379612574336</c:v>
                </c:pt>
                <c:pt idx="2">
                  <c:v>0.19050305695443631</c:v>
                </c:pt>
                <c:pt idx="3">
                  <c:v>0.14853883430097278</c:v>
                </c:pt>
                <c:pt idx="4">
                  <c:v>0.1497273550410739</c:v>
                </c:pt>
                <c:pt idx="5">
                  <c:v>0.21256971765882912</c:v>
                </c:pt>
              </c:numCache>
            </c:numRef>
          </c:val>
          <c:smooth val="0"/>
        </c:ser>
        <c:dLbls>
          <c:showLegendKey val="0"/>
          <c:showVal val="0"/>
          <c:showCatName val="0"/>
          <c:showSerName val="0"/>
          <c:showPercent val="0"/>
          <c:showBubbleSize val="0"/>
        </c:dLbls>
        <c:marker val="1"/>
        <c:smooth val="0"/>
        <c:axId val="231104512"/>
        <c:axId val="230955776"/>
      </c:lineChart>
      <c:catAx>
        <c:axId val="231104512"/>
        <c:scaling>
          <c:orientation val="minMax"/>
        </c:scaling>
        <c:delete val="0"/>
        <c:axPos val="b"/>
        <c:majorTickMark val="out"/>
        <c:minorTickMark val="none"/>
        <c:tickLblPos val="nextTo"/>
        <c:crossAx val="230955776"/>
        <c:crosses val="autoZero"/>
        <c:auto val="1"/>
        <c:lblAlgn val="ctr"/>
        <c:lblOffset val="100"/>
        <c:noMultiLvlLbl val="0"/>
      </c:catAx>
      <c:valAx>
        <c:axId val="230955776"/>
        <c:scaling>
          <c:orientation val="minMax"/>
        </c:scaling>
        <c:delete val="0"/>
        <c:axPos val="l"/>
        <c:majorGridlines/>
        <c:numFmt formatCode="0.00%" sourceLinked="1"/>
        <c:majorTickMark val="out"/>
        <c:minorTickMark val="none"/>
        <c:tickLblPos val="nextTo"/>
        <c:crossAx val="23110451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446598518.52000016</c:v>
                </c:pt>
                <c:pt idx="1">
                  <c:v>578805328.61000013</c:v>
                </c:pt>
                <c:pt idx="2">
                  <c:v>352096477.26000011</c:v>
                </c:pt>
                <c:pt idx="3">
                  <c:v>277248283.92999989</c:v>
                </c:pt>
                <c:pt idx="4">
                  <c:v>242191876.61000001</c:v>
                </c:pt>
                <c:pt idx="5">
                  <c:v>294233087.68000007</c:v>
                </c:pt>
              </c:numCache>
            </c:numRef>
          </c:val>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4321847526</c:v>
                </c:pt>
                <c:pt idx="1">
                  <c:v>3865692949.6999998</c:v>
                </c:pt>
                <c:pt idx="2">
                  <c:v>3219535541.77</c:v>
                </c:pt>
                <c:pt idx="3">
                  <c:v>2838575948.6300001</c:v>
                </c:pt>
                <c:pt idx="4">
                  <c:v>2449963493.77</c:v>
                </c:pt>
                <c:pt idx="5">
                  <c:v>2272946021.54</c:v>
                </c:pt>
              </c:numCache>
            </c:numRef>
          </c:val>
        </c:ser>
        <c:dLbls>
          <c:showLegendKey val="0"/>
          <c:showVal val="0"/>
          <c:showCatName val="0"/>
          <c:showSerName val="0"/>
          <c:showPercent val="0"/>
          <c:showBubbleSize val="0"/>
        </c:dLbls>
        <c:gapWidth val="150"/>
        <c:axId val="231106048"/>
        <c:axId val="231178816"/>
      </c:barChart>
      <c:catAx>
        <c:axId val="231106048"/>
        <c:scaling>
          <c:orientation val="minMax"/>
        </c:scaling>
        <c:delete val="0"/>
        <c:axPos val="b"/>
        <c:majorTickMark val="out"/>
        <c:minorTickMark val="none"/>
        <c:tickLblPos val="nextTo"/>
        <c:crossAx val="231178816"/>
        <c:crosses val="autoZero"/>
        <c:auto val="1"/>
        <c:lblAlgn val="ctr"/>
        <c:lblOffset val="100"/>
        <c:noMultiLvlLbl val="0"/>
      </c:catAx>
      <c:valAx>
        <c:axId val="231178816"/>
        <c:scaling>
          <c:orientation val="minMax"/>
        </c:scaling>
        <c:delete val="0"/>
        <c:axPos val="l"/>
        <c:majorGridlines/>
        <c:numFmt formatCode="#,##0.00_ " sourceLinked="1"/>
        <c:majorTickMark val="out"/>
        <c:minorTickMark val="none"/>
        <c:tickLblPos val="nextTo"/>
        <c:crossAx val="231106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3099658647.4400001</c:v>
                </c:pt>
                <c:pt idx="1">
                  <c:v>2617076763.3600001</c:v>
                </c:pt>
                <c:pt idx="2">
                  <c:v>2373341795.3400002</c:v>
                </c:pt>
                <c:pt idx="3">
                  <c:v>2047511528.29</c:v>
                </c:pt>
                <c:pt idx="4">
                  <c:v>1582936364.2</c:v>
                </c:pt>
                <c:pt idx="5">
                  <c:v>1521517728.1700001</c:v>
                </c:pt>
              </c:numCache>
            </c:numRef>
          </c:val>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590426926.62000012</c:v>
                </c:pt>
                <c:pt idx="1">
                  <c:v>588171766.55000019</c:v>
                </c:pt>
                <c:pt idx="2">
                  <c:v>452128867.21000016</c:v>
                </c:pt>
                <c:pt idx="3">
                  <c:v>304134975.62999988</c:v>
                </c:pt>
                <c:pt idx="4">
                  <c:v>237008875.01000005</c:v>
                </c:pt>
                <c:pt idx="5">
                  <c:v>323428593.89000005</c:v>
                </c:pt>
              </c:numCache>
            </c:numRef>
          </c:val>
        </c:ser>
        <c:dLbls>
          <c:showLegendKey val="0"/>
          <c:showVal val="0"/>
          <c:showCatName val="0"/>
          <c:showSerName val="0"/>
          <c:showPercent val="0"/>
          <c:showBubbleSize val="0"/>
        </c:dLbls>
        <c:gapWidth val="150"/>
        <c:axId val="231106560"/>
        <c:axId val="231180544"/>
      </c:barChart>
      <c:catAx>
        <c:axId val="231106560"/>
        <c:scaling>
          <c:orientation val="minMax"/>
        </c:scaling>
        <c:delete val="0"/>
        <c:axPos val="b"/>
        <c:majorTickMark val="out"/>
        <c:minorTickMark val="none"/>
        <c:tickLblPos val="nextTo"/>
        <c:crossAx val="231180544"/>
        <c:crosses val="autoZero"/>
        <c:auto val="1"/>
        <c:lblAlgn val="ctr"/>
        <c:lblOffset val="100"/>
        <c:noMultiLvlLbl val="0"/>
      </c:catAx>
      <c:valAx>
        <c:axId val="231180544"/>
        <c:scaling>
          <c:orientation val="minMax"/>
        </c:scaling>
        <c:delete val="0"/>
        <c:axPos val="l"/>
        <c:majorGridlines/>
        <c:numFmt formatCode="#,##0.00_ " sourceLinked="1"/>
        <c:majorTickMark val="out"/>
        <c:minorTickMark val="none"/>
        <c:tickLblPos val="nextTo"/>
        <c:crossAx val="231106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22434846.719999999</c:v>
                </c:pt>
                <c:pt idx="1">
                  <c:v>16085160.640000001</c:v>
                </c:pt>
                <c:pt idx="2">
                  <c:v>28489687.899999999</c:v>
                </c:pt>
                <c:pt idx="3">
                  <c:v>32105728.07</c:v>
                </c:pt>
                <c:pt idx="4">
                  <c:v>22427932.850000001</c:v>
                </c:pt>
                <c:pt idx="5">
                  <c:v>11562993.33</c:v>
                </c:pt>
              </c:numCache>
            </c:numRef>
          </c:val>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243310020.03999999</c:v>
                </c:pt>
                <c:pt idx="1">
                  <c:v>138075173.33000001</c:v>
                </c:pt>
                <c:pt idx="2">
                  <c:v>135103824.53</c:v>
                </c:pt>
                <c:pt idx="3">
                  <c:v>101383642.95</c:v>
                </c:pt>
                <c:pt idx="4">
                  <c:v>103556310.18000001</c:v>
                </c:pt>
                <c:pt idx="5">
                  <c:v>81255271.819999993</c:v>
                </c:pt>
              </c:numCache>
            </c:numRef>
          </c:val>
        </c:ser>
        <c:dLbls>
          <c:showLegendKey val="0"/>
          <c:showVal val="0"/>
          <c:showCatName val="0"/>
          <c:showSerName val="0"/>
          <c:showPercent val="0"/>
          <c:showBubbleSize val="0"/>
        </c:dLbls>
        <c:gapWidth val="150"/>
        <c:axId val="231107072"/>
        <c:axId val="231182272"/>
      </c:barChart>
      <c:catAx>
        <c:axId val="231107072"/>
        <c:scaling>
          <c:orientation val="minMax"/>
        </c:scaling>
        <c:delete val="0"/>
        <c:axPos val="b"/>
        <c:majorTickMark val="out"/>
        <c:minorTickMark val="none"/>
        <c:tickLblPos val="nextTo"/>
        <c:crossAx val="231182272"/>
        <c:crosses val="autoZero"/>
        <c:auto val="1"/>
        <c:lblAlgn val="ctr"/>
        <c:lblOffset val="100"/>
        <c:noMultiLvlLbl val="0"/>
      </c:catAx>
      <c:valAx>
        <c:axId val="231182272"/>
        <c:scaling>
          <c:orientation val="minMax"/>
        </c:scaling>
        <c:delete val="0"/>
        <c:axPos val="l"/>
        <c:majorGridlines/>
        <c:numFmt formatCode="#,##0.00_ " sourceLinked="1"/>
        <c:majorTickMark val="out"/>
        <c:minorTickMark val="none"/>
        <c:tickLblPos val="nextTo"/>
        <c:crossAx val="231107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0.9164185875936478</c:v>
                </c:pt>
                <c:pt idx="1">
                  <c:v>0.91001054113435675</c:v>
                </c:pt>
                <c:pt idx="2">
                  <c:v>0.87596971791798528</c:v>
                </c:pt>
                <c:pt idx="3">
                  <c:v>0.83452199412853934</c:v>
                </c:pt>
                <c:pt idx="4">
                  <c:v>0.94644609190568163</c:v>
                </c:pt>
                <c:pt idx="5">
                  <c:v>0.88384668324860605</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0.8094721298611286</c:v>
                </c:pt>
                <c:pt idx="1">
                  <c:v>0.70464813388553271</c:v>
                </c:pt>
                <c:pt idx="2">
                  <c:v>0.70842511060667435</c:v>
                </c:pt>
                <c:pt idx="3">
                  <c:v>0.80376622833868672</c:v>
                </c:pt>
                <c:pt idx="4">
                  <c:v>0.81205361131271125</c:v>
                </c:pt>
                <c:pt idx="5">
                  <c:v>0.75400469540039172</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1.3133787858793173</c:v>
                </c:pt>
                <c:pt idx="1">
                  <c:v>1.3685454805845401</c:v>
                </c:pt>
                <c:pt idx="2">
                  <c:v>0.59563343005911396</c:v>
                </c:pt>
                <c:pt idx="3">
                  <c:v>0.62094241371684888</c:v>
                </c:pt>
                <c:pt idx="4">
                  <c:v>1.6181927092172785</c:v>
                </c:pt>
                <c:pt idx="5">
                  <c:v>1.0908327055081875</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6"/>
                <c:pt idx="0">
                  <c:v>1.5033554255956016</c:v>
                </c:pt>
                <c:pt idx="1">
                  <c:v>1.1918414807905442</c:v>
                </c:pt>
                <c:pt idx="2">
                  <c:v>0.64693476038897402</c:v>
                </c:pt>
                <c:pt idx="3">
                  <c:v>0.59707278618105042</c:v>
                </c:pt>
                <c:pt idx="4">
                  <c:v>1.4203038633864606</c:v>
                </c:pt>
                <c:pt idx="5">
                  <c:v>1.0596559777433658</c:v>
                </c:pt>
              </c:numCache>
            </c:numRef>
          </c:val>
          <c:smooth val="0"/>
        </c:ser>
        <c:dLbls>
          <c:showLegendKey val="0"/>
          <c:showVal val="0"/>
          <c:showCatName val="0"/>
          <c:showSerName val="0"/>
          <c:showPercent val="0"/>
          <c:showBubbleSize val="0"/>
        </c:dLbls>
        <c:marker val="1"/>
        <c:smooth val="0"/>
        <c:axId val="188830208"/>
        <c:axId val="231184000"/>
      </c:lineChart>
      <c:catAx>
        <c:axId val="188830208"/>
        <c:scaling>
          <c:orientation val="minMax"/>
        </c:scaling>
        <c:delete val="0"/>
        <c:axPos val="b"/>
        <c:majorTickMark val="out"/>
        <c:minorTickMark val="none"/>
        <c:tickLblPos val="nextTo"/>
        <c:crossAx val="231184000"/>
        <c:crosses val="autoZero"/>
        <c:auto val="1"/>
        <c:lblAlgn val="ctr"/>
        <c:lblOffset val="100"/>
        <c:noMultiLvlLbl val="0"/>
      </c:catAx>
      <c:valAx>
        <c:axId val="231184000"/>
        <c:scaling>
          <c:orientation val="minMax"/>
        </c:scaling>
        <c:delete val="0"/>
        <c:axPos val="l"/>
        <c:majorGridlines/>
        <c:numFmt formatCode="#,##0.00_ " sourceLinked="1"/>
        <c:majorTickMark val="out"/>
        <c:minorTickMark val="none"/>
        <c:tickLblPos val="nextTo"/>
        <c:crossAx val="1888302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5.0410597724110717E-2</c:v>
                </c:pt>
                <c:pt idx="1">
                  <c:v>69.594458518279623</c:v>
                </c:pt>
                <c:pt idx="2">
                  <c:v>-1.3121628860536618</c:v>
                </c:pt>
                <c:pt idx="3">
                  <c:v>-1.0710446813554402</c:v>
                </c:pt>
                <c:pt idx="4">
                  <c:v>1.1563723622516328E-2</c:v>
                </c:pt>
                <c:pt idx="5">
                  <c:v>-0.22927787967391905</c:v>
                </c:pt>
              </c:numCache>
            </c:numRef>
          </c:val>
          <c:smooth val="0"/>
        </c:ser>
        <c:dLbls>
          <c:showLegendKey val="0"/>
          <c:showVal val="0"/>
          <c:showCatName val="0"/>
          <c:showSerName val="0"/>
          <c:showPercent val="0"/>
          <c:showBubbleSize val="0"/>
        </c:dLbls>
        <c:marker val="1"/>
        <c:smooth val="0"/>
        <c:axId val="188831232"/>
        <c:axId val="189267968"/>
      </c:lineChart>
      <c:catAx>
        <c:axId val="188831232"/>
        <c:scaling>
          <c:orientation val="minMax"/>
        </c:scaling>
        <c:delete val="0"/>
        <c:axPos val="b"/>
        <c:majorTickMark val="out"/>
        <c:minorTickMark val="none"/>
        <c:tickLblPos val="nextTo"/>
        <c:crossAx val="189267968"/>
        <c:crosses val="autoZero"/>
        <c:auto val="1"/>
        <c:lblAlgn val="ctr"/>
        <c:lblOffset val="100"/>
        <c:noMultiLvlLbl val="0"/>
      </c:catAx>
      <c:valAx>
        <c:axId val="189267968"/>
        <c:scaling>
          <c:orientation val="minMax"/>
        </c:scaling>
        <c:delete val="0"/>
        <c:axPos val="l"/>
        <c:majorGridlines/>
        <c:numFmt formatCode="0.00%" sourceLinked="1"/>
        <c:majorTickMark val="out"/>
        <c:minorTickMark val="none"/>
        <c:tickLblPos val="nextTo"/>
        <c:crossAx val="18883123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671396305.88</c:v>
                </c:pt>
                <c:pt idx="1">
                  <c:v>689844199.94000006</c:v>
                </c:pt>
                <c:pt idx="2">
                  <c:v>227783450.15000001</c:v>
                </c:pt>
                <c:pt idx="3">
                  <c:v>165537405.34999999</c:v>
                </c:pt>
                <c:pt idx="4">
                  <c:v>343986058.02999997</c:v>
                </c:pt>
                <c:pt idx="5">
                  <c:v>311785850.20999998</c:v>
                </c:pt>
              </c:numCache>
            </c:numRef>
          </c:val>
          <c:smooth val="0"/>
        </c:ser>
        <c:ser>
          <c:idx val="1"/>
          <c:order val="1"/>
          <c:tx>
            <c:strRef>
              <c:f>自由现金流分析表!$A$15</c:f>
              <c:strCache>
                <c:ptCount val="1"/>
                <c:pt idx="0">
                  <c:v>(12)息前税后经营利润</c:v>
                </c:pt>
              </c:strCache>
            </c:strRef>
          </c:tx>
          <c:val>
            <c:numRef>
              <c:f>自由现金流分析表!$B$15:$Y$15</c:f>
              <c:numCache>
                <c:formatCode>#,##0.00_ </c:formatCode>
                <c:ptCount val="6"/>
                <c:pt idx="0">
                  <c:v>511197769.52274662</c:v>
                </c:pt>
                <c:pt idx="1">
                  <c:v>504071081.10528439</c:v>
                </c:pt>
                <c:pt idx="2">
                  <c:v>382422205.7640276</c:v>
                </c:pt>
                <c:pt idx="3">
                  <c:v>266590591.48355329</c:v>
                </c:pt>
                <c:pt idx="4">
                  <c:v>212574223.1259875</c:v>
                </c:pt>
                <c:pt idx="5">
                  <c:v>285823709.38791019</c:v>
                </c:pt>
              </c:numCache>
            </c:numRef>
          </c:val>
          <c:smooth val="0"/>
        </c:ser>
        <c:ser>
          <c:idx val="3"/>
          <c:order val="2"/>
          <c:tx>
            <c:strRef>
              <c:f>自由现金流分析表!$A$17</c:f>
              <c:strCache>
                <c:ptCount val="1"/>
                <c:pt idx="0">
                  <c:v>(13)净利润</c:v>
                </c:pt>
              </c:strCache>
            </c:strRef>
          </c:tx>
          <c:val>
            <c:numRef>
              <c:f>自由现金流分析表!$B$17:$Y$17</c:f>
              <c:numCache>
                <c:formatCode>#,##0.00_ </c:formatCode>
                <c:ptCount val="6"/>
                <c:pt idx="0">
                  <c:v>446598518.52000016</c:v>
                </c:pt>
                <c:pt idx="1">
                  <c:v>578805328.61000013</c:v>
                </c:pt>
                <c:pt idx="2">
                  <c:v>352096477.26000011</c:v>
                </c:pt>
                <c:pt idx="3">
                  <c:v>277248283.92999989</c:v>
                </c:pt>
                <c:pt idx="4">
                  <c:v>242191876.61000001</c:v>
                </c:pt>
                <c:pt idx="5">
                  <c:v>294233087.68000007</c:v>
                </c:pt>
              </c:numCache>
            </c:numRef>
          </c:val>
          <c:smooth val="0"/>
        </c:ser>
        <c:dLbls>
          <c:showLegendKey val="0"/>
          <c:showVal val="0"/>
          <c:showCatName val="0"/>
          <c:showSerName val="0"/>
          <c:showPercent val="0"/>
          <c:showBubbleSize val="0"/>
        </c:dLbls>
        <c:marker val="1"/>
        <c:smooth val="0"/>
        <c:axId val="188831744"/>
        <c:axId val="189269696"/>
      </c:lineChart>
      <c:catAx>
        <c:axId val="188831744"/>
        <c:scaling>
          <c:orientation val="minMax"/>
        </c:scaling>
        <c:delete val="0"/>
        <c:axPos val="b"/>
        <c:majorTickMark val="out"/>
        <c:minorTickMark val="none"/>
        <c:tickLblPos val="nextTo"/>
        <c:crossAx val="189269696"/>
        <c:crosses val="autoZero"/>
        <c:auto val="1"/>
        <c:lblAlgn val="ctr"/>
        <c:lblOffset val="100"/>
        <c:noMultiLvlLbl val="0"/>
      </c:catAx>
      <c:valAx>
        <c:axId val="189269696"/>
        <c:scaling>
          <c:orientation val="minMax"/>
        </c:scaling>
        <c:delete val="0"/>
        <c:axPos val="l"/>
        <c:majorGridlines/>
        <c:numFmt formatCode="#,##0.00_ " sourceLinked="1"/>
        <c:majorTickMark val="out"/>
        <c:minorTickMark val="none"/>
        <c:tickLblPos val="nextTo"/>
        <c:crossAx val="18883174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5.xml"/><Relationship Id="rId3" Type="http://schemas.openxmlformats.org/officeDocument/2006/relationships/chart" Target="../charts/chart30.xml"/><Relationship Id="rId7" Type="http://schemas.openxmlformats.org/officeDocument/2006/relationships/chart" Target="../charts/chart34.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0" Type="http://schemas.openxmlformats.org/officeDocument/2006/relationships/chart" Target="../charts/chart37.xml"/><Relationship Id="rId4" Type="http://schemas.openxmlformats.org/officeDocument/2006/relationships/chart" Target="../charts/chart31.xml"/><Relationship Id="rId9" Type="http://schemas.openxmlformats.org/officeDocument/2006/relationships/chart" Target="../charts/chart3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image" Target="../media/image1.png"/><Relationship Id="rId4" Type="http://schemas.openxmlformats.org/officeDocument/2006/relationships/chart" Target="../charts/chart41.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1257299</xdr:colOff>
      <xdr:row>11</xdr:row>
      <xdr:rowOff>80962</xdr:rowOff>
    </xdr:from>
    <xdr:to>
      <xdr:col>38</xdr:col>
      <xdr:colOff>419100</xdr:colOff>
      <xdr:row>24</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1209675</xdr:colOff>
      <xdr:row>0</xdr:row>
      <xdr:rowOff>14287</xdr:rowOff>
    </xdr:from>
    <xdr:to>
      <xdr:col>37</xdr:col>
      <xdr:colOff>485775</xdr:colOff>
      <xdr:row>11</xdr:row>
      <xdr:rowOff>57150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514349</xdr:colOff>
      <xdr:row>24</xdr:row>
      <xdr:rowOff>23812</xdr:rowOff>
    </xdr:from>
    <xdr:to>
      <xdr:col>38</xdr:col>
      <xdr:colOff>0</xdr:colOff>
      <xdr:row>28</xdr:row>
      <xdr:rowOff>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142874</xdr:colOff>
      <xdr:row>16</xdr:row>
      <xdr:rowOff>42862</xdr:rowOff>
    </xdr:from>
    <xdr:to>
      <xdr:col>24</xdr:col>
      <xdr:colOff>1171575</xdr:colOff>
      <xdr:row>35</xdr:row>
      <xdr:rowOff>95250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161924</xdr:colOff>
      <xdr:row>37</xdr:row>
      <xdr:rowOff>76201</xdr:rowOff>
    </xdr:from>
    <xdr:to>
      <xdr:col>16</xdr:col>
      <xdr:colOff>600075</xdr:colOff>
      <xdr:row>58</xdr:row>
      <xdr:rowOff>38101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828675</xdr:colOff>
      <xdr:row>37</xdr:row>
      <xdr:rowOff>42861</xdr:rowOff>
    </xdr:from>
    <xdr:to>
      <xdr:col>30</xdr:col>
      <xdr:colOff>847725</xdr:colOff>
      <xdr:row>57</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32</xdr:col>
      <xdr:colOff>695324</xdr:colOff>
      <xdr:row>9</xdr:row>
      <xdr:rowOff>114300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52388</xdr:rowOff>
    </xdr:from>
    <xdr:to>
      <xdr:col>31</xdr:col>
      <xdr:colOff>838201</xdr:colOff>
      <xdr:row>15</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1362074</xdr:colOff>
      <xdr:row>24</xdr:row>
      <xdr:rowOff>266700</xdr:rowOff>
    </xdr:from>
    <xdr:to>
      <xdr:col>34</xdr:col>
      <xdr:colOff>885824</xdr:colOff>
      <xdr:row>28</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1457325</xdr:colOff>
      <xdr:row>28</xdr:row>
      <xdr:rowOff>109537</xdr:rowOff>
    </xdr:from>
    <xdr:to>
      <xdr:col>34</xdr:col>
      <xdr:colOff>733425</xdr:colOff>
      <xdr:row>37</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1466851</xdr:colOff>
      <xdr:row>38</xdr:row>
      <xdr:rowOff>71437</xdr:rowOff>
    </xdr:from>
    <xdr:to>
      <xdr:col>36</xdr:col>
      <xdr:colOff>104776</xdr:colOff>
      <xdr:row>46</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1047750</xdr:colOff>
      <xdr:row>2</xdr:row>
      <xdr:rowOff>90487</xdr:rowOff>
    </xdr:from>
    <xdr:to>
      <xdr:col>28</xdr:col>
      <xdr:colOff>447675</xdr:colOff>
      <xdr:row>18</xdr:row>
      <xdr:rowOff>66675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34</xdr:col>
      <xdr:colOff>285750</xdr:colOff>
      <xdr:row>31</xdr:row>
      <xdr:rowOff>76199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819150</xdr:colOff>
      <xdr:row>79</xdr:row>
      <xdr:rowOff>42862</xdr:rowOff>
    </xdr:from>
    <xdr:to>
      <xdr:col>33</xdr:col>
      <xdr:colOff>962025</xdr:colOff>
      <xdr:row>95</xdr:row>
      <xdr:rowOff>42862</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34</xdr:col>
      <xdr:colOff>1162051</xdr:colOff>
      <xdr:row>23</xdr:row>
      <xdr:rowOff>47626</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533401</xdr:colOff>
      <xdr:row>24</xdr:row>
      <xdr:rowOff>23812</xdr:rowOff>
    </xdr:from>
    <xdr:to>
      <xdr:col>28</xdr:col>
      <xdr:colOff>1009651</xdr:colOff>
      <xdr:row>31</xdr:row>
      <xdr:rowOff>133350</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H85"/>
  <sheetViews>
    <sheetView workbookViewId="0">
      <selection activeCell="E74" sqref="E74"/>
    </sheetView>
  </sheetViews>
  <sheetFormatPr defaultRowHeight="13.5"/>
  <cols>
    <col min="1" max="1" width="34" style="17" bestFit="1" customWidth="1"/>
    <col min="2"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2.75" style="40" bestFit="1" customWidth="1"/>
    <col min="18" max="20" width="12.75" style="40" hidden="1" customWidth="1"/>
    <col min="21" max="21" width="12.75" style="40" bestFit="1" customWidth="1"/>
    <col min="22" max="24" width="12.75" style="40" hidden="1" customWidth="1"/>
    <col min="25" max="25" width="12.75" style="40" bestFit="1" customWidth="1"/>
    <col min="26" max="28" width="12.75" style="40" hidden="1" customWidth="1"/>
    <col min="29" max="29" width="13.875" style="40" bestFit="1" customWidth="1"/>
    <col min="30" max="30" width="12.75" style="40" hidden="1" customWidth="1"/>
    <col min="31" max="33" width="12.75" style="40" bestFit="1" customWidth="1"/>
    <col min="34" max="34" width="9.5" style="40" hidden="1" customWidth="1"/>
    <col min="35" max="16384" width="9" style="40"/>
  </cols>
  <sheetData>
    <row r="1" spans="1:34">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20110630</v>
      </c>
      <c r="AE1" s="40">
        <v>20101231</v>
      </c>
      <c r="AF1" s="40">
        <v>20091231</v>
      </c>
      <c r="AG1" s="40">
        <v>20081231</v>
      </c>
      <c r="AH1" s="40">
        <v>19700101</v>
      </c>
    </row>
    <row r="2" spans="1:34">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row>
    <row r="3" spans="1:34">
      <c r="A3" s="17" t="s">
        <v>107</v>
      </c>
    </row>
    <row r="4" spans="1:34">
      <c r="A4" s="17" t="s">
        <v>108</v>
      </c>
      <c r="B4" s="40">
        <v>1114214463.8399999</v>
      </c>
      <c r="C4" s="40">
        <v>1125199898.76</v>
      </c>
      <c r="D4" s="40">
        <v>1067456354.14</v>
      </c>
      <c r="E4" s="40">
        <v>1242430230.4300001</v>
      </c>
      <c r="F4" s="40">
        <v>1010046575.5</v>
      </c>
      <c r="G4" s="40">
        <v>1115380382.1400001</v>
      </c>
      <c r="H4" s="40">
        <v>1793998379.3499999</v>
      </c>
      <c r="I4" s="40">
        <v>1160073128.47</v>
      </c>
      <c r="J4" s="40">
        <v>766566286.89999998</v>
      </c>
      <c r="K4" s="40">
        <v>883981050.76999998</v>
      </c>
      <c r="L4" s="40">
        <v>752833581.48000002</v>
      </c>
      <c r="M4" s="40">
        <v>857729303.88999999</v>
      </c>
      <c r="N4" s="40">
        <v>832785737.97000003</v>
      </c>
      <c r="O4" s="40">
        <v>1066964427.52</v>
      </c>
      <c r="P4" s="40">
        <v>989817885.82000005</v>
      </c>
      <c r="Q4" s="40">
        <v>1027750137.4</v>
      </c>
      <c r="R4" s="40">
        <v>811336647.35000002</v>
      </c>
      <c r="S4" s="40">
        <v>848164451.97000003</v>
      </c>
      <c r="T4" s="40">
        <v>928242510.76999998</v>
      </c>
      <c r="U4" s="40">
        <v>946887455.88999999</v>
      </c>
      <c r="V4" s="40">
        <v>996514342.65999997</v>
      </c>
      <c r="W4" s="40">
        <v>1049129917.74</v>
      </c>
      <c r="X4" s="40">
        <v>910680733.38</v>
      </c>
      <c r="Y4" s="40">
        <v>1027814556.38</v>
      </c>
      <c r="Z4" s="40">
        <v>1188693687.5</v>
      </c>
      <c r="AA4" s="40">
        <v>1146545466.53</v>
      </c>
      <c r="AB4" s="40">
        <v>244659179.18000001</v>
      </c>
      <c r="AC4" s="40">
        <v>252003101.75999999</v>
      </c>
      <c r="AD4" s="40">
        <v>234537958.72999999</v>
      </c>
      <c r="AE4" s="40">
        <v>178654812.40000001</v>
      </c>
      <c r="AF4" s="40">
        <v>230360564.53</v>
      </c>
      <c r="AG4" s="40">
        <v>224181543.84999999</v>
      </c>
      <c r="AH4" s="40">
        <v>0</v>
      </c>
    </row>
    <row r="5" spans="1:34">
      <c r="A5" s="17" t="s">
        <v>109</v>
      </c>
      <c r="B5" s="40">
        <v>0</v>
      </c>
      <c r="C5" s="40">
        <v>0</v>
      </c>
      <c r="D5" s="40">
        <v>0</v>
      </c>
      <c r="E5" s="40">
        <v>0</v>
      </c>
      <c r="F5" s="40">
        <v>0</v>
      </c>
      <c r="G5" s="40">
        <v>0</v>
      </c>
      <c r="H5" s="40">
        <v>0</v>
      </c>
      <c r="I5" s="40">
        <v>1667820</v>
      </c>
      <c r="J5" s="40">
        <v>1554450</v>
      </c>
      <c r="K5" s="40">
        <v>1436580</v>
      </c>
      <c r="L5" s="40">
        <v>1447950</v>
      </c>
      <c r="M5" s="40">
        <v>1546950</v>
      </c>
      <c r="N5" s="40">
        <v>1499970</v>
      </c>
      <c r="O5" s="40">
        <v>2253360</v>
      </c>
      <c r="P5" s="40">
        <v>2035140</v>
      </c>
      <c r="Q5" s="40">
        <v>2054460</v>
      </c>
      <c r="R5" s="40">
        <v>2001600</v>
      </c>
      <c r="S5" s="40">
        <v>1850760</v>
      </c>
      <c r="T5" s="40">
        <v>1753630</v>
      </c>
      <c r="U5" s="40">
        <v>2007400</v>
      </c>
      <c r="V5" s="40">
        <v>2081290</v>
      </c>
      <c r="W5" s="40">
        <v>2052360</v>
      </c>
      <c r="X5" s="40">
        <v>2616820</v>
      </c>
      <c r="Y5" s="40">
        <v>3748980</v>
      </c>
      <c r="Z5" s="40">
        <v>3281288</v>
      </c>
      <c r="AA5" s="40">
        <v>3394618.87</v>
      </c>
      <c r="AB5" s="40">
        <v>3657498.87</v>
      </c>
      <c r="AC5" s="40">
        <v>3594220</v>
      </c>
      <c r="AD5" s="40">
        <v>4175710</v>
      </c>
      <c r="AE5" s="40">
        <v>4511646</v>
      </c>
      <c r="AF5" s="40">
        <v>6286090</v>
      </c>
      <c r="AG5" s="40">
        <v>3022150</v>
      </c>
      <c r="AH5" s="40">
        <v>0</v>
      </c>
    </row>
    <row r="6" spans="1:34">
      <c r="A6" s="17" t="s">
        <v>110</v>
      </c>
      <c r="B6" s="40">
        <v>0</v>
      </c>
      <c r="C6" s="40">
        <v>0</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row>
    <row r="7" spans="1:34">
      <c r="A7" s="17" t="s">
        <v>111</v>
      </c>
      <c r="B7" s="40">
        <v>66432657.530000001</v>
      </c>
      <c r="C7" s="40">
        <v>85662988.989999995</v>
      </c>
      <c r="D7" s="40">
        <v>96473588.980000004</v>
      </c>
      <c r="E7" s="40">
        <v>86366871.170000002</v>
      </c>
      <c r="F7" s="40">
        <v>85019191.129999995</v>
      </c>
      <c r="G7" s="40">
        <v>81451834.420000002</v>
      </c>
      <c r="H7" s="40">
        <v>50211329.329999998</v>
      </c>
      <c r="I7" s="40">
        <v>43826934.869999997</v>
      </c>
      <c r="J7" s="40">
        <v>52656849.189999998</v>
      </c>
      <c r="K7" s="40">
        <v>43224257.159999996</v>
      </c>
      <c r="L7" s="40">
        <v>42752048.530000001</v>
      </c>
      <c r="M7" s="40">
        <v>37323244.219999999</v>
      </c>
      <c r="N7" s="40">
        <v>45179255.719999999</v>
      </c>
      <c r="O7" s="40">
        <v>57819642.359999999</v>
      </c>
      <c r="P7" s="40">
        <v>58189939.25</v>
      </c>
      <c r="Q7" s="40">
        <v>78904823.060000002</v>
      </c>
      <c r="R7" s="40">
        <v>54591878.509999998</v>
      </c>
      <c r="S7" s="40">
        <v>43600204.600000001</v>
      </c>
      <c r="T7" s="40">
        <v>37312476.100000001</v>
      </c>
      <c r="U7" s="40">
        <v>54051330.289999999</v>
      </c>
      <c r="V7" s="40">
        <v>39812639.409999996</v>
      </c>
      <c r="W7" s="40">
        <v>37041039.289999999</v>
      </c>
      <c r="X7" s="40">
        <v>23026066.359999999</v>
      </c>
      <c r="Y7" s="40">
        <v>31778542.16</v>
      </c>
      <c r="Z7" s="40">
        <v>20674863.550000001</v>
      </c>
      <c r="AA7" s="40">
        <v>20252980.350000001</v>
      </c>
      <c r="AB7" s="40">
        <v>21389886.579999998</v>
      </c>
      <c r="AC7" s="40">
        <v>22922114.219999999</v>
      </c>
      <c r="AD7" s="40">
        <v>37648236.479999997</v>
      </c>
      <c r="AE7" s="40">
        <v>52407555.18</v>
      </c>
      <c r="AF7" s="40">
        <v>690000</v>
      </c>
      <c r="AG7" s="40">
        <v>1787657.72</v>
      </c>
      <c r="AH7" s="40">
        <v>0</v>
      </c>
    </row>
    <row r="8" spans="1:34">
      <c r="A8" s="17" t="s">
        <v>112</v>
      </c>
      <c r="B8" s="40">
        <v>714718368.82000005</v>
      </c>
      <c r="C8" s="40">
        <v>708141777.15999997</v>
      </c>
      <c r="D8" s="40">
        <v>701588283.05999994</v>
      </c>
      <c r="E8" s="40">
        <v>694636069.78999996</v>
      </c>
      <c r="F8" s="40">
        <v>619070267.91999996</v>
      </c>
      <c r="G8" s="40">
        <v>603985564.59000003</v>
      </c>
      <c r="H8" s="40">
        <v>560840428.70000005</v>
      </c>
      <c r="I8" s="40">
        <v>493350206.69</v>
      </c>
      <c r="J8" s="40">
        <v>580903569.35000002</v>
      </c>
      <c r="K8" s="40">
        <v>783697234.20000005</v>
      </c>
      <c r="L8" s="40">
        <v>684541078.57000005</v>
      </c>
      <c r="M8" s="40">
        <v>708871228.45000005</v>
      </c>
      <c r="N8" s="40">
        <v>655531606.21000004</v>
      </c>
      <c r="O8" s="40">
        <v>611369423.5</v>
      </c>
      <c r="P8" s="40">
        <v>580919650.39999998</v>
      </c>
      <c r="Q8" s="40">
        <v>471463000.99000001</v>
      </c>
      <c r="R8" s="40">
        <v>432733041.44</v>
      </c>
      <c r="S8" s="40">
        <v>292219785.31</v>
      </c>
      <c r="T8" s="40">
        <v>220058004.59</v>
      </c>
      <c r="U8" s="40">
        <v>179584250.22999999</v>
      </c>
      <c r="V8" s="40">
        <v>149123659.19</v>
      </c>
      <c r="W8" s="40">
        <v>149377956.91</v>
      </c>
      <c r="X8" s="40">
        <v>165686717.13999999</v>
      </c>
      <c r="Y8" s="40">
        <v>207393388.94</v>
      </c>
      <c r="Z8" s="40">
        <v>304059572.31</v>
      </c>
      <c r="AA8" s="40">
        <v>288083587.55000001</v>
      </c>
      <c r="AB8" s="40">
        <v>268451736.92000002</v>
      </c>
      <c r="AC8" s="40">
        <v>180256667.63</v>
      </c>
      <c r="AD8" s="40">
        <v>152438927.18000001</v>
      </c>
      <c r="AE8" s="40">
        <v>158038481.61000001</v>
      </c>
      <c r="AF8" s="40">
        <v>120509018.09</v>
      </c>
      <c r="AG8" s="40">
        <v>77056206.349999994</v>
      </c>
      <c r="AH8" s="40">
        <v>0</v>
      </c>
    </row>
    <row r="9" spans="1:34">
      <c r="A9" s="17" t="s">
        <v>113</v>
      </c>
      <c r="B9" s="40">
        <v>69860833.930000007</v>
      </c>
      <c r="C9" s="40">
        <v>64048389.960000001</v>
      </c>
      <c r="D9" s="40">
        <v>63850699.920000002</v>
      </c>
      <c r="E9" s="40">
        <v>49245646.020000003</v>
      </c>
      <c r="F9" s="40">
        <v>75985946.840000004</v>
      </c>
      <c r="G9" s="40">
        <v>71234986.260000005</v>
      </c>
      <c r="H9" s="40">
        <v>61779966.890000001</v>
      </c>
      <c r="I9" s="40">
        <v>58626629.509999998</v>
      </c>
      <c r="J9" s="40">
        <v>69286643.569999993</v>
      </c>
      <c r="K9" s="40">
        <v>68751713.060000002</v>
      </c>
      <c r="L9" s="40">
        <v>81728513.650000006</v>
      </c>
      <c r="M9" s="40">
        <v>72927079.310000002</v>
      </c>
      <c r="N9" s="40">
        <v>83560975.400000006</v>
      </c>
      <c r="O9" s="40">
        <v>63321988.259999998</v>
      </c>
      <c r="P9" s="40">
        <v>75090323.829999998</v>
      </c>
      <c r="Q9" s="40">
        <v>62972114.890000001</v>
      </c>
      <c r="R9" s="40">
        <v>250951804.47</v>
      </c>
      <c r="S9" s="40">
        <v>146672323.81999999</v>
      </c>
      <c r="T9" s="40">
        <v>116450207.87</v>
      </c>
      <c r="U9" s="40">
        <v>102659646.18000001</v>
      </c>
      <c r="V9" s="40">
        <v>123928952.43000001</v>
      </c>
      <c r="W9" s="40">
        <v>104594243.36</v>
      </c>
      <c r="X9" s="40">
        <v>105853932.08</v>
      </c>
      <c r="Y9" s="40">
        <v>164693996.63</v>
      </c>
      <c r="Z9" s="40">
        <v>148975494.11000001</v>
      </c>
      <c r="AA9" s="40">
        <v>138498460.72999999</v>
      </c>
      <c r="AB9" s="40">
        <v>133493122.13</v>
      </c>
      <c r="AC9" s="40">
        <v>147663844.19999999</v>
      </c>
      <c r="AD9" s="40">
        <v>85935223.560000002</v>
      </c>
      <c r="AE9" s="40">
        <v>66875351.100000001</v>
      </c>
      <c r="AF9" s="40">
        <v>109290612.81999999</v>
      </c>
      <c r="AG9" s="40">
        <v>100256833.40000001</v>
      </c>
      <c r="AH9" s="40">
        <v>0</v>
      </c>
    </row>
    <row r="10" spans="1:34">
      <c r="A10" s="17" t="s">
        <v>114</v>
      </c>
      <c r="B10" s="40">
        <v>0</v>
      </c>
      <c r="C10" s="40">
        <v>0</v>
      </c>
      <c r="D10" s="40">
        <v>0</v>
      </c>
      <c r="E10" s="40">
        <v>0</v>
      </c>
      <c r="F10" s="40">
        <v>1075398.1499999999</v>
      </c>
      <c r="G10" s="40">
        <v>924353.31</v>
      </c>
      <c r="H10" s="40">
        <v>748657</v>
      </c>
      <c r="I10" s="40">
        <v>612851.17000000004</v>
      </c>
      <c r="J10" s="40">
        <v>871260.85</v>
      </c>
      <c r="K10" s="40">
        <v>9373925.6999999993</v>
      </c>
      <c r="L10" s="40">
        <v>8409864.8200000003</v>
      </c>
      <c r="M10" s="40">
        <v>7360824.9199999999</v>
      </c>
      <c r="N10" s="40">
        <v>8756722.8800000008</v>
      </c>
      <c r="O10" s="40">
        <v>6539097.1799999997</v>
      </c>
      <c r="P10" s="40">
        <v>6038305.5700000003</v>
      </c>
      <c r="Q10" s="40">
        <v>0</v>
      </c>
      <c r="R10" s="40">
        <v>0</v>
      </c>
      <c r="S10" s="40">
        <v>0</v>
      </c>
      <c r="T10" s="40">
        <v>0</v>
      </c>
      <c r="U10" s="40">
        <v>0</v>
      </c>
      <c r="V10" s="40">
        <v>0</v>
      </c>
      <c r="W10" s="40">
        <v>0</v>
      </c>
      <c r="X10" s="40">
        <v>0</v>
      </c>
      <c r="Y10" s="40">
        <v>0</v>
      </c>
      <c r="Z10" s="40">
        <v>0</v>
      </c>
      <c r="AA10" s="40">
        <v>0</v>
      </c>
      <c r="AB10" s="40">
        <v>0</v>
      </c>
      <c r="AC10" s="40">
        <v>0</v>
      </c>
      <c r="AD10" s="40">
        <v>0</v>
      </c>
      <c r="AE10" s="40">
        <v>0</v>
      </c>
      <c r="AF10" s="40">
        <v>0</v>
      </c>
      <c r="AG10" s="40">
        <v>0</v>
      </c>
      <c r="AH10" s="40">
        <v>0</v>
      </c>
    </row>
    <row r="11" spans="1:34">
      <c r="A11" s="17" t="s">
        <v>115</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row>
    <row r="12" spans="1:34">
      <c r="A12" s="17" t="s">
        <v>116</v>
      </c>
      <c r="B12" s="40">
        <v>345584182.23000002</v>
      </c>
      <c r="C12" s="40">
        <v>289191665.26999998</v>
      </c>
      <c r="D12" s="40">
        <v>283815005.04000002</v>
      </c>
      <c r="E12" s="40">
        <v>296097793.31999999</v>
      </c>
      <c r="F12" s="40">
        <v>300406213.02999997</v>
      </c>
      <c r="G12" s="40">
        <v>320616421.30000001</v>
      </c>
      <c r="H12" s="40">
        <v>238681609.75</v>
      </c>
      <c r="I12" s="40">
        <v>250742693.80000001</v>
      </c>
      <c r="J12" s="40">
        <v>507111845.93000001</v>
      </c>
      <c r="K12" s="40">
        <v>135271111.53</v>
      </c>
      <c r="L12" s="40">
        <v>173349505.69</v>
      </c>
      <c r="M12" s="40">
        <v>111520062.59999999</v>
      </c>
      <c r="N12" s="40">
        <v>126699268.84</v>
      </c>
      <c r="O12" s="40">
        <v>78543384.689999998</v>
      </c>
      <c r="P12" s="40">
        <v>69555713.329999998</v>
      </c>
      <c r="Q12" s="40">
        <v>85181888.390000001</v>
      </c>
      <c r="R12" s="40">
        <v>76544473.659999996</v>
      </c>
      <c r="S12" s="40">
        <v>52898615.539999999</v>
      </c>
      <c r="T12" s="40">
        <v>50993277.719999999</v>
      </c>
      <c r="U12" s="40">
        <v>53359463.07</v>
      </c>
      <c r="V12" s="40">
        <v>74837715.420000002</v>
      </c>
      <c r="W12" s="40">
        <v>70472745.920000002</v>
      </c>
      <c r="X12" s="40">
        <v>55651628.5</v>
      </c>
      <c r="Y12" s="40">
        <v>43961746.659999996</v>
      </c>
      <c r="Z12" s="40">
        <v>42820839.5</v>
      </c>
      <c r="AA12" s="40">
        <v>38707493.539999999</v>
      </c>
      <c r="AB12" s="40">
        <v>43500958.310000002</v>
      </c>
      <c r="AC12" s="40">
        <v>41733393.310000002</v>
      </c>
      <c r="AD12" s="40">
        <v>48669926.759999998</v>
      </c>
      <c r="AE12" s="40">
        <v>69116661.930000007</v>
      </c>
      <c r="AF12" s="40">
        <v>80023133.980000004</v>
      </c>
      <c r="AG12" s="40">
        <v>66221811.189999998</v>
      </c>
      <c r="AH12" s="40">
        <v>0</v>
      </c>
    </row>
    <row r="13" spans="1:34">
      <c r="A13" s="17" t="s">
        <v>117</v>
      </c>
      <c r="B13" s="40">
        <v>0</v>
      </c>
      <c r="C13" s="40">
        <v>0</v>
      </c>
      <c r="D13" s="40">
        <v>0</v>
      </c>
      <c r="E13" s="40">
        <v>0</v>
      </c>
      <c r="F13" s="40">
        <v>0</v>
      </c>
      <c r="G13" s="40">
        <v>0</v>
      </c>
      <c r="H13" s="40">
        <v>0</v>
      </c>
      <c r="I13" s="40">
        <v>0</v>
      </c>
      <c r="J13" s="40">
        <v>0</v>
      </c>
      <c r="K13" s="40">
        <v>0</v>
      </c>
      <c r="L13" s="40">
        <v>0</v>
      </c>
      <c r="M13" s="40">
        <v>0</v>
      </c>
      <c r="N13" s="40">
        <v>0</v>
      </c>
      <c r="O13" s="40">
        <v>0</v>
      </c>
      <c r="P13" s="40">
        <v>0</v>
      </c>
      <c r="Q13" s="40">
        <v>0</v>
      </c>
      <c r="R13" s="40">
        <v>0</v>
      </c>
      <c r="S13" s="40">
        <v>0</v>
      </c>
      <c r="T13" s="40">
        <v>0</v>
      </c>
      <c r="U13" s="40">
        <v>0</v>
      </c>
      <c r="V13" s="40">
        <v>0</v>
      </c>
      <c r="W13" s="40">
        <v>0</v>
      </c>
      <c r="X13" s="40">
        <v>0</v>
      </c>
      <c r="Y13" s="40">
        <v>0</v>
      </c>
      <c r="Z13" s="40">
        <v>0</v>
      </c>
      <c r="AA13" s="40">
        <v>0</v>
      </c>
      <c r="AB13" s="40">
        <v>0</v>
      </c>
      <c r="AC13" s="40">
        <v>0</v>
      </c>
      <c r="AD13" s="40">
        <v>0</v>
      </c>
      <c r="AE13" s="40">
        <v>0</v>
      </c>
      <c r="AF13" s="40">
        <v>0</v>
      </c>
      <c r="AG13" s="40">
        <v>0</v>
      </c>
      <c r="AH13" s="40">
        <v>0</v>
      </c>
    </row>
    <row r="14" spans="1:34">
      <c r="A14" s="17" t="s">
        <v>118</v>
      </c>
      <c r="B14" s="40">
        <v>296762708.18000001</v>
      </c>
      <c r="C14" s="40">
        <v>322403381.81999999</v>
      </c>
      <c r="D14" s="40">
        <v>309647290.06</v>
      </c>
      <c r="E14" s="40">
        <v>312588190.51999998</v>
      </c>
      <c r="F14" s="40">
        <v>315689104.38999999</v>
      </c>
      <c r="G14" s="40">
        <v>314365914.50999999</v>
      </c>
      <c r="H14" s="40">
        <v>290852586.11000001</v>
      </c>
      <c r="I14" s="40">
        <v>267170579.55000001</v>
      </c>
      <c r="J14" s="40">
        <v>256663996.31</v>
      </c>
      <c r="K14" s="40">
        <v>288638950.69</v>
      </c>
      <c r="L14" s="40">
        <v>283250012.66000003</v>
      </c>
      <c r="M14" s="40">
        <v>269269500.70999998</v>
      </c>
      <c r="N14" s="40">
        <v>333890549.19999999</v>
      </c>
      <c r="O14" s="40">
        <v>324307046.12</v>
      </c>
      <c r="P14" s="40">
        <v>327897255.51999998</v>
      </c>
      <c r="Q14" s="40">
        <v>300312175.25</v>
      </c>
      <c r="R14" s="40">
        <v>337272454.44</v>
      </c>
      <c r="S14" s="40">
        <v>306781537.51999998</v>
      </c>
      <c r="T14" s="40">
        <v>275075514.32999998</v>
      </c>
      <c r="U14" s="40">
        <v>244452387.59</v>
      </c>
      <c r="V14" s="40">
        <v>299308472.75</v>
      </c>
      <c r="W14" s="40">
        <v>285259146.73000002</v>
      </c>
      <c r="X14" s="40">
        <v>265549798.41</v>
      </c>
      <c r="Y14" s="40">
        <v>258488536.56</v>
      </c>
      <c r="Z14" s="40">
        <v>246989098.96000001</v>
      </c>
      <c r="AA14" s="40">
        <v>234006071.37</v>
      </c>
      <c r="AB14" s="40">
        <v>247353314.56</v>
      </c>
      <c r="AC14" s="40">
        <v>225153031.61000001</v>
      </c>
      <c r="AD14" s="40">
        <v>212454494.13</v>
      </c>
      <c r="AE14" s="40">
        <v>282481876.69999999</v>
      </c>
      <c r="AF14" s="40">
        <v>139164003.81999999</v>
      </c>
      <c r="AG14" s="40">
        <v>29844885.91</v>
      </c>
      <c r="AH14" s="40">
        <v>0</v>
      </c>
    </row>
    <row r="15" spans="1:34">
      <c r="A15" s="17" t="s">
        <v>119</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row>
    <row r="16" spans="1:34">
      <c r="A16" s="17" t="s">
        <v>120</v>
      </c>
      <c r="B16" s="40">
        <v>11084380.33</v>
      </c>
      <c r="C16" s="40">
        <v>11084380.33</v>
      </c>
      <c r="D16" s="40">
        <v>11084380.33</v>
      </c>
      <c r="E16" s="40">
        <v>11084380.33</v>
      </c>
      <c r="F16" s="40">
        <v>16930533.960000001</v>
      </c>
      <c r="G16" s="40">
        <v>16930533.960000001</v>
      </c>
      <c r="H16" s="40">
        <v>16930533.960000001</v>
      </c>
      <c r="I16" s="40">
        <v>16930533.960000001</v>
      </c>
      <c r="J16" s="40">
        <v>29880000</v>
      </c>
      <c r="K16" s="40">
        <v>29880000</v>
      </c>
      <c r="L16" s="40">
        <v>44240572.549999997</v>
      </c>
      <c r="M16" s="40">
        <v>29880000</v>
      </c>
      <c r="N16" s="40">
        <v>29880000</v>
      </c>
      <c r="O16" s="40">
        <v>29880000</v>
      </c>
      <c r="P16" s="40">
        <v>29880000</v>
      </c>
      <c r="Q16" s="40">
        <v>28680000</v>
      </c>
      <c r="R16" s="40">
        <v>28680000</v>
      </c>
      <c r="S16" s="40">
        <v>28680000</v>
      </c>
      <c r="T16" s="40">
        <v>28680000</v>
      </c>
      <c r="U16" s="40">
        <v>28680000</v>
      </c>
      <c r="V16" s="40">
        <v>28680000</v>
      </c>
      <c r="W16" s="40">
        <v>22900000</v>
      </c>
      <c r="X16" s="40">
        <v>22900000</v>
      </c>
      <c r="Y16" s="40">
        <v>28680000</v>
      </c>
      <c r="Z16" s="40">
        <v>0</v>
      </c>
      <c r="AA16" s="40">
        <v>0</v>
      </c>
      <c r="AB16" s="40">
        <v>0</v>
      </c>
      <c r="AC16" s="40">
        <v>0</v>
      </c>
      <c r="AD16" s="40">
        <v>0</v>
      </c>
      <c r="AE16" s="40">
        <v>0</v>
      </c>
      <c r="AF16" s="40">
        <v>0</v>
      </c>
      <c r="AG16" s="40">
        <v>0</v>
      </c>
      <c r="AH16" s="40">
        <v>0</v>
      </c>
    </row>
    <row r="17" spans="1:34">
      <c r="A17" s="17" t="s">
        <v>121</v>
      </c>
      <c r="B17" s="40">
        <v>0</v>
      </c>
      <c r="C17" s="40">
        <v>0</v>
      </c>
      <c r="D17" s="40">
        <v>0</v>
      </c>
      <c r="E17" s="40">
        <v>0</v>
      </c>
      <c r="F17" s="40">
        <v>0</v>
      </c>
      <c r="G17" s="40">
        <v>0</v>
      </c>
      <c r="H17" s="40">
        <v>0</v>
      </c>
      <c r="I17" s="40">
        <v>0</v>
      </c>
      <c r="J17" s="40">
        <v>0</v>
      </c>
      <c r="K17" s="40">
        <v>0</v>
      </c>
      <c r="L17" s="40">
        <v>0</v>
      </c>
      <c r="M17" s="40">
        <v>0</v>
      </c>
      <c r="N17" s="40">
        <v>0</v>
      </c>
      <c r="O17" s="40">
        <v>0</v>
      </c>
      <c r="P17" s="40">
        <v>0</v>
      </c>
      <c r="Q17" s="40">
        <v>0</v>
      </c>
      <c r="R17" s="40">
        <v>0</v>
      </c>
      <c r="S17" s="40">
        <v>0</v>
      </c>
      <c r="T17" s="40">
        <v>0</v>
      </c>
      <c r="U17" s="40">
        <v>0</v>
      </c>
      <c r="V17" s="40">
        <v>0</v>
      </c>
      <c r="W17" s="40">
        <v>0</v>
      </c>
      <c r="X17" s="40">
        <v>0</v>
      </c>
      <c r="Y17" s="40">
        <v>0</v>
      </c>
      <c r="Z17" s="40">
        <v>0</v>
      </c>
      <c r="AA17" s="40">
        <v>0</v>
      </c>
      <c r="AB17" s="40">
        <v>0</v>
      </c>
      <c r="AC17" s="40">
        <v>0</v>
      </c>
      <c r="AD17" s="40">
        <v>0</v>
      </c>
      <c r="AE17" s="40">
        <v>0</v>
      </c>
      <c r="AF17" s="40">
        <v>0</v>
      </c>
      <c r="AG17" s="40">
        <v>0</v>
      </c>
      <c r="AH17" s="40">
        <v>0</v>
      </c>
    </row>
    <row r="18" spans="1:34">
      <c r="A18" s="17" t="s">
        <v>122</v>
      </c>
      <c r="B18" s="40">
        <v>0</v>
      </c>
      <c r="C18" s="40">
        <v>0</v>
      </c>
      <c r="D18" s="40">
        <v>0</v>
      </c>
      <c r="E18" s="40">
        <v>0</v>
      </c>
      <c r="F18" s="40">
        <v>0</v>
      </c>
      <c r="G18" s="40">
        <v>0</v>
      </c>
      <c r="H18" s="40">
        <v>0</v>
      </c>
      <c r="I18" s="40">
        <v>0</v>
      </c>
      <c r="J18" s="40">
        <v>0</v>
      </c>
      <c r="K18" s="40">
        <v>0</v>
      </c>
      <c r="L18" s="40">
        <v>0</v>
      </c>
      <c r="M18" s="40">
        <v>0</v>
      </c>
      <c r="N18" s="40">
        <v>0</v>
      </c>
      <c r="O18" s="40">
        <v>0</v>
      </c>
      <c r="P18" s="40">
        <v>0</v>
      </c>
      <c r="Q18" s="40">
        <v>0</v>
      </c>
      <c r="R18" s="40">
        <v>0</v>
      </c>
      <c r="S18" s="40">
        <v>0</v>
      </c>
      <c r="T18" s="40">
        <v>0</v>
      </c>
      <c r="U18" s="40">
        <v>0</v>
      </c>
      <c r="V18" s="40">
        <v>0</v>
      </c>
      <c r="W18" s="40">
        <v>0</v>
      </c>
      <c r="X18" s="40">
        <v>0</v>
      </c>
      <c r="Y18" s="40">
        <v>0</v>
      </c>
      <c r="Z18" s="40">
        <v>0</v>
      </c>
      <c r="AA18" s="40">
        <v>0</v>
      </c>
      <c r="AB18" s="40">
        <v>0</v>
      </c>
      <c r="AC18" s="40">
        <v>0</v>
      </c>
      <c r="AD18" s="40">
        <v>0</v>
      </c>
      <c r="AE18" s="40">
        <v>0</v>
      </c>
      <c r="AF18" s="40">
        <v>0</v>
      </c>
      <c r="AG18" s="40">
        <v>0</v>
      </c>
      <c r="AH18" s="40">
        <v>0</v>
      </c>
    </row>
    <row r="19" spans="1:34">
      <c r="A19" s="17" t="s">
        <v>123</v>
      </c>
      <c r="B19" s="40">
        <v>116866071.14</v>
      </c>
      <c r="C19" s="40">
        <v>87455180.609999999</v>
      </c>
      <c r="D19" s="40">
        <v>88621531.620000005</v>
      </c>
      <c r="E19" s="40">
        <v>88979559.409999996</v>
      </c>
      <c r="F19" s="40">
        <v>66796629.299999997</v>
      </c>
      <c r="G19" s="40">
        <v>56676415.130000003</v>
      </c>
      <c r="H19" s="40">
        <v>72474559.310000002</v>
      </c>
      <c r="I19" s="40">
        <v>144416881.50999999</v>
      </c>
      <c r="J19" s="40">
        <v>67676797.180000007</v>
      </c>
      <c r="K19" s="40">
        <v>49288257.270000003</v>
      </c>
      <c r="L19" s="40">
        <v>23928543.73</v>
      </c>
      <c r="M19" s="40">
        <v>61480719.630000003</v>
      </c>
      <c r="N19" s="40">
        <v>73042862.040000007</v>
      </c>
      <c r="O19" s="40">
        <v>76164021.400000006</v>
      </c>
      <c r="P19" s="40">
        <v>67836731.579999998</v>
      </c>
      <c r="Q19" s="40">
        <v>183696635.44999999</v>
      </c>
      <c r="R19" s="40">
        <v>73000000</v>
      </c>
      <c r="S19" s="40">
        <v>64000000</v>
      </c>
      <c r="T19" s="40">
        <v>40000000</v>
      </c>
      <c r="U19" s="40">
        <v>15000000</v>
      </c>
      <c r="V19" s="40">
        <v>0</v>
      </c>
      <c r="W19" s="40">
        <v>0</v>
      </c>
      <c r="X19" s="40">
        <v>0</v>
      </c>
      <c r="Y19" s="40">
        <v>59108.33</v>
      </c>
      <c r="Z19" s="40">
        <v>57750</v>
      </c>
      <c r="AA19" s="40">
        <v>0</v>
      </c>
      <c r="AB19" s="40">
        <v>0</v>
      </c>
      <c r="AC19" s="40">
        <v>0</v>
      </c>
      <c r="AD19" s="40">
        <v>0</v>
      </c>
      <c r="AE19" s="40">
        <v>0</v>
      </c>
      <c r="AF19" s="40">
        <v>0</v>
      </c>
      <c r="AG19" s="40">
        <v>0</v>
      </c>
      <c r="AH19" s="40">
        <v>0</v>
      </c>
    </row>
    <row r="20" spans="1:34">
      <c r="A20" s="17" t="s">
        <v>124</v>
      </c>
      <c r="B20" s="40">
        <v>3115463666</v>
      </c>
      <c r="C20" s="40">
        <v>3085367662.9000001</v>
      </c>
      <c r="D20" s="40">
        <v>2984647133.1500001</v>
      </c>
      <c r="E20" s="40">
        <v>3036408740.9899998</v>
      </c>
      <c r="F20" s="40">
        <v>2491019860.2199998</v>
      </c>
      <c r="G20" s="40">
        <v>2924101405.6199999</v>
      </c>
      <c r="H20" s="40">
        <v>3333870614.4000001</v>
      </c>
      <c r="I20" s="40">
        <v>2711693259.5300002</v>
      </c>
      <c r="J20" s="40">
        <v>2572966699.2800002</v>
      </c>
      <c r="K20" s="40">
        <v>2499168080.3800001</v>
      </c>
      <c r="L20" s="40">
        <v>2293430671.6799998</v>
      </c>
      <c r="M20" s="40">
        <v>2322817913.73</v>
      </c>
      <c r="N20" s="40">
        <v>2430330948.2600002</v>
      </c>
      <c r="O20" s="40">
        <v>2475162391.0300002</v>
      </c>
      <c r="P20" s="40">
        <v>2207260945.3000002</v>
      </c>
      <c r="Q20" s="40">
        <v>2241015235.4299998</v>
      </c>
      <c r="R20" s="40">
        <v>2067111899.8699999</v>
      </c>
      <c r="S20" s="40">
        <v>1784867678.76</v>
      </c>
      <c r="T20" s="40">
        <v>1698565621.3800001</v>
      </c>
      <c r="U20" s="40">
        <v>1626681933.25</v>
      </c>
      <c r="V20" s="40">
        <v>1714287071.8599999</v>
      </c>
      <c r="W20" s="40">
        <v>1720827409.95</v>
      </c>
      <c r="X20" s="40">
        <v>1551965695.8599999</v>
      </c>
      <c r="Y20" s="40">
        <v>1766618855.6600001</v>
      </c>
      <c r="Z20" s="40">
        <v>1955552593.9300001</v>
      </c>
      <c r="AA20" s="40">
        <v>1869488678.9400001</v>
      </c>
      <c r="AB20" s="40">
        <v>962505696.54999995</v>
      </c>
      <c r="AC20" s="40">
        <v>873326372.73000002</v>
      </c>
      <c r="AD20" s="40">
        <v>775860476.84000003</v>
      </c>
      <c r="AE20" s="40">
        <v>812086384.91999996</v>
      </c>
      <c r="AF20" s="40">
        <v>686323423.24000001</v>
      </c>
      <c r="AG20" s="40">
        <v>502371088.42000002</v>
      </c>
      <c r="AH20" s="40">
        <v>0</v>
      </c>
    </row>
    <row r="21" spans="1:34">
      <c r="A21" s="17" t="s">
        <v>125</v>
      </c>
    </row>
    <row r="22" spans="1:34">
      <c r="A22" s="17" t="s">
        <v>126</v>
      </c>
      <c r="B22" s="40">
        <v>379940000</v>
      </c>
      <c r="C22" s="40">
        <v>392180000</v>
      </c>
      <c r="D22" s="40">
        <v>362110000</v>
      </c>
      <c r="E22" s="40">
        <v>254980000</v>
      </c>
      <c r="F22" s="40">
        <v>236545000</v>
      </c>
      <c r="G22" s="40">
        <v>342535000</v>
      </c>
      <c r="H22" s="40">
        <v>247352564</v>
      </c>
      <c r="I22" s="40">
        <v>274275000</v>
      </c>
      <c r="J22" s="40">
        <v>239795000</v>
      </c>
      <c r="K22" s="40">
        <v>205625000</v>
      </c>
      <c r="L22" s="40">
        <v>196949000</v>
      </c>
      <c r="M22" s="40">
        <v>164909000</v>
      </c>
      <c r="N22" s="40">
        <v>239504000</v>
      </c>
      <c r="O22" s="40">
        <v>158000000</v>
      </c>
      <c r="P22" s="40">
        <v>38500000</v>
      </c>
      <c r="Q22" s="40">
        <v>0</v>
      </c>
      <c r="R22" s="40">
        <v>0</v>
      </c>
      <c r="S22" s="40">
        <v>0</v>
      </c>
      <c r="T22" s="40">
        <v>0</v>
      </c>
      <c r="U22" s="40">
        <v>0</v>
      </c>
      <c r="V22" s="40">
        <v>0</v>
      </c>
      <c r="W22" s="40">
        <v>0</v>
      </c>
      <c r="X22" s="40">
        <v>0</v>
      </c>
      <c r="Y22" s="40">
        <v>0</v>
      </c>
      <c r="Z22" s="40">
        <v>0</v>
      </c>
      <c r="AA22" s="40">
        <v>0</v>
      </c>
      <c r="AB22" s="40">
        <v>0</v>
      </c>
      <c r="AC22" s="40">
        <v>0</v>
      </c>
      <c r="AD22" s="40">
        <v>0</v>
      </c>
      <c r="AE22" s="40">
        <v>0</v>
      </c>
      <c r="AF22" s="40">
        <v>0</v>
      </c>
      <c r="AG22" s="40">
        <v>0</v>
      </c>
      <c r="AH22" s="40">
        <v>0</v>
      </c>
    </row>
    <row r="23" spans="1:34">
      <c r="A23" s="17" t="s">
        <v>127</v>
      </c>
      <c r="B23" s="40">
        <v>0</v>
      </c>
      <c r="C23" s="40">
        <v>13431700</v>
      </c>
      <c r="D23" s="40">
        <v>13431700</v>
      </c>
      <c r="E23" s="40">
        <v>13431700</v>
      </c>
      <c r="F23" s="40">
        <v>13431700</v>
      </c>
      <c r="G23" s="40">
        <v>13431700</v>
      </c>
      <c r="H23" s="40">
        <v>14931700</v>
      </c>
      <c r="I23" s="40">
        <v>14931700</v>
      </c>
      <c r="J23" s="40">
        <v>14931700</v>
      </c>
      <c r="K23" s="40">
        <v>14931700</v>
      </c>
      <c r="L23" s="40">
        <v>14431700</v>
      </c>
      <c r="M23" s="40">
        <v>14431700</v>
      </c>
      <c r="N23" s="40">
        <v>13931700</v>
      </c>
      <c r="O23" s="40">
        <v>13431700</v>
      </c>
      <c r="P23" s="40">
        <v>0</v>
      </c>
      <c r="Q23" s="40">
        <v>0</v>
      </c>
      <c r="R23" s="40">
        <v>0</v>
      </c>
      <c r="S23" s="40">
        <v>0</v>
      </c>
      <c r="T23" s="40">
        <v>0</v>
      </c>
      <c r="U23" s="40">
        <v>0</v>
      </c>
      <c r="V23" s="40">
        <v>0</v>
      </c>
      <c r="W23" s="40">
        <v>0</v>
      </c>
      <c r="X23" s="40">
        <v>0</v>
      </c>
      <c r="Y23" s="40">
        <v>0</v>
      </c>
      <c r="Z23" s="40">
        <v>0</v>
      </c>
      <c r="AA23" s="40">
        <v>0</v>
      </c>
      <c r="AB23" s="40">
        <v>0</v>
      </c>
      <c r="AC23" s="40">
        <v>0</v>
      </c>
      <c r="AD23" s="40">
        <v>0</v>
      </c>
      <c r="AE23" s="40">
        <v>0</v>
      </c>
      <c r="AF23" s="40">
        <v>0</v>
      </c>
      <c r="AG23" s="40">
        <v>0</v>
      </c>
      <c r="AH23" s="40">
        <v>0</v>
      </c>
    </row>
    <row r="24" spans="1:34">
      <c r="A24" s="17" t="s">
        <v>128</v>
      </c>
      <c r="B24" s="40">
        <v>0</v>
      </c>
      <c r="C24" s="40">
        <v>20000000</v>
      </c>
      <c r="D24" s="40">
        <v>20000000</v>
      </c>
      <c r="E24" s="40">
        <v>20000000</v>
      </c>
      <c r="F24" s="40">
        <v>20000000</v>
      </c>
      <c r="G24" s="40">
        <v>20000000</v>
      </c>
      <c r="H24" s="40">
        <v>20000000</v>
      </c>
      <c r="I24" s="40">
        <v>0</v>
      </c>
      <c r="J24" s="40">
        <v>0</v>
      </c>
      <c r="K24" s="40">
        <v>0</v>
      </c>
      <c r="L24" s="40">
        <v>0</v>
      </c>
      <c r="M24" s="40">
        <v>0</v>
      </c>
      <c r="N24" s="40">
        <v>0</v>
      </c>
      <c r="O24" s="40">
        <v>0</v>
      </c>
      <c r="P24" s="40">
        <v>0</v>
      </c>
      <c r="Q24" s="40">
        <v>0</v>
      </c>
      <c r="R24" s="40">
        <v>0</v>
      </c>
      <c r="S24" s="40">
        <v>0</v>
      </c>
      <c r="T24" s="40">
        <v>0</v>
      </c>
      <c r="U24" s="40">
        <v>0</v>
      </c>
      <c r="V24" s="40">
        <v>0</v>
      </c>
      <c r="W24" s="40">
        <v>0</v>
      </c>
      <c r="X24" s="40">
        <v>0</v>
      </c>
      <c r="Y24" s="40">
        <v>0</v>
      </c>
      <c r="Z24" s="40">
        <v>0</v>
      </c>
      <c r="AA24" s="40">
        <v>0</v>
      </c>
      <c r="AB24" s="40">
        <v>0</v>
      </c>
      <c r="AC24" s="40">
        <v>0</v>
      </c>
      <c r="AD24" s="40">
        <v>0</v>
      </c>
      <c r="AE24" s="40">
        <v>0</v>
      </c>
      <c r="AF24" s="40">
        <v>0</v>
      </c>
      <c r="AG24" s="40">
        <v>0</v>
      </c>
      <c r="AH24" s="40">
        <v>0</v>
      </c>
    </row>
    <row r="25" spans="1:34">
      <c r="A25" s="17" t="s">
        <v>129</v>
      </c>
      <c r="B25" s="40">
        <v>171334431.18000001</v>
      </c>
      <c r="C25" s="40">
        <v>190935069.02000001</v>
      </c>
      <c r="D25" s="40">
        <v>193499646.02000001</v>
      </c>
      <c r="E25" s="40">
        <v>194929785.02000001</v>
      </c>
      <c r="F25" s="40">
        <v>190282669.97999999</v>
      </c>
      <c r="G25" s="40">
        <v>194173643.25</v>
      </c>
      <c r="H25" s="40">
        <v>198821411.25</v>
      </c>
      <c r="I25" s="40">
        <v>225111058.25</v>
      </c>
      <c r="J25" s="40">
        <v>258123587.43000001</v>
      </c>
      <c r="K25" s="40">
        <v>252402640.63999999</v>
      </c>
      <c r="L25" s="40">
        <v>179491011.81999999</v>
      </c>
      <c r="M25" s="40">
        <v>178451741.31999999</v>
      </c>
      <c r="N25" s="40">
        <v>176461741.31999999</v>
      </c>
      <c r="O25" s="40">
        <v>159043528.31999999</v>
      </c>
      <c r="P25" s="40">
        <v>146506164.66999999</v>
      </c>
      <c r="Q25" s="40">
        <v>102098599.95999999</v>
      </c>
      <c r="R25" s="40">
        <v>55410000</v>
      </c>
      <c r="S25" s="40">
        <v>64970000</v>
      </c>
      <c r="T25" s="40">
        <v>65270000</v>
      </c>
      <c r="U25" s="40">
        <v>56310000</v>
      </c>
      <c r="V25" s="40">
        <v>42970000</v>
      </c>
      <c r="W25" s="40">
        <v>55920000</v>
      </c>
      <c r="X25" s="40">
        <v>54815000</v>
      </c>
      <c r="Y25" s="40">
        <v>44815000</v>
      </c>
      <c r="Z25" s="40">
        <v>0</v>
      </c>
      <c r="AA25" s="40">
        <v>0</v>
      </c>
      <c r="AB25" s="40">
        <v>0</v>
      </c>
      <c r="AC25" s="40">
        <v>0</v>
      </c>
      <c r="AD25" s="40">
        <v>0</v>
      </c>
      <c r="AE25" s="40">
        <v>0</v>
      </c>
      <c r="AF25" s="40">
        <v>0</v>
      </c>
      <c r="AG25" s="40">
        <v>0</v>
      </c>
      <c r="AH25" s="40">
        <v>0</v>
      </c>
    </row>
    <row r="26" spans="1:34">
      <c r="A26" s="17" t="s">
        <v>130</v>
      </c>
      <c r="B26" s="40">
        <v>258676602.33000001</v>
      </c>
      <c r="C26" s="40">
        <v>254950622.63999999</v>
      </c>
      <c r="D26" s="40">
        <v>245806656.19</v>
      </c>
      <c r="E26" s="40">
        <v>243310020.03999999</v>
      </c>
      <c r="F26" s="40">
        <v>166837734.19</v>
      </c>
      <c r="G26" s="40">
        <v>169402833.41999999</v>
      </c>
      <c r="H26" s="40">
        <v>164584692.38</v>
      </c>
      <c r="I26" s="40">
        <v>138075173.33000001</v>
      </c>
      <c r="J26" s="40">
        <v>164953655.75999999</v>
      </c>
      <c r="K26" s="40">
        <v>109390425.83</v>
      </c>
      <c r="L26" s="40">
        <v>175502345.33000001</v>
      </c>
      <c r="M26" s="40">
        <v>135103824.53</v>
      </c>
      <c r="N26" s="40">
        <v>154773366.50999999</v>
      </c>
      <c r="O26" s="40">
        <v>151792282.72</v>
      </c>
      <c r="P26" s="40">
        <v>125710293.12</v>
      </c>
      <c r="Q26" s="40">
        <v>101383642.95</v>
      </c>
      <c r="R26" s="40">
        <v>155502727.02000001</v>
      </c>
      <c r="S26" s="40">
        <v>184310779.28999999</v>
      </c>
      <c r="T26" s="40">
        <v>123459524.08</v>
      </c>
      <c r="U26" s="40">
        <v>103556310.18000001</v>
      </c>
      <c r="V26" s="40">
        <v>96031741.540000007</v>
      </c>
      <c r="W26" s="40">
        <v>88926540.239999995</v>
      </c>
      <c r="X26" s="40">
        <v>84752952.400000006</v>
      </c>
      <c r="Y26" s="40">
        <v>81255271.819999993</v>
      </c>
      <c r="Z26" s="40">
        <v>90632195.739999995</v>
      </c>
      <c r="AA26" s="40">
        <v>133992075.61</v>
      </c>
      <c r="AB26" s="40">
        <v>102977680.55</v>
      </c>
      <c r="AC26" s="40">
        <v>91016769.819999993</v>
      </c>
      <c r="AD26" s="40">
        <v>86708338.329999998</v>
      </c>
      <c r="AE26" s="40">
        <v>118491720.88</v>
      </c>
      <c r="AF26" s="40">
        <v>71645089.409999996</v>
      </c>
      <c r="AG26" s="40">
        <v>28958344.050000001</v>
      </c>
      <c r="AH26" s="40">
        <v>0</v>
      </c>
    </row>
    <row r="27" spans="1:34">
      <c r="A27" s="17" t="s">
        <v>131</v>
      </c>
      <c r="B27" s="40">
        <v>89685173.200000003</v>
      </c>
      <c r="C27" s="40">
        <v>89685173.200000003</v>
      </c>
      <c r="D27" s="40">
        <v>89685173.200000003</v>
      </c>
      <c r="E27" s="40">
        <v>89685173.200000003</v>
      </c>
      <c r="F27" s="40">
        <v>66388962.200000003</v>
      </c>
      <c r="G27" s="40">
        <v>66388962.200000003</v>
      </c>
      <c r="H27" s="40">
        <v>66388962.200000003</v>
      </c>
      <c r="I27" s="40">
        <v>66388962.200000003</v>
      </c>
      <c r="J27" s="40">
        <v>62385496.609999999</v>
      </c>
      <c r="K27" s="40">
        <v>62385496.609999999</v>
      </c>
      <c r="L27" s="40">
        <v>53870800</v>
      </c>
      <c r="M27" s="40">
        <v>53870800</v>
      </c>
      <c r="N27" s="40">
        <v>53870800</v>
      </c>
      <c r="O27" s="40">
        <v>53870800</v>
      </c>
      <c r="P27" s="40">
        <v>53870800</v>
      </c>
      <c r="Q27" s="40">
        <v>53870800</v>
      </c>
      <c r="R27" s="40">
        <v>53630900</v>
      </c>
      <c r="S27" s="40">
        <v>53630900</v>
      </c>
      <c r="T27" s="40">
        <v>53630900</v>
      </c>
      <c r="U27" s="40">
        <v>53630900</v>
      </c>
      <c r="V27" s="40">
        <v>53630900</v>
      </c>
      <c r="W27" s="40">
        <v>53630900</v>
      </c>
      <c r="X27" s="40">
        <v>53630900</v>
      </c>
      <c r="Y27" s="40">
        <v>53630900</v>
      </c>
      <c r="Z27" s="40">
        <v>53548000</v>
      </c>
      <c r="AA27" s="40">
        <v>53548000</v>
      </c>
      <c r="AB27" s="40">
        <v>53548000</v>
      </c>
      <c r="AC27" s="40">
        <v>53548000</v>
      </c>
      <c r="AD27" s="40">
        <v>53952089</v>
      </c>
      <c r="AE27" s="40">
        <v>53952089</v>
      </c>
      <c r="AF27" s="40">
        <v>51468059</v>
      </c>
      <c r="AG27" s="40">
        <v>3726800</v>
      </c>
      <c r="AH27" s="40">
        <v>0</v>
      </c>
    </row>
    <row r="28" spans="1:34">
      <c r="A28" s="17" t="s">
        <v>132</v>
      </c>
      <c r="B28" s="40">
        <v>1740695384.7</v>
      </c>
      <c r="C28" s="40">
        <v>1633411518.6500001</v>
      </c>
      <c r="D28" s="40">
        <v>1617053698.5</v>
      </c>
      <c r="E28" s="40">
        <v>1649540887.9000001</v>
      </c>
      <c r="F28" s="40">
        <v>1563146382.9200001</v>
      </c>
      <c r="G28" s="40">
        <v>1510389929.9400001</v>
      </c>
      <c r="H28" s="40">
        <v>1382996074.0699999</v>
      </c>
      <c r="I28" s="40">
        <v>1397225395.3800001</v>
      </c>
      <c r="J28" s="40">
        <v>1303595709.51</v>
      </c>
      <c r="K28" s="40">
        <v>1462340981.6099999</v>
      </c>
      <c r="L28" s="40">
        <v>1303384134.74</v>
      </c>
      <c r="M28" s="40">
        <v>1300163729.23</v>
      </c>
      <c r="N28" s="40">
        <v>1162243982.96</v>
      </c>
      <c r="O28" s="40">
        <v>904443691.13</v>
      </c>
      <c r="P28" s="40">
        <v>782926109.41999996</v>
      </c>
      <c r="Q28" s="40">
        <v>790008632.11000001</v>
      </c>
      <c r="R28" s="40">
        <v>782727711.24000001</v>
      </c>
      <c r="S28" s="40">
        <v>644731727.94000006</v>
      </c>
      <c r="T28" s="40">
        <v>585086788.75999999</v>
      </c>
      <c r="U28" s="40">
        <v>587882227.61000001</v>
      </c>
      <c r="V28" s="40">
        <v>572473686.96000004</v>
      </c>
      <c r="W28" s="40">
        <v>564124353.14999998</v>
      </c>
      <c r="X28" s="40">
        <v>572390945.40999997</v>
      </c>
      <c r="Y28" s="40">
        <v>572193605.20000005</v>
      </c>
      <c r="Z28" s="40">
        <v>527415837.22000003</v>
      </c>
      <c r="AA28" s="40">
        <v>470018638.33999997</v>
      </c>
      <c r="AB28" s="40">
        <v>467170079.88999999</v>
      </c>
      <c r="AC28" s="40">
        <v>473101766.87</v>
      </c>
      <c r="AD28" s="40">
        <v>419524119.29000002</v>
      </c>
      <c r="AE28" s="40">
        <v>378101272.83999997</v>
      </c>
      <c r="AF28" s="40">
        <v>268742041.72000003</v>
      </c>
      <c r="AG28" s="40">
        <v>194198844.56999999</v>
      </c>
      <c r="AH28" s="40">
        <v>0</v>
      </c>
    </row>
    <row r="29" spans="1:34">
      <c r="A29" s="17" t="s">
        <v>133</v>
      </c>
      <c r="B29" s="40">
        <v>1867360432.3</v>
      </c>
      <c r="C29" s="40">
        <v>1883662792.4200001</v>
      </c>
      <c r="D29" s="40">
        <v>1748377334.0899999</v>
      </c>
      <c r="E29" s="40">
        <v>1605701931.03</v>
      </c>
      <c r="F29" s="40">
        <v>1555533564.01</v>
      </c>
      <c r="G29" s="40">
        <v>1463944339.0599999</v>
      </c>
      <c r="H29" s="40">
        <v>1501033251.03</v>
      </c>
      <c r="I29" s="40">
        <v>1455607111.76</v>
      </c>
      <c r="J29" s="40">
        <v>1338428196.3699999</v>
      </c>
      <c r="K29" s="40">
        <v>1192465041.0999999</v>
      </c>
      <c r="L29" s="40">
        <v>1037822984.96</v>
      </c>
      <c r="M29" s="40">
        <v>920813006.27999997</v>
      </c>
      <c r="N29" s="40">
        <v>861687070.19000006</v>
      </c>
      <c r="O29" s="40">
        <v>893487098.89999998</v>
      </c>
      <c r="P29" s="40">
        <v>756044285.96000004</v>
      </c>
      <c r="Q29" s="40">
        <v>724412543.84000003</v>
      </c>
      <c r="R29" s="40">
        <v>474035733.77999997</v>
      </c>
      <c r="S29" s="40">
        <v>374643247.57999998</v>
      </c>
      <c r="T29" s="40">
        <v>332204445.81999999</v>
      </c>
      <c r="U29" s="40">
        <v>288345767.66000003</v>
      </c>
      <c r="V29" s="40">
        <v>252747130.43000001</v>
      </c>
      <c r="W29" s="40">
        <v>305812003.25</v>
      </c>
      <c r="X29" s="40">
        <v>275136155.5</v>
      </c>
      <c r="Y29" s="40">
        <v>239146012.43000001</v>
      </c>
      <c r="Z29" s="40">
        <v>197503484.90000001</v>
      </c>
      <c r="AA29" s="40">
        <v>225820734.88999999</v>
      </c>
      <c r="AB29" s="40">
        <v>329521843.20999998</v>
      </c>
      <c r="AC29" s="40">
        <v>300798350.44</v>
      </c>
      <c r="AD29" s="40">
        <v>364155476.26999998</v>
      </c>
      <c r="AE29" s="40">
        <v>322338261.31</v>
      </c>
      <c r="AF29" s="40">
        <v>356484848.61000001</v>
      </c>
      <c r="AG29" s="40">
        <v>184906152.97</v>
      </c>
      <c r="AH29" s="40">
        <v>0</v>
      </c>
    </row>
    <row r="30" spans="1:34">
      <c r="A30" s="17" t="s">
        <v>134</v>
      </c>
      <c r="B30" s="40">
        <v>0</v>
      </c>
      <c r="C30" s="40">
        <v>0</v>
      </c>
      <c r="D30" s="40">
        <v>0</v>
      </c>
      <c r="E30" s="40">
        <v>0</v>
      </c>
      <c r="F30" s="40">
        <v>0</v>
      </c>
      <c r="G30" s="40">
        <v>0</v>
      </c>
      <c r="H30" s="40">
        <v>0</v>
      </c>
      <c r="I30" s="40">
        <v>0</v>
      </c>
      <c r="J30" s="40">
        <v>0</v>
      </c>
      <c r="K30" s="40">
        <v>0</v>
      </c>
      <c r="L30" s="40">
        <v>0</v>
      </c>
      <c r="M30" s="40">
        <v>0</v>
      </c>
      <c r="N30" s="40">
        <v>0</v>
      </c>
      <c r="O30" s="40">
        <v>949402.17</v>
      </c>
      <c r="P30" s="40">
        <v>23400</v>
      </c>
      <c r="Q30" s="40">
        <v>0</v>
      </c>
      <c r="R30" s="40">
        <v>0</v>
      </c>
      <c r="S30" s="40">
        <v>0</v>
      </c>
      <c r="T30" s="40">
        <v>0</v>
      </c>
      <c r="U30" s="40">
        <v>0</v>
      </c>
      <c r="V30" s="40">
        <v>0</v>
      </c>
      <c r="W30" s="40">
        <v>0</v>
      </c>
      <c r="X30" s="40">
        <v>0</v>
      </c>
      <c r="Y30" s="40">
        <v>0</v>
      </c>
      <c r="Z30" s="40">
        <v>0</v>
      </c>
      <c r="AA30" s="40">
        <v>0</v>
      </c>
      <c r="AB30" s="40">
        <v>0</v>
      </c>
      <c r="AC30" s="40">
        <v>0</v>
      </c>
      <c r="AD30" s="40">
        <v>0</v>
      </c>
      <c r="AE30" s="40">
        <v>0</v>
      </c>
      <c r="AF30" s="40">
        <v>0</v>
      </c>
      <c r="AG30" s="40">
        <v>0</v>
      </c>
      <c r="AH30" s="40">
        <v>0</v>
      </c>
    </row>
    <row r="31" spans="1:34">
      <c r="A31" s="17" t="s">
        <v>135</v>
      </c>
      <c r="B31" s="40">
        <v>0</v>
      </c>
      <c r="C31" s="40">
        <v>0</v>
      </c>
      <c r="D31" s="40">
        <v>0</v>
      </c>
      <c r="E31" s="40">
        <v>0</v>
      </c>
      <c r="F31" s="40">
        <v>0</v>
      </c>
      <c r="G31" s="40">
        <v>0</v>
      </c>
      <c r="H31" s="40">
        <v>0</v>
      </c>
      <c r="I31" s="40">
        <v>0</v>
      </c>
      <c r="J31" s="40">
        <v>0</v>
      </c>
      <c r="K31" s="40">
        <v>0</v>
      </c>
      <c r="L31" s="40">
        <v>0</v>
      </c>
      <c r="M31" s="40">
        <v>0</v>
      </c>
      <c r="N31" s="40">
        <v>0</v>
      </c>
      <c r="O31" s="40">
        <v>0</v>
      </c>
      <c r="P31" s="40">
        <v>0</v>
      </c>
      <c r="Q31" s="40">
        <v>0</v>
      </c>
      <c r="R31" s="40">
        <v>41008.29</v>
      </c>
      <c r="S31" s="40">
        <v>0</v>
      </c>
      <c r="T31" s="40">
        <v>0</v>
      </c>
      <c r="U31" s="40">
        <v>0</v>
      </c>
      <c r="V31" s="40">
        <v>0</v>
      </c>
      <c r="W31" s="40">
        <v>16975.96</v>
      </c>
      <c r="X31" s="40">
        <v>0</v>
      </c>
      <c r="Y31" s="40">
        <v>0</v>
      </c>
      <c r="Z31" s="40">
        <v>0</v>
      </c>
      <c r="AA31" s="40">
        <v>0</v>
      </c>
      <c r="AB31" s="40">
        <v>0</v>
      </c>
      <c r="AC31" s="40">
        <v>0</v>
      </c>
      <c r="AD31" s="40">
        <v>0</v>
      </c>
      <c r="AE31" s="40">
        <v>0</v>
      </c>
      <c r="AF31" s="40">
        <v>0</v>
      </c>
      <c r="AG31" s="40">
        <v>0</v>
      </c>
      <c r="AH31" s="40">
        <v>0</v>
      </c>
    </row>
    <row r="32" spans="1:34">
      <c r="A32" s="17" t="s">
        <v>136</v>
      </c>
      <c r="B32" s="40">
        <v>0</v>
      </c>
      <c r="C32" s="40">
        <v>0</v>
      </c>
      <c r="D32" s="40">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c r="AF32" s="40">
        <v>0</v>
      </c>
      <c r="AG32" s="40">
        <v>0</v>
      </c>
      <c r="AH32" s="40">
        <v>0</v>
      </c>
    </row>
    <row r="33" spans="1:34">
      <c r="A33" s="17" t="s">
        <v>137</v>
      </c>
      <c r="B33" s="40">
        <v>0</v>
      </c>
      <c r="C33" s="40">
        <v>0</v>
      </c>
      <c r="D33" s="40">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row>
    <row r="34" spans="1:34">
      <c r="A34" s="17" t="s">
        <v>138</v>
      </c>
      <c r="B34" s="40">
        <v>0</v>
      </c>
      <c r="C34" s="40">
        <v>0</v>
      </c>
      <c r="D34" s="40">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c r="AF34" s="40">
        <v>0</v>
      </c>
      <c r="AG34" s="40">
        <v>0</v>
      </c>
      <c r="AH34" s="40">
        <v>0</v>
      </c>
    </row>
    <row r="35" spans="1:34">
      <c r="A35" s="17" t="s">
        <v>139</v>
      </c>
      <c r="B35" s="40">
        <v>969167542.74000001</v>
      </c>
      <c r="C35" s="40">
        <v>931125865.39999998</v>
      </c>
      <c r="D35" s="40">
        <v>896836303.04999995</v>
      </c>
      <c r="E35" s="40">
        <v>912308605.74000001</v>
      </c>
      <c r="F35" s="40">
        <v>880205766.53999996</v>
      </c>
      <c r="G35" s="40">
        <v>898195280.67999995</v>
      </c>
      <c r="H35" s="40">
        <v>895643491.66999996</v>
      </c>
      <c r="I35" s="40">
        <v>828345528.77999997</v>
      </c>
      <c r="J35" s="40">
        <v>768089212.95000005</v>
      </c>
      <c r="K35" s="40">
        <v>840102323.78999996</v>
      </c>
      <c r="L35" s="40">
        <v>803542859.44000006</v>
      </c>
      <c r="M35" s="40">
        <v>734909614.71000004</v>
      </c>
      <c r="N35" s="40">
        <v>746026696.70000005</v>
      </c>
      <c r="O35" s="40">
        <v>721336854.71000004</v>
      </c>
      <c r="P35" s="40">
        <v>649808854.96000004</v>
      </c>
      <c r="Q35" s="40">
        <v>503966799.33999997</v>
      </c>
      <c r="R35" s="40">
        <v>538961468.54999995</v>
      </c>
      <c r="S35" s="40">
        <v>477933621.89999998</v>
      </c>
      <c r="T35" s="40">
        <v>441702826.69999999</v>
      </c>
      <c r="U35" s="40">
        <v>439039924.10000002</v>
      </c>
      <c r="V35" s="40">
        <v>419940861.98000002</v>
      </c>
      <c r="W35" s="40">
        <v>313814902.00999999</v>
      </c>
      <c r="X35" s="40">
        <v>318849961.80000001</v>
      </c>
      <c r="Y35" s="40">
        <v>298560475.42000002</v>
      </c>
      <c r="Z35" s="40">
        <v>303080415.94999999</v>
      </c>
      <c r="AA35" s="40">
        <v>279859948.04000002</v>
      </c>
      <c r="AB35" s="40">
        <v>167084543.12</v>
      </c>
      <c r="AC35" s="40">
        <v>169684002.97</v>
      </c>
      <c r="AD35" s="40">
        <v>59875400.490000002</v>
      </c>
      <c r="AE35" s="40">
        <v>59968007.020000003</v>
      </c>
      <c r="AF35" s="40">
        <v>65816896.490000002</v>
      </c>
      <c r="AG35" s="40">
        <v>58402324.740000002</v>
      </c>
      <c r="AH35" s="40">
        <v>0</v>
      </c>
    </row>
    <row r="36" spans="1:34">
      <c r="A36" s="17" t="s">
        <v>140</v>
      </c>
      <c r="B36" s="40">
        <v>16591709.300000001</v>
      </c>
      <c r="C36" s="40">
        <v>14904816.57</v>
      </c>
      <c r="D36" s="40">
        <v>13333982.16</v>
      </c>
      <c r="E36" s="40">
        <v>10741736.699999999</v>
      </c>
      <c r="F36" s="40">
        <v>10471801.84</v>
      </c>
      <c r="G36" s="40">
        <v>13710496.140000001</v>
      </c>
      <c r="H36" s="40">
        <v>12300568.359999999</v>
      </c>
      <c r="I36" s="40">
        <v>9887422.9700000007</v>
      </c>
      <c r="J36" s="40">
        <v>7409234.8899999997</v>
      </c>
      <c r="K36" s="40">
        <v>3989315.01</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c r="AF36" s="40">
        <v>0</v>
      </c>
      <c r="AG36" s="40">
        <v>0</v>
      </c>
      <c r="AH36" s="40">
        <v>0</v>
      </c>
    </row>
    <row r="37" spans="1:34">
      <c r="A37" s="17" t="s">
        <v>141</v>
      </c>
      <c r="B37" s="40">
        <v>1235994451.48</v>
      </c>
      <c r="C37" s="40">
        <v>1235994451.48</v>
      </c>
      <c r="D37" s="40">
        <v>1235994451.48</v>
      </c>
      <c r="E37" s="40">
        <v>1235994451.48</v>
      </c>
      <c r="F37" s="40">
        <v>1135538264.98</v>
      </c>
      <c r="G37" s="40">
        <v>1135538264.98</v>
      </c>
      <c r="H37" s="40">
        <v>1118860359.8800001</v>
      </c>
      <c r="I37" s="40">
        <v>1118860359.8800001</v>
      </c>
      <c r="J37" s="40">
        <v>1130807768.5699999</v>
      </c>
      <c r="K37" s="40">
        <v>1078807768.5699999</v>
      </c>
      <c r="L37" s="40">
        <v>907083227.99000001</v>
      </c>
      <c r="M37" s="40">
        <v>678249563.01999998</v>
      </c>
      <c r="N37" s="40">
        <v>688848280.00999999</v>
      </c>
      <c r="O37" s="40">
        <v>536332578.66000003</v>
      </c>
      <c r="P37" s="40">
        <v>481899695.07999998</v>
      </c>
      <c r="Q37" s="40">
        <v>345402506.20999998</v>
      </c>
      <c r="R37" s="40">
        <v>331802234.58999997</v>
      </c>
      <c r="S37" s="40">
        <v>151642686.15000001</v>
      </c>
      <c r="T37" s="40">
        <v>99534307.159999996</v>
      </c>
      <c r="U37" s="40">
        <v>99534307.159999996</v>
      </c>
      <c r="V37" s="40">
        <v>103605605.03</v>
      </c>
      <c r="W37" s="40">
        <v>42789715.189999998</v>
      </c>
      <c r="X37" s="40">
        <v>42789715.189999998</v>
      </c>
      <c r="Y37" s="40">
        <v>42789715.189999998</v>
      </c>
      <c r="Z37" s="40">
        <v>22334466.09</v>
      </c>
      <c r="AA37" s="40">
        <v>3052019.14</v>
      </c>
      <c r="AB37" s="40">
        <v>3052019.14</v>
      </c>
      <c r="AC37" s="40">
        <v>3052019.14</v>
      </c>
      <c r="AD37" s="40">
        <v>3052019.14</v>
      </c>
      <c r="AE37" s="40">
        <v>26883677.579999998</v>
      </c>
      <c r="AF37" s="40">
        <v>26883677.579999998</v>
      </c>
      <c r="AG37" s="40">
        <v>33883677.579999998</v>
      </c>
      <c r="AH37" s="40">
        <v>0</v>
      </c>
    </row>
    <row r="38" spans="1:34">
      <c r="A38" s="17" t="s">
        <v>142</v>
      </c>
      <c r="B38" s="40">
        <v>28291675.559999999</v>
      </c>
      <c r="C38" s="40">
        <v>25561568.719999999</v>
      </c>
      <c r="D38" s="40">
        <v>19795001.32</v>
      </c>
      <c r="E38" s="40">
        <v>19979692.84</v>
      </c>
      <c r="F38" s="40">
        <v>5008325.67</v>
      </c>
      <c r="G38" s="40">
        <v>4232205.4000000004</v>
      </c>
      <c r="H38" s="40">
        <v>4377985.93</v>
      </c>
      <c r="I38" s="40">
        <v>5027895.3099999996</v>
      </c>
      <c r="J38" s="40">
        <v>7487688.7000000002</v>
      </c>
      <c r="K38" s="40">
        <v>7458322</v>
      </c>
      <c r="L38" s="40">
        <v>4251872.42</v>
      </c>
      <c r="M38" s="40">
        <v>4526303.9800000004</v>
      </c>
      <c r="N38" s="40">
        <v>5153746.3</v>
      </c>
      <c r="O38" s="40">
        <v>4798977.1500000004</v>
      </c>
      <c r="P38" s="40">
        <v>5082047.87</v>
      </c>
      <c r="Q38" s="40">
        <v>1578863.29</v>
      </c>
      <c r="R38" s="40">
        <v>1333975.5900000001</v>
      </c>
      <c r="S38" s="40">
        <v>1737583.01</v>
      </c>
      <c r="T38" s="40">
        <v>1689145.9</v>
      </c>
      <c r="U38" s="40">
        <v>1882667.43</v>
      </c>
      <c r="V38" s="40">
        <v>2743179.77</v>
      </c>
      <c r="W38" s="40">
        <v>2967066.55</v>
      </c>
      <c r="X38" s="40">
        <v>3081374.4</v>
      </c>
      <c r="Y38" s="40">
        <v>1152733.51</v>
      </c>
      <c r="Z38" s="40">
        <v>277558.63</v>
      </c>
      <c r="AA38" s="40">
        <v>154661.04</v>
      </c>
      <c r="AB38" s="40">
        <v>0</v>
      </c>
      <c r="AC38" s="40">
        <v>0</v>
      </c>
      <c r="AD38" s="40">
        <v>90000</v>
      </c>
      <c r="AE38" s="40">
        <v>181500</v>
      </c>
      <c r="AF38" s="40">
        <v>360000</v>
      </c>
      <c r="AG38" s="40">
        <v>0</v>
      </c>
      <c r="AH38" s="40">
        <v>0</v>
      </c>
    </row>
    <row r="39" spans="1:34">
      <c r="A39" s="17" t="s">
        <v>143</v>
      </c>
      <c r="B39" s="40">
        <v>19674554.5</v>
      </c>
      <c r="C39" s="40">
        <v>19776992.010000002</v>
      </c>
      <c r="D39" s="40">
        <v>15058793.380000001</v>
      </c>
      <c r="E39" s="40">
        <v>15222949.449999999</v>
      </c>
      <c r="F39" s="40">
        <v>22093935.98</v>
      </c>
      <c r="G39" s="40">
        <v>22359187.109999999</v>
      </c>
      <c r="H39" s="40">
        <v>21056338.239999998</v>
      </c>
      <c r="I39" s="40">
        <v>20565246.420000002</v>
      </c>
      <c r="J39" s="40">
        <v>16167869.050000001</v>
      </c>
      <c r="K39" s="40">
        <v>14741901.75</v>
      </c>
      <c r="L39" s="40">
        <v>14729139.6</v>
      </c>
      <c r="M39" s="40">
        <v>16869453.899999999</v>
      </c>
      <c r="N39" s="40">
        <v>17813783.57</v>
      </c>
      <c r="O39" s="40">
        <v>17780725.850000001</v>
      </c>
      <c r="P39" s="40">
        <v>17583829.73</v>
      </c>
      <c r="Q39" s="40">
        <v>17467808.84</v>
      </c>
      <c r="R39" s="40">
        <v>15270902.970000001</v>
      </c>
      <c r="S39" s="40">
        <v>11699743.74</v>
      </c>
      <c r="T39" s="40">
        <v>10593534.9</v>
      </c>
      <c r="U39" s="40">
        <v>10593534.9</v>
      </c>
      <c r="V39" s="40">
        <v>9443444.0700000003</v>
      </c>
      <c r="W39" s="40">
        <v>9443444.0700000003</v>
      </c>
      <c r="X39" s="40">
        <v>9443444.0700000003</v>
      </c>
      <c r="Y39" s="40">
        <v>9443444.0700000003</v>
      </c>
      <c r="Z39" s="40">
        <v>8331608.5899999999</v>
      </c>
      <c r="AA39" s="40">
        <v>8331608.5899999999</v>
      </c>
      <c r="AB39" s="40">
        <v>9147910.4299999997</v>
      </c>
      <c r="AC39" s="40">
        <v>9147910.4299999997</v>
      </c>
      <c r="AD39" s="40">
        <v>10628962.779999999</v>
      </c>
      <c r="AE39" s="40">
        <v>10074535.27</v>
      </c>
      <c r="AF39" s="40">
        <v>9334757.7699999996</v>
      </c>
      <c r="AG39" s="40">
        <v>10183561.18</v>
      </c>
      <c r="AH39" s="40">
        <v>0</v>
      </c>
    </row>
    <row r="40" spans="1:34">
      <c r="A40" s="17" t="s">
        <v>144</v>
      </c>
      <c r="B40" s="40">
        <v>214717669.41</v>
      </c>
      <c r="C40" s="40">
        <v>211851534.88999999</v>
      </c>
      <c r="D40" s="40">
        <v>243411127.22999999</v>
      </c>
      <c r="E40" s="40">
        <v>192891698.08000001</v>
      </c>
      <c r="F40" s="40">
        <v>285414577.00999999</v>
      </c>
      <c r="G40" s="40">
        <v>239489923.19</v>
      </c>
      <c r="H40" s="40">
        <v>187320206.30000001</v>
      </c>
      <c r="I40" s="40">
        <v>197429402.27000001</v>
      </c>
      <c r="J40" s="40">
        <v>245691387.03999999</v>
      </c>
      <c r="K40" s="40">
        <v>214032531.94999999</v>
      </c>
      <c r="L40" s="40">
        <v>210574537.80000001</v>
      </c>
      <c r="M40" s="40">
        <v>325009553.83999997</v>
      </c>
      <c r="N40" s="40">
        <v>201949897.44</v>
      </c>
      <c r="O40" s="40">
        <v>220341118.28</v>
      </c>
      <c r="P40" s="40">
        <v>167566875.90000001</v>
      </c>
      <c r="Q40" s="40">
        <v>104265197.84</v>
      </c>
      <c r="R40" s="40">
        <v>0</v>
      </c>
      <c r="S40" s="40">
        <v>0</v>
      </c>
      <c r="T40" s="40">
        <v>0</v>
      </c>
      <c r="U40" s="40">
        <v>0</v>
      </c>
      <c r="V40" s="40">
        <v>0</v>
      </c>
      <c r="W40" s="40">
        <v>0</v>
      </c>
      <c r="X40" s="40">
        <v>0</v>
      </c>
      <c r="Y40" s="40">
        <v>0</v>
      </c>
      <c r="Z40" s="40">
        <v>10040880</v>
      </c>
      <c r="AA40" s="40">
        <v>10040880</v>
      </c>
      <c r="AB40" s="40">
        <v>10040880</v>
      </c>
      <c r="AC40" s="40">
        <v>10040880</v>
      </c>
      <c r="AD40" s="40">
        <v>10040880</v>
      </c>
      <c r="AE40" s="40">
        <v>0</v>
      </c>
      <c r="AF40" s="40">
        <v>0</v>
      </c>
      <c r="AG40" s="40">
        <v>0</v>
      </c>
      <c r="AH40" s="40">
        <v>0</v>
      </c>
    </row>
    <row r="41" spans="1:34">
      <c r="A41" s="17" t="s">
        <v>145</v>
      </c>
      <c r="B41" s="40">
        <v>6645621326.6999998</v>
      </c>
      <c r="C41" s="40">
        <v>6525292105</v>
      </c>
      <c r="D41" s="40">
        <v>6352283866.6199999</v>
      </c>
      <c r="E41" s="40">
        <v>6203738631.4799995</v>
      </c>
      <c r="F41" s="40">
        <v>6150898685.3199997</v>
      </c>
      <c r="G41" s="40">
        <v>5751256765.3699999</v>
      </c>
      <c r="H41" s="40">
        <v>5588315041.3100004</v>
      </c>
      <c r="I41" s="40">
        <v>5477455256.5500002</v>
      </c>
      <c r="J41" s="40">
        <v>5318071506.8800001</v>
      </c>
      <c r="K41" s="40">
        <v>5253048448.8599997</v>
      </c>
      <c r="L41" s="40">
        <v>4704684614.1000004</v>
      </c>
      <c r="M41" s="40">
        <v>4362399290.8100004</v>
      </c>
      <c r="N41" s="40">
        <v>4082761065</v>
      </c>
      <c r="O41" s="40">
        <v>3677608757.8899999</v>
      </c>
      <c r="P41" s="40">
        <v>3225522356.71</v>
      </c>
      <c r="Q41" s="40">
        <v>2744455394.3800001</v>
      </c>
      <c r="R41" s="40">
        <v>2408716662.0300002</v>
      </c>
      <c r="S41" s="40">
        <v>1965300289.6099999</v>
      </c>
      <c r="T41" s="40">
        <v>1713171473.3199999</v>
      </c>
      <c r="U41" s="40">
        <v>1640775639.04</v>
      </c>
      <c r="V41" s="40">
        <v>1553586549.78</v>
      </c>
      <c r="W41" s="40">
        <v>1437445900.4200001</v>
      </c>
      <c r="X41" s="40">
        <v>1414890448.77</v>
      </c>
      <c r="Y41" s="40">
        <v>1342987157.6400001</v>
      </c>
      <c r="Z41" s="40">
        <v>1213164447.1199999</v>
      </c>
      <c r="AA41" s="40">
        <v>1184818565.6500001</v>
      </c>
      <c r="AB41" s="40">
        <v>1142542956.3399999</v>
      </c>
      <c r="AC41" s="40">
        <v>1110389699.6700001</v>
      </c>
      <c r="AD41" s="40">
        <v>1008027285.3</v>
      </c>
      <c r="AE41" s="40">
        <v>969991063.89999998</v>
      </c>
      <c r="AF41" s="40">
        <v>850735370.58000004</v>
      </c>
      <c r="AG41" s="40">
        <v>514259705.08999997</v>
      </c>
      <c r="AH41" s="40">
        <v>0</v>
      </c>
    </row>
    <row r="42" spans="1:34">
      <c r="A42" s="17" t="s">
        <v>146</v>
      </c>
      <c r="B42" s="40">
        <v>9761084992.7000008</v>
      </c>
      <c r="C42" s="40">
        <v>9610659767.8999996</v>
      </c>
      <c r="D42" s="40">
        <v>9336930999.7700005</v>
      </c>
      <c r="E42" s="40">
        <v>9240147372.4699993</v>
      </c>
      <c r="F42" s="40">
        <v>8641918545.5400009</v>
      </c>
      <c r="G42" s="40">
        <v>8675358170.9899998</v>
      </c>
      <c r="H42" s="40">
        <v>8922185655.7099991</v>
      </c>
      <c r="I42" s="40">
        <v>8189148516.0799999</v>
      </c>
      <c r="J42" s="40">
        <v>7891038206.1599998</v>
      </c>
      <c r="K42" s="40">
        <v>7752216529.2399998</v>
      </c>
      <c r="L42" s="40">
        <v>6998115285.7799997</v>
      </c>
      <c r="M42" s="40">
        <v>6685217204.54</v>
      </c>
      <c r="N42" s="40">
        <v>6513092013.2600002</v>
      </c>
      <c r="O42" s="40">
        <v>6152771148.9200001</v>
      </c>
      <c r="P42" s="40">
        <v>5432783302.0100002</v>
      </c>
      <c r="Q42" s="40">
        <v>4985470629.8100004</v>
      </c>
      <c r="R42" s="40">
        <v>4475828561.8999996</v>
      </c>
      <c r="S42" s="40">
        <v>3750167968.3699999</v>
      </c>
      <c r="T42" s="40">
        <v>3411737094.6999998</v>
      </c>
      <c r="U42" s="40">
        <v>3267457572.29</v>
      </c>
      <c r="V42" s="40">
        <v>3267873621.6399999</v>
      </c>
      <c r="W42" s="40">
        <v>3158273310.3699999</v>
      </c>
      <c r="X42" s="40">
        <v>2966856144.6300001</v>
      </c>
      <c r="Y42" s="40">
        <v>3109606013.3000002</v>
      </c>
      <c r="Z42" s="40">
        <v>3168717041.0500002</v>
      </c>
      <c r="AA42" s="40">
        <v>3054307244.5900002</v>
      </c>
      <c r="AB42" s="40">
        <v>2105048652.8900001</v>
      </c>
      <c r="AC42" s="40">
        <v>1983716072.4000001</v>
      </c>
      <c r="AD42" s="40">
        <v>1783887762.1400001</v>
      </c>
      <c r="AE42" s="40">
        <v>1782077448.8199999</v>
      </c>
      <c r="AF42" s="40">
        <v>1537058793.8199999</v>
      </c>
      <c r="AG42" s="40">
        <v>1016630793.51</v>
      </c>
      <c r="AH42" s="40">
        <v>0</v>
      </c>
    </row>
    <row r="43" spans="1:34">
      <c r="A43" s="17" t="s">
        <v>147</v>
      </c>
    </row>
    <row r="44" spans="1:34">
      <c r="A44" s="17" t="s">
        <v>148</v>
      </c>
      <c r="B44" s="40">
        <v>1919355835.1900001</v>
      </c>
      <c r="C44" s="40">
        <v>1848359000</v>
      </c>
      <c r="D44" s="40">
        <v>1858359000</v>
      </c>
      <c r="E44" s="40">
        <v>1872637100.25</v>
      </c>
      <c r="F44" s="40">
        <v>1458275100.25</v>
      </c>
      <c r="G44" s="40">
        <v>1361650988.25</v>
      </c>
      <c r="H44" s="40">
        <v>1540727988.25</v>
      </c>
      <c r="I44" s="40">
        <v>1735862188.25</v>
      </c>
      <c r="J44" s="40">
        <v>1949056910.5999999</v>
      </c>
      <c r="K44" s="40">
        <v>1666722100.25</v>
      </c>
      <c r="L44" s="40">
        <v>1463370065.23</v>
      </c>
      <c r="M44" s="40">
        <v>1271195143.96</v>
      </c>
      <c r="N44" s="40">
        <v>1168121371.4200001</v>
      </c>
      <c r="O44" s="40">
        <v>1051477371.42</v>
      </c>
      <c r="P44" s="40">
        <v>682667909.10000002</v>
      </c>
      <c r="Q44" s="40">
        <v>559264227.46000004</v>
      </c>
      <c r="R44" s="40">
        <v>162660633.16</v>
      </c>
      <c r="S44" s="40">
        <v>98176633.159999996</v>
      </c>
      <c r="T44" s="40">
        <v>265866000</v>
      </c>
      <c r="U44" s="40">
        <v>265724000</v>
      </c>
      <c r="V44" s="40">
        <v>265858000</v>
      </c>
      <c r="W44" s="40">
        <v>165932000</v>
      </c>
      <c r="X44" s="40">
        <v>46152000</v>
      </c>
      <c r="Y44" s="40">
        <v>38109000</v>
      </c>
      <c r="Z44" s="40">
        <v>38178000</v>
      </c>
      <c r="AA44" s="40">
        <v>38152000</v>
      </c>
      <c r="AB44" s="40">
        <v>118106000</v>
      </c>
      <c r="AC44" s="40">
        <v>128107000</v>
      </c>
      <c r="AD44" s="40">
        <v>169120088.31</v>
      </c>
      <c r="AE44" s="40">
        <v>288000000</v>
      </c>
      <c r="AF44" s="40">
        <v>309736635</v>
      </c>
      <c r="AG44" s="40">
        <v>185000000</v>
      </c>
      <c r="AH44" s="40">
        <v>0</v>
      </c>
    </row>
    <row r="45" spans="1:34">
      <c r="A45" s="17" t="s">
        <v>149</v>
      </c>
      <c r="B45" s="40">
        <v>0</v>
      </c>
      <c r="C45" s="40">
        <v>0</v>
      </c>
      <c r="D45" s="40">
        <v>0</v>
      </c>
      <c r="E45" s="40">
        <v>0</v>
      </c>
      <c r="F45" s="40">
        <v>0</v>
      </c>
      <c r="G45" s="40">
        <v>0</v>
      </c>
      <c r="H45" s="40">
        <v>0</v>
      </c>
      <c r="I45" s="40">
        <v>0</v>
      </c>
      <c r="J45" s="40">
        <v>0</v>
      </c>
      <c r="K45" s="40">
        <v>0</v>
      </c>
      <c r="L45" s="40">
        <v>0</v>
      </c>
      <c r="M45" s="40">
        <v>0</v>
      </c>
      <c r="N45" s="40">
        <v>0</v>
      </c>
      <c r="O45" s="40">
        <v>0</v>
      </c>
      <c r="P45" s="40">
        <v>0</v>
      </c>
      <c r="Q45" s="40">
        <v>0</v>
      </c>
      <c r="R45" s="40">
        <v>0</v>
      </c>
      <c r="S45" s="40">
        <v>0</v>
      </c>
      <c r="T45" s="40">
        <v>0</v>
      </c>
      <c r="U45" s="40">
        <v>0</v>
      </c>
      <c r="V45" s="40">
        <v>0</v>
      </c>
      <c r="W45" s="40">
        <v>0</v>
      </c>
      <c r="X45" s="40">
        <v>0</v>
      </c>
      <c r="Y45" s="40">
        <v>0</v>
      </c>
      <c r="Z45" s="40">
        <v>0</v>
      </c>
      <c r="AA45" s="40">
        <v>0</v>
      </c>
      <c r="AB45" s="40">
        <v>0</v>
      </c>
      <c r="AC45" s="40">
        <v>0</v>
      </c>
      <c r="AD45" s="40">
        <v>0</v>
      </c>
      <c r="AE45" s="40">
        <v>0</v>
      </c>
      <c r="AF45" s="40">
        <v>447000</v>
      </c>
      <c r="AG45" s="40">
        <v>0</v>
      </c>
      <c r="AH45" s="40">
        <v>0</v>
      </c>
    </row>
    <row r="46" spans="1:34">
      <c r="A46" s="17" t="s">
        <v>150</v>
      </c>
      <c r="B46" s="40">
        <v>0</v>
      </c>
      <c r="C46" s="40">
        <v>0</v>
      </c>
      <c r="D46" s="40">
        <v>0</v>
      </c>
      <c r="E46" s="40">
        <v>0</v>
      </c>
      <c r="F46" s="40">
        <v>0</v>
      </c>
      <c r="G46" s="40">
        <v>0</v>
      </c>
      <c r="H46" s="40">
        <v>0</v>
      </c>
      <c r="I46" s="40">
        <v>0</v>
      </c>
      <c r="J46" s="40">
        <v>0</v>
      </c>
      <c r="K46" s="40">
        <v>0</v>
      </c>
      <c r="L46" s="40">
        <v>0</v>
      </c>
      <c r="M46" s="40">
        <v>0</v>
      </c>
      <c r="N46" s="40">
        <v>0</v>
      </c>
      <c r="O46" s="40">
        <v>0</v>
      </c>
      <c r="P46" s="40">
        <v>500000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row>
    <row r="47" spans="1:34">
      <c r="A47" s="17" t="s">
        <v>151</v>
      </c>
      <c r="B47" s="40">
        <v>0</v>
      </c>
      <c r="C47" s="40">
        <v>697814030</v>
      </c>
      <c r="D47" s="40">
        <v>626919044.52999997</v>
      </c>
      <c r="E47" s="40">
        <v>705134001.34000003</v>
      </c>
      <c r="F47" s="40">
        <v>649236236.98000002</v>
      </c>
      <c r="G47" s="40">
        <v>701578889.51999998</v>
      </c>
      <c r="H47" s="40">
        <v>658762471.76999998</v>
      </c>
      <c r="I47" s="40">
        <v>713257454.13</v>
      </c>
      <c r="J47" s="40">
        <v>569996432.41999996</v>
      </c>
      <c r="K47" s="40">
        <v>599529696.30999994</v>
      </c>
      <c r="L47" s="40">
        <v>440207166.63999999</v>
      </c>
      <c r="M47" s="40">
        <v>446944120.12</v>
      </c>
      <c r="N47" s="40">
        <v>372251094.36000001</v>
      </c>
      <c r="O47" s="40">
        <v>326912386.45999998</v>
      </c>
      <c r="P47" s="40">
        <v>299921614.81999999</v>
      </c>
      <c r="Q47" s="40">
        <v>290733139.43000001</v>
      </c>
      <c r="R47" s="40">
        <v>280178879.16000003</v>
      </c>
      <c r="S47" s="40">
        <v>200356942.06999999</v>
      </c>
      <c r="T47" s="40">
        <v>167315487.84</v>
      </c>
      <c r="U47" s="40">
        <v>157926908.55000001</v>
      </c>
      <c r="V47" s="40">
        <v>181193304.86000001</v>
      </c>
      <c r="W47" s="40">
        <v>169254225</v>
      </c>
      <c r="X47" s="40">
        <v>149953394.06999999</v>
      </c>
      <c r="Y47" s="40">
        <v>209740096.74000001</v>
      </c>
      <c r="Z47" s="40">
        <v>202229426.12</v>
      </c>
      <c r="AA47" s="40">
        <v>218696669.94</v>
      </c>
      <c r="AB47" s="40">
        <v>242609967.43000001</v>
      </c>
      <c r="AC47" s="40">
        <v>154155835.27000001</v>
      </c>
      <c r="AD47" s="40">
        <v>129297063.58</v>
      </c>
      <c r="AE47" s="40">
        <v>145704548.16999999</v>
      </c>
      <c r="AF47" s="40">
        <v>79111924.189999998</v>
      </c>
      <c r="AG47" s="40">
        <v>60435145.270000003</v>
      </c>
      <c r="AH47" s="40">
        <v>0</v>
      </c>
    </row>
    <row r="48" spans="1:34">
      <c r="A48" s="17" t="s">
        <v>152</v>
      </c>
      <c r="B48" s="40">
        <v>132286812.03</v>
      </c>
      <c r="C48" s="40">
        <v>157785197.00999999</v>
      </c>
      <c r="D48" s="40">
        <v>155878054.91</v>
      </c>
      <c r="E48" s="40">
        <v>139360367.88999999</v>
      </c>
      <c r="F48" s="40">
        <v>99306967.359999999</v>
      </c>
      <c r="G48" s="40">
        <v>105845484.58</v>
      </c>
      <c r="H48" s="40">
        <v>108868070.28</v>
      </c>
      <c r="I48" s="40">
        <v>122667701.18000001</v>
      </c>
      <c r="J48" s="40">
        <v>111989518.31</v>
      </c>
      <c r="K48" s="40">
        <v>86182804.969999999</v>
      </c>
      <c r="L48" s="40">
        <v>80800554.769999996</v>
      </c>
      <c r="M48" s="40">
        <v>78560760.370000005</v>
      </c>
      <c r="N48" s="40">
        <v>37315658.82</v>
      </c>
      <c r="O48" s="40">
        <v>45010962.619999997</v>
      </c>
      <c r="P48" s="40">
        <v>50677533.100000001</v>
      </c>
      <c r="Q48" s="40">
        <v>34837458.009999998</v>
      </c>
      <c r="R48" s="40">
        <v>43778207.530000001</v>
      </c>
      <c r="S48" s="40">
        <v>31036620.57</v>
      </c>
      <c r="T48" s="40">
        <v>39759362.950000003</v>
      </c>
      <c r="U48" s="40">
        <v>38376562.899999999</v>
      </c>
      <c r="V48" s="40">
        <v>15380236.630000001</v>
      </c>
      <c r="W48" s="40">
        <v>37592327.030000001</v>
      </c>
      <c r="X48" s="40">
        <v>8456468.5899999999</v>
      </c>
      <c r="Y48" s="40">
        <v>58671791.399999999</v>
      </c>
      <c r="Z48" s="40">
        <v>76518738.489999995</v>
      </c>
      <c r="AA48" s="40">
        <v>60602723.350000001</v>
      </c>
      <c r="AB48" s="40">
        <v>86186465.739999995</v>
      </c>
      <c r="AC48" s="40">
        <v>86559820.109999999</v>
      </c>
      <c r="AD48" s="40">
        <v>48525661.090000004</v>
      </c>
      <c r="AE48" s="40">
        <v>55346052.979999997</v>
      </c>
      <c r="AF48" s="40">
        <v>42416177.25</v>
      </c>
      <c r="AG48" s="40">
        <v>18390942.280000001</v>
      </c>
      <c r="AH48" s="40">
        <v>0</v>
      </c>
    </row>
    <row r="49" spans="1:34">
      <c r="A49" s="17" t="s">
        <v>153</v>
      </c>
      <c r="B49" s="40">
        <v>0</v>
      </c>
      <c r="C49" s="40">
        <v>0</v>
      </c>
      <c r="D49" s="40">
        <v>0</v>
      </c>
      <c r="E49" s="40">
        <v>0</v>
      </c>
      <c r="F49" s="40">
        <v>0</v>
      </c>
      <c r="G49" s="40">
        <v>0</v>
      </c>
      <c r="H49" s="40">
        <v>0</v>
      </c>
      <c r="I49" s="40">
        <v>0</v>
      </c>
      <c r="J49" s="40">
        <v>0</v>
      </c>
      <c r="K49" s="40">
        <v>0</v>
      </c>
      <c r="L49" s="40">
        <v>0</v>
      </c>
      <c r="M49" s="40">
        <v>0</v>
      </c>
      <c r="N49" s="40">
        <v>0</v>
      </c>
      <c r="O49" s="40">
        <v>0</v>
      </c>
      <c r="P49" s="40">
        <v>0</v>
      </c>
      <c r="Q49" s="40">
        <v>0</v>
      </c>
      <c r="R49" s="40">
        <v>0</v>
      </c>
      <c r="S49" s="40">
        <v>0</v>
      </c>
      <c r="T49" s="40">
        <v>0</v>
      </c>
      <c r="U49" s="40">
        <v>0</v>
      </c>
      <c r="V49" s="40">
        <v>0</v>
      </c>
      <c r="W49" s="40">
        <v>0</v>
      </c>
      <c r="X49" s="40">
        <v>0</v>
      </c>
      <c r="Y49" s="40">
        <v>0</v>
      </c>
      <c r="Z49" s="40">
        <v>0</v>
      </c>
      <c r="AA49" s="40">
        <v>0</v>
      </c>
      <c r="AB49" s="40">
        <v>0</v>
      </c>
      <c r="AC49" s="40">
        <v>0</v>
      </c>
      <c r="AD49" s="40">
        <v>0</v>
      </c>
      <c r="AE49" s="40">
        <v>0</v>
      </c>
      <c r="AF49" s="40">
        <v>0</v>
      </c>
      <c r="AG49" s="40">
        <v>0</v>
      </c>
      <c r="AH49" s="40">
        <v>0</v>
      </c>
    </row>
    <row r="50" spans="1:34">
      <c r="A50" s="17" t="s">
        <v>154</v>
      </c>
      <c r="B50" s="40">
        <v>49804375.280000001</v>
      </c>
      <c r="C50" s="40">
        <v>33696333.850000001</v>
      </c>
      <c r="D50" s="40">
        <v>51004431.5</v>
      </c>
      <c r="E50" s="40">
        <v>62977562.920000002</v>
      </c>
      <c r="F50" s="40">
        <v>33172212.02</v>
      </c>
      <c r="G50" s="40">
        <v>21745392.239999998</v>
      </c>
      <c r="H50" s="40">
        <v>37897816.979999997</v>
      </c>
      <c r="I50" s="40">
        <v>49024619.719999999</v>
      </c>
      <c r="J50" s="40">
        <v>18636594.039999999</v>
      </c>
      <c r="K50" s="40">
        <v>16756910.65</v>
      </c>
      <c r="L50" s="40">
        <v>12972064.35</v>
      </c>
      <c r="M50" s="40">
        <v>43408407.969999999</v>
      </c>
      <c r="N50" s="40">
        <v>22898085.100000001</v>
      </c>
      <c r="O50" s="40">
        <v>19025075.800000001</v>
      </c>
      <c r="P50" s="40">
        <v>22779904.309999999</v>
      </c>
      <c r="Q50" s="40">
        <v>48915674.57</v>
      </c>
      <c r="R50" s="40">
        <v>26563662.66</v>
      </c>
      <c r="S50" s="40">
        <v>9399930.7200000007</v>
      </c>
      <c r="T50" s="40">
        <v>10487353.65</v>
      </c>
      <c r="U50" s="40">
        <v>33478555.800000001</v>
      </c>
      <c r="V50" s="40">
        <v>6953738.79</v>
      </c>
      <c r="W50" s="40">
        <v>6335169.7199999997</v>
      </c>
      <c r="X50" s="40">
        <v>5339123.3600000003</v>
      </c>
      <c r="Y50" s="40">
        <v>24454789.68</v>
      </c>
      <c r="Z50" s="40">
        <v>4251952.46</v>
      </c>
      <c r="AA50" s="40">
        <v>1630167.71</v>
      </c>
      <c r="AB50" s="40">
        <v>9026003.5800000001</v>
      </c>
      <c r="AC50" s="40">
        <v>24877711.68</v>
      </c>
      <c r="AD50" s="40">
        <v>3000928.45</v>
      </c>
      <c r="AE50" s="40">
        <v>16439339.140000001</v>
      </c>
      <c r="AF50" s="40">
        <v>25141829.289999999</v>
      </c>
      <c r="AG50" s="40">
        <v>8853606.1300000008</v>
      </c>
      <c r="AH50" s="40">
        <v>0</v>
      </c>
    </row>
    <row r="51" spans="1:34">
      <c r="A51" s="17" t="s">
        <v>155</v>
      </c>
      <c r="B51" s="40">
        <v>65147266.630000003</v>
      </c>
      <c r="C51" s="40">
        <v>48717694.509999998</v>
      </c>
      <c r="D51" s="40">
        <v>43808372.020000003</v>
      </c>
      <c r="E51" s="40">
        <v>61811293.240000002</v>
      </c>
      <c r="F51" s="40">
        <v>49134923.740000002</v>
      </c>
      <c r="G51" s="40">
        <v>52670907.899999999</v>
      </c>
      <c r="H51" s="40">
        <v>76531074.709999993</v>
      </c>
      <c r="I51" s="40">
        <v>94270901.659999996</v>
      </c>
      <c r="J51" s="40">
        <v>73943071.849999994</v>
      </c>
      <c r="K51" s="40">
        <v>41321192.219999999</v>
      </c>
      <c r="L51" s="40">
        <v>26082564.43</v>
      </c>
      <c r="M51" s="40">
        <v>52059636.229999997</v>
      </c>
      <c r="N51" s="40">
        <v>47631744.869999997</v>
      </c>
      <c r="O51" s="40">
        <v>32135810.140000001</v>
      </c>
      <c r="P51" s="40">
        <v>38632591.469999999</v>
      </c>
      <c r="Q51" s="40">
        <v>35843004.359999999</v>
      </c>
      <c r="R51" s="40">
        <v>-1758722.09</v>
      </c>
      <c r="S51" s="40">
        <v>4634826.93</v>
      </c>
      <c r="T51" s="40">
        <v>-526728.88</v>
      </c>
      <c r="U51" s="40">
        <v>-109901.02</v>
      </c>
      <c r="V51" s="40">
        <v>-5451771.8700000001</v>
      </c>
      <c r="W51" s="40">
        <v>-5595182.1299999999</v>
      </c>
      <c r="X51" s="40">
        <v>10856397.5</v>
      </c>
      <c r="Y51" s="40">
        <v>13538793.58</v>
      </c>
      <c r="Z51" s="40">
        <v>11378361.710000001</v>
      </c>
      <c r="AA51" s="40">
        <v>12284174.470000001</v>
      </c>
      <c r="AB51" s="40">
        <v>6667543.5800000001</v>
      </c>
      <c r="AC51" s="40">
        <v>-11020968.970000001</v>
      </c>
      <c r="AD51" s="40">
        <v>2323894.4500000002</v>
      </c>
      <c r="AE51" s="40">
        <v>-3705441.77</v>
      </c>
      <c r="AF51" s="40">
        <v>6868810.3799999999</v>
      </c>
      <c r="AG51" s="40">
        <v>12836692.91</v>
      </c>
      <c r="AH51" s="40">
        <v>0</v>
      </c>
    </row>
    <row r="52" spans="1:34">
      <c r="A52" s="17" t="s">
        <v>156</v>
      </c>
      <c r="B52" s="40">
        <v>0</v>
      </c>
      <c r="C52" s="40">
        <v>3398209.88</v>
      </c>
      <c r="D52" s="40">
        <v>625084.89</v>
      </c>
      <c r="E52" s="40">
        <v>891381.67</v>
      </c>
      <c r="F52" s="40">
        <v>1109119.72</v>
      </c>
      <c r="G52" s="40">
        <v>741793.14</v>
      </c>
      <c r="H52" s="40">
        <v>246329.37</v>
      </c>
      <c r="I52" s="40">
        <v>492344.62</v>
      </c>
      <c r="J52" s="40">
        <v>874778.65</v>
      </c>
      <c r="K52" s="40">
        <v>843947.5</v>
      </c>
      <c r="L52" s="40">
        <v>2404824.62</v>
      </c>
      <c r="M52" s="40">
        <v>4549891.8600000003</v>
      </c>
      <c r="N52" s="40">
        <v>2686268.11</v>
      </c>
      <c r="O52" s="40">
        <v>2759724.23</v>
      </c>
      <c r="P52" s="40">
        <v>2183072.35</v>
      </c>
      <c r="Q52" s="40">
        <v>2255536.85</v>
      </c>
      <c r="R52" s="40">
        <v>5277.55</v>
      </c>
      <c r="S52" s="40">
        <v>0</v>
      </c>
      <c r="T52" s="40">
        <v>0</v>
      </c>
      <c r="U52" s="40">
        <v>0</v>
      </c>
      <c r="V52" s="40">
        <v>0</v>
      </c>
      <c r="W52" s="40">
        <v>0</v>
      </c>
      <c r="X52" s="40">
        <v>0</v>
      </c>
      <c r="Y52" s="40">
        <v>0</v>
      </c>
      <c r="Z52" s="40">
        <v>0</v>
      </c>
      <c r="AA52" s="40">
        <v>0</v>
      </c>
      <c r="AB52" s="40">
        <v>0</v>
      </c>
      <c r="AC52" s="40">
        <v>0</v>
      </c>
      <c r="AD52" s="40">
        <v>0</v>
      </c>
      <c r="AE52" s="40">
        <v>0</v>
      </c>
      <c r="AF52" s="40">
        <v>0</v>
      </c>
      <c r="AG52" s="40">
        <v>0</v>
      </c>
      <c r="AH52" s="40">
        <v>0</v>
      </c>
    </row>
    <row r="53" spans="1:34">
      <c r="A53" s="17" t="s">
        <v>157</v>
      </c>
      <c r="B53" s="40">
        <v>0</v>
      </c>
      <c r="C53" s="40">
        <v>144306834.43000001</v>
      </c>
      <c r="D53" s="40">
        <v>1563718.01</v>
      </c>
      <c r="E53" s="40">
        <v>6593410.0099999998</v>
      </c>
      <c r="F53" s="40">
        <v>2682740</v>
      </c>
      <c r="G53" s="40">
        <v>862293</v>
      </c>
      <c r="H53" s="40">
        <v>2131250</v>
      </c>
      <c r="I53" s="40">
        <v>2240850</v>
      </c>
      <c r="J53" s="40">
        <v>2314250</v>
      </c>
      <c r="K53" s="40">
        <v>18389850</v>
      </c>
      <c r="L53" s="40">
        <v>5201655.17</v>
      </c>
      <c r="M53" s="40">
        <v>8199300</v>
      </c>
      <c r="N53" s="40">
        <v>8211960</v>
      </c>
      <c r="O53" s="40">
        <v>14412810</v>
      </c>
      <c r="P53" s="40">
        <v>2638377.13</v>
      </c>
      <c r="Q53" s="40">
        <v>1593150</v>
      </c>
      <c r="R53" s="40">
        <v>1667250</v>
      </c>
      <c r="S53" s="40">
        <v>17678250</v>
      </c>
      <c r="T53" s="40">
        <v>0</v>
      </c>
      <c r="U53" s="40">
        <v>0</v>
      </c>
      <c r="V53" s="40">
        <v>0</v>
      </c>
      <c r="W53" s="40">
        <v>45826001.600000001</v>
      </c>
      <c r="X53" s="40">
        <v>0</v>
      </c>
      <c r="Y53" s="40">
        <v>0</v>
      </c>
      <c r="Z53" s="40">
        <v>75238187</v>
      </c>
      <c r="AA53" s="40">
        <v>0</v>
      </c>
      <c r="AB53" s="40">
        <v>0</v>
      </c>
      <c r="AC53" s="40">
        <v>0</v>
      </c>
      <c r="AD53" s="40">
        <v>0</v>
      </c>
      <c r="AE53" s="40">
        <v>0</v>
      </c>
      <c r="AF53" s="40">
        <v>0</v>
      </c>
      <c r="AG53" s="40">
        <v>0</v>
      </c>
      <c r="AH53" s="40">
        <v>0</v>
      </c>
    </row>
    <row r="54" spans="1:34">
      <c r="A54" s="17" t="s">
        <v>158</v>
      </c>
      <c r="B54" s="40">
        <v>258523841.69999999</v>
      </c>
      <c r="C54" s="40">
        <v>288710747.82999998</v>
      </c>
      <c r="D54" s="40">
        <v>315715988.31</v>
      </c>
      <c r="E54" s="40">
        <v>307227675.19</v>
      </c>
      <c r="F54" s="40">
        <v>343248647.00999999</v>
      </c>
      <c r="G54" s="40">
        <v>355268287.39999998</v>
      </c>
      <c r="H54" s="40">
        <v>358839505.85000002</v>
      </c>
      <c r="I54" s="40">
        <v>386376361.66000003</v>
      </c>
      <c r="J54" s="40">
        <v>281683294.56</v>
      </c>
      <c r="K54" s="40">
        <v>400678623.06999999</v>
      </c>
      <c r="L54" s="40">
        <v>326203853.06</v>
      </c>
      <c r="M54" s="40">
        <v>313756577.14999998</v>
      </c>
      <c r="N54" s="40">
        <v>384371293.48000002</v>
      </c>
      <c r="O54" s="40">
        <v>294467049.24000001</v>
      </c>
      <c r="P54" s="40">
        <v>195910186.86000001</v>
      </c>
      <c r="Q54" s="40">
        <v>176415524.53999999</v>
      </c>
      <c r="R54" s="40">
        <v>58485882.789999999</v>
      </c>
      <c r="S54" s="40">
        <v>110759070.92</v>
      </c>
      <c r="T54" s="40">
        <v>43731181.460000001</v>
      </c>
      <c r="U54" s="40">
        <v>46631782.140000001</v>
      </c>
      <c r="V54" s="40">
        <v>86427980.25</v>
      </c>
      <c r="W54" s="40">
        <v>38509583.109999999</v>
      </c>
      <c r="X54" s="40">
        <v>49725261.920000002</v>
      </c>
      <c r="Y54" s="40">
        <v>114873450.84999999</v>
      </c>
      <c r="Z54" s="40">
        <v>55747844.859999999</v>
      </c>
      <c r="AA54" s="40">
        <v>40292541.369999997</v>
      </c>
      <c r="AB54" s="40">
        <v>42634814.210000001</v>
      </c>
      <c r="AC54" s="40">
        <v>60540177.390000001</v>
      </c>
      <c r="AD54" s="40">
        <v>57683894.609999999</v>
      </c>
      <c r="AE54" s="40">
        <v>34868399.030000001</v>
      </c>
      <c r="AF54" s="40">
        <v>32735772.449999999</v>
      </c>
      <c r="AG54" s="40">
        <v>36210571.020000003</v>
      </c>
      <c r="AH54" s="40">
        <v>0</v>
      </c>
    </row>
    <row r="55" spans="1:34">
      <c r="A55" s="17" t="s">
        <v>159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0</v>
      </c>
      <c r="AD55" s="40">
        <v>0</v>
      </c>
      <c r="AE55" s="40">
        <v>0</v>
      </c>
      <c r="AF55" s="40">
        <v>0</v>
      </c>
      <c r="AG55" s="40">
        <v>0</v>
      </c>
      <c r="AH55" s="40">
        <v>0</v>
      </c>
    </row>
    <row r="56" spans="1:34">
      <c r="A56" s="17" t="s">
        <v>160</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row>
    <row r="57" spans="1:34">
      <c r="A57" s="17" t="s">
        <v>161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row>
    <row r="58" spans="1:34">
      <c r="A58" s="17" t="s">
        <v>162</v>
      </c>
      <c r="B58" s="40">
        <v>20257784.129999999</v>
      </c>
      <c r="C58" s="40">
        <v>29181844.109999999</v>
      </c>
      <c r="D58" s="40">
        <v>5956812.1500000004</v>
      </c>
      <c r="E58" s="40">
        <v>6131610.3600000003</v>
      </c>
      <c r="F58" s="40">
        <v>150452171.69999999</v>
      </c>
      <c r="G58" s="40">
        <v>171006784.69999999</v>
      </c>
      <c r="H58" s="40">
        <v>264708294.06</v>
      </c>
      <c r="I58" s="40">
        <v>296546305.44999999</v>
      </c>
      <c r="J58" s="40">
        <v>145351245.55000001</v>
      </c>
      <c r="K58" s="40">
        <v>280919676.55000001</v>
      </c>
      <c r="L58" s="40">
        <v>332285313.80000001</v>
      </c>
      <c r="M58" s="40">
        <v>358101112.94</v>
      </c>
      <c r="N58" s="40">
        <v>367904028.27999997</v>
      </c>
      <c r="O58" s="40">
        <v>290822858.98000002</v>
      </c>
      <c r="P58" s="40">
        <v>154652358.31999999</v>
      </c>
      <c r="Q58" s="40">
        <v>157902710.91</v>
      </c>
      <c r="R58" s="40">
        <v>57154594.789999999</v>
      </c>
      <c r="S58" s="40">
        <v>59261949.619999997</v>
      </c>
      <c r="T58" s="40">
        <v>58661547.68</v>
      </c>
      <c r="U58" s="40">
        <v>57619088.609999999</v>
      </c>
      <c r="V58" s="40">
        <v>153757702.68000001</v>
      </c>
      <c r="W58" s="40">
        <v>165657702.56999999</v>
      </c>
      <c r="X58" s="40">
        <v>182183093.40000001</v>
      </c>
      <c r="Y58" s="40">
        <v>160371838.90000001</v>
      </c>
      <c r="Z58" s="40">
        <v>147716142.88</v>
      </c>
      <c r="AA58" s="40">
        <v>133969917.92</v>
      </c>
      <c r="AB58" s="40">
        <v>0</v>
      </c>
      <c r="AC58" s="40">
        <v>55065824.119999997</v>
      </c>
      <c r="AD58" s="40">
        <v>53551230.170000002</v>
      </c>
      <c r="AE58" s="40">
        <v>112450022.02</v>
      </c>
      <c r="AF58" s="40">
        <v>3475445.8</v>
      </c>
      <c r="AG58" s="40">
        <v>28000000</v>
      </c>
      <c r="AH58" s="40">
        <v>0</v>
      </c>
    </row>
    <row r="59" spans="1:34">
      <c r="A59" s="17" t="s">
        <v>163</v>
      </c>
      <c r="B59" s="40">
        <v>2991470.55</v>
      </c>
      <c r="C59" s="40">
        <v>3068966.75</v>
      </c>
      <c r="D59" s="40">
        <v>3037670.5</v>
      </c>
      <c r="E59" s="40">
        <v>7384032.79</v>
      </c>
      <c r="F59" s="40">
        <v>6056455.6500000004</v>
      </c>
      <c r="G59" s="40">
        <v>4937591.09</v>
      </c>
      <c r="H59" s="40">
        <v>5592167.6399999997</v>
      </c>
      <c r="I59" s="40">
        <v>7063249.9199999999</v>
      </c>
      <c r="J59" s="40">
        <v>11087879.880000001</v>
      </c>
      <c r="K59" s="40">
        <v>11936347.640000001</v>
      </c>
      <c r="L59" s="40">
        <v>12551973.539999999</v>
      </c>
      <c r="M59" s="40">
        <v>15991266.68</v>
      </c>
      <c r="N59" s="40">
        <v>12764952.949999999</v>
      </c>
      <c r="O59" s="40">
        <v>14775752.34</v>
      </c>
      <c r="P59" s="40">
        <v>13296779.050000001</v>
      </c>
      <c r="Q59" s="40">
        <v>9657786.2699999996</v>
      </c>
      <c r="R59" s="40">
        <v>107272640.98</v>
      </c>
      <c r="S59" s="40">
        <v>106272640.98</v>
      </c>
      <c r="T59" s="40">
        <v>6073444.2000000002</v>
      </c>
      <c r="U59" s="40">
        <v>6073444.2000000002</v>
      </c>
      <c r="V59" s="40">
        <v>3581883.08</v>
      </c>
      <c r="W59" s="40">
        <v>3656883.08</v>
      </c>
      <c r="X59" s="40">
        <v>3656883.08</v>
      </c>
      <c r="Y59" s="40">
        <v>3656883.08</v>
      </c>
      <c r="Z59" s="40">
        <v>6556883.0800000001</v>
      </c>
      <c r="AA59" s="40">
        <v>5656883.0800000001</v>
      </c>
      <c r="AB59" s="40">
        <v>0</v>
      </c>
      <c r="AC59" s="40">
        <v>3656883.08</v>
      </c>
      <c r="AD59" s="40">
        <v>2956883.08</v>
      </c>
      <c r="AE59" s="40">
        <v>2506883.08</v>
      </c>
      <c r="AF59" s="40">
        <v>0</v>
      </c>
      <c r="AG59" s="40">
        <v>0</v>
      </c>
      <c r="AH59" s="40">
        <v>0</v>
      </c>
    </row>
    <row r="60" spans="1:34">
      <c r="A60" s="17" t="s">
        <v>164</v>
      </c>
      <c r="B60" s="40">
        <v>3184886101.4400001</v>
      </c>
      <c r="C60" s="40">
        <v>3255038858.3699999</v>
      </c>
      <c r="D60" s="40">
        <v>3062868176.8200002</v>
      </c>
      <c r="E60" s="40">
        <v>3170148435.6599998</v>
      </c>
      <c r="F60" s="40">
        <v>2792674574.4299998</v>
      </c>
      <c r="G60" s="40">
        <v>2776308411.8200002</v>
      </c>
      <c r="H60" s="40">
        <v>3054304968.9099998</v>
      </c>
      <c r="I60" s="40">
        <v>3407801976.5900002</v>
      </c>
      <c r="J60" s="40">
        <v>3164933975.8600001</v>
      </c>
      <c r="K60" s="40">
        <v>3123281149.1599998</v>
      </c>
      <c r="L60" s="40">
        <v>2702080035.6100001</v>
      </c>
      <c r="M60" s="40">
        <v>2592766217.2800002</v>
      </c>
      <c r="N60" s="40">
        <v>2424156457.3899999</v>
      </c>
      <c r="O60" s="40">
        <v>2091799801.23</v>
      </c>
      <c r="P60" s="40">
        <v>1463860326.51</v>
      </c>
      <c r="Q60" s="40">
        <v>1317418212.4000001</v>
      </c>
      <c r="R60" s="40">
        <v>736008306.52999997</v>
      </c>
      <c r="S60" s="40">
        <v>637576864.97000003</v>
      </c>
      <c r="T60" s="40">
        <v>591367648.89999998</v>
      </c>
      <c r="U60" s="40">
        <v>605720441.17999995</v>
      </c>
      <c r="V60" s="40">
        <v>707701074.41999996</v>
      </c>
      <c r="W60" s="40">
        <v>627168709.98000002</v>
      </c>
      <c r="X60" s="40">
        <v>456322621.92000002</v>
      </c>
      <c r="Y60" s="40">
        <v>623416644.23000002</v>
      </c>
      <c r="Z60" s="40">
        <v>617815536.60000002</v>
      </c>
      <c r="AA60" s="40">
        <v>511285077.83999997</v>
      </c>
      <c r="AB60" s="40">
        <v>505230794.54000002</v>
      </c>
      <c r="AC60" s="40">
        <v>501942282.68000001</v>
      </c>
      <c r="AD60" s="40">
        <v>466459643.74000001</v>
      </c>
      <c r="AE60" s="40">
        <v>651609802.64999998</v>
      </c>
      <c r="AF60" s="40">
        <v>499933594.36000001</v>
      </c>
      <c r="AG60" s="40">
        <v>349726957.61000001</v>
      </c>
      <c r="AH60" s="40">
        <v>0</v>
      </c>
    </row>
    <row r="61" spans="1:34">
      <c r="A61" s="17" t="s">
        <v>165</v>
      </c>
    </row>
    <row r="62" spans="1:34">
      <c r="A62" s="17" t="s">
        <v>166</v>
      </c>
      <c r="B62" s="40">
        <v>514049409.81999999</v>
      </c>
      <c r="C62" s="40">
        <v>406041582.33999997</v>
      </c>
      <c r="D62" s="40">
        <v>369743234.33999997</v>
      </c>
      <c r="E62" s="40">
        <v>292554335.54000002</v>
      </c>
      <c r="F62" s="40">
        <v>315335740.20999998</v>
      </c>
      <c r="G62" s="40">
        <v>308370027.81</v>
      </c>
      <c r="H62" s="40">
        <v>451608244.93000001</v>
      </c>
      <c r="I62" s="40">
        <v>397910986.99000001</v>
      </c>
      <c r="J62" s="40">
        <v>568612981.32000005</v>
      </c>
      <c r="K62" s="40">
        <v>656749883.10000002</v>
      </c>
      <c r="L62" s="40">
        <v>494391172.60000002</v>
      </c>
      <c r="M62" s="40">
        <v>378612454.32999998</v>
      </c>
      <c r="N62" s="40">
        <v>442198315.49000001</v>
      </c>
      <c r="O62" s="40">
        <v>574103278.89999998</v>
      </c>
      <c r="P62" s="40">
        <v>604927123.36000001</v>
      </c>
      <c r="Q62" s="40">
        <v>376459453.44999999</v>
      </c>
      <c r="R62" s="40">
        <v>206363773.03</v>
      </c>
      <c r="S62" s="40">
        <v>359413608.19</v>
      </c>
      <c r="T62" s="40">
        <v>116563443.34</v>
      </c>
      <c r="U62" s="40">
        <v>124713278.43000001</v>
      </c>
      <c r="V62" s="40">
        <v>66763113.549999997</v>
      </c>
      <c r="W62" s="40">
        <v>103012948.83</v>
      </c>
      <c r="X62" s="40">
        <v>82203475.290000007</v>
      </c>
      <c r="Y62" s="40">
        <v>110996248.67</v>
      </c>
      <c r="Z62" s="40">
        <v>219764445</v>
      </c>
      <c r="AA62" s="40">
        <v>238864445</v>
      </c>
      <c r="AB62" s="40">
        <v>361864445</v>
      </c>
      <c r="AC62" s="40">
        <v>341964445</v>
      </c>
      <c r="AD62" s="40">
        <v>310100000</v>
      </c>
      <c r="AE62" s="40">
        <v>265587320</v>
      </c>
      <c r="AF62" s="40">
        <v>249000000</v>
      </c>
      <c r="AG62" s="40">
        <v>0</v>
      </c>
      <c r="AH62" s="40">
        <v>0</v>
      </c>
    </row>
    <row r="63" spans="1:34">
      <c r="A63" s="17" t="s">
        <v>167</v>
      </c>
      <c r="B63" s="40">
        <v>1277040042.22</v>
      </c>
      <c r="C63" s="40">
        <v>1281703847.96</v>
      </c>
      <c r="D63" s="40">
        <v>1264596257.49</v>
      </c>
      <c r="E63" s="40">
        <v>1289727036.55</v>
      </c>
      <c r="F63" s="40">
        <v>1272487123.04</v>
      </c>
      <c r="G63" s="40">
        <v>1291114155.72</v>
      </c>
      <c r="H63" s="40">
        <v>1273855875</v>
      </c>
      <c r="I63" s="40">
        <v>357165749.94999999</v>
      </c>
      <c r="J63" s="40">
        <v>351275073.95999998</v>
      </c>
      <c r="K63" s="40">
        <v>368137803.06</v>
      </c>
      <c r="L63" s="40">
        <v>362253880.19999999</v>
      </c>
      <c r="M63" s="40">
        <v>356373249.25999999</v>
      </c>
      <c r="N63" s="40">
        <v>350495855.08999997</v>
      </c>
      <c r="O63" s="40">
        <v>346517476.79000002</v>
      </c>
      <c r="P63" s="40">
        <v>361500560.92000002</v>
      </c>
      <c r="Q63" s="40">
        <v>355632555.14999998</v>
      </c>
      <c r="R63" s="40">
        <v>349767574.55000001</v>
      </c>
      <c r="S63" s="40">
        <v>0</v>
      </c>
      <c r="T63" s="40">
        <v>0</v>
      </c>
      <c r="U63" s="40">
        <v>0</v>
      </c>
      <c r="V63" s="40">
        <v>0</v>
      </c>
      <c r="W63" s="40">
        <v>0</v>
      </c>
      <c r="X63" s="40">
        <v>0</v>
      </c>
      <c r="Y63" s="40">
        <v>0</v>
      </c>
      <c r="Z63" s="40">
        <v>0</v>
      </c>
      <c r="AA63" s="40">
        <v>0</v>
      </c>
      <c r="AB63" s="40">
        <v>0</v>
      </c>
      <c r="AC63" s="40">
        <v>0</v>
      </c>
      <c r="AD63" s="40">
        <v>0</v>
      </c>
      <c r="AE63" s="40">
        <v>0</v>
      </c>
      <c r="AF63" s="40">
        <v>0</v>
      </c>
      <c r="AG63" s="40">
        <v>0</v>
      </c>
      <c r="AH63" s="40">
        <v>0</v>
      </c>
    </row>
    <row r="64" spans="1:34">
      <c r="A64" s="17" t="s">
        <v>168</v>
      </c>
      <c r="B64" s="40">
        <v>5857366.8600000003</v>
      </c>
      <c r="C64" s="40">
        <v>1278291.51</v>
      </c>
      <c r="D64" s="40">
        <v>1465535.51</v>
      </c>
      <c r="E64" s="40">
        <v>1691598.24</v>
      </c>
      <c r="F64" s="40">
        <v>2141346.21</v>
      </c>
      <c r="G64" s="40">
        <v>2613159.2200000002</v>
      </c>
      <c r="H64" s="40">
        <v>5625337.8600000003</v>
      </c>
      <c r="I64" s="40">
        <v>2047313.05</v>
      </c>
      <c r="J64" s="40">
        <v>3485108.99</v>
      </c>
      <c r="K64" s="40">
        <v>4246929.6500000004</v>
      </c>
      <c r="L64" s="40">
        <v>4160312.87</v>
      </c>
      <c r="M64" s="40">
        <v>4349002.3499999996</v>
      </c>
      <c r="N64" s="40">
        <v>4699732.16</v>
      </c>
      <c r="O64" s="40">
        <v>5516148.3300000001</v>
      </c>
      <c r="P64" s="40">
        <v>5177946.9400000004</v>
      </c>
      <c r="Q64" s="40">
        <v>6162843.75</v>
      </c>
      <c r="R64" s="40">
        <v>212652779.38999999</v>
      </c>
      <c r="S64" s="40">
        <v>13942872.26</v>
      </c>
      <c r="T64" s="40">
        <v>16315001.949999999</v>
      </c>
      <c r="U64" s="40">
        <v>19079554.710000001</v>
      </c>
      <c r="V64" s="40">
        <v>20788893.789999999</v>
      </c>
      <c r="W64" s="40">
        <v>23875704.399999999</v>
      </c>
      <c r="X64" s="40">
        <v>25656926.960000001</v>
      </c>
      <c r="Y64" s="40">
        <v>30947203.199999999</v>
      </c>
      <c r="Z64" s="40">
        <v>33390578.629999999</v>
      </c>
      <c r="AA64" s="40">
        <v>36255187.140000001</v>
      </c>
      <c r="AB64" s="40">
        <v>47427016.560000002</v>
      </c>
      <c r="AC64" s="40">
        <v>36195090.57</v>
      </c>
      <c r="AD64" s="40">
        <v>35238936.719999999</v>
      </c>
      <c r="AE64" s="40">
        <v>2743746.44</v>
      </c>
      <c r="AF64" s="40">
        <v>5459345.3300000001</v>
      </c>
      <c r="AG64" s="40">
        <v>7757390.4299999997</v>
      </c>
      <c r="AH64" s="40">
        <v>0</v>
      </c>
    </row>
    <row r="65" spans="1:34">
      <c r="A65" s="17" t="s">
        <v>169</v>
      </c>
      <c r="B65" s="40">
        <v>0</v>
      </c>
      <c r="C65" s="40">
        <v>0</v>
      </c>
      <c r="D65" s="40">
        <v>0</v>
      </c>
      <c r="E65" s="40">
        <v>0</v>
      </c>
      <c r="F65" s="40">
        <v>0</v>
      </c>
      <c r="G65" s="40">
        <v>0</v>
      </c>
      <c r="H65" s="40">
        <v>0</v>
      </c>
      <c r="I65" s="40">
        <v>0</v>
      </c>
      <c r="J65" s="40">
        <v>0</v>
      </c>
      <c r="K65" s="40">
        <v>0</v>
      </c>
      <c r="L65" s="40">
        <v>0</v>
      </c>
      <c r="M65" s="40">
        <v>0</v>
      </c>
      <c r="N65" s="40">
        <v>0</v>
      </c>
      <c r="O65" s="40">
        <v>0</v>
      </c>
      <c r="P65" s="40">
        <v>0</v>
      </c>
      <c r="Q65" s="40">
        <v>0</v>
      </c>
      <c r="R65" s="40">
        <v>0</v>
      </c>
      <c r="S65" s="40">
        <v>0</v>
      </c>
      <c r="T65" s="40">
        <v>0</v>
      </c>
      <c r="U65" s="40">
        <v>0</v>
      </c>
      <c r="V65" s="40">
        <v>0</v>
      </c>
      <c r="W65" s="40">
        <v>0</v>
      </c>
      <c r="X65" s="40">
        <v>0</v>
      </c>
      <c r="Y65" s="40">
        <v>0</v>
      </c>
      <c r="Z65" s="40">
        <v>0</v>
      </c>
      <c r="AA65" s="40">
        <v>0</v>
      </c>
      <c r="AB65" s="40">
        <v>0</v>
      </c>
      <c r="AC65" s="40">
        <v>0</v>
      </c>
      <c r="AD65" s="40">
        <v>0</v>
      </c>
      <c r="AE65" s="40">
        <v>0</v>
      </c>
      <c r="AF65" s="40">
        <v>0</v>
      </c>
      <c r="AG65" s="40">
        <v>0</v>
      </c>
      <c r="AH65" s="40">
        <v>0</v>
      </c>
    </row>
    <row r="66" spans="1:34">
      <c r="A66" s="17" t="s">
        <v>170</v>
      </c>
      <c r="B66" s="40">
        <v>0</v>
      </c>
      <c r="C66" s="40">
        <v>1250364.9099999999</v>
      </c>
      <c r="D66" s="40">
        <v>1305137.45</v>
      </c>
      <c r="E66" s="40">
        <v>2075259.49</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row>
    <row r="67" spans="1:34">
      <c r="A67" s="17" t="s">
        <v>171</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row>
    <row r="68" spans="1:34">
      <c r="A68" s="17" t="s">
        <v>172</v>
      </c>
      <c r="B68" s="40">
        <v>3391543.77</v>
      </c>
      <c r="C68" s="40">
        <v>3391543.77</v>
      </c>
      <c r="D68" s="40">
        <v>3391543.77</v>
      </c>
      <c r="E68" s="40">
        <v>3391543.77</v>
      </c>
      <c r="F68" s="40">
        <v>3463060.82</v>
      </c>
      <c r="G68" s="40">
        <v>3463060.82</v>
      </c>
      <c r="H68" s="40">
        <v>3463060.82</v>
      </c>
      <c r="I68" s="40">
        <v>3005865.08</v>
      </c>
      <c r="J68" s="40">
        <v>2227324.2599999998</v>
      </c>
      <c r="K68" s="40">
        <v>2227324.2599999998</v>
      </c>
      <c r="L68" s="40">
        <v>2227324.2599999998</v>
      </c>
      <c r="M68" s="40">
        <v>2227324.2599999998</v>
      </c>
      <c r="N68" s="40">
        <v>1992514.63</v>
      </c>
      <c r="O68" s="40">
        <v>1992514.63</v>
      </c>
      <c r="P68" s="40">
        <v>1992514.63</v>
      </c>
      <c r="Q68" s="40">
        <v>1992514.63</v>
      </c>
      <c r="R68" s="40">
        <v>1721720</v>
      </c>
      <c r="S68" s="40">
        <v>1721720</v>
      </c>
      <c r="T68" s="40">
        <v>1721720</v>
      </c>
      <c r="U68" s="40">
        <v>1721720</v>
      </c>
      <c r="V68" s="40">
        <v>1846735.65</v>
      </c>
      <c r="W68" s="40">
        <v>1851701.9</v>
      </c>
      <c r="X68" s="40">
        <v>1866466.43</v>
      </c>
      <c r="Y68" s="40">
        <v>1870895.79</v>
      </c>
      <c r="Z68" s="40">
        <v>2604613.62</v>
      </c>
      <c r="AA68" s="40">
        <v>2599398.08</v>
      </c>
      <c r="AB68" s="40">
        <v>2590170.58</v>
      </c>
      <c r="AC68" s="40">
        <v>2590371.17</v>
      </c>
      <c r="AD68" s="40">
        <v>3360359.1</v>
      </c>
      <c r="AE68" s="40">
        <v>1403846.7</v>
      </c>
      <c r="AF68" s="40">
        <v>1051181.48</v>
      </c>
      <c r="AG68" s="40">
        <v>306011.64</v>
      </c>
      <c r="AH68" s="40">
        <v>0</v>
      </c>
    </row>
    <row r="69" spans="1:34">
      <c r="A69" s="17" t="s">
        <v>173</v>
      </c>
      <c r="B69" s="40">
        <v>157687781.31999999</v>
      </c>
      <c r="C69" s="40">
        <v>160556558.06999999</v>
      </c>
      <c r="D69" s="40">
        <v>158095512.28</v>
      </c>
      <c r="E69" s="40">
        <v>155897737.22</v>
      </c>
      <c r="F69" s="40">
        <v>148380418.86000001</v>
      </c>
      <c r="G69" s="40">
        <v>149827434.53999999</v>
      </c>
      <c r="H69" s="40">
        <v>139418181.47</v>
      </c>
      <c r="I69" s="40">
        <v>152709774.72</v>
      </c>
      <c r="J69" s="40">
        <v>127720402.86</v>
      </c>
      <c r="K69" s="40">
        <v>124671279.89</v>
      </c>
      <c r="L69" s="40">
        <v>128360367.62</v>
      </c>
      <c r="M69" s="40">
        <v>124524127.11</v>
      </c>
      <c r="N69" s="40">
        <v>139861108.16</v>
      </c>
      <c r="O69" s="40">
        <v>118629801.48999999</v>
      </c>
      <c r="P69" s="40">
        <v>85446065.609999999</v>
      </c>
      <c r="Q69" s="40">
        <v>83059965.959999993</v>
      </c>
      <c r="R69" s="40">
        <v>0</v>
      </c>
      <c r="S69" s="40">
        <v>0</v>
      </c>
      <c r="T69" s="40">
        <v>0</v>
      </c>
      <c r="U69" s="40">
        <v>0</v>
      </c>
      <c r="V69" s="40">
        <v>0</v>
      </c>
      <c r="W69" s="40">
        <v>0</v>
      </c>
      <c r="X69" s="40">
        <v>0</v>
      </c>
      <c r="Y69" s="40">
        <v>0</v>
      </c>
      <c r="Z69" s="40">
        <v>0</v>
      </c>
      <c r="AA69" s="40">
        <v>0</v>
      </c>
      <c r="AB69" s="40">
        <v>0</v>
      </c>
      <c r="AC69" s="40">
        <v>0</v>
      </c>
      <c r="AD69" s="40">
        <v>0</v>
      </c>
      <c r="AE69" s="40">
        <v>0</v>
      </c>
      <c r="AF69" s="40">
        <v>0</v>
      </c>
      <c r="AG69" s="40">
        <v>0</v>
      </c>
      <c r="AH69" s="40">
        <v>0</v>
      </c>
    </row>
    <row r="70" spans="1:34">
      <c r="A70" s="17" t="s">
        <v>174</v>
      </c>
      <c r="B70" s="40">
        <v>2813900</v>
      </c>
      <c r="C70" s="40">
        <v>2813900</v>
      </c>
      <c r="D70" s="40">
        <v>2813900</v>
      </c>
      <c r="E70" s="40">
        <v>2813900</v>
      </c>
      <c r="F70" s="40">
        <v>2813900</v>
      </c>
      <c r="G70" s="40">
        <v>2813900</v>
      </c>
      <c r="H70" s="40">
        <v>2813900</v>
      </c>
      <c r="I70" s="40">
        <v>2813900</v>
      </c>
      <c r="J70" s="40">
        <v>6671082.1100000003</v>
      </c>
      <c r="K70" s="40">
        <v>6792781.7599999998</v>
      </c>
      <c r="L70" s="40">
        <v>6829288.1799999997</v>
      </c>
      <c r="M70" s="40">
        <v>6829288.1799999997</v>
      </c>
      <c r="N70" s="40">
        <v>5111956.41</v>
      </c>
      <c r="O70" s="40">
        <v>5313568.58</v>
      </c>
      <c r="P70" s="40">
        <v>5692535.8399999999</v>
      </c>
      <c r="Q70" s="40">
        <v>6169135.8399999999</v>
      </c>
      <c r="R70" s="40">
        <v>95093357.769999996</v>
      </c>
      <c r="S70" s="40">
        <v>76336733.280000001</v>
      </c>
      <c r="T70" s="40">
        <v>64126811.210000001</v>
      </c>
      <c r="U70" s="40">
        <v>66259084.200000003</v>
      </c>
      <c r="V70" s="40">
        <v>71918214.099999994</v>
      </c>
      <c r="W70" s="40">
        <v>60997248.969999999</v>
      </c>
      <c r="X70" s="40">
        <v>60606714.909999996</v>
      </c>
      <c r="Y70" s="40">
        <v>69428999.870000005</v>
      </c>
      <c r="Z70" s="40">
        <v>56806928.149999999</v>
      </c>
      <c r="AA70" s="40">
        <v>45638995.770000003</v>
      </c>
      <c r="AB70" s="40">
        <v>54438573.359999999</v>
      </c>
      <c r="AC70" s="40">
        <v>51340676.350000001</v>
      </c>
      <c r="AD70" s="40">
        <v>29161222.129999999</v>
      </c>
      <c r="AE70" s="40">
        <v>21902527.710000001</v>
      </c>
      <c r="AF70" s="40">
        <v>20779297.379999999</v>
      </c>
      <c r="AG70" s="40">
        <v>13889679.9</v>
      </c>
      <c r="AH70" s="40">
        <v>0</v>
      </c>
    </row>
    <row r="71" spans="1:34">
      <c r="A71" s="17" t="s">
        <v>175</v>
      </c>
      <c r="B71" s="40">
        <v>1960840043.99</v>
      </c>
      <c r="C71" s="40">
        <v>1857036088.5599999</v>
      </c>
      <c r="D71" s="40">
        <v>1801411120.8399999</v>
      </c>
      <c r="E71" s="40">
        <v>1748151410.8099999</v>
      </c>
      <c r="F71" s="40">
        <v>1744621589.1400001</v>
      </c>
      <c r="G71" s="40">
        <v>1758201738.1099999</v>
      </c>
      <c r="H71" s="40">
        <v>1876784600.0799999</v>
      </c>
      <c r="I71" s="40">
        <v>915653589.78999996</v>
      </c>
      <c r="J71" s="40">
        <v>1059991973.5</v>
      </c>
      <c r="K71" s="40">
        <v>1162826001.72</v>
      </c>
      <c r="L71" s="40">
        <v>998222345.73000002</v>
      </c>
      <c r="M71" s="40">
        <v>872915445.49000001</v>
      </c>
      <c r="N71" s="40">
        <v>944359481.94000006</v>
      </c>
      <c r="O71" s="40">
        <v>1052072788.72</v>
      </c>
      <c r="P71" s="40">
        <v>1064736747.3</v>
      </c>
      <c r="Q71" s="40">
        <v>829476468.77999997</v>
      </c>
      <c r="R71" s="40">
        <v>865599204.74000001</v>
      </c>
      <c r="S71" s="40">
        <v>451414933.73000002</v>
      </c>
      <c r="T71" s="40">
        <v>198726976.5</v>
      </c>
      <c r="U71" s="40">
        <v>211773637.34</v>
      </c>
      <c r="V71" s="40">
        <v>161316957.09</v>
      </c>
      <c r="W71" s="40">
        <v>189737604.09999999</v>
      </c>
      <c r="X71" s="40">
        <v>170333583.59</v>
      </c>
      <c r="Y71" s="40">
        <v>213243347.53</v>
      </c>
      <c r="Z71" s="40">
        <v>312566565.39999998</v>
      </c>
      <c r="AA71" s="40">
        <v>323358025.99000001</v>
      </c>
      <c r="AB71" s="40">
        <v>466320205.5</v>
      </c>
      <c r="AC71" s="40">
        <v>432090583.08999997</v>
      </c>
      <c r="AD71" s="40">
        <v>377860517.94999999</v>
      </c>
      <c r="AE71" s="40">
        <v>291637440.85000002</v>
      </c>
      <c r="AF71" s="40">
        <v>276289824.19</v>
      </c>
      <c r="AG71" s="40">
        <v>21953081.969999999</v>
      </c>
      <c r="AH71" s="40">
        <v>0</v>
      </c>
    </row>
    <row r="72" spans="1:34">
      <c r="A72" s="17" t="s">
        <v>176</v>
      </c>
      <c r="B72" s="40">
        <v>5145726145.4300003</v>
      </c>
      <c r="C72" s="40">
        <v>5112074946.9300003</v>
      </c>
      <c r="D72" s="40">
        <v>4864279297.6599998</v>
      </c>
      <c r="E72" s="40">
        <v>4918299846.4700003</v>
      </c>
      <c r="F72" s="40">
        <v>4537296163.5699997</v>
      </c>
      <c r="G72" s="40">
        <v>4534510149.9300003</v>
      </c>
      <c r="H72" s="40">
        <v>4931089568.9899998</v>
      </c>
      <c r="I72" s="40">
        <v>4323455566.3800001</v>
      </c>
      <c r="J72" s="40">
        <v>4224925949.3600001</v>
      </c>
      <c r="K72" s="40">
        <v>4286107150.8800001</v>
      </c>
      <c r="L72" s="40">
        <v>3700302381.3400002</v>
      </c>
      <c r="M72" s="40">
        <v>3465681662.77</v>
      </c>
      <c r="N72" s="40">
        <v>3368515939.3299999</v>
      </c>
      <c r="O72" s="40">
        <v>3143872589.9499998</v>
      </c>
      <c r="P72" s="40">
        <v>2528597073.8099999</v>
      </c>
      <c r="Q72" s="40">
        <v>2146894681.1800001</v>
      </c>
      <c r="R72" s="40">
        <v>1601607511.27</v>
      </c>
      <c r="S72" s="40">
        <v>1088991798.7</v>
      </c>
      <c r="T72" s="40">
        <v>790094625.39999998</v>
      </c>
      <c r="U72" s="40">
        <v>817494078.51999998</v>
      </c>
      <c r="V72" s="40">
        <v>869018031.50999999</v>
      </c>
      <c r="W72" s="40">
        <v>816906314.08000004</v>
      </c>
      <c r="X72" s="40">
        <v>626656205.50999999</v>
      </c>
      <c r="Y72" s="40">
        <v>836659991.75999999</v>
      </c>
      <c r="Z72" s="40">
        <v>930382102</v>
      </c>
      <c r="AA72" s="40">
        <v>834643103.83000004</v>
      </c>
      <c r="AB72" s="40">
        <v>971551000.03999996</v>
      </c>
      <c r="AC72" s="40">
        <v>934032865.76999998</v>
      </c>
      <c r="AD72" s="40">
        <v>844320161.69000006</v>
      </c>
      <c r="AE72" s="40">
        <v>943247243.5</v>
      </c>
      <c r="AF72" s="40">
        <v>776223418.54999995</v>
      </c>
      <c r="AG72" s="40">
        <v>371680039.57999998</v>
      </c>
      <c r="AH72" s="40">
        <v>0</v>
      </c>
    </row>
    <row r="73" spans="1:34">
      <c r="A73" s="17" t="s">
        <v>177</v>
      </c>
    </row>
    <row r="74" spans="1:34">
      <c r="A74" s="17" t="s">
        <v>178</v>
      </c>
      <c r="B74" s="40">
        <v>887100102.39999998</v>
      </c>
      <c r="C74" s="40">
        <v>887100102.39999998</v>
      </c>
      <c r="D74" s="40">
        <v>887100102.39999998</v>
      </c>
      <c r="E74" s="40">
        <v>888237102.39999998</v>
      </c>
      <c r="F74" s="40">
        <v>886857102.39999998</v>
      </c>
      <c r="G74" s="40">
        <v>886857102.39999998</v>
      </c>
      <c r="H74" s="40">
        <v>887152102.39999998</v>
      </c>
      <c r="I74" s="40">
        <v>887152102.39999998</v>
      </c>
      <c r="J74" s="40">
        <v>869382102.39999998</v>
      </c>
      <c r="K74" s="40">
        <v>869382102.39999998</v>
      </c>
      <c r="L74" s="40">
        <v>869382102.39999998</v>
      </c>
      <c r="M74" s="40">
        <v>869382102.39999998</v>
      </c>
      <c r="N74" s="40">
        <v>869517102.39999998</v>
      </c>
      <c r="O74" s="40">
        <v>869517102.39999998</v>
      </c>
      <c r="P74" s="40">
        <v>347836841.39999998</v>
      </c>
      <c r="Q74" s="40">
        <v>347836841.39999998</v>
      </c>
      <c r="R74" s="40">
        <v>347346841.39999998</v>
      </c>
      <c r="S74" s="40">
        <v>347346841.39999998</v>
      </c>
      <c r="T74" s="40">
        <v>231564561.40000001</v>
      </c>
      <c r="U74" s="40">
        <v>225714561.40000001</v>
      </c>
      <c r="V74" s="40">
        <v>225714561.40000001</v>
      </c>
      <c r="W74" s="40">
        <v>225714561.40000001</v>
      </c>
      <c r="X74" s="40">
        <v>150476374.40000001</v>
      </c>
      <c r="Y74" s="40">
        <v>150476374.40000001</v>
      </c>
      <c r="Z74" s="40">
        <v>150476374.40000001</v>
      </c>
      <c r="AA74" s="40">
        <v>150476374.40000001</v>
      </c>
      <c r="AB74" s="40">
        <v>125476374.40000001</v>
      </c>
      <c r="AC74" s="40">
        <v>125476374.40000001</v>
      </c>
      <c r="AD74" s="40">
        <v>125476374.40000001</v>
      </c>
      <c r="AE74" s="40">
        <v>125476374.40000001</v>
      </c>
      <c r="AF74" s="40">
        <v>62738187.200000003</v>
      </c>
      <c r="AG74" s="40">
        <v>62738187.200000003</v>
      </c>
      <c r="AH74" s="40">
        <v>0</v>
      </c>
    </row>
    <row r="75" spans="1:34">
      <c r="A75" s="17" t="s">
        <v>179</v>
      </c>
      <c r="B75" s="40">
        <v>509967522.75999999</v>
      </c>
      <c r="C75" s="40">
        <v>503579642.64999998</v>
      </c>
      <c r="D75" s="40">
        <v>500331142.66000003</v>
      </c>
      <c r="E75" s="40">
        <v>505827372.67000002</v>
      </c>
      <c r="F75" s="40">
        <v>492037102.04000002</v>
      </c>
      <c r="G75" s="40">
        <v>528184446.56</v>
      </c>
      <c r="H75" s="40">
        <v>524607545.24000001</v>
      </c>
      <c r="I75" s="40">
        <v>518915703.92000002</v>
      </c>
      <c r="J75" s="40">
        <v>364063252.57999998</v>
      </c>
      <c r="K75" s="40">
        <v>363239402.00999999</v>
      </c>
      <c r="L75" s="40">
        <v>363529378.67000002</v>
      </c>
      <c r="M75" s="40">
        <v>360917434.35000002</v>
      </c>
      <c r="N75" s="40">
        <v>363604726.08999997</v>
      </c>
      <c r="O75" s="40">
        <v>359950824.45999998</v>
      </c>
      <c r="P75" s="40">
        <v>878364583.83000004</v>
      </c>
      <c r="Q75" s="40">
        <v>874710682.20000005</v>
      </c>
      <c r="R75" s="40">
        <v>861025747.38999999</v>
      </c>
      <c r="S75" s="40">
        <v>855404759.51999998</v>
      </c>
      <c r="T75" s="40">
        <v>965894142.10000002</v>
      </c>
      <c r="U75" s="40">
        <v>855365333.07000005</v>
      </c>
      <c r="V75" s="40">
        <v>855365333.07000005</v>
      </c>
      <c r="W75" s="40">
        <v>855365333.07000005</v>
      </c>
      <c r="X75" s="40">
        <v>930603520.07000005</v>
      </c>
      <c r="Y75" s="40">
        <v>930603520.07000005</v>
      </c>
      <c r="Z75" s="40">
        <v>976981324.63999999</v>
      </c>
      <c r="AA75" s="40">
        <v>987225849.86000001</v>
      </c>
      <c r="AB75" s="40">
        <v>0</v>
      </c>
      <c r="AC75" s="40">
        <v>0</v>
      </c>
      <c r="AD75" s="40">
        <v>0</v>
      </c>
      <c r="AE75" s="40">
        <v>0</v>
      </c>
      <c r="AF75" s="40">
        <v>35476560.530000001</v>
      </c>
      <c r="AG75" s="40">
        <v>35476560.530000001</v>
      </c>
      <c r="AH75" s="40">
        <v>0</v>
      </c>
    </row>
    <row r="76" spans="1:34">
      <c r="A76" s="17" t="s">
        <v>180</v>
      </c>
      <c r="B76" s="40">
        <v>112618280</v>
      </c>
      <c r="C76" s="40">
        <v>112618280</v>
      </c>
      <c r="D76" s="40">
        <v>114795780</v>
      </c>
      <c r="E76" s="40">
        <v>124677510</v>
      </c>
      <c r="F76" s="40">
        <v>160738900</v>
      </c>
      <c r="G76" s="40">
        <v>160738900</v>
      </c>
      <c r="H76" s="40">
        <v>204523160</v>
      </c>
      <c r="I76" s="40">
        <v>210095760</v>
      </c>
      <c r="J76" s="40">
        <v>54146600</v>
      </c>
      <c r="K76" s="40">
        <v>54146600</v>
      </c>
      <c r="L76" s="40">
        <v>99934300</v>
      </c>
      <c r="M76" s="40">
        <v>99934300</v>
      </c>
      <c r="N76" s="40">
        <v>100735920</v>
      </c>
      <c r="O76" s="40">
        <v>100735920</v>
      </c>
      <c r="P76" s="40">
        <v>122701500</v>
      </c>
      <c r="Q76" s="40">
        <v>122701500</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row>
    <row r="77" spans="1:34">
      <c r="A77" s="17" t="s">
        <v>181</v>
      </c>
      <c r="B77" s="40">
        <v>4326595.6399999997</v>
      </c>
      <c r="C77" s="40">
        <v>4722331.6100000003</v>
      </c>
      <c r="D77" s="40">
        <v>4766356.3099999996</v>
      </c>
      <c r="E77" s="40">
        <v>2564766.23</v>
      </c>
      <c r="F77" s="40">
        <v>5100481.3</v>
      </c>
      <c r="G77" s="40">
        <v>1860481.3</v>
      </c>
      <c r="H77" s="40">
        <v>1024186.83</v>
      </c>
      <c r="I77" s="40">
        <v>3060802.36</v>
      </c>
      <c r="J77" s="40">
        <v>1781828.78</v>
      </c>
      <c r="K77" s="40">
        <v>1403483.73</v>
      </c>
      <c r="L77" s="40">
        <v>-1016674.25</v>
      </c>
      <c r="M77" s="40">
        <v>-963853.76</v>
      </c>
      <c r="N77" s="40">
        <v>-475164.71</v>
      </c>
      <c r="O77" s="40">
        <v>-739457.8</v>
      </c>
      <c r="P77" s="40">
        <v>-708962.03</v>
      </c>
      <c r="Q77" s="40">
        <v>-738312.1</v>
      </c>
      <c r="R77" s="40">
        <v>-60403.77</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row>
    <row r="78" spans="1:34">
      <c r="A78" s="17" t="s">
        <v>182</v>
      </c>
      <c r="B78" s="40">
        <v>4615584.8899999997</v>
      </c>
      <c r="C78" s="40">
        <v>4036144.34</v>
      </c>
      <c r="D78" s="40">
        <v>3621128.27</v>
      </c>
      <c r="E78" s="40">
        <v>3128442.22</v>
      </c>
      <c r="F78" s="40">
        <v>1912526.46</v>
      </c>
      <c r="G78" s="40">
        <v>1912526.46</v>
      </c>
      <c r="H78" s="40">
        <v>1912526.46</v>
      </c>
      <c r="I78" s="40">
        <v>1912526.46</v>
      </c>
      <c r="J78" s="40">
        <v>146004.53</v>
      </c>
      <c r="K78" s="40">
        <v>146004.53</v>
      </c>
      <c r="L78" s="40">
        <v>146004.53</v>
      </c>
      <c r="M78" s="40">
        <v>146004.53</v>
      </c>
      <c r="N78" s="40">
        <v>0</v>
      </c>
      <c r="O78" s="40">
        <v>0</v>
      </c>
      <c r="P78" s="40">
        <v>0</v>
      </c>
      <c r="Q78" s="40">
        <v>0</v>
      </c>
      <c r="R78" s="40">
        <v>0</v>
      </c>
      <c r="S78" s="40">
        <v>0</v>
      </c>
      <c r="T78" s="40">
        <v>0</v>
      </c>
      <c r="U78" s="40">
        <v>0</v>
      </c>
      <c r="V78" s="40">
        <v>0</v>
      </c>
      <c r="W78" s="40">
        <v>0</v>
      </c>
      <c r="X78" s="40">
        <v>0</v>
      </c>
      <c r="Y78" s="40">
        <v>0</v>
      </c>
      <c r="Z78" s="40">
        <v>0</v>
      </c>
      <c r="AA78" s="40">
        <v>0</v>
      </c>
      <c r="AB78" s="40">
        <v>0</v>
      </c>
      <c r="AC78" s="40">
        <v>0</v>
      </c>
      <c r="AD78" s="40">
        <v>0</v>
      </c>
      <c r="AE78" s="40">
        <v>0</v>
      </c>
      <c r="AF78" s="40">
        <v>0</v>
      </c>
      <c r="AG78" s="40">
        <v>0</v>
      </c>
      <c r="AH78" s="40">
        <v>0</v>
      </c>
    </row>
    <row r="79" spans="1:34">
      <c r="A79" s="17" t="s">
        <v>183</v>
      </c>
      <c r="B79" s="40">
        <v>199255721.44</v>
      </c>
      <c r="C79" s="40">
        <v>199255721.44</v>
      </c>
      <c r="D79" s="40">
        <v>199255721.44</v>
      </c>
      <c r="E79" s="40">
        <v>199255721.44</v>
      </c>
      <c r="F79" s="40">
        <v>190854508.47999999</v>
      </c>
      <c r="G79" s="40">
        <v>190854508.47999999</v>
      </c>
      <c r="H79" s="40">
        <v>190854508.47999999</v>
      </c>
      <c r="I79" s="40">
        <v>190854508.47999999</v>
      </c>
      <c r="J79" s="40">
        <v>153885483.69999999</v>
      </c>
      <c r="K79" s="40">
        <v>153885483.69999999</v>
      </c>
      <c r="L79" s="40">
        <v>153885483.69999999</v>
      </c>
      <c r="M79" s="40">
        <v>153885483.69999999</v>
      </c>
      <c r="N79" s="40">
        <v>133231913.01000001</v>
      </c>
      <c r="O79" s="40">
        <v>133231913.01000001</v>
      </c>
      <c r="P79" s="40">
        <v>133231913.01000001</v>
      </c>
      <c r="Q79" s="40">
        <v>133231913.01000001</v>
      </c>
      <c r="R79" s="40">
        <v>110735300.43000001</v>
      </c>
      <c r="S79" s="40">
        <v>110735300.43000001</v>
      </c>
      <c r="T79" s="40">
        <v>110735300.43000001</v>
      </c>
      <c r="U79" s="40">
        <v>110735300.43000001</v>
      </c>
      <c r="V79" s="40">
        <v>92841139.129999995</v>
      </c>
      <c r="W79" s="40">
        <v>92841139.129999995</v>
      </c>
      <c r="X79" s="40">
        <v>93173237.739999995</v>
      </c>
      <c r="Y79" s="40">
        <v>93173237.739999995</v>
      </c>
      <c r="Z79" s="40">
        <v>83610333.349999994</v>
      </c>
      <c r="AA79" s="40">
        <v>83610333.349999994</v>
      </c>
      <c r="AB79" s="40">
        <v>70754552.840000004</v>
      </c>
      <c r="AC79" s="40">
        <v>70754552.840000004</v>
      </c>
      <c r="AD79" s="40">
        <v>82227350.980000004</v>
      </c>
      <c r="AE79" s="40">
        <v>70754552.840000004</v>
      </c>
      <c r="AF79" s="40">
        <v>71159092.840000004</v>
      </c>
      <c r="AG79" s="40">
        <v>71159092.840000004</v>
      </c>
      <c r="AH79" s="40">
        <v>0</v>
      </c>
    </row>
    <row r="80" spans="1:34">
      <c r="A80" s="17" t="s">
        <v>184</v>
      </c>
      <c r="B80" s="40">
        <v>4114125</v>
      </c>
      <c r="C80" s="40">
        <v>4114125</v>
      </c>
      <c r="D80" s="40">
        <v>4114125</v>
      </c>
      <c r="E80" s="40">
        <v>4114125</v>
      </c>
      <c r="F80" s="40">
        <v>4114125</v>
      </c>
      <c r="G80" s="40">
        <v>4114125</v>
      </c>
      <c r="H80" s="40">
        <v>4114125</v>
      </c>
      <c r="I80" s="40">
        <v>4114125</v>
      </c>
      <c r="J80" s="40">
        <v>2473635</v>
      </c>
      <c r="K80" s="40">
        <v>2473635</v>
      </c>
      <c r="L80" s="40">
        <v>2473635</v>
      </c>
      <c r="M80" s="40">
        <v>2473635</v>
      </c>
      <c r="N80" s="40">
        <v>0</v>
      </c>
      <c r="O80" s="40">
        <v>0</v>
      </c>
      <c r="P80" s="40">
        <v>0</v>
      </c>
      <c r="Q80" s="40">
        <v>0</v>
      </c>
      <c r="R80" s="40">
        <v>0</v>
      </c>
      <c r="S80" s="40">
        <v>0</v>
      </c>
      <c r="T80" s="40">
        <v>0</v>
      </c>
      <c r="U80" s="40">
        <v>0</v>
      </c>
      <c r="V80" s="40">
        <v>0</v>
      </c>
      <c r="W80" s="40">
        <v>0</v>
      </c>
      <c r="X80" s="40">
        <v>0</v>
      </c>
      <c r="Y80" s="40">
        <v>0</v>
      </c>
      <c r="Z80" s="40">
        <v>0</v>
      </c>
      <c r="AA80" s="40">
        <v>0</v>
      </c>
      <c r="AB80" s="40">
        <v>0</v>
      </c>
      <c r="AC80" s="40">
        <v>0</v>
      </c>
      <c r="AD80" s="40">
        <v>0</v>
      </c>
      <c r="AE80" s="40">
        <v>0</v>
      </c>
      <c r="AF80" s="40">
        <v>0</v>
      </c>
      <c r="AG80" s="40">
        <v>0</v>
      </c>
      <c r="AH80" s="40">
        <v>0</v>
      </c>
    </row>
    <row r="81" spans="1:34">
      <c r="A81" s="17" t="s">
        <v>185</v>
      </c>
      <c r="B81" s="40">
        <v>2480554965.27</v>
      </c>
      <c r="C81" s="40">
        <v>2373895722.1100001</v>
      </c>
      <c r="D81" s="40">
        <v>2372225590.9099998</v>
      </c>
      <c r="E81" s="40">
        <v>2250645463.8299999</v>
      </c>
      <c r="F81" s="40">
        <v>2111903802.3</v>
      </c>
      <c r="G81" s="40">
        <v>2113167116.4000001</v>
      </c>
      <c r="H81" s="40">
        <v>1996955969.54</v>
      </c>
      <c r="I81" s="40">
        <v>1892980408</v>
      </c>
      <c r="J81" s="40">
        <v>1778132852.5799999</v>
      </c>
      <c r="K81" s="40">
        <v>1603774770.72</v>
      </c>
      <c r="L81" s="40">
        <v>1551880955.5</v>
      </c>
      <c r="M81" s="40">
        <v>1467253273.48</v>
      </c>
      <c r="N81" s="40">
        <v>1422295672.79</v>
      </c>
      <c r="O81" s="40">
        <v>1331476601.8099999</v>
      </c>
      <c r="P81" s="40">
        <v>1282538389.78</v>
      </c>
      <c r="Q81" s="40">
        <v>1209998595.99</v>
      </c>
      <c r="R81" s="40">
        <v>1177492516.1300001</v>
      </c>
      <c r="S81" s="40">
        <v>1116974609.8800001</v>
      </c>
      <c r="T81" s="40">
        <v>1106653631.79</v>
      </c>
      <c r="U81" s="40">
        <v>1050279781.79</v>
      </c>
      <c r="V81" s="40">
        <v>1033441383.9299999</v>
      </c>
      <c r="W81" s="40">
        <v>985598305.40999997</v>
      </c>
      <c r="X81" s="40">
        <v>980453349.57000005</v>
      </c>
      <c r="Y81" s="40">
        <v>919750287.89999998</v>
      </c>
      <c r="Z81" s="40">
        <v>866640881.73000002</v>
      </c>
      <c r="AA81" s="40">
        <v>878973906.40999997</v>
      </c>
      <c r="AB81" s="40">
        <v>821198911.63999999</v>
      </c>
      <c r="AC81" s="40">
        <v>750701355.80999994</v>
      </c>
      <c r="AD81" s="40">
        <v>634547797.63</v>
      </c>
      <c r="AE81" s="40">
        <v>546976075.36000001</v>
      </c>
      <c r="AF81" s="40">
        <v>457499139.98000002</v>
      </c>
      <c r="AG81" s="40">
        <v>349184608.66000003</v>
      </c>
      <c r="AH81" s="40">
        <v>0</v>
      </c>
    </row>
    <row r="82" spans="1:34">
      <c r="A82" s="17" t="s">
        <v>186</v>
      </c>
      <c r="B82" s="40">
        <v>3977316337.4000001</v>
      </c>
      <c r="C82" s="40">
        <v>3864085509.5500002</v>
      </c>
      <c r="D82" s="40">
        <v>3856618386.9899998</v>
      </c>
      <c r="E82" s="40">
        <v>3729095483.79</v>
      </c>
      <c r="F82" s="40">
        <v>3532040747.98</v>
      </c>
      <c r="G82" s="40">
        <v>3566211406.5999999</v>
      </c>
      <c r="H82" s="40">
        <v>3402097803.9499998</v>
      </c>
      <c r="I82" s="40">
        <v>3288894416.6199999</v>
      </c>
      <c r="J82" s="40">
        <v>3115718559.5700002</v>
      </c>
      <c r="K82" s="40">
        <v>2940158282.0900002</v>
      </c>
      <c r="L82" s="40">
        <v>2840346585.5500002</v>
      </c>
      <c r="M82" s="40">
        <v>2753159779.6999998</v>
      </c>
      <c r="N82" s="40">
        <v>2687438329.5799999</v>
      </c>
      <c r="O82" s="40">
        <v>2592701063.8800001</v>
      </c>
      <c r="P82" s="40">
        <v>2518561265.9899998</v>
      </c>
      <c r="Q82" s="40">
        <v>2442338220.5</v>
      </c>
      <c r="R82" s="40">
        <v>2496540001.5799999</v>
      </c>
      <c r="S82" s="40">
        <v>2430426075.52</v>
      </c>
      <c r="T82" s="40">
        <v>2414806405.1999998</v>
      </c>
      <c r="U82" s="40">
        <v>2241767620.4699998</v>
      </c>
      <c r="V82" s="40">
        <v>2206648203.0700002</v>
      </c>
      <c r="W82" s="40">
        <v>2158857893.54</v>
      </c>
      <c r="X82" s="40">
        <v>2154237395.6599998</v>
      </c>
      <c r="Y82" s="40">
        <v>2094022976.9000001</v>
      </c>
      <c r="Z82" s="40">
        <v>2077306430.9200001</v>
      </c>
      <c r="AA82" s="40">
        <v>2099855257.27</v>
      </c>
      <c r="AB82" s="40">
        <v>1016783399.1</v>
      </c>
      <c r="AC82" s="40">
        <v>946345692.89999998</v>
      </c>
      <c r="AD82" s="40">
        <v>841747174.25999999</v>
      </c>
      <c r="AE82" s="40">
        <v>743608838.83000004</v>
      </c>
      <c r="AF82" s="40">
        <v>627416247.76999998</v>
      </c>
      <c r="AG82" s="40">
        <v>519108750.13999999</v>
      </c>
      <c r="AH82" s="40">
        <v>0</v>
      </c>
    </row>
    <row r="83" spans="1:34">
      <c r="A83" s="17" t="s">
        <v>187</v>
      </c>
      <c r="B83" s="40">
        <v>638042509.87</v>
      </c>
      <c r="C83" s="40">
        <v>634499311.41999996</v>
      </c>
      <c r="D83" s="40">
        <v>616033315.12</v>
      </c>
      <c r="E83" s="40">
        <v>592752042.21000004</v>
      </c>
      <c r="F83" s="40">
        <v>572581633.99000001</v>
      </c>
      <c r="G83" s="40">
        <v>574636614.46000004</v>
      </c>
      <c r="H83" s="40">
        <v>588998282.76999998</v>
      </c>
      <c r="I83" s="40">
        <v>576798533.08000004</v>
      </c>
      <c r="J83" s="40">
        <v>550393697.23000002</v>
      </c>
      <c r="K83" s="40">
        <v>525951096.26999998</v>
      </c>
      <c r="L83" s="40">
        <v>457466318.88999999</v>
      </c>
      <c r="M83" s="40">
        <v>466375762.06999999</v>
      </c>
      <c r="N83" s="40">
        <v>457137744.35000002</v>
      </c>
      <c r="O83" s="40">
        <v>416197495.08999997</v>
      </c>
      <c r="P83" s="40">
        <v>385624962.20999998</v>
      </c>
      <c r="Q83" s="40">
        <v>396237728.13</v>
      </c>
      <c r="R83" s="40">
        <v>377681049.05000001</v>
      </c>
      <c r="S83" s="40">
        <v>230750094.15000001</v>
      </c>
      <c r="T83" s="40">
        <v>206836064.09999999</v>
      </c>
      <c r="U83" s="40">
        <v>208195873.30000001</v>
      </c>
      <c r="V83" s="40">
        <v>192207387.06</v>
      </c>
      <c r="W83" s="40">
        <v>182509102.75</v>
      </c>
      <c r="X83" s="40">
        <v>185962543.46000001</v>
      </c>
      <c r="Y83" s="40">
        <v>178923044.63999999</v>
      </c>
      <c r="Z83" s="40">
        <v>161028508.13</v>
      </c>
      <c r="AA83" s="40">
        <v>119808883.48999999</v>
      </c>
      <c r="AB83" s="40">
        <v>116714253.75</v>
      </c>
      <c r="AC83" s="40">
        <v>103337513.73</v>
      </c>
      <c r="AD83" s="40">
        <v>97820426.189999998</v>
      </c>
      <c r="AE83" s="40">
        <v>95221366.489999995</v>
      </c>
      <c r="AF83" s="40">
        <v>133419127.5</v>
      </c>
      <c r="AG83" s="40">
        <v>125842003.79000001</v>
      </c>
      <c r="AH83" s="40">
        <v>0</v>
      </c>
    </row>
    <row r="84" spans="1:34">
      <c r="A84" s="17" t="s">
        <v>188</v>
      </c>
      <c r="B84" s="40">
        <v>4615358847.2700005</v>
      </c>
      <c r="C84" s="40">
        <v>4498584820.9700003</v>
      </c>
      <c r="D84" s="40">
        <v>4472651702.1099997</v>
      </c>
      <c r="E84" s="40">
        <v>4321847526</v>
      </c>
      <c r="F84" s="40">
        <v>4104622381.9699998</v>
      </c>
      <c r="G84" s="40">
        <v>4140848021.0599999</v>
      </c>
      <c r="H84" s="40">
        <v>3991096086.7199998</v>
      </c>
      <c r="I84" s="40">
        <v>3865692949.6999998</v>
      </c>
      <c r="J84" s="40">
        <v>3666112256.8000002</v>
      </c>
      <c r="K84" s="40">
        <v>3466109378.3600001</v>
      </c>
      <c r="L84" s="40">
        <v>3297812904.4400001</v>
      </c>
      <c r="M84" s="40">
        <v>3219535541.77</v>
      </c>
      <c r="N84" s="40">
        <v>3144576073.9299998</v>
      </c>
      <c r="O84" s="40">
        <v>3008898558.9699998</v>
      </c>
      <c r="P84" s="40">
        <v>2904186228.1999998</v>
      </c>
      <c r="Q84" s="40">
        <v>2838575948.6300001</v>
      </c>
      <c r="R84" s="40">
        <v>2874221050.6300001</v>
      </c>
      <c r="S84" s="40">
        <v>2661176169.6700001</v>
      </c>
      <c r="T84" s="40">
        <v>2621642469.3000002</v>
      </c>
      <c r="U84" s="40">
        <v>2449963493.77</v>
      </c>
      <c r="V84" s="40">
        <v>2398855590.1300001</v>
      </c>
      <c r="W84" s="40">
        <v>2341366996.29</v>
      </c>
      <c r="X84" s="40">
        <v>2340199939.1199999</v>
      </c>
      <c r="Y84" s="40">
        <v>2272946021.54</v>
      </c>
      <c r="Z84" s="40">
        <v>2238334939.0500002</v>
      </c>
      <c r="AA84" s="40">
        <v>2219664140.7600002</v>
      </c>
      <c r="AB84" s="40">
        <v>1133497652.8499999</v>
      </c>
      <c r="AC84" s="40">
        <v>1049683206.63</v>
      </c>
      <c r="AD84" s="40">
        <v>939567600.45000005</v>
      </c>
      <c r="AE84" s="40">
        <v>838830205.32000005</v>
      </c>
      <c r="AF84" s="40">
        <v>760835375.26999998</v>
      </c>
      <c r="AG84" s="40">
        <v>644950753.92999995</v>
      </c>
      <c r="AH84" s="40">
        <v>0</v>
      </c>
    </row>
    <row r="85" spans="1:34">
      <c r="A85" s="17" t="s">
        <v>189</v>
      </c>
      <c r="B85" s="40">
        <v>9761084992.7000008</v>
      </c>
      <c r="C85" s="40">
        <v>9610659767.8999996</v>
      </c>
      <c r="D85" s="40">
        <v>9336930999.7700005</v>
      </c>
      <c r="E85" s="40">
        <v>9240147372.4699993</v>
      </c>
      <c r="F85" s="40">
        <v>8641918545.5400009</v>
      </c>
      <c r="G85" s="40">
        <v>8675358170.9899998</v>
      </c>
      <c r="H85" s="40">
        <v>8922185655.7099991</v>
      </c>
      <c r="I85" s="40">
        <v>8189148516.0799999</v>
      </c>
      <c r="J85" s="40">
        <v>7891038206.1599998</v>
      </c>
      <c r="K85" s="40">
        <v>7752216529.2399998</v>
      </c>
      <c r="L85" s="40">
        <v>6998115285.7799997</v>
      </c>
      <c r="M85" s="40">
        <v>6685217204.54</v>
      </c>
      <c r="N85" s="40">
        <v>6513092013.2600002</v>
      </c>
      <c r="O85" s="40">
        <v>6152771148.9200001</v>
      </c>
      <c r="P85" s="40">
        <v>5432783302.0100002</v>
      </c>
      <c r="Q85" s="40">
        <v>4985470629.8100004</v>
      </c>
      <c r="R85" s="40">
        <v>4475828561.8999996</v>
      </c>
      <c r="S85" s="40">
        <v>3750167968.3699999</v>
      </c>
      <c r="T85" s="40">
        <v>3411737094.6999998</v>
      </c>
      <c r="U85" s="40">
        <v>3267457572.29</v>
      </c>
      <c r="V85" s="40">
        <v>3267873621.6399999</v>
      </c>
      <c r="W85" s="40">
        <v>3158273310.3699999</v>
      </c>
      <c r="X85" s="40">
        <v>2966856144.6300001</v>
      </c>
      <c r="Y85" s="40">
        <v>3109606013.3000002</v>
      </c>
      <c r="Z85" s="40">
        <v>3168717041.0500002</v>
      </c>
      <c r="AA85" s="40">
        <v>3054307244.5900002</v>
      </c>
      <c r="AB85" s="40">
        <v>2105048652.8900001</v>
      </c>
      <c r="AC85" s="40">
        <v>1983716072.4000001</v>
      </c>
      <c r="AD85" s="40">
        <v>1783887762.1400001</v>
      </c>
      <c r="AE85" s="40">
        <v>1782077448.8199999</v>
      </c>
      <c r="AF85" s="40">
        <v>1537058793.8199999</v>
      </c>
      <c r="AG85" s="40">
        <v>1016630793.51</v>
      </c>
      <c r="AH85" s="4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J31"/>
  <sheetViews>
    <sheetView workbookViewId="0">
      <selection activeCell="A2" sqref="A2"/>
    </sheetView>
  </sheetViews>
  <sheetFormatPr defaultRowHeight="13.5"/>
  <cols>
    <col min="1" max="1" width="37" style="17" bestFit="1" customWidth="1"/>
    <col min="2"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2.75" style="40" bestFit="1" customWidth="1"/>
    <col min="18" max="20" width="12.75" style="40" hidden="1" customWidth="1"/>
    <col min="21" max="21" width="12.75" style="40" bestFit="1" customWidth="1"/>
    <col min="22" max="24" width="12.75" style="40" hidden="1" customWidth="1"/>
    <col min="25" max="25" width="12.75" style="40" bestFit="1" customWidth="1"/>
    <col min="26" max="28" width="12.75" style="40" hidden="1" customWidth="1"/>
    <col min="29" max="29" width="12.75" style="40" bestFit="1" customWidth="1"/>
    <col min="30" max="32" width="12.75" style="40" hidden="1" customWidth="1"/>
    <col min="33" max="35" width="12.75" style="40" bestFit="1" customWidth="1"/>
    <col min="36" max="36" width="9.5" style="40" hidden="1" customWidth="1"/>
    <col min="37" max="16384" width="9" style="40"/>
  </cols>
  <sheetData>
    <row r="1" spans="1:36">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20091231</v>
      </c>
      <c r="AI1" s="40">
        <v>20081231</v>
      </c>
      <c r="AJ1" s="40">
        <v>19700101</v>
      </c>
    </row>
    <row r="2" spans="1:36">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row>
    <row r="3" spans="1:36">
      <c r="A3" s="17" t="s">
        <v>190</v>
      </c>
      <c r="B3" s="40">
        <v>2473259860.2199998</v>
      </c>
      <c r="C3" s="40">
        <v>1662134708.97</v>
      </c>
      <c r="D3" s="40">
        <v>758211639.86000001</v>
      </c>
      <c r="E3" s="40">
        <v>3099658647.4400001</v>
      </c>
      <c r="F3" s="40">
        <v>2160309950.1300001</v>
      </c>
      <c r="G3" s="40">
        <v>1403503758.28</v>
      </c>
      <c r="H3" s="40">
        <v>675502324.94000006</v>
      </c>
      <c r="I3" s="40">
        <v>2617076763.3600001</v>
      </c>
      <c r="J3" s="40">
        <v>1865982737.51</v>
      </c>
      <c r="K3" s="40">
        <v>1169993595.8099999</v>
      </c>
      <c r="L3" s="40">
        <v>499283095.63999999</v>
      </c>
      <c r="M3" s="40">
        <v>2402986382.1799998</v>
      </c>
      <c r="N3" s="40">
        <v>1750819308.3599999</v>
      </c>
      <c r="O3" s="40">
        <v>1118866876.5899999</v>
      </c>
      <c r="P3" s="40">
        <v>509879557.19</v>
      </c>
      <c r="Q3" s="40">
        <v>2047511528.29</v>
      </c>
      <c r="R3" s="40">
        <v>1381681219.1300001</v>
      </c>
      <c r="S3" s="40">
        <v>849239934.23000002</v>
      </c>
      <c r="T3" s="40">
        <v>376529472</v>
      </c>
      <c r="U3" s="40">
        <v>1582936364.2</v>
      </c>
      <c r="V3" s="40">
        <v>1101010491.5</v>
      </c>
      <c r="W3" s="40">
        <v>708155046.07000005</v>
      </c>
      <c r="X3" s="40">
        <v>339991655.47000003</v>
      </c>
      <c r="Y3" s="40">
        <v>1521517728.1700001</v>
      </c>
      <c r="Z3" s="40">
        <v>1106108920.54</v>
      </c>
      <c r="AA3" s="40">
        <v>740385384.69000006</v>
      </c>
      <c r="AB3" s="40">
        <v>390272453.14999998</v>
      </c>
      <c r="AC3" s="40">
        <v>1501074352.8900001</v>
      </c>
      <c r="AD3" s="40">
        <v>1088784826.48</v>
      </c>
      <c r="AE3" s="40">
        <v>760885421.07000005</v>
      </c>
      <c r="AF3" s="40">
        <v>324176616.95999998</v>
      </c>
      <c r="AG3" s="40">
        <v>1152358350.49</v>
      </c>
      <c r="AH3" s="40">
        <v>834988782.99000001</v>
      </c>
      <c r="AI3" s="40">
        <v>731439555.46000004</v>
      </c>
      <c r="AJ3" s="40">
        <v>0</v>
      </c>
    </row>
    <row r="4" spans="1:36">
      <c r="A4" s="17" t="s">
        <v>191</v>
      </c>
      <c r="B4" s="40">
        <v>2473259860.2199998</v>
      </c>
      <c r="C4" s="40">
        <v>1662134708.97</v>
      </c>
      <c r="D4" s="40">
        <v>758211639.86000001</v>
      </c>
      <c r="E4" s="40">
        <v>3099658647.4400001</v>
      </c>
      <c r="F4" s="40">
        <v>2160309950.1300001</v>
      </c>
      <c r="G4" s="40">
        <v>1403503758.28</v>
      </c>
      <c r="H4" s="40">
        <v>675502324.94000006</v>
      </c>
      <c r="I4" s="40">
        <v>2617076763.3600001</v>
      </c>
      <c r="J4" s="40">
        <v>1865982737.51</v>
      </c>
      <c r="K4" s="40">
        <v>1169993595.8099999</v>
      </c>
      <c r="L4" s="40">
        <v>499283095.63999999</v>
      </c>
      <c r="M4" s="40">
        <v>2373341795.3400002</v>
      </c>
      <c r="N4" s="40">
        <v>1750819308.3599999</v>
      </c>
      <c r="O4" s="40">
        <v>1118866876.5899999</v>
      </c>
      <c r="P4" s="40">
        <v>509879557.19</v>
      </c>
      <c r="Q4" s="40">
        <v>2047511528.29</v>
      </c>
      <c r="R4" s="40">
        <v>1381681219.1300001</v>
      </c>
      <c r="S4" s="40">
        <v>849239934.23000002</v>
      </c>
      <c r="T4" s="40">
        <v>376529472</v>
      </c>
      <c r="U4" s="40">
        <v>1582936364.2</v>
      </c>
      <c r="V4" s="40">
        <v>1101010491.5</v>
      </c>
      <c r="W4" s="40">
        <v>708155046.07000005</v>
      </c>
      <c r="X4" s="40">
        <v>339991655.47000003</v>
      </c>
      <c r="Y4" s="40">
        <v>1521517728.1700001</v>
      </c>
      <c r="Z4" s="40">
        <v>1106108920.54</v>
      </c>
      <c r="AA4" s="40">
        <v>740385384.69000006</v>
      </c>
      <c r="AB4" s="40">
        <v>390272453.14999998</v>
      </c>
      <c r="AC4" s="40">
        <v>1501074352.8900001</v>
      </c>
      <c r="AD4" s="40">
        <v>1088784826.48</v>
      </c>
      <c r="AE4" s="40">
        <v>760885421.07000005</v>
      </c>
      <c r="AF4" s="40">
        <v>0</v>
      </c>
      <c r="AG4" s="40">
        <v>1152358350.49</v>
      </c>
      <c r="AH4" s="40">
        <v>834988782.99000001</v>
      </c>
      <c r="AI4" s="40">
        <v>731439555.46000004</v>
      </c>
      <c r="AJ4" s="40">
        <v>0</v>
      </c>
    </row>
    <row r="5" spans="1:36">
      <c r="A5" s="17" t="s">
        <v>192</v>
      </c>
      <c r="B5" s="40">
        <v>2106640001.26</v>
      </c>
      <c r="C5" s="40">
        <v>1388431414.46</v>
      </c>
      <c r="D5" s="40">
        <v>637516843.70000005</v>
      </c>
      <c r="E5" s="40">
        <v>2623511664.1300001</v>
      </c>
      <c r="F5" s="40">
        <v>1831818875.2</v>
      </c>
      <c r="G5" s="40">
        <v>1187151978.6600001</v>
      </c>
      <c r="H5" s="40">
        <v>564021157.98000002</v>
      </c>
      <c r="I5" s="40">
        <v>2212750690.8899999</v>
      </c>
      <c r="J5" s="40">
        <v>1582062956.3699999</v>
      </c>
      <c r="K5" s="40">
        <v>972719813.86000001</v>
      </c>
      <c r="L5" s="40">
        <v>432976788.41000003</v>
      </c>
      <c r="M5" s="40">
        <v>2070161725.9100001</v>
      </c>
      <c r="N5" s="40">
        <v>1459399418.71</v>
      </c>
      <c r="O5" s="40">
        <v>920645129.45000005</v>
      </c>
      <c r="P5" s="40">
        <v>435632922.38999999</v>
      </c>
      <c r="Q5" s="40">
        <v>1781151044.46</v>
      </c>
      <c r="R5" s="40">
        <v>1162722141.24</v>
      </c>
      <c r="S5" s="40">
        <v>701897607.46000004</v>
      </c>
      <c r="T5" s="40">
        <v>316285841.39999998</v>
      </c>
      <c r="U5" s="40">
        <v>1378911762.9200001</v>
      </c>
      <c r="V5" s="40">
        <v>924262405.22000003</v>
      </c>
      <c r="W5" s="40">
        <v>579674073.64999998</v>
      </c>
      <c r="X5" s="40">
        <v>281166088.58999997</v>
      </c>
      <c r="Y5" s="40">
        <v>1217647208.5799999</v>
      </c>
      <c r="Z5" s="40">
        <v>865830569.49000001</v>
      </c>
      <c r="AA5" s="40">
        <v>571056025.63</v>
      </c>
      <c r="AB5" s="40">
        <v>303588055.63</v>
      </c>
      <c r="AC5" s="40">
        <v>1275625367.0699999</v>
      </c>
      <c r="AD5" s="40">
        <v>910769939.28999996</v>
      </c>
      <c r="AE5" s="40">
        <v>638107971.61000001</v>
      </c>
      <c r="AF5" s="40">
        <v>0</v>
      </c>
      <c r="AG5" s="40">
        <v>970125006.44000006</v>
      </c>
      <c r="AH5" s="40">
        <v>715661895.48000002</v>
      </c>
      <c r="AI5" s="40">
        <v>584288875.17999995</v>
      </c>
      <c r="AJ5" s="40">
        <v>0</v>
      </c>
    </row>
    <row r="6" spans="1:36">
      <c r="A6" s="17" t="s">
        <v>193</v>
      </c>
      <c r="B6" s="40">
        <v>1615726262.55</v>
      </c>
      <c r="C6" s="40">
        <v>1070123097.4299999</v>
      </c>
      <c r="D6" s="40">
        <v>490094731.10000002</v>
      </c>
      <c r="E6" s="40">
        <v>1987509300.0999999</v>
      </c>
      <c r="F6" s="40">
        <v>1379217191.97</v>
      </c>
      <c r="G6" s="40">
        <v>891601981.88999999</v>
      </c>
      <c r="H6" s="40">
        <v>425355162.02999997</v>
      </c>
      <c r="I6" s="40">
        <v>1671757249.99</v>
      </c>
      <c r="J6" s="40">
        <v>1215560827.3800001</v>
      </c>
      <c r="K6" s="40">
        <v>742941479.67999995</v>
      </c>
      <c r="L6" s="40">
        <v>323671523.80000001</v>
      </c>
      <c r="M6" s="40">
        <v>1624259009.25</v>
      </c>
      <c r="N6" s="40">
        <v>1160688558.5799999</v>
      </c>
      <c r="O6" s="40">
        <v>743128294.08000004</v>
      </c>
      <c r="P6" s="40">
        <v>352355287.80000001</v>
      </c>
      <c r="Q6" s="40">
        <v>1382201109.45</v>
      </c>
      <c r="R6" s="40">
        <v>928602422.49000001</v>
      </c>
      <c r="S6" s="40">
        <v>571290073.47000003</v>
      </c>
      <c r="T6" s="40">
        <v>253242637.50999999</v>
      </c>
      <c r="U6" s="40">
        <v>1100398704</v>
      </c>
      <c r="V6" s="40">
        <v>748831469.87</v>
      </c>
      <c r="W6" s="40">
        <v>472627360.56999999</v>
      </c>
      <c r="X6" s="40">
        <v>224424809.56</v>
      </c>
      <c r="Y6" s="40">
        <v>959814473.63999999</v>
      </c>
      <c r="Z6" s="40">
        <v>687189132.80999994</v>
      </c>
      <c r="AA6" s="40">
        <v>458785242.07999998</v>
      </c>
      <c r="AB6" s="40">
        <v>246490639.78</v>
      </c>
      <c r="AC6" s="40">
        <v>978389432.52999997</v>
      </c>
      <c r="AD6" s="40">
        <v>697938796.60000002</v>
      </c>
      <c r="AE6" s="40">
        <v>492560133.88999999</v>
      </c>
      <c r="AF6" s="40">
        <v>0</v>
      </c>
      <c r="AG6" s="40">
        <v>750036591.80999994</v>
      </c>
      <c r="AH6" s="40">
        <v>544929593.13999999</v>
      </c>
      <c r="AI6" s="40">
        <v>409630147.45999998</v>
      </c>
      <c r="AJ6" s="40">
        <v>0</v>
      </c>
    </row>
    <row r="7" spans="1:36">
      <c r="A7" s="17" t="s">
        <v>194</v>
      </c>
      <c r="B7" s="40">
        <v>31368095.870000001</v>
      </c>
      <c r="C7" s="40">
        <v>21678570.460000001</v>
      </c>
      <c r="D7" s="40">
        <v>8586314.3599999994</v>
      </c>
      <c r="E7" s="40">
        <v>41986351.399999999</v>
      </c>
      <c r="F7" s="40">
        <v>26577028.059999999</v>
      </c>
      <c r="G7" s="40">
        <v>15761331.68</v>
      </c>
      <c r="H7" s="40">
        <v>7077216.46</v>
      </c>
      <c r="I7" s="40">
        <v>38107000.049999997</v>
      </c>
      <c r="J7" s="40">
        <v>14724288.810000001</v>
      </c>
      <c r="K7" s="40">
        <v>9040450.7599999998</v>
      </c>
      <c r="L7" s="40">
        <v>3856901.97</v>
      </c>
      <c r="M7" s="40">
        <v>17381387.309999999</v>
      </c>
      <c r="N7" s="40">
        <v>11477981.789999999</v>
      </c>
      <c r="O7" s="40">
        <v>5783510.7999999998</v>
      </c>
      <c r="P7" s="40">
        <v>3020357.17</v>
      </c>
      <c r="Q7" s="40">
        <v>9596811</v>
      </c>
      <c r="R7" s="40">
        <v>6471313.2400000002</v>
      </c>
      <c r="S7" s="40">
        <v>4176567.32</v>
      </c>
      <c r="T7" s="40">
        <v>1838851.76</v>
      </c>
      <c r="U7" s="40">
        <v>9421694.4000000004</v>
      </c>
      <c r="V7" s="40">
        <v>6519200.0099999998</v>
      </c>
      <c r="W7" s="40">
        <v>4678100.17</v>
      </c>
      <c r="X7" s="40">
        <v>2502363.46</v>
      </c>
      <c r="Y7" s="40">
        <v>14873057.130000001</v>
      </c>
      <c r="Z7" s="40">
        <v>10900928.76</v>
      </c>
      <c r="AA7" s="40">
        <v>7584865.1299999999</v>
      </c>
      <c r="AB7" s="40">
        <v>4642684.74</v>
      </c>
      <c r="AC7" s="40">
        <v>16248393.529999999</v>
      </c>
      <c r="AD7" s="40">
        <v>12659198.039999999</v>
      </c>
      <c r="AE7" s="40">
        <v>8102089.9000000004</v>
      </c>
      <c r="AF7" s="40">
        <v>0</v>
      </c>
      <c r="AG7" s="40">
        <v>8007009.4100000001</v>
      </c>
      <c r="AH7" s="40">
        <v>5050779.18</v>
      </c>
      <c r="AI7" s="40">
        <v>3006053.22</v>
      </c>
      <c r="AJ7" s="40">
        <v>0</v>
      </c>
    </row>
    <row r="8" spans="1:36">
      <c r="A8" s="17" t="s">
        <v>195</v>
      </c>
      <c r="B8" s="40">
        <v>69316979.909999996</v>
      </c>
      <c r="C8" s="40">
        <v>41519483.979999997</v>
      </c>
      <c r="D8" s="40">
        <v>18711704.890000001</v>
      </c>
      <c r="E8" s="40">
        <v>68630471.739999995</v>
      </c>
      <c r="F8" s="40">
        <v>53413599.939999998</v>
      </c>
      <c r="G8" s="40">
        <v>35230801.840000004</v>
      </c>
      <c r="H8" s="40">
        <v>18440303.780000001</v>
      </c>
      <c r="I8" s="40">
        <v>57847413.770000003</v>
      </c>
      <c r="J8" s="40">
        <v>36826489.509999998</v>
      </c>
      <c r="K8" s="40">
        <v>22763243.829999998</v>
      </c>
      <c r="L8" s="40">
        <v>11511919.470000001</v>
      </c>
      <c r="M8" s="40">
        <v>53479226.740000002</v>
      </c>
      <c r="N8" s="40">
        <v>31770385.640000001</v>
      </c>
      <c r="O8" s="40">
        <v>19664684.66</v>
      </c>
      <c r="P8" s="40">
        <v>10822714.130000001</v>
      </c>
      <c r="Q8" s="40">
        <v>32464521.510000002</v>
      </c>
      <c r="R8" s="40">
        <v>23231071.140000001</v>
      </c>
      <c r="S8" s="40">
        <v>15031171.99</v>
      </c>
      <c r="T8" s="40">
        <v>7430120.6299999999</v>
      </c>
      <c r="U8" s="40">
        <v>38287887.950000003</v>
      </c>
      <c r="V8" s="40">
        <v>25254262.309999999</v>
      </c>
      <c r="W8" s="40">
        <v>17692191.199999999</v>
      </c>
      <c r="X8" s="40">
        <v>7760542.1900000004</v>
      </c>
      <c r="Y8" s="40">
        <v>34011655.630000003</v>
      </c>
      <c r="Z8" s="40">
        <v>25343147.800000001</v>
      </c>
      <c r="AA8" s="40">
        <v>16623045.99</v>
      </c>
      <c r="AB8" s="40">
        <v>9860153.4100000001</v>
      </c>
      <c r="AC8" s="40">
        <v>56397849.689999998</v>
      </c>
      <c r="AD8" s="40">
        <v>44594062.969999999</v>
      </c>
      <c r="AE8" s="40">
        <v>27495727.559999999</v>
      </c>
      <c r="AF8" s="40">
        <v>0</v>
      </c>
      <c r="AG8" s="40">
        <v>35531956.090000004</v>
      </c>
      <c r="AH8" s="40">
        <v>32832745.870000001</v>
      </c>
      <c r="AI8" s="40">
        <v>40758920.649999999</v>
      </c>
      <c r="AJ8" s="40">
        <v>0</v>
      </c>
    </row>
    <row r="9" spans="1:36">
      <c r="A9" s="17" t="s">
        <v>196</v>
      </c>
      <c r="B9" s="40">
        <v>240701474.53999999</v>
      </c>
      <c r="C9" s="40">
        <v>199687924.75</v>
      </c>
      <c r="D9" s="40">
        <v>96299679.030000001</v>
      </c>
      <c r="E9" s="40">
        <v>415278552.29000002</v>
      </c>
      <c r="F9" s="40">
        <v>291951285.97000003</v>
      </c>
      <c r="G9" s="40">
        <v>190247070.47999999</v>
      </c>
      <c r="H9" s="40">
        <v>88770604.620000005</v>
      </c>
      <c r="I9" s="40">
        <v>339798493.77999997</v>
      </c>
      <c r="J9" s="40">
        <v>251531912.50999999</v>
      </c>
      <c r="K9" s="40">
        <v>161662419.21000001</v>
      </c>
      <c r="L9" s="40">
        <v>79365946.519999996</v>
      </c>
      <c r="M9" s="40">
        <v>298298983.14999998</v>
      </c>
      <c r="N9" s="40">
        <v>208077685.93000001</v>
      </c>
      <c r="O9" s="40">
        <v>127258633.84</v>
      </c>
      <c r="P9" s="40">
        <v>60809830.539999999</v>
      </c>
      <c r="Q9" s="40">
        <v>284962606.10000002</v>
      </c>
      <c r="R9" s="40">
        <v>188418976.65000001</v>
      </c>
      <c r="S9" s="40">
        <v>108515881.02</v>
      </c>
      <c r="T9" s="40">
        <v>47476289.789999999</v>
      </c>
      <c r="U9" s="40">
        <v>221405603.84</v>
      </c>
      <c r="V9" s="40">
        <v>148321014.16999999</v>
      </c>
      <c r="W9" s="40">
        <v>90829635</v>
      </c>
      <c r="X9" s="40">
        <v>51152785.729999997</v>
      </c>
      <c r="Y9" s="40">
        <v>207692583.06</v>
      </c>
      <c r="Z9" s="40">
        <v>134832794.69</v>
      </c>
      <c r="AA9" s="40">
        <v>80908955.079999998</v>
      </c>
      <c r="AB9" s="40">
        <v>36328207.799999997</v>
      </c>
      <c r="AC9" s="40">
        <v>179152888.47</v>
      </c>
      <c r="AD9" s="40">
        <v>115512971.97</v>
      </c>
      <c r="AE9" s="40">
        <v>72120787.569999993</v>
      </c>
      <c r="AF9" s="40">
        <v>0</v>
      </c>
      <c r="AG9" s="40">
        <v>154541420.50999999</v>
      </c>
      <c r="AH9" s="40">
        <v>100091753.73</v>
      </c>
      <c r="AI9" s="40">
        <v>110834577.73</v>
      </c>
      <c r="AJ9" s="40">
        <v>0</v>
      </c>
    </row>
    <row r="10" spans="1:36">
      <c r="A10" s="17" t="s">
        <v>197</v>
      </c>
      <c r="B10" s="40">
        <v>80263735.469999999</v>
      </c>
      <c r="C10" s="40">
        <v>53069562.18</v>
      </c>
      <c r="D10" s="40">
        <v>24086102.879999999</v>
      </c>
      <c r="E10" s="40">
        <v>98676710.5</v>
      </c>
      <c r="F10" s="40">
        <v>72504063.650000006</v>
      </c>
      <c r="G10" s="40">
        <v>50042740.82</v>
      </c>
      <c r="H10" s="40">
        <v>23383385.48</v>
      </c>
      <c r="I10" s="40">
        <v>96085768.379999995</v>
      </c>
      <c r="J10" s="40">
        <v>69878625.099999994</v>
      </c>
      <c r="K10" s="40">
        <v>43032353.149999999</v>
      </c>
      <c r="L10" s="40">
        <v>21210199.73</v>
      </c>
      <c r="M10" s="40">
        <v>64511336.579999998</v>
      </c>
      <c r="N10" s="40">
        <v>45599226.799999997</v>
      </c>
      <c r="O10" s="40">
        <v>24322044.02</v>
      </c>
      <c r="P10" s="40">
        <v>7785392.1799999997</v>
      </c>
      <c r="Q10" s="40">
        <v>24204951.379999999</v>
      </c>
      <c r="R10" s="40">
        <v>14217554.35</v>
      </c>
      <c r="S10" s="40">
        <v>93963.21</v>
      </c>
      <c r="T10" s="40">
        <v>4434766.2300000004</v>
      </c>
      <c r="U10" s="40">
        <v>1469229.49</v>
      </c>
      <c r="V10" s="40">
        <v>-2623094.59</v>
      </c>
      <c r="W10" s="40">
        <v>-7112671.71</v>
      </c>
      <c r="X10" s="40">
        <v>-3353902.82</v>
      </c>
      <c r="Y10" s="40">
        <v>3192383.07</v>
      </c>
      <c r="Z10" s="40">
        <v>10258134.98</v>
      </c>
      <c r="AA10" s="40">
        <v>9766978.1999999993</v>
      </c>
      <c r="AB10" s="40">
        <v>4905908.01</v>
      </c>
      <c r="AC10" s="40">
        <v>19641288.129999999</v>
      </c>
      <c r="AD10" s="40">
        <v>14567234.35</v>
      </c>
      <c r="AE10" s="40">
        <v>13569568.210000001</v>
      </c>
      <c r="AF10" s="40">
        <v>0</v>
      </c>
      <c r="AG10" s="40">
        <v>22168812.870000001</v>
      </c>
      <c r="AH10" s="40">
        <v>11021940.33</v>
      </c>
      <c r="AI10" s="40">
        <v>8415838.8100000005</v>
      </c>
      <c r="AJ10" s="40">
        <v>0</v>
      </c>
    </row>
    <row r="11" spans="1:36">
      <c r="A11" s="17" t="s">
        <v>198</v>
      </c>
      <c r="B11" s="40">
        <v>2975648.83</v>
      </c>
      <c r="C11" s="40">
        <v>2346862.91</v>
      </c>
      <c r="D11" s="40">
        <v>-261688.56</v>
      </c>
      <c r="E11" s="40">
        <v>11430278.1</v>
      </c>
      <c r="F11" s="40">
        <v>8149215.3600000003</v>
      </c>
      <c r="G11" s="40">
        <v>4264197.32</v>
      </c>
      <c r="H11" s="40">
        <v>991832.85</v>
      </c>
      <c r="I11" s="40">
        <v>9150516.5099999998</v>
      </c>
      <c r="J11" s="40">
        <v>-6461880.7400000002</v>
      </c>
      <c r="K11" s="40">
        <v>-6721657.7699999996</v>
      </c>
      <c r="L11" s="40">
        <v>-6640196.0800000001</v>
      </c>
      <c r="M11" s="40">
        <v>12211606.92</v>
      </c>
      <c r="N11" s="40">
        <v>1765598.81</v>
      </c>
      <c r="O11" s="40">
        <v>480650.72</v>
      </c>
      <c r="P11" s="40">
        <v>838490.77</v>
      </c>
      <c r="Q11" s="40">
        <v>47721045.020000003</v>
      </c>
      <c r="R11" s="40">
        <v>1780803.37</v>
      </c>
      <c r="S11" s="40">
        <v>2789950.45</v>
      </c>
      <c r="T11" s="40">
        <v>1863175.48</v>
      </c>
      <c r="U11" s="40">
        <v>7928643.2400000002</v>
      </c>
      <c r="V11" s="40">
        <v>-2040446.55</v>
      </c>
      <c r="W11" s="40">
        <v>959458.42</v>
      </c>
      <c r="X11" s="40">
        <v>-1320509.53</v>
      </c>
      <c r="Y11" s="40">
        <v>-1936943.95</v>
      </c>
      <c r="Z11" s="40">
        <v>-2693569.55</v>
      </c>
      <c r="AA11" s="40">
        <v>-2613060.85</v>
      </c>
      <c r="AB11" s="40">
        <v>1360461.89</v>
      </c>
      <c r="AC11" s="40">
        <v>25795514.719999999</v>
      </c>
      <c r="AD11" s="40">
        <v>25497675.359999999</v>
      </c>
      <c r="AE11" s="40">
        <v>24259664.48</v>
      </c>
      <c r="AF11" s="40">
        <v>0</v>
      </c>
      <c r="AG11" s="40">
        <v>-160784.25</v>
      </c>
      <c r="AH11" s="40">
        <v>21735083.23</v>
      </c>
      <c r="AI11" s="40">
        <v>11643337.310000001</v>
      </c>
      <c r="AJ11" s="40">
        <v>0</v>
      </c>
    </row>
    <row r="12" spans="1:36">
      <c r="A12" s="17" t="s">
        <v>199</v>
      </c>
      <c r="B12" s="40">
        <v>0</v>
      </c>
      <c r="C12" s="40">
        <v>0</v>
      </c>
      <c r="D12" s="40">
        <v>0</v>
      </c>
      <c r="E12" s="40">
        <v>380473.53</v>
      </c>
      <c r="F12" s="40">
        <v>0</v>
      </c>
      <c r="G12" s="40">
        <v>0</v>
      </c>
      <c r="H12" s="40">
        <v>43260</v>
      </c>
      <c r="I12" s="40">
        <v>1144046</v>
      </c>
      <c r="J12" s="40">
        <v>7500</v>
      </c>
      <c r="K12" s="40">
        <v>-110370</v>
      </c>
      <c r="L12" s="40">
        <v>-99000</v>
      </c>
      <c r="M12" s="40">
        <v>-507510</v>
      </c>
      <c r="N12" s="40">
        <v>-554490</v>
      </c>
      <c r="O12" s="40">
        <v>198900</v>
      </c>
      <c r="P12" s="40">
        <v>-19320</v>
      </c>
      <c r="Q12" s="40">
        <v>713150</v>
      </c>
      <c r="R12" s="40">
        <v>-5800</v>
      </c>
      <c r="S12" s="40">
        <v>-156640</v>
      </c>
      <c r="T12" s="40">
        <v>-253770</v>
      </c>
      <c r="U12" s="40">
        <v>-1049660</v>
      </c>
      <c r="V12" s="40">
        <v>-975770</v>
      </c>
      <c r="W12" s="40">
        <v>-1004700</v>
      </c>
      <c r="X12" s="40">
        <v>-440240</v>
      </c>
      <c r="Y12" s="40">
        <v>237660</v>
      </c>
      <c r="Z12" s="40">
        <v>-312932</v>
      </c>
      <c r="AA12" s="40">
        <v>-199720</v>
      </c>
      <c r="AB12" s="40">
        <v>63160</v>
      </c>
      <c r="AC12" s="40">
        <v>-483619</v>
      </c>
      <c r="AD12" s="40">
        <v>-100270</v>
      </c>
      <c r="AE12" s="40">
        <v>501960</v>
      </c>
      <c r="AF12" s="40">
        <v>0</v>
      </c>
      <c r="AG12" s="40">
        <v>2388466.04</v>
      </c>
      <c r="AH12" s="40">
        <v>4086880.14</v>
      </c>
      <c r="AI12" s="40">
        <v>-7080725</v>
      </c>
      <c r="AJ12" s="40">
        <v>0</v>
      </c>
    </row>
    <row r="13" spans="1:36">
      <c r="A13" s="17" t="s">
        <v>200</v>
      </c>
      <c r="B13" s="40">
        <v>13432120.91</v>
      </c>
      <c r="C13" s="40">
        <v>9706141.2200000007</v>
      </c>
      <c r="D13" s="40">
        <v>2496636.15</v>
      </c>
      <c r="E13" s="40">
        <v>23689636.989999998</v>
      </c>
      <c r="F13" s="40">
        <v>17767322.850000001</v>
      </c>
      <c r="G13" s="40">
        <v>7890087.8300000001</v>
      </c>
      <c r="H13" s="40">
        <v>2308882.0699999998</v>
      </c>
      <c r="I13" s="40">
        <v>178841427.09</v>
      </c>
      <c r="J13" s="40">
        <v>144267877.75999999</v>
      </c>
      <c r="K13" s="40">
        <v>7523184.2599999998</v>
      </c>
      <c r="L13" s="40">
        <v>4116299.14</v>
      </c>
      <c r="M13" s="40">
        <v>29653709.129999999</v>
      </c>
      <c r="N13" s="40">
        <v>26183944.140000001</v>
      </c>
      <c r="O13" s="40">
        <v>17657643.43</v>
      </c>
      <c r="P13" s="40">
        <v>10815850.48</v>
      </c>
      <c r="Q13" s="40">
        <v>36165521.770000003</v>
      </c>
      <c r="R13" s="40">
        <v>30647622.52</v>
      </c>
      <c r="S13" s="40">
        <v>24741448.75</v>
      </c>
      <c r="T13" s="40">
        <v>10379802.02</v>
      </c>
      <c r="U13" s="40">
        <v>35875929.189999998</v>
      </c>
      <c r="V13" s="40">
        <v>18145535.84</v>
      </c>
      <c r="W13" s="40">
        <v>10945884.539999999</v>
      </c>
      <c r="X13" s="40">
        <v>3465366.7</v>
      </c>
      <c r="Y13" s="40">
        <v>11671538.33</v>
      </c>
      <c r="Z13" s="40">
        <v>6661490.8700000001</v>
      </c>
      <c r="AA13" s="40">
        <v>3000805.99</v>
      </c>
      <c r="AB13" s="40">
        <v>1094534.6599999999</v>
      </c>
      <c r="AC13" s="40">
        <v>10531756.890000001</v>
      </c>
      <c r="AD13" s="40">
        <v>9021915.1300000008</v>
      </c>
      <c r="AE13" s="40">
        <v>1863854.45</v>
      </c>
      <c r="AF13" s="40">
        <v>0</v>
      </c>
      <c r="AG13" s="40">
        <v>-4631909.57</v>
      </c>
      <c r="AH13" s="40">
        <v>3646087.76</v>
      </c>
      <c r="AI13" s="40">
        <v>1210911.1100000001</v>
      </c>
      <c r="AJ13" s="40">
        <v>0</v>
      </c>
    </row>
    <row r="14" spans="1:36">
      <c r="A14" s="17" t="s">
        <v>201</v>
      </c>
      <c r="B14" s="40">
        <v>13412885.23</v>
      </c>
      <c r="C14" s="40">
        <v>9686905.5399999991</v>
      </c>
      <c r="D14" s="40">
        <v>2496636.15</v>
      </c>
      <c r="E14" s="40">
        <v>22434846.719999999</v>
      </c>
      <c r="F14" s="40">
        <v>17082560.879999999</v>
      </c>
      <c r="G14" s="40">
        <v>7147660.0800000001</v>
      </c>
      <c r="H14" s="40">
        <v>2329519.0499999998</v>
      </c>
      <c r="I14" s="40">
        <v>16085160.640000001</v>
      </c>
      <c r="J14" s="40">
        <v>13463643.050000001</v>
      </c>
      <c r="K14" s="40">
        <v>7400413.1500000004</v>
      </c>
      <c r="L14" s="40">
        <v>4059550.79</v>
      </c>
      <c r="M14" s="40">
        <v>28489687.899999999</v>
      </c>
      <c r="N14" s="40">
        <v>25877178.75</v>
      </c>
      <c r="O14" s="40">
        <v>17148639.780000001</v>
      </c>
      <c r="P14" s="40">
        <v>10494950.17</v>
      </c>
      <c r="Q14" s="40">
        <v>32105728.07</v>
      </c>
      <c r="R14" s="40">
        <v>27559816.84</v>
      </c>
      <c r="S14" s="40">
        <v>22554469.109999999</v>
      </c>
      <c r="T14" s="40">
        <v>9903213.9000000004</v>
      </c>
      <c r="U14" s="40">
        <v>22427932.850000001</v>
      </c>
      <c r="V14" s="40">
        <v>14903364.210000001</v>
      </c>
      <c r="W14" s="40">
        <v>7798162.9100000001</v>
      </c>
      <c r="X14" s="40">
        <v>3404575.07</v>
      </c>
      <c r="Y14" s="40">
        <v>11562993.33</v>
      </c>
      <c r="Z14" s="40">
        <v>6028861.7300000004</v>
      </c>
      <c r="AA14" s="40">
        <v>0</v>
      </c>
      <c r="AB14" s="40">
        <v>0</v>
      </c>
      <c r="AC14" s="40">
        <v>5560783.9800000004</v>
      </c>
      <c r="AD14" s="40">
        <v>4194247.22</v>
      </c>
      <c r="AE14" s="40">
        <v>1252355.51</v>
      </c>
      <c r="AF14" s="40">
        <v>0</v>
      </c>
      <c r="AG14" s="40">
        <v>-4285458.62</v>
      </c>
      <c r="AH14" s="40">
        <v>-1213254.6399999999</v>
      </c>
      <c r="AI14" s="40">
        <v>-1312384.21</v>
      </c>
      <c r="AJ14" s="40">
        <v>0</v>
      </c>
    </row>
    <row r="15" spans="1:36">
      <c r="A15" s="17" t="s">
        <v>202</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c r="AI15" s="40">
        <v>0</v>
      </c>
      <c r="AJ15" s="40">
        <v>0</v>
      </c>
    </row>
    <row r="16" spans="1:36">
      <c r="A16" s="17" t="s">
        <v>203</v>
      </c>
      <c r="B16" s="40">
        <v>463782551.86000001</v>
      </c>
      <c r="C16" s="40">
        <v>338296325.64999998</v>
      </c>
      <c r="D16" s="40">
        <v>152549059.94999999</v>
      </c>
      <c r="E16" s="40">
        <v>605753451.44000006</v>
      </c>
      <c r="F16" s="40">
        <v>423966116.89999998</v>
      </c>
      <c r="G16" s="40">
        <v>282043329.05000001</v>
      </c>
      <c r="H16" s="40">
        <v>113833309.03</v>
      </c>
      <c r="I16" s="40">
        <v>584311545.55999994</v>
      </c>
      <c r="J16" s="40">
        <v>428195158.89999998</v>
      </c>
      <c r="K16" s="40">
        <v>204686596.21000001</v>
      </c>
      <c r="L16" s="40">
        <v>70323606.370000005</v>
      </c>
      <c r="M16" s="40">
        <v>361970855.39999998</v>
      </c>
      <c r="N16" s="40">
        <v>317049343.79000002</v>
      </c>
      <c r="O16" s="40">
        <v>216078290.56999999</v>
      </c>
      <c r="P16" s="40">
        <v>85043165.280000001</v>
      </c>
      <c r="Q16" s="40">
        <v>303239155.60000002</v>
      </c>
      <c r="R16" s="40">
        <v>249600900.41</v>
      </c>
      <c r="S16" s="40">
        <v>171927135.52000001</v>
      </c>
      <c r="T16" s="40">
        <v>70369662.620000005</v>
      </c>
      <c r="U16" s="40">
        <v>238850870.47</v>
      </c>
      <c r="V16" s="40">
        <v>193917852.12</v>
      </c>
      <c r="W16" s="40">
        <v>138422156.96000001</v>
      </c>
      <c r="X16" s="40">
        <v>61850693.579999998</v>
      </c>
      <c r="Y16" s="40">
        <v>315779717.92000002</v>
      </c>
      <c r="Z16" s="40">
        <v>246626909.91999999</v>
      </c>
      <c r="AA16" s="40">
        <v>172130445.05000001</v>
      </c>
      <c r="AB16" s="40">
        <v>87842092.180000007</v>
      </c>
      <c r="AC16" s="40">
        <v>235497123.71000001</v>
      </c>
      <c r="AD16" s="40">
        <v>186936532.31999999</v>
      </c>
      <c r="AE16" s="40">
        <v>125143263.91</v>
      </c>
      <c r="AF16" s="40">
        <v>58836477.259999998</v>
      </c>
      <c r="AG16" s="40">
        <v>179989900.52000001</v>
      </c>
      <c r="AH16" s="40">
        <v>127059855.41</v>
      </c>
      <c r="AI16" s="40">
        <v>141280866.38999999</v>
      </c>
      <c r="AJ16" s="40">
        <v>0</v>
      </c>
    </row>
    <row r="17" spans="1:36">
      <c r="A17" s="17" t="s">
        <v>204</v>
      </c>
      <c r="B17" s="40">
        <v>23743536.27</v>
      </c>
      <c r="C17" s="40">
        <v>15049712.33</v>
      </c>
      <c r="D17" s="40">
        <v>9577533.9399999995</v>
      </c>
      <c r="E17" s="40">
        <v>23191759.789999999</v>
      </c>
      <c r="F17" s="40">
        <v>16741625.27</v>
      </c>
      <c r="G17" s="40">
        <v>10177008.060000001</v>
      </c>
      <c r="H17" s="40">
        <v>22216064.82</v>
      </c>
      <c r="I17" s="40">
        <v>117687247.43000001</v>
      </c>
      <c r="J17" s="40">
        <v>74870844.209999993</v>
      </c>
      <c r="K17" s="40">
        <v>52713033.799999997</v>
      </c>
      <c r="L17" s="40">
        <v>37137580.850000001</v>
      </c>
      <c r="M17" s="40">
        <v>92155412.989999995</v>
      </c>
      <c r="N17" s="40">
        <v>38346572.5</v>
      </c>
      <c r="O17" s="40">
        <v>18714640.059999999</v>
      </c>
      <c r="P17" s="40">
        <v>6162132.5800000001</v>
      </c>
      <c r="Q17" s="40">
        <v>29150448.190000001</v>
      </c>
      <c r="R17" s="40">
        <v>10779402.9</v>
      </c>
      <c r="S17" s="40">
        <v>6281430.2699999996</v>
      </c>
      <c r="T17" s="40">
        <v>2331341.94</v>
      </c>
      <c r="U17" s="40">
        <v>38108156.350000001</v>
      </c>
      <c r="V17" s="40">
        <v>18633513.219999999</v>
      </c>
      <c r="W17" s="40">
        <v>9735793.3399999999</v>
      </c>
      <c r="X17" s="40">
        <v>3152897.51</v>
      </c>
      <c r="Y17" s="40">
        <v>19255546.879999999</v>
      </c>
      <c r="Z17" s="40">
        <v>13050171.25</v>
      </c>
      <c r="AA17" s="40">
        <v>8800197.1600000001</v>
      </c>
      <c r="AB17" s="40">
        <v>1531245.22</v>
      </c>
      <c r="AC17" s="40">
        <v>24129854.140000001</v>
      </c>
      <c r="AD17" s="40">
        <v>18918651.100000001</v>
      </c>
      <c r="AE17" s="40">
        <v>3221915.62</v>
      </c>
      <c r="AF17" s="40">
        <v>0</v>
      </c>
      <c r="AG17" s="40">
        <v>19257088.739999998</v>
      </c>
      <c r="AH17" s="40">
        <v>21522504.739999998</v>
      </c>
      <c r="AI17" s="40">
        <v>10098497.59</v>
      </c>
      <c r="AJ17" s="40">
        <v>0</v>
      </c>
    </row>
    <row r="18" spans="1:36">
      <c r="A18" s="17" t="s">
        <v>205</v>
      </c>
      <c r="B18" s="40">
        <v>2972831.53</v>
      </c>
      <c r="C18" s="40">
        <v>382739.12</v>
      </c>
      <c r="D18" s="40">
        <v>156508.92000000001</v>
      </c>
      <c r="E18" s="40">
        <v>6372067.5700000003</v>
      </c>
      <c r="F18" s="40">
        <v>9814601.3499999996</v>
      </c>
      <c r="G18" s="40">
        <v>5886363.5300000003</v>
      </c>
      <c r="H18" s="40">
        <v>263099.76</v>
      </c>
      <c r="I18" s="40">
        <v>28293377.309999999</v>
      </c>
      <c r="J18" s="40">
        <v>25314635.309999999</v>
      </c>
      <c r="K18" s="40">
        <v>6917082.3399999999</v>
      </c>
      <c r="L18" s="40">
        <v>4416755.84</v>
      </c>
      <c r="M18" s="40">
        <v>4773213.68</v>
      </c>
      <c r="N18" s="40">
        <v>3571754.87</v>
      </c>
      <c r="O18" s="40">
        <v>2839670.59</v>
      </c>
      <c r="P18" s="40">
        <v>734017.64</v>
      </c>
      <c r="Q18" s="40">
        <v>10876751.039999999</v>
      </c>
      <c r="R18" s="40">
        <v>4683991.01</v>
      </c>
      <c r="S18" s="40">
        <v>4236938.79</v>
      </c>
      <c r="T18" s="40">
        <v>1051484.3799999999</v>
      </c>
      <c r="U18" s="40">
        <v>5481719.4800000004</v>
      </c>
      <c r="V18" s="40">
        <v>2812759.31</v>
      </c>
      <c r="W18" s="40">
        <v>2657003.21</v>
      </c>
      <c r="X18" s="40">
        <v>849589.13</v>
      </c>
      <c r="Y18" s="40">
        <v>2307017.56</v>
      </c>
      <c r="Z18" s="40">
        <v>1737807.1</v>
      </c>
      <c r="AA18" s="40">
        <v>446867.46</v>
      </c>
      <c r="AB18" s="40">
        <v>300905.63</v>
      </c>
      <c r="AC18" s="40">
        <v>2967095.96</v>
      </c>
      <c r="AD18" s="40">
        <v>1631639.31</v>
      </c>
      <c r="AE18" s="40">
        <v>1444299.44</v>
      </c>
      <c r="AF18" s="40">
        <v>0</v>
      </c>
      <c r="AG18" s="40">
        <v>2375816.12</v>
      </c>
      <c r="AH18" s="40">
        <v>344812.72</v>
      </c>
      <c r="AI18" s="40">
        <v>2985732.44</v>
      </c>
      <c r="AJ18" s="40">
        <v>0</v>
      </c>
    </row>
    <row r="19" spans="1:36">
      <c r="A19" s="17" t="s">
        <v>206</v>
      </c>
      <c r="B19" s="40">
        <v>0</v>
      </c>
      <c r="C19" s="40">
        <v>0</v>
      </c>
      <c r="D19" s="40">
        <v>0</v>
      </c>
      <c r="E19" s="40">
        <v>0</v>
      </c>
      <c r="F19" s="40">
        <v>4746609.7699999996</v>
      </c>
      <c r="G19" s="40">
        <v>4534624.12</v>
      </c>
      <c r="H19" s="40">
        <v>9677</v>
      </c>
      <c r="I19" s="40">
        <v>17654295.280000001</v>
      </c>
      <c r="J19" s="40">
        <v>17497927.18</v>
      </c>
      <c r="K19" s="40">
        <v>254757.07</v>
      </c>
      <c r="L19" s="40">
        <v>197189.08</v>
      </c>
      <c r="M19" s="40">
        <v>1134330.53</v>
      </c>
      <c r="N19" s="40">
        <v>863946.58</v>
      </c>
      <c r="O19" s="40">
        <v>248693.01</v>
      </c>
      <c r="P19" s="40">
        <v>111130.37</v>
      </c>
      <c r="Q19" s="40">
        <v>2357064.94</v>
      </c>
      <c r="R19" s="40">
        <v>185046.06</v>
      </c>
      <c r="S19" s="40">
        <v>103891.3</v>
      </c>
      <c r="T19" s="40">
        <v>65178.85</v>
      </c>
      <c r="U19" s="40">
        <v>2442601.41</v>
      </c>
      <c r="V19" s="40">
        <v>257080.49</v>
      </c>
      <c r="W19" s="40">
        <v>196118.12</v>
      </c>
      <c r="X19" s="40">
        <v>61981.3</v>
      </c>
      <c r="Y19" s="40">
        <v>1099770.97</v>
      </c>
      <c r="Z19" s="40">
        <v>0</v>
      </c>
      <c r="AA19" s="40">
        <v>140158.29</v>
      </c>
      <c r="AB19" s="40">
        <v>0</v>
      </c>
      <c r="AC19" s="40">
        <v>674982.8</v>
      </c>
      <c r="AD19" s="40">
        <v>0</v>
      </c>
      <c r="AE19" s="40">
        <v>289750.27</v>
      </c>
      <c r="AF19" s="40">
        <v>0</v>
      </c>
      <c r="AG19" s="40">
        <v>138361.70000000001</v>
      </c>
      <c r="AH19" s="40">
        <v>59732.5</v>
      </c>
      <c r="AI19" s="40">
        <v>631394.52</v>
      </c>
      <c r="AJ19" s="40">
        <v>0</v>
      </c>
    </row>
    <row r="20" spans="1:36">
      <c r="A20" s="17" t="s">
        <v>207</v>
      </c>
      <c r="B20" s="40">
        <v>484553256.60000002</v>
      </c>
      <c r="C20" s="40">
        <v>352963298.86000001</v>
      </c>
      <c r="D20" s="40">
        <v>161970084.97</v>
      </c>
      <c r="E20" s="40">
        <v>622573143.65999997</v>
      </c>
      <c r="F20" s="40">
        <v>430893140.81999999</v>
      </c>
      <c r="G20" s="40">
        <v>286333973.57999998</v>
      </c>
      <c r="H20" s="40">
        <v>135786274.09</v>
      </c>
      <c r="I20" s="40">
        <v>673705415.67999995</v>
      </c>
      <c r="J20" s="40">
        <v>477751367.80000001</v>
      </c>
      <c r="K20" s="40">
        <v>250482547.66999999</v>
      </c>
      <c r="L20" s="40">
        <v>103044431.38</v>
      </c>
      <c r="M20" s="40">
        <v>449353054.70999998</v>
      </c>
      <c r="N20" s="40">
        <v>351824161.42000002</v>
      </c>
      <c r="O20" s="40">
        <v>231953260.03999999</v>
      </c>
      <c r="P20" s="40">
        <v>90471280.219999999</v>
      </c>
      <c r="Q20" s="40">
        <v>321512852.75</v>
      </c>
      <c r="R20" s="40">
        <v>255696312.30000001</v>
      </c>
      <c r="S20" s="40">
        <v>173971627</v>
      </c>
      <c r="T20" s="40">
        <v>71649520.180000007</v>
      </c>
      <c r="U20" s="40">
        <v>271477307.33999997</v>
      </c>
      <c r="V20" s="40">
        <v>209738606.03</v>
      </c>
      <c r="W20" s="40">
        <v>145500947.09</v>
      </c>
      <c r="X20" s="40">
        <v>64154001.960000001</v>
      </c>
      <c r="Y20" s="40">
        <v>332728247.24000001</v>
      </c>
      <c r="Z20" s="40">
        <v>257939274.06999999</v>
      </c>
      <c r="AA20" s="40">
        <v>180483774.75</v>
      </c>
      <c r="AB20" s="40">
        <v>89072431.769999996</v>
      </c>
      <c r="AC20" s="40">
        <v>256659881.88999999</v>
      </c>
      <c r="AD20" s="40">
        <v>204223544.11000001</v>
      </c>
      <c r="AE20" s="40">
        <v>126920880.09</v>
      </c>
      <c r="AF20" s="40">
        <v>60047493.960000001</v>
      </c>
      <c r="AG20" s="40">
        <v>196871173.13999999</v>
      </c>
      <c r="AH20" s="40">
        <v>148237547.43000001</v>
      </c>
      <c r="AI20" s="40">
        <v>148393631.53999999</v>
      </c>
      <c r="AJ20" s="40">
        <v>0</v>
      </c>
    </row>
    <row r="21" spans="1:36">
      <c r="A21" s="17" t="s">
        <v>208</v>
      </c>
      <c r="B21" s="40">
        <v>51735403.549999997</v>
      </c>
      <c r="C21" s="40">
        <v>39691748.159999996</v>
      </c>
      <c r="D21" s="40">
        <v>19714552.010000002</v>
      </c>
      <c r="E21" s="40">
        <v>69217094.230000004</v>
      </c>
      <c r="F21" s="40">
        <v>50875700.549999997</v>
      </c>
      <c r="G21" s="40">
        <v>36125275.020000003</v>
      </c>
      <c r="H21" s="40">
        <v>19610962.829999998</v>
      </c>
      <c r="I21" s="40">
        <v>96569564.689999998</v>
      </c>
      <c r="J21" s="40">
        <v>70776246.120000005</v>
      </c>
      <c r="K21" s="40">
        <v>28811048.600000001</v>
      </c>
      <c r="L21" s="40">
        <v>11815162.539999999</v>
      </c>
      <c r="M21" s="40">
        <v>64178987.43</v>
      </c>
      <c r="N21" s="40">
        <v>51301650.32</v>
      </c>
      <c r="O21" s="40">
        <v>33569243.530000001</v>
      </c>
      <c r="P21" s="40">
        <v>12942236.15</v>
      </c>
      <c r="Q21" s="40">
        <v>39045324.210000001</v>
      </c>
      <c r="R21" s="40">
        <v>26114683.18</v>
      </c>
      <c r="S21" s="40">
        <v>17259912.34</v>
      </c>
      <c r="T21" s="40">
        <v>7435479.4000000004</v>
      </c>
      <c r="U21" s="40">
        <v>27839095.949999999</v>
      </c>
      <c r="V21" s="40">
        <v>21642543.100000001</v>
      </c>
      <c r="W21" s="40">
        <v>14946246.99</v>
      </c>
      <c r="X21" s="40">
        <v>8246767.9900000002</v>
      </c>
      <c r="Y21" s="40">
        <v>38711278.719999999</v>
      </c>
      <c r="Z21" s="40">
        <v>35589765.509999998</v>
      </c>
      <c r="AA21" s="40">
        <v>26064073.899999999</v>
      </c>
      <c r="AB21" s="40">
        <v>13278135.939999999</v>
      </c>
      <c r="AC21" s="40">
        <v>37468454.200000003</v>
      </c>
      <c r="AD21" s="40">
        <v>34760599.530000001</v>
      </c>
      <c r="AE21" s="40">
        <v>22827299.98</v>
      </c>
      <c r="AF21" s="40">
        <v>0</v>
      </c>
      <c r="AG21" s="40">
        <v>32685893.600000001</v>
      </c>
      <c r="AH21" s="40">
        <v>28719212.629999999</v>
      </c>
      <c r="AI21" s="40">
        <v>30980174.75</v>
      </c>
      <c r="AJ21" s="40">
        <v>0</v>
      </c>
    </row>
    <row r="22" spans="1:36">
      <c r="A22" s="17" t="s">
        <v>209</v>
      </c>
      <c r="B22" s="40">
        <v>432817853.05000001</v>
      </c>
      <c r="C22" s="40">
        <v>313271550.69999999</v>
      </c>
      <c r="D22" s="40">
        <v>142255532.96000001</v>
      </c>
      <c r="E22" s="40">
        <v>553356049.42999995</v>
      </c>
      <c r="F22" s="40">
        <v>380017440.26999998</v>
      </c>
      <c r="G22" s="40">
        <v>250208698.56</v>
      </c>
      <c r="H22" s="40">
        <v>116175311.26000001</v>
      </c>
      <c r="I22" s="40">
        <v>577135850.99000001</v>
      </c>
      <c r="J22" s="40">
        <v>406975121.68000001</v>
      </c>
      <c r="K22" s="40">
        <v>221671499.06999999</v>
      </c>
      <c r="L22" s="40">
        <v>91229268.840000004</v>
      </c>
      <c r="M22" s="40">
        <v>385174067.27999997</v>
      </c>
      <c r="N22" s="40">
        <v>300522511.10000002</v>
      </c>
      <c r="O22" s="40">
        <v>198384016.50999999</v>
      </c>
      <c r="P22" s="40">
        <v>77529044.069999993</v>
      </c>
      <c r="Q22" s="40">
        <v>282467528.54000002</v>
      </c>
      <c r="R22" s="40">
        <v>229581629.12</v>
      </c>
      <c r="S22" s="40">
        <v>156711714.66</v>
      </c>
      <c r="T22" s="40">
        <v>64214040.780000001</v>
      </c>
      <c r="U22" s="40">
        <v>243638211.38999999</v>
      </c>
      <c r="V22" s="40">
        <v>188096062.93000001</v>
      </c>
      <c r="W22" s="40">
        <v>130554700.09999999</v>
      </c>
      <c r="X22" s="40">
        <v>55907233.969999999</v>
      </c>
      <c r="Y22" s="40">
        <v>294016968.51999998</v>
      </c>
      <c r="Z22" s="40">
        <v>222349508.56</v>
      </c>
      <c r="AA22" s="40">
        <v>154419700.84999999</v>
      </c>
      <c r="AB22" s="40">
        <v>75794295.829999998</v>
      </c>
      <c r="AC22" s="40">
        <v>219191427.69</v>
      </c>
      <c r="AD22" s="40">
        <v>169462944.58000001</v>
      </c>
      <c r="AE22" s="40">
        <v>104093580.11</v>
      </c>
      <c r="AF22" s="40">
        <v>60047493.960000001</v>
      </c>
      <c r="AG22" s="40">
        <v>164185279.53999999</v>
      </c>
      <c r="AH22" s="40">
        <v>119518334.8</v>
      </c>
      <c r="AI22" s="40">
        <v>117413456.79000001</v>
      </c>
      <c r="AJ22" s="40">
        <v>0</v>
      </c>
    </row>
    <row r="23" spans="1:36">
      <c r="A23" s="17" t="s">
        <v>210</v>
      </c>
      <c r="B23" s="40">
        <v>372595040.86000001</v>
      </c>
      <c r="C23" s="40">
        <v>265935797.69999999</v>
      </c>
      <c r="D23" s="40">
        <v>121442550.08</v>
      </c>
      <c r="E23" s="40">
        <v>473375978.13</v>
      </c>
      <c r="F23" s="40">
        <v>326229233.63</v>
      </c>
      <c r="G23" s="40">
        <v>220147143.40000001</v>
      </c>
      <c r="H23" s="40">
        <v>103975561.54000001</v>
      </c>
      <c r="I23" s="40">
        <v>533813817.45999998</v>
      </c>
      <c r="J23" s="40">
        <v>380430147.25999999</v>
      </c>
      <c r="K23" s="40">
        <v>206072065.40000001</v>
      </c>
      <c r="L23" s="40">
        <v>84627682.019999996</v>
      </c>
      <c r="M23" s="40">
        <v>332534009.32999998</v>
      </c>
      <c r="N23" s="40">
        <v>264462102.94999999</v>
      </c>
      <c r="O23" s="40">
        <v>173643031.97</v>
      </c>
      <c r="P23" s="40">
        <v>72539793.790000007</v>
      </c>
      <c r="Q23" s="40">
        <v>251610695.08000001</v>
      </c>
      <c r="R23" s="40">
        <v>196682102.63</v>
      </c>
      <c r="S23" s="40">
        <v>136164196.38999999</v>
      </c>
      <c r="T23" s="40">
        <v>56373850</v>
      </c>
      <c r="U23" s="40">
        <v>208282106.18000001</v>
      </c>
      <c r="V23" s="40">
        <v>163765077.28999999</v>
      </c>
      <c r="W23" s="40">
        <v>115921998.76000001</v>
      </c>
      <c r="X23" s="40">
        <v>50918591.93</v>
      </c>
      <c r="Y23" s="40">
        <v>266705803.99000001</v>
      </c>
      <c r="Z23" s="40">
        <v>203833638.43000001</v>
      </c>
      <c r="AA23" s="40">
        <v>141128331.11000001</v>
      </c>
      <c r="AB23" s="40">
        <v>70497555.829999998</v>
      </c>
      <c r="AC23" s="40">
        <v>203725280.44999999</v>
      </c>
      <c r="AD23" s="40">
        <v>156451245.99000001</v>
      </c>
      <c r="AE23" s="40">
        <v>99044520.409999996</v>
      </c>
      <c r="AF23" s="40">
        <v>50142529.850000001</v>
      </c>
      <c r="AG23" s="40">
        <v>155855982.56</v>
      </c>
      <c r="AH23" s="40">
        <v>108314531.31999999</v>
      </c>
      <c r="AI23" s="40">
        <v>114442492.2</v>
      </c>
      <c r="AJ23" s="40">
        <v>0</v>
      </c>
    </row>
    <row r="24" spans="1:36">
      <c r="A24" s="17" t="s">
        <v>211</v>
      </c>
      <c r="B24" s="40">
        <v>60222812.189999998</v>
      </c>
      <c r="C24" s="40">
        <v>47335753</v>
      </c>
      <c r="D24" s="40">
        <v>20812982.879999999</v>
      </c>
      <c r="E24" s="40">
        <v>79980071.299999997</v>
      </c>
      <c r="F24" s="40">
        <v>53788206.640000001</v>
      </c>
      <c r="G24" s="40">
        <v>30061555.16</v>
      </c>
      <c r="H24" s="40">
        <v>12199749.720000001</v>
      </c>
      <c r="I24" s="40">
        <v>43322033.530000001</v>
      </c>
      <c r="J24" s="40">
        <v>26544974.420000002</v>
      </c>
      <c r="K24" s="40">
        <v>15599433.67</v>
      </c>
      <c r="L24" s="40">
        <v>6601586.8200000003</v>
      </c>
      <c r="M24" s="40">
        <v>52640057.950000003</v>
      </c>
      <c r="N24" s="40">
        <v>36060408.149999999</v>
      </c>
      <c r="O24" s="40">
        <v>24740984.539999999</v>
      </c>
      <c r="P24" s="40">
        <v>4989250.28</v>
      </c>
      <c r="Q24" s="40">
        <v>30856833.460000001</v>
      </c>
      <c r="R24" s="40">
        <v>32899526.489999998</v>
      </c>
      <c r="S24" s="40">
        <v>20547518.27</v>
      </c>
      <c r="T24" s="40">
        <v>7840190.7800000003</v>
      </c>
      <c r="U24" s="40">
        <v>35356105.210000001</v>
      </c>
      <c r="V24" s="40">
        <v>24330985.640000001</v>
      </c>
      <c r="W24" s="40">
        <v>14632701.34</v>
      </c>
      <c r="X24" s="40">
        <v>4988642.04</v>
      </c>
      <c r="Y24" s="40">
        <v>27311164.530000001</v>
      </c>
      <c r="Z24" s="40">
        <v>18515870.129999999</v>
      </c>
      <c r="AA24" s="40">
        <v>13291369.74</v>
      </c>
      <c r="AB24" s="40">
        <v>5296740</v>
      </c>
      <c r="AC24" s="40">
        <v>15466147.24</v>
      </c>
      <c r="AD24" s="40">
        <v>13011698.59</v>
      </c>
      <c r="AE24" s="40">
        <v>5049059.7</v>
      </c>
      <c r="AF24" s="40">
        <v>0</v>
      </c>
      <c r="AG24" s="40">
        <v>8329296.9800000004</v>
      </c>
      <c r="AH24" s="40">
        <v>11203803.48</v>
      </c>
      <c r="AI24" s="40">
        <v>2970964.59</v>
      </c>
      <c r="AJ24" s="40">
        <v>0</v>
      </c>
    </row>
    <row r="25" spans="1:36">
      <c r="A25" s="17" t="s">
        <v>212</v>
      </c>
    </row>
    <row r="26" spans="1:36">
      <c r="A26" s="17" t="s">
        <v>213</v>
      </c>
      <c r="B26" s="40">
        <v>0.43</v>
      </c>
      <c r="C26" s="40">
        <v>0.3</v>
      </c>
      <c r="D26" s="40">
        <v>0.14000000000000001</v>
      </c>
      <c r="E26" s="40">
        <v>0.55000000000000004</v>
      </c>
      <c r="F26" s="40">
        <v>0.38</v>
      </c>
      <c r="G26" s="40">
        <v>0.25</v>
      </c>
      <c r="H26" s="40">
        <v>0.12</v>
      </c>
      <c r="I26" s="40">
        <v>0.62</v>
      </c>
      <c r="J26" s="40">
        <v>0.44</v>
      </c>
      <c r="K26" s="40">
        <v>0.24</v>
      </c>
      <c r="L26" s="40">
        <v>0.1</v>
      </c>
      <c r="M26" s="40">
        <v>0.39</v>
      </c>
      <c r="N26" s="40">
        <v>0.31</v>
      </c>
      <c r="O26" s="40">
        <v>0.2</v>
      </c>
      <c r="P26" s="40">
        <v>0.21</v>
      </c>
      <c r="Q26" s="40">
        <v>0.74</v>
      </c>
      <c r="R26" s="40">
        <v>0.56999999999999995</v>
      </c>
      <c r="S26" s="40">
        <v>0.39</v>
      </c>
      <c r="T26" s="40">
        <v>0.25</v>
      </c>
      <c r="U26" s="40">
        <v>0.92</v>
      </c>
      <c r="V26" s="40">
        <v>0.73</v>
      </c>
      <c r="W26" s="40">
        <v>0.51</v>
      </c>
      <c r="X26" s="40">
        <v>0.34</v>
      </c>
      <c r="Y26" s="40">
        <v>1.88</v>
      </c>
      <c r="Z26" s="40">
        <v>1.46</v>
      </c>
      <c r="AA26" s="40">
        <v>1.05</v>
      </c>
      <c r="AB26" s="40">
        <v>0.56000000000000005</v>
      </c>
      <c r="AC26" s="40">
        <v>1.62</v>
      </c>
      <c r="AD26" s="40">
        <v>1.25</v>
      </c>
      <c r="AE26" s="40">
        <v>0.79</v>
      </c>
      <c r="AF26" s="40">
        <v>0.4</v>
      </c>
      <c r="AG26" s="40">
        <v>1.24</v>
      </c>
      <c r="AH26" s="40">
        <v>0.86</v>
      </c>
      <c r="AI26" s="40">
        <v>0.91</v>
      </c>
      <c r="AJ26" s="40">
        <v>0</v>
      </c>
    </row>
    <row r="27" spans="1:36">
      <c r="A27" s="17" t="s">
        <v>214</v>
      </c>
      <c r="B27" s="40">
        <v>0.43</v>
      </c>
      <c r="C27" s="40">
        <v>0.3</v>
      </c>
      <c r="D27" s="40">
        <v>0.14000000000000001</v>
      </c>
      <c r="E27" s="40">
        <v>0.55000000000000004</v>
      </c>
      <c r="F27" s="40">
        <v>0.38</v>
      </c>
      <c r="G27" s="40">
        <v>0.25</v>
      </c>
      <c r="H27" s="40">
        <v>0.12</v>
      </c>
      <c r="I27" s="40">
        <v>0.62</v>
      </c>
      <c r="J27" s="40">
        <v>0.44</v>
      </c>
      <c r="K27" s="40">
        <v>0.24</v>
      </c>
      <c r="L27" s="40">
        <v>0.1</v>
      </c>
      <c r="M27" s="40">
        <v>0.39</v>
      </c>
      <c r="N27" s="40">
        <v>0.31</v>
      </c>
      <c r="O27" s="40">
        <v>0.2</v>
      </c>
      <c r="P27" s="40">
        <v>0.21</v>
      </c>
      <c r="Q27" s="40">
        <v>0.74</v>
      </c>
      <c r="R27" s="40">
        <v>0.56999999999999995</v>
      </c>
      <c r="S27" s="40">
        <v>0.39</v>
      </c>
      <c r="T27" s="40">
        <v>0.25</v>
      </c>
      <c r="U27" s="40">
        <v>0.92</v>
      </c>
      <c r="V27" s="40">
        <v>0.73</v>
      </c>
      <c r="W27" s="40">
        <v>0.51</v>
      </c>
      <c r="X27" s="40">
        <v>0.34</v>
      </c>
      <c r="Y27" s="40">
        <v>1.88</v>
      </c>
      <c r="Z27" s="40">
        <v>1.46</v>
      </c>
      <c r="AA27" s="40">
        <v>1.05</v>
      </c>
      <c r="AB27" s="40">
        <v>0</v>
      </c>
      <c r="AC27" s="40">
        <v>1.62</v>
      </c>
      <c r="AD27" s="40">
        <v>1.25</v>
      </c>
      <c r="AE27" s="40">
        <v>0.79</v>
      </c>
      <c r="AF27" s="40">
        <v>0</v>
      </c>
      <c r="AG27" s="40">
        <v>1.24</v>
      </c>
      <c r="AH27" s="40">
        <v>0.86</v>
      </c>
      <c r="AI27" s="40">
        <v>0.91</v>
      </c>
      <c r="AJ27" s="40">
        <v>0</v>
      </c>
    </row>
    <row r="28" spans="1:36">
      <c r="A28" s="17" t="s">
        <v>215</v>
      </c>
      <c r="B28" s="40">
        <v>1761829.41</v>
      </c>
      <c r="C28" s="40">
        <v>2157565.38</v>
      </c>
      <c r="D28" s="40">
        <v>2201590.08</v>
      </c>
      <c r="E28" s="40">
        <v>-496036.13</v>
      </c>
      <c r="F28" s="40">
        <v>2039678.94</v>
      </c>
      <c r="G28" s="40">
        <v>-1200321.06</v>
      </c>
      <c r="H28" s="40">
        <v>-2036615.53</v>
      </c>
      <c r="I28" s="40">
        <v>4024656.12</v>
      </c>
      <c r="J28" s="40">
        <v>2745682.54</v>
      </c>
      <c r="K28" s="40">
        <v>2367337.4900000002</v>
      </c>
      <c r="L28" s="40">
        <v>-52820.49</v>
      </c>
      <c r="M28" s="40">
        <v>-225541.66</v>
      </c>
      <c r="N28" s="40">
        <v>263147.39</v>
      </c>
      <c r="O28" s="40">
        <v>-1145.7</v>
      </c>
      <c r="P28" s="40">
        <v>29350.07</v>
      </c>
      <c r="Q28" s="40">
        <v>-410955.88</v>
      </c>
      <c r="R28" s="40">
        <v>266952.45</v>
      </c>
      <c r="S28" s="40">
        <v>291920.51</v>
      </c>
      <c r="T28" s="40">
        <v>286125.7</v>
      </c>
      <c r="U28" s="40">
        <v>-346913.01</v>
      </c>
      <c r="V28" s="40">
        <v>-733771.25</v>
      </c>
      <c r="W28" s="40">
        <v>-681002.26</v>
      </c>
      <c r="X28" s="40">
        <v>-488642.91</v>
      </c>
      <c r="Y28" s="40">
        <v>606146.93999999994</v>
      </c>
      <c r="Z28" s="40">
        <v>184106.95</v>
      </c>
      <c r="AA28" s="40">
        <v>155383.4</v>
      </c>
      <c r="AB28" s="40">
        <v>0</v>
      </c>
      <c r="AC28" s="40">
        <v>-988426.38</v>
      </c>
      <c r="AD28" s="40">
        <v>-765505.15</v>
      </c>
      <c r="AE28" s="40">
        <v>-906184.98</v>
      </c>
      <c r="AF28" s="40">
        <v>0</v>
      </c>
      <c r="AG28" s="40">
        <v>-141430.99</v>
      </c>
      <c r="AH28" s="40">
        <v>-7033.69</v>
      </c>
      <c r="AI28" s="40">
        <v>944907.6</v>
      </c>
      <c r="AJ28" s="40">
        <v>0</v>
      </c>
    </row>
    <row r="29" spans="1:36">
      <c r="A29" s="17" t="s">
        <v>216</v>
      </c>
      <c r="B29" s="40">
        <v>434579682.45999998</v>
      </c>
      <c r="C29" s="40">
        <v>315429116.07999998</v>
      </c>
      <c r="D29" s="40">
        <v>144457123.03999999</v>
      </c>
      <c r="E29" s="40">
        <v>552860013.29999995</v>
      </c>
      <c r="F29" s="40">
        <v>382057119.20999998</v>
      </c>
      <c r="G29" s="40">
        <v>249008377.5</v>
      </c>
      <c r="H29" s="40">
        <v>114138695.73</v>
      </c>
      <c r="I29" s="40">
        <v>581160507.11000001</v>
      </c>
      <c r="J29" s="40">
        <v>409720804.22000003</v>
      </c>
      <c r="K29" s="40">
        <v>224038836.56</v>
      </c>
      <c r="L29" s="40">
        <v>91176448.349999994</v>
      </c>
      <c r="M29" s="40">
        <v>384948525.62</v>
      </c>
      <c r="N29" s="40">
        <v>300785658.49000001</v>
      </c>
      <c r="O29" s="40">
        <v>198382870.81</v>
      </c>
      <c r="P29" s="40">
        <v>77558394.140000001</v>
      </c>
      <c r="Q29" s="40">
        <v>282056572.66000003</v>
      </c>
      <c r="R29" s="40">
        <v>229848581.56999999</v>
      </c>
      <c r="S29" s="40">
        <v>157003635.16999999</v>
      </c>
      <c r="T29" s="40">
        <v>64500166.479999997</v>
      </c>
      <c r="U29" s="40">
        <v>243291298.38</v>
      </c>
      <c r="V29" s="40">
        <v>187362291.68000001</v>
      </c>
      <c r="W29" s="40">
        <v>129873697.84</v>
      </c>
      <c r="X29" s="40">
        <v>55418591.060000002</v>
      </c>
      <c r="Y29" s="40">
        <v>294623115.45999998</v>
      </c>
      <c r="Z29" s="40">
        <v>222533615.50999999</v>
      </c>
      <c r="AA29" s="40">
        <v>154575084.25</v>
      </c>
      <c r="AB29" s="40">
        <v>0</v>
      </c>
      <c r="AC29" s="40">
        <v>218203001.31</v>
      </c>
      <c r="AD29" s="40">
        <v>168697439.43000001</v>
      </c>
      <c r="AE29" s="40">
        <v>103187395.13</v>
      </c>
      <c r="AF29" s="40">
        <v>0</v>
      </c>
      <c r="AG29" s="40">
        <v>164043848.55000001</v>
      </c>
      <c r="AH29" s="40">
        <v>119511301.11</v>
      </c>
      <c r="AI29" s="40">
        <v>118358364.39</v>
      </c>
      <c r="AJ29" s="40">
        <v>0</v>
      </c>
    </row>
    <row r="30" spans="1:36">
      <c r="A30" s="17" t="s">
        <v>217</v>
      </c>
      <c r="B30" s="40">
        <v>374356870.26999998</v>
      </c>
      <c r="C30" s="40">
        <v>268093363.08000001</v>
      </c>
      <c r="D30" s="40">
        <v>123644140.16</v>
      </c>
      <c r="E30" s="40">
        <v>472879942</v>
      </c>
      <c r="F30" s="40">
        <v>328268912.56999999</v>
      </c>
      <c r="G30" s="40">
        <v>218946822.34</v>
      </c>
      <c r="H30" s="40">
        <v>101938946.01000001</v>
      </c>
      <c r="I30" s="40">
        <v>537838473.58000004</v>
      </c>
      <c r="J30" s="40">
        <v>383175829.80000001</v>
      </c>
      <c r="K30" s="40">
        <v>208439402.88999999</v>
      </c>
      <c r="L30" s="40">
        <v>84574861.530000001</v>
      </c>
      <c r="M30" s="40">
        <v>332308467.67000002</v>
      </c>
      <c r="N30" s="40">
        <v>264725250.34</v>
      </c>
      <c r="O30" s="40">
        <v>173641886.27000001</v>
      </c>
      <c r="P30" s="40">
        <v>72569143.859999999</v>
      </c>
      <c r="Q30" s="40">
        <v>251199739.19999999</v>
      </c>
      <c r="R30" s="40">
        <v>196949055.08000001</v>
      </c>
      <c r="S30" s="40">
        <v>136456116.90000001</v>
      </c>
      <c r="T30" s="40">
        <v>56659975.700000003</v>
      </c>
      <c r="U30" s="40">
        <v>207935193.16999999</v>
      </c>
      <c r="V30" s="40">
        <v>163031306.03999999</v>
      </c>
      <c r="W30" s="40">
        <v>115240996.5</v>
      </c>
      <c r="X30" s="40">
        <v>50429949.020000003</v>
      </c>
      <c r="Y30" s="40">
        <v>267311950.93000001</v>
      </c>
      <c r="Z30" s="40">
        <v>204017745.38</v>
      </c>
      <c r="AA30" s="40">
        <v>141283714.50999999</v>
      </c>
      <c r="AB30" s="40">
        <v>0</v>
      </c>
      <c r="AC30" s="40">
        <v>202736854.06999999</v>
      </c>
      <c r="AD30" s="40">
        <v>155685740.84</v>
      </c>
      <c r="AE30" s="40">
        <v>98138335.430000007</v>
      </c>
      <c r="AF30" s="40">
        <v>0</v>
      </c>
      <c r="AG30" s="40">
        <v>155714551.56999999</v>
      </c>
      <c r="AH30" s="40">
        <v>108307497.63</v>
      </c>
      <c r="AI30" s="40">
        <v>115387399.8</v>
      </c>
      <c r="AJ30" s="40">
        <v>0</v>
      </c>
    </row>
    <row r="31" spans="1:36">
      <c r="A31" s="17" t="s">
        <v>218</v>
      </c>
      <c r="B31" s="40">
        <v>60222812.189999998</v>
      </c>
      <c r="C31" s="40">
        <v>47335753</v>
      </c>
      <c r="D31" s="40">
        <v>20812982.879999999</v>
      </c>
      <c r="E31" s="40">
        <v>79980071.299999997</v>
      </c>
      <c r="F31" s="40">
        <v>53788206.640000001</v>
      </c>
      <c r="G31" s="40">
        <v>30061555.16</v>
      </c>
      <c r="H31" s="40">
        <v>12199749.720000001</v>
      </c>
      <c r="I31" s="40">
        <v>43322033.530000001</v>
      </c>
      <c r="J31" s="40">
        <v>26544974.420000002</v>
      </c>
      <c r="K31" s="40">
        <v>15599433.67</v>
      </c>
      <c r="L31" s="40">
        <v>6601586.8200000003</v>
      </c>
      <c r="M31" s="40">
        <v>52640057.950000003</v>
      </c>
      <c r="N31" s="40">
        <v>36060408.149999999</v>
      </c>
      <c r="O31" s="40">
        <v>24740984.539999999</v>
      </c>
      <c r="P31" s="40">
        <v>4989250.28</v>
      </c>
      <c r="Q31" s="40">
        <v>30856833.460000001</v>
      </c>
      <c r="R31" s="40">
        <v>32899526.489999998</v>
      </c>
      <c r="S31" s="40">
        <v>20547518.27</v>
      </c>
      <c r="T31" s="40">
        <v>7840190.7800000003</v>
      </c>
      <c r="U31" s="40">
        <v>35356105.210000001</v>
      </c>
      <c r="V31" s="40">
        <v>24330985.640000001</v>
      </c>
      <c r="W31" s="40">
        <v>14632701.34</v>
      </c>
      <c r="X31" s="40">
        <v>4988642.04</v>
      </c>
      <c r="Y31" s="40">
        <v>27311164.530000001</v>
      </c>
      <c r="Z31" s="40">
        <v>18515870.129999999</v>
      </c>
      <c r="AA31" s="40">
        <v>13291369.74</v>
      </c>
      <c r="AB31" s="40">
        <v>0</v>
      </c>
      <c r="AC31" s="40">
        <v>15466147.24</v>
      </c>
      <c r="AD31" s="40">
        <v>13011698.59</v>
      </c>
      <c r="AE31" s="40">
        <v>5049059.7</v>
      </c>
      <c r="AF31" s="40">
        <v>0</v>
      </c>
      <c r="AG31" s="40">
        <v>8329296.9800000004</v>
      </c>
      <c r="AH31" s="40">
        <v>11203803.48</v>
      </c>
      <c r="AI31" s="40">
        <v>2970964.59</v>
      </c>
      <c r="AJ31" s="4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J77"/>
  <sheetViews>
    <sheetView topLeftCell="A13" workbookViewId="0">
      <selection activeCell="A31" sqref="A31"/>
    </sheetView>
  </sheetViews>
  <sheetFormatPr defaultRowHeight="13.5"/>
  <cols>
    <col min="1" max="1" width="54.625" style="17" bestFit="1" customWidth="1"/>
    <col min="2" max="4" width="13.875" style="40" hidden="1" customWidth="1"/>
    <col min="5" max="5" width="13.875" style="40" bestFit="1" customWidth="1"/>
    <col min="6" max="8" width="13.875" style="40" hidden="1" customWidth="1"/>
    <col min="9" max="9" width="13.875" style="40" bestFit="1" customWidth="1"/>
    <col min="10" max="12" width="13.875" style="40" hidden="1" customWidth="1"/>
    <col min="13" max="13" width="13.875" style="40" bestFit="1" customWidth="1"/>
    <col min="14" max="16" width="13.875" style="40" hidden="1" customWidth="1"/>
    <col min="17" max="17" width="13.875" style="40" bestFit="1" customWidth="1"/>
    <col min="18" max="20" width="13.875" style="40" hidden="1" customWidth="1"/>
    <col min="21" max="21" width="13.875" style="40" bestFit="1" customWidth="1"/>
    <col min="22" max="24" width="13.875" style="40" hidden="1" customWidth="1"/>
    <col min="25" max="25" width="13.875" style="40" bestFit="1" customWidth="1"/>
    <col min="26" max="26" width="12.75" style="40" hidden="1" customWidth="1"/>
    <col min="27" max="28" width="13.875" style="40" hidden="1" customWidth="1"/>
    <col min="29" max="29" width="13.875" style="40" bestFit="1" customWidth="1"/>
    <col min="30" max="31" width="13.875" style="40" hidden="1" customWidth="1"/>
    <col min="32" max="32" width="12.75" style="40" hidden="1" customWidth="1"/>
    <col min="33" max="35" width="13.875" style="40" bestFit="1" customWidth="1"/>
    <col min="36" max="36" width="9.5" style="40" hidden="1" customWidth="1"/>
    <col min="37" max="16384" width="9" style="40"/>
  </cols>
  <sheetData>
    <row r="1" spans="1:36">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20091231</v>
      </c>
      <c r="AI1" s="40">
        <v>20081231</v>
      </c>
      <c r="AJ1" s="40">
        <v>19700101</v>
      </c>
    </row>
    <row r="2" spans="1:36">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row>
    <row r="3" spans="1:36">
      <c r="A3" s="17" t="s">
        <v>219</v>
      </c>
    </row>
    <row r="4" spans="1:36">
      <c r="A4" s="17" t="s">
        <v>220</v>
      </c>
      <c r="B4" s="40">
        <v>2821624432.3400002</v>
      </c>
      <c r="C4" s="40">
        <v>1896686257.28</v>
      </c>
      <c r="D4" s="40">
        <v>909427791.48000002</v>
      </c>
      <c r="E4" s="40">
        <v>3323484215.6599998</v>
      </c>
      <c r="F4" s="40">
        <v>2403482051</v>
      </c>
      <c r="G4" s="40">
        <v>1517802933.04</v>
      </c>
      <c r="H4" s="40">
        <v>725889830.87</v>
      </c>
      <c r="I4" s="40">
        <v>2786433906.6900001</v>
      </c>
      <c r="J4" s="40">
        <v>1932008171.77</v>
      </c>
      <c r="K4" s="40">
        <v>1207432016.72</v>
      </c>
      <c r="L4" s="40">
        <v>613536375.67999995</v>
      </c>
      <c r="M4" s="40">
        <v>2462783664.9299998</v>
      </c>
      <c r="N4" s="40">
        <v>1766819157.46</v>
      </c>
      <c r="O4" s="40">
        <v>1096328773.4000001</v>
      </c>
      <c r="P4" s="40">
        <v>472904600.87</v>
      </c>
      <c r="Q4" s="40">
        <v>1999171282.2</v>
      </c>
      <c r="R4" s="40">
        <v>1394917513.48</v>
      </c>
      <c r="S4" s="40">
        <v>866131031.61000001</v>
      </c>
      <c r="T4" s="40">
        <v>385460479.64999998</v>
      </c>
      <c r="U4" s="40">
        <v>1752851804.6900001</v>
      </c>
      <c r="V4" s="40">
        <v>1250980042.3</v>
      </c>
      <c r="W4" s="40">
        <v>874467983.99000001</v>
      </c>
      <c r="X4" s="40">
        <v>415909565.64999998</v>
      </c>
      <c r="Y4" s="40">
        <v>1573402425.1300001</v>
      </c>
      <c r="Z4" s="40">
        <v>1088171048.8699999</v>
      </c>
      <c r="AA4" s="40">
        <v>710402591.84000003</v>
      </c>
      <c r="AB4" s="40">
        <v>354988871.57999998</v>
      </c>
      <c r="AC4" s="40">
        <v>1719790809.5</v>
      </c>
      <c r="AD4" s="40">
        <v>1294368858.1400001</v>
      </c>
      <c r="AE4" s="40">
        <v>933367840.66999996</v>
      </c>
      <c r="AF4" s="40">
        <v>0</v>
      </c>
      <c r="AG4" s="40">
        <v>1124500882.1400001</v>
      </c>
      <c r="AH4" s="40">
        <v>936885038.70000005</v>
      </c>
      <c r="AI4" s="40">
        <v>773961181.29999995</v>
      </c>
      <c r="AJ4" s="40">
        <v>0</v>
      </c>
    </row>
    <row r="5" spans="1:36">
      <c r="A5" s="17" t="s">
        <v>221</v>
      </c>
      <c r="B5" s="40">
        <v>76592364.25</v>
      </c>
      <c r="C5" s="40">
        <v>52792968.399999999</v>
      </c>
      <c r="D5" s="40">
        <v>25091910.440000001</v>
      </c>
      <c r="E5" s="40">
        <v>110983923.67</v>
      </c>
      <c r="F5" s="40">
        <v>74283113.870000005</v>
      </c>
      <c r="G5" s="40">
        <v>42866280.810000002</v>
      </c>
      <c r="H5" s="40">
        <v>16176386.17</v>
      </c>
      <c r="I5" s="40">
        <v>64217562.109999999</v>
      </c>
      <c r="J5" s="40">
        <v>46505110.659999996</v>
      </c>
      <c r="K5" s="40">
        <v>29500854.48</v>
      </c>
      <c r="L5" s="40">
        <v>12611197.529999999</v>
      </c>
      <c r="M5" s="40">
        <v>36894313.549999997</v>
      </c>
      <c r="N5" s="40">
        <v>20579254.989999998</v>
      </c>
      <c r="O5" s="40">
        <v>6433498.5599999996</v>
      </c>
      <c r="P5" s="40">
        <v>2452842.39</v>
      </c>
      <c r="Q5" s="40">
        <v>6854365.1900000004</v>
      </c>
      <c r="R5" s="40">
        <v>6058665.4299999997</v>
      </c>
      <c r="S5" s="40">
        <v>4034939.37</v>
      </c>
      <c r="T5" s="40">
        <v>263701.39</v>
      </c>
      <c r="U5" s="40">
        <v>7393382.9800000004</v>
      </c>
      <c r="V5" s="40">
        <v>5209343.3600000003</v>
      </c>
      <c r="W5" s="40">
        <v>4744595.8</v>
      </c>
      <c r="X5" s="40">
        <v>660193.02</v>
      </c>
      <c r="Y5" s="40">
        <v>7444054.0800000001</v>
      </c>
      <c r="Z5" s="40">
        <v>5576520.1200000001</v>
      </c>
      <c r="AA5" s="40">
        <v>5875263.7300000004</v>
      </c>
      <c r="AB5" s="40">
        <v>0</v>
      </c>
      <c r="AC5" s="40">
        <v>13105294.310000001</v>
      </c>
      <c r="AD5" s="40">
        <v>14164681.24</v>
      </c>
      <c r="AE5" s="40">
        <v>0</v>
      </c>
      <c r="AF5" s="40">
        <v>0</v>
      </c>
      <c r="AG5" s="40">
        <v>23245039.899999999</v>
      </c>
      <c r="AH5" s="40">
        <v>0</v>
      </c>
      <c r="AI5" s="40">
        <v>1740674.64</v>
      </c>
      <c r="AJ5" s="40">
        <v>0</v>
      </c>
    </row>
    <row r="6" spans="1:36">
      <c r="A6" s="17" t="s">
        <v>222</v>
      </c>
      <c r="B6" s="40">
        <v>24602685.300000001</v>
      </c>
      <c r="C6" s="40">
        <v>20153232.640000001</v>
      </c>
      <c r="D6" s="40">
        <v>9604515.4700000007</v>
      </c>
      <c r="E6" s="40">
        <v>49759443.409999996</v>
      </c>
      <c r="F6" s="40">
        <v>72647893.950000003</v>
      </c>
      <c r="G6" s="40">
        <v>15360485.939999999</v>
      </c>
      <c r="H6" s="40">
        <v>7132272.8099999996</v>
      </c>
      <c r="I6" s="40">
        <v>65596248.759999998</v>
      </c>
      <c r="J6" s="40">
        <v>43557126.57</v>
      </c>
      <c r="K6" s="40">
        <v>30138649.219999999</v>
      </c>
      <c r="L6" s="40">
        <v>47049585.979999997</v>
      </c>
      <c r="M6" s="40">
        <v>85718691.510000005</v>
      </c>
      <c r="N6" s="40">
        <v>55606602.700000003</v>
      </c>
      <c r="O6" s="40">
        <v>32553454.260000002</v>
      </c>
      <c r="P6" s="40">
        <v>27826252.609999999</v>
      </c>
      <c r="Q6" s="40">
        <v>57789358.390000001</v>
      </c>
      <c r="R6" s="40">
        <v>39264475.909999996</v>
      </c>
      <c r="S6" s="40">
        <v>29891805.73</v>
      </c>
      <c r="T6" s="40">
        <v>22727738.09</v>
      </c>
      <c r="U6" s="40">
        <v>93877558.709999993</v>
      </c>
      <c r="V6" s="40">
        <v>34630783.57</v>
      </c>
      <c r="W6" s="40">
        <v>17609524.48</v>
      </c>
      <c r="X6" s="40">
        <v>17739451.23</v>
      </c>
      <c r="Y6" s="40">
        <v>55911124.270000003</v>
      </c>
      <c r="Z6" s="40">
        <v>34179038.030000001</v>
      </c>
      <c r="AA6" s="40">
        <v>28241275.670000002</v>
      </c>
      <c r="AB6" s="40">
        <v>1531245.22</v>
      </c>
      <c r="AC6" s="40">
        <v>96745079.930000007</v>
      </c>
      <c r="AD6" s="40">
        <v>74753969.859999999</v>
      </c>
      <c r="AE6" s="40">
        <v>54393771.109999999</v>
      </c>
      <c r="AF6" s="40">
        <v>0</v>
      </c>
      <c r="AG6" s="40">
        <v>68937673.430000007</v>
      </c>
      <c r="AH6" s="40">
        <v>35875628.789999999</v>
      </c>
      <c r="AI6" s="40">
        <v>73465017.069999993</v>
      </c>
      <c r="AJ6" s="40">
        <v>0</v>
      </c>
    </row>
    <row r="7" spans="1:36">
      <c r="A7" s="17" t="s">
        <v>223</v>
      </c>
      <c r="B7" s="40">
        <v>2968244029.5599999</v>
      </c>
      <c r="C7" s="40">
        <v>1999136924.01</v>
      </c>
      <c r="D7" s="40">
        <v>955466490.80999994</v>
      </c>
      <c r="E7" s="40">
        <v>3537999546.4299998</v>
      </c>
      <c r="F7" s="40">
        <v>2592624603.75</v>
      </c>
      <c r="G7" s="40">
        <v>1602589100.46</v>
      </c>
      <c r="H7" s="40">
        <v>761824661.62</v>
      </c>
      <c r="I7" s="40">
        <v>2963893704.3400002</v>
      </c>
      <c r="J7" s="40">
        <v>2055867820.3499999</v>
      </c>
      <c r="K7" s="40">
        <v>1287994932.49</v>
      </c>
      <c r="L7" s="40">
        <v>683362619.01999998</v>
      </c>
      <c r="M7" s="40">
        <v>2585396669.9899998</v>
      </c>
      <c r="N7" s="40">
        <v>1861757144.4300001</v>
      </c>
      <c r="O7" s="40">
        <v>1142267382.8</v>
      </c>
      <c r="P7" s="40">
        <v>503997195.87</v>
      </c>
      <c r="Q7" s="40">
        <v>2063815005.78</v>
      </c>
      <c r="R7" s="40">
        <v>1440240654.8199999</v>
      </c>
      <c r="S7" s="40">
        <v>900057776.71000004</v>
      </c>
      <c r="T7" s="40">
        <v>408451919.13</v>
      </c>
      <c r="U7" s="40">
        <v>1854122746.3800001</v>
      </c>
      <c r="V7" s="40">
        <v>1290820169.23</v>
      </c>
      <c r="W7" s="40">
        <v>896822104.27999997</v>
      </c>
      <c r="X7" s="40">
        <v>434309209.89999998</v>
      </c>
      <c r="Y7" s="40">
        <v>1636757603.48</v>
      </c>
      <c r="Z7" s="40">
        <v>1127926607.02</v>
      </c>
      <c r="AA7" s="40">
        <v>744519131.24000001</v>
      </c>
      <c r="AB7" s="40">
        <v>356520116.80000001</v>
      </c>
      <c r="AC7" s="40">
        <v>1829641183.74</v>
      </c>
      <c r="AD7" s="40">
        <v>1383287509.24</v>
      </c>
      <c r="AE7" s="40">
        <v>987761611.77999997</v>
      </c>
      <c r="AF7" s="40">
        <v>0</v>
      </c>
      <c r="AG7" s="40">
        <v>1216683595.47</v>
      </c>
      <c r="AH7" s="40">
        <v>972760667.49000001</v>
      </c>
      <c r="AI7" s="40">
        <v>849166873.00999999</v>
      </c>
      <c r="AJ7" s="40">
        <v>0</v>
      </c>
    </row>
    <row r="8" spans="1:36">
      <c r="A8" s="17" t="s">
        <v>224</v>
      </c>
      <c r="B8" s="40">
        <v>1480904432.96</v>
      </c>
      <c r="C8" s="40">
        <v>981650327.74000001</v>
      </c>
      <c r="D8" s="40">
        <v>527219703.00999999</v>
      </c>
      <c r="E8" s="40">
        <v>1815599388.3699999</v>
      </c>
      <c r="F8" s="40">
        <v>1473569998.6800001</v>
      </c>
      <c r="G8" s="40">
        <v>931032740.75999999</v>
      </c>
      <c r="H8" s="40">
        <v>496252676.93000001</v>
      </c>
      <c r="I8" s="40">
        <v>1264843222.45</v>
      </c>
      <c r="J8" s="40">
        <v>931459690.03999996</v>
      </c>
      <c r="K8" s="40">
        <v>574587865.17999995</v>
      </c>
      <c r="L8" s="40">
        <v>357100719.87</v>
      </c>
      <c r="M8" s="40">
        <v>1246230923.6400001</v>
      </c>
      <c r="N8" s="40">
        <v>1087021513.0899999</v>
      </c>
      <c r="O8" s="40">
        <v>691342224.02999997</v>
      </c>
      <c r="P8" s="40">
        <v>318433401.66000003</v>
      </c>
      <c r="Q8" s="40">
        <v>1306738725.53</v>
      </c>
      <c r="R8" s="40">
        <v>971651055.02999997</v>
      </c>
      <c r="S8" s="40">
        <v>579988804.67999995</v>
      </c>
      <c r="T8" s="40">
        <v>253590627.83000001</v>
      </c>
      <c r="U8" s="40">
        <v>1070439821.5700001</v>
      </c>
      <c r="V8" s="40">
        <v>796882634.87</v>
      </c>
      <c r="W8" s="40">
        <v>541563240.05999994</v>
      </c>
      <c r="X8" s="40">
        <v>273225405.82999998</v>
      </c>
      <c r="Y8" s="40">
        <v>877799252.97000003</v>
      </c>
      <c r="Z8" s="40">
        <v>636733628.03999996</v>
      </c>
      <c r="AA8" s="40">
        <v>388457662.99000001</v>
      </c>
      <c r="AB8" s="40">
        <v>156651367.16999999</v>
      </c>
      <c r="AC8" s="40">
        <v>998169349.70000005</v>
      </c>
      <c r="AD8" s="40">
        <v>704006093.36000001</v>
      </c>
      <c r="AE8" s="40">
        <v>511991023.39999998</v>
      </c>
      <c r="AF8" s="40">
        <v>0</v>
      </c>
      <c r="AG8" s="40">
        <v>734754967.30999994</v>
      </c>
      <c r="AH8" s="40">
        <v>663002285.97000003</v>
      </c>
      <c r="AI8" s="40">
        <v>418878782.69999999</v>
      </c>
      <c r="AJ8" s="40">
        <v>0</v>
      </c>
    </row>
    <row r="9" spans="1:36">
      <c r="A9" s="17" t="s">
        <v>225</v>
      </c>
      <c r="B9" s="40">
        <v>436305299.89999998</v>
      </c>
      <c r="C9" s="40">
        <v>327540693</v>
      </c>
      <c r="D9" s="40">
        <v>144128803.91999999</v>
      </c>
      <c r="E9" s="40">
        <v>482736686.87</v>
      </c>
      <c r="F9" s="40">
        <v>384004542.80000001</v>
      </c>
      <c r="G9" s="40">
        <v>250864121.33000001</v>
      </c>
      <c r="H9" s="40">
        <v>111926457.03</v>
      </c>
      <c r="I9" s="40">
        <v>403990516.39999998</v>
      </c>
      <c r="J9" s="40">
        <v>352495274.37</v>
      </c>
      <c r="K9" s="40">
        <v>236094141.41</v>
      </c>
      <c r="L9" s="40">
        <v>126971946.81</v>
      </c>
      <c r="M9" s="40">
        <v>347033161.17000002</v>
      </c>
      <c r="N9" s="40">
        <v>259912563.91</v>
      </c>
      <c r="O9" s="40">
        <v>173594999.88</v>
      </c>
      <c r="P9" s="40">
        <v>74919085.049999997</v>
      </c>
      <c r="Q9" s="40">
        <v>256946664.68000001</v>
      </c>
      <c r="R9" s="40">
        <v>160415038.88</v>
      </c>
      <c r="S9" s="40">
        <v>119332110.68000001</v>
      </c>
      <c r="T9" s="40">
        <v>60834710.170000002</v>
      </c>
      <c r="U9" s="40">
        <v>197212869.87</v>
      </c>
      <c r="V9" s="40">
        <v>158282047.44</v>
      </c>
      <c r="W9" s="40">
        <v>106478556.27</v>
      </c>
      <c r="X9" s="40">
        <v>46638618.189999998</v>
      </c>
      <c r="Y9" s="40">
        <v>166909333.84999999</v>
      </c>
      <c r="Z9" s="40">
        <v>108727614.81</v>
      </c>
      <c r="AA9" s="40">
        <v>81458891.799999997</v>
      </c>
      <c r="AB9" s="40">
        <v>34640719.100000001</v>
      </c>
      <c r="AC9" s="40">
        <v>125286990.09999999</v>
      </c>
      <c r="AD9" s="40">
        <v>103167850.03</v>
      </c>
      <c r="AE9" s="40">
        <v>71172073.629999995</v>
      </c>
      <c r="AF9" s="40">
        <v>0</v>
      </c>
      <c r="AG9" s="40">
        <v>123505361.72</v>
      </c>
      <c r="AH9" s="40">
        <v>74773307.939999998</v>
      </c>
      <c r="AI9" s="40">
        <v>65544428.210000001</v>
      </c>
      <c r="AJ9" s="40">
        <v>0</v>
      </c>
    </row>
    <row r="10" spans="1:36">
      <c r="A10" s="17" t="s">
        <v>226</v>
      </c>
      <c r="B10" s="40">
        <v>290420541.01999998</v>
      </c>
      <c r="C10" s="40">
        <v>217691435.40000001</v>
      </c>
      <c r="D10" s="40">
        <v>92139816.129999995</v>
      </c>
      <c r="E10" s="40">
        <v>402472080.93000001</v>
      </c>
      <c r="F10" s="40">
        <v>258634542.53999999</v>
      </c>
      <c r="G10" s="40">
        <v>221553327.53</v>
      </c>
      <c r="H10" s="40">
        <v>78566194.150000006</v>
      </c>
      <c r="I10" s="40">
        <v>280818904.5</v>
      </c>
      <c r="J10" s="40">
        <v>215385137.94</v>
      </c>
      <c r="K10" s="40">
        <v>130815483.20999999</v>
      </c>
      <c r="L10" s="40">
        <v>68207193.400000006</v>
      </c>
      <c r="M10" s="40">
        <v>204728342.77000001</v>
      </c>
      <c r="N10" s="40">
        <v>129924065.17</v>
      </c>
      <c r="O10" s="40">
        <v>92192846.129999995</v>
      </c>
      <c r="P10" s="40">
        <v>30750397.120000001</v>
      </c>
      <c r="Q10" s="40">
        <v>123401979.13</v>
      </c>
      <c r="R10" s="40">
        <v>88796077.219999999</v>
      </c>
      <c r="S10" s="40">
        <v>61177561</v>
      </c>
      <c r="T10" s="40">
        <v>25093629.309999999</v>
      </c>
      <c r="U10" s="40">
        <v>130068483.2</v>
      </c>
      <c r="V10" s="40">
        <v>98996054.049999997</v>
      </c>
      <c r="W10" s="40">
        <v>76083283.209999993</v>
      </c>
      <c r="X10" s="40">
        <v>29127595.550000001</v>
      </c>
      <c r="Y10" s="40">
        <v>132326428.87</v>
      </c>
      <c r="Z10" s="40">
        <v>87163679.840000004</v>
      </c>
      <c r="AA10" s="40">
        <v>53725357.729999997</v>
      </c>
      <c r="AB10" s="40">
        <v>23759743.190000001</v>
      </c>
      <c r="AC10" s="40">
        <v>161003142.09</v>
      </c>
      <c r="AD10" s="40">
        <v>130432961.31999999</v>
      </c>
      <c r="AE10" s="40">
        <v>83816473.989999995</v>
      </c>
      <c r="AF10" s="40">
        <v>0</v>
      </c>
      <c r="AG10" s="40">
        <v>95177769.689999998</v>
      </c>
      <c r="AH10" s="40">
        <v>66700666.270000003</v>
      </c>
      <c r="AI10" s="40">
        <v>71057999.540000007</v>
      </c>
      <c r="AJ10" s="40">
        <v>0</v>
      </c>
    </row>
    <row r="11" spans="1:36">
      <c r="A11" s="17" t="s">
        <v>227</v>
      </c>
      <c r="B11" s="40">
        <v>96346550.010000005</v>
      </c>
      <c r="C11" s="40">
        <v>36343761.219999999</v>
      </c>
      <c r="D11" s="40">
        <v>31423827.579999998</v>
      </c>
      <c r="E11" s="40">
        <v>185090084.38</v>
      </c>
      <c r="F11" s="40">
        <v>41924724.07</v>
      </c>
      <c r="G11" s="40">
        <v>41012414.280000001</v>
      </c>
      <c r="H11" s="40">
        <v>3369249.73</v>
      </c>
      <c r="I11" s="40">
        <v>215030861.05000001</v>
      </c>
      <c r="J11" s="40">
        <v>327728868.69999999</v>
      </c>
      <c r="K11" s="40">
        <v>285880866.32999998</v>
      </c>
      <c r="L11" s="40">
        <v>92133307.659999996</v>
      </c>
      <c r="M11" s="40">
        <v>559620792.25999999</v>
      </c>
      <c r="N11" s="40">
        <v>134355547.18000001</v>
      </c>
      <c r="O11" s="40">
        <v>97462812.870000005</v>
      </c>
      <c r="P11" s="40">
        <v>35437730.329999998</v>
      </c>
      <c r="Q11" s="40">
        <v>211190231.09</v>
      </c>
      <c r="R11" s="40">
        <v>92998508.790000007</v>
      </c>
      <c r="S11" s="40">
        <v>56633931.079999998</v>
      </c>
      <c r="T11" s="40">
        <v>27293704.23</v>
      </c>
      <c r="U11" s="40">
        <v>112415513.70999999</v>
      </c>
      <c r="V11" s="40">
        <v>88444117.870000005</v>
      </c>
      <c r="W11" s="40">
        <v>66703311.399999999</v>
      </c>
      <c r="X11" s="40">
        <v>30149397.550000001</v>
      </c>
      <c r="Y11" s="40">
        <v>147936737.58000001</v>
      </c>
      <c r="Z11" s="40">
        <v>80885888.519999996</v>
      </c>
      <c r="AA11" s="40">
        <v>59777919.600000001</v>
      </c>
      <c r="AB11" s="40">
        <v>48685308.369999997</v>
      </c>
      <c r="AC11" s="40">
        <v>144449396.36000001</v>
      </c>
      <c r="AD11" s="40">
        <v>114924599.2</v>
      </c>
      <c r="AE11" s="40">
        <v>55411154.810000002</v>
      </c>
      <c r="AF11" s="40">
        <v>0</v>
      </c>
      <c r="AG11" s="40">
        <v>79648169.950000003</v>
      </c>
      <c r="AH11" s="40">
        <v>75972484.099999994</v>
      </c>
      <c r="AI11" s="40">
        <v>221961432.38999999</v>
      </c>
      <c r="AJ11" s="40">
        <v>0</v>
      </c>
    </row>
    <row r="12" spans="1:36">
      <c r="A12" s="17" t="s">
        <v>228</v>
      </c>
      <c r="B12" s="40">
        <v>2428936823.8899999</v>
      </c>
      <c r="C12" s="40">
        <v>1700426217.3599999</v>
      </c>
      <c r="D12" s="40">
        <v>902042150.63999999</v>
      </c>
      <c r="E12" s="40">
        <v>2866603240.5500002</v>
      </c>
      <c r="F12" s="40">
        <v>2120403808.0899999</v>
      </c>
      <c r="G12" s="40">
        <v>1512722603.9000001</v>
      </c>
      <c r="H12" s="40">
        <v>663192141.84000003</v>
      </c>
      <c r="I12" s="40">
        <v>2274049504.4000001</v>
      </c>
      <c r="J12" s="40">
        <v>1901954971.05</v>
      </c>
      <c r="K12" s="40">
        <v>1268094356.1300001</v>
      </c>
      <c r="L12" s="40">
        <v>676453660.74000001</v>
      </c>
      <c r="M12" s="40">
        <v>2357613219.8400002</v>
      </c>
      <c r="N12" s="40">
        <v>1850737627.51</v>
      </c>
      <c r="O12" s="40">
        <v>1212600151.24</v>
      </c>
      <c r="P12" s="40">
        <v>498041463.95999998</v>
      </c>
      <c r="Q12" s="40">
        <v>1898277600.4300001</v>
      </c>
      <c r="R12" s="40">
        <v>1313860679.9200001</v>
      </c>
      <c r="S12" s="40">
        <v>817132407.44000006</v>
      </c>
      <c r="T12" s="40">
        <v>366812671.54000002</v>
      </c>
      <c r="U12" s="40">
        <v>1510136688.3499999</v>
      </c>
      <c r="V12" s="40">
        <v>1142604854.23</v>
      </c>
      <c r="W12" s="40">
        <v>790828390.92999995</v>
      </c>
      <c r="X12" s="40">
        <v>379141017.13</v>
      </c>
      <c r="Y12" s="40">
        <v>1324971753.27</v>
      </c>
      <c r="Z12" s="40">
        <v>913510811.21000004</v>
      </c>
      <c r="AA12" s="40">
        <v>583419832.12</v>
      </c>
      <c r="AB12" s="40">
        <v>263737137.83000001</v>
      </c>
      <c r="AC12" s="40">
        <v>1428908878.25</v>
      </c>
      <c r="AD12" s="40">
        <v>1052531503.91</v>
      </c>
      <c r="AE12" s="40">
        <v>722390725.83000004</v>
      </c>
      <c r="AF12" s="40">
        <v>0</v>
      </c>
      <c r="AG12" s="40">
        <v>1033086268.67</v>
      </c>
      <c r="AH12" s="40">
        <v>880448744.27999997</v>
      </c>
      <c r="AI12" s="40">
        <v>777442642.84000003</v>
      </c>
      <c r="AJ12" s="40">
        <v>0</v>
      </c>
    </row>
    <row r="13" spans="1:36">
      <c r="A13" s="17" t="s">
        <v>229</v>
      </c>
      <c r="B13" s="40">
        <v>539307205.66999996</v>
      </c>
      <c r="C13" s="40">
        <v>298710706.64999998</v>
      </c>
      <c r="D13" s="40">
        <v>53424340.170000002</v>
      </c>
      <c r="E13" s="40">
        <v>671396305.88</v>
      </c>
      <c r="F13" s="40">
        <v>472220795.66000003</v>
      </c>
      <c r="G13" s="40">
        <v>89866496.560000002</v>
      </c>
      <c r="H13" s="40">
        <v>98632519.780000001</v>
      </c>
      <c r="I13" s="40">
        <v>689844199.94000006</v>
      </c>
      <c r="J13" s="40">
        <v>153912849.30000001</v>
      </c>
      <c r="K13" s="40">
        <v>19900576.359999999</v>
      </c>
      <c r="L13" s="40">
        <v>6908958.2800000003</v>
      </c>
      <c r="M13" s="40">
        <v>227783450.15000001</v>
      </c>
      <c r="N13" s="40">
        <v>11019516.92</v>
      </c>
      <c r="O13" s="40">
        <v>-70332768.439999998</v>
      </c>
      <c r="P13" s="40">
        <v>5955731.9100000001</v>
      </c>
      <c r="Q13" s="40">
        <v>165537405.34999999</v>
      </c>
      <c r="R13" s="40">
        <v>126379974.90000001</v>
      </c>
      <c r="S13" s="40">
        <v>82925369.269999996</v>
      </c>
      <c r="T13" s="40">
        <v>41639247.590000004</v>
      </c>
      <c r="U13" s="40">
        <v>343986058.02999997</v>
      </c>
      <c r="V13" s="40">
        <v>148215315</v>
      </c>
      <c r="W13" s="40">
        <v>105993713.34999999</v>
      </c>
      <c r="X13" s="40">
        <v>55168192.780000001</v>
      </c>
      <c r="Y13" s="40">
        <v>311785850.20999998</v>
      </c>
      <c r="Z13" s="40">
        <v>214415795.81</v>
      </c>
      <c r="AA13" s="40">
        <v>161099299.12</v>
      </c>
      <c r="AB13" s="40">
        <v>92782978.969999999</v>
      </c>
      <c r="AC13" s="40">
        <v>400732305.49000001</v>
      </c>
      <c r="AD13" s="40">
        <v>330756005.32999998</v>
      </c>
      <c r="AE13" s="40">
        <v>265370885.94999999</v>
      </c>
      <c r="AF13" s="40">
        <v>168262384.78</v>
      </c>
      <c r="AG13" s="40">
        <v>183597326.80000001</v>
      </c>
      <c r="AH13" s="40">
        <v>92311923.209999993</v>
      </c>
      <c r="AI13" s="40">
        <v>71724230.170000002</v>
      </c>
      <c r="AJ13" s="40">
        <v>0</v>
      </c>
    </row>
    <row r="14" spans="1:36">
      <c r="A14" s="17" t="s">
        <v>230</v>
      </c>
    </row>
    <row r="15" spans="1:36">
      <c r="A15" s="17" t="s">
        <v>231</v>
      </c>
      <c r="B15" s="40">
        <v>0</v>
      </c>
      <c r="C15" s="40">
        <v>0</v>
      </c>
      <c r="D15" s="40">
        <v>0</v>
      </c>
      <c r="E15" s="40">
        <v>0</v>
      </c>
      <c r="F15" s="40">
        <v>0</v>
      </c>
      <c r="G15" s="40">
        <v>0</v>
      </c>
      <c r="H15" s="40">
        <v>0</v>
      </c>
      <c r="I15" s="40">
        <v>21200000</v>
      </c>
      <c r="J15" s="40">
        <v>5000000</v>
      </c>
      <c r="K15" s="40">
        <v>5000000</v>
      </c>
      <c r="L15" s="40">
        <v>0</v>
      </c>
      <c r="M15" s="40">
        <v>4904820.6900000004</v>
      </c>
      <c r="N15" s="40">
        <v>95500000</v>
      </c>
      <c r="O15" s="40">
        <v>91000000</v>
      </c>
      <c r="P15" s="40">
        <v>98000000</v>
      </c>
      <c r="Q15" s="40">
        <v>554760</v>
      </c>
      <c r="R15" s="40">
        <v>0</v>
      </c>
      <c r="S15" s="40">
        <v>0</v>
      </c>
      <c r="T15" s="40">
        <v>0</v>
      </c>
      <c r="U15" s="40">
        <v>752711.63</v>
      </c>
      <c r="V15" s="40">
        <v>752711.63</v>
      </c>
      <c r="W15" s="40">
        <v>0</v>
      </c>
      <c r="X15" s="40">
        <v>0</v>
      </c>
      <c r="Y15" s="40">
        <v>100000</v>
      </c>
      <c r="Z15" s="40">
        <v>100000</v>
      </c>
      <c r="AA15" s="40">
        <v>100000</v>
      </c>
      <c r="AB15" s="40">
        <v>0</v>
      </c>
      <c r="AC15" s="40">
        <v>628110.66</v>
      </c>
      <c r="AD15" s="40">
        <v>628110.66</v>
      </c>
      <c r="AE15" s="40">
        <v>722238.8</v>
      </c>
      <c r="AF15" s="40">
        <v>0</v>
      </c>
      <c r="AG15" s="40">
        <v>20280109.850000001</v>
      </c>
      <c r="AH15" s="40">
        <v>0</v>
      </c>
      <c r="AI15" s="40">
        <v>0</v>
      </c>
      <c r="AJ15" s="40">
        <v>0</v>
      </c>
    </row>
    <row r="16" spans="1:36">
      <c r="A16" s="17" t="s">
        <v>232</v>
      </c>
      <c r="B16" s="40">
        <v>12269981.539999999</v>
      </c>
      <c r="C16" s="40">
        <v>12269981.539999999</v>
      </c>
      <c r="D16" s="40">
        <v>0</v>
      </c>
      <c r="E16" s="40">
        <v>12844469.689999999</v>
      </c>
      <c r="F16" s="40">
        <v>12500000</v>
      </c>
      <c r="G16" s="40">
        <v>0</v>
      </c>
      <c r="H16" s="40">
        <v>0</v>
      </c>
      <c r="I16" s="40">
        <v>26465528.640000001</v>
      </c>
      <c r="J16" s="40">
        <v>50295.89</v>
      </c>
      <c r="K16" s="40">
        <v>50295.89</v>
      </c>
      <c r="L16" s="40">
        <v>0</v>
      </c>
      <c r="M16" s="40">
        <v>24066135.559999999</v>
      </c>
      <c r="N16" s="40">
        <v>994220.56</v>
      </c>
      <c r="O16" s="40">
        <v>509003.65</v>
      </c>
      <c r="P16" s="40">
        <v>320900.31</v>
      </c>
      <c r="Q16" s="40">
        <v>37350503.189999998</v>
      </c>
      <c r="R16" s="40">
        <v>1900119.87</v>
      </c>
      <c r="S16" s="40">
        <v>999293.83</v>
      </c>
      <c r="T16" s="40">
        <v>0</v>
      </c>
      <c r="U16" s="40">
        <v>1503406.11</v>
      </c>
      <c r="V16" s="40">
        <v>101380</v>
      </c>
      <c r="W16" s="40">
        <v>759641.63</v>
      </c>
      <c r="X16" s="40">
        <v>752818.06</v>
      </c>
      <c r="Y16" s="40">
        <v>248522.82</v>
      </c>
      <c r="Z16" s="40">
        <v>512418.04</v>
      </c>
      <c r="AA16" s="40">
        <v>364864.2</v>
      </c>
      <c r="AB16" s="40">
        <v>133623.93</v>
      </c>
      <c r="AC16" s="40">
        <v>580161.62</v>
      </c>
      <c r="AD16" s="40">
        <v>343297.69</v>
      </c>
      <c r="AE16" s="40">
        <v>216000.2</v>
      </c>
      <c r="AF16" s="40">
        <v>0</v>
      </c>
      <c r="AG16" s="40">
        <v>1080358.8799999999</v>
      </c>
      <c r="AH16" s="40">
        <v>1221060.69</v>
      </c>
      <c r="AI16" s="40">
        <v>1949567.72</v>
      </c>
      <c r="AJ16" s="40">
        <v>0</v>
      </c>
    </row>
    <row r="17" spans="1:36">
      <c r="A17" s="17" t="s">
        <v>233</v>
      </c>
      <c r="B17" s="40">
        <v>341631.62</v>
      </c>
      <c r="C17" s="40">
        <v>331071.62</v>
      </c>
      <c r="D17" s="40">
        <v>12306.84</v>
      </c>
      <c r="E17" s="40">
        <v>1023679.41</v>
      </c>
      <c r="F17" s="40">
        <v>282354.37</v>
      </c>
      <c r="G17" s="40">
        <v>132354.37</v>
      </c>
      <c r="H17" s="40">
        <v>126000</v>
      </c>
      <c r="I17" s="40">
        <v>271679.15999999997</v>
      </c>
      <c r="J17" s="40">
        <v>0</v>
      </c>
      <c r="K17" s="40">
        <v>0</v>
      </c>
      <c r="L17" s="40">
        <v>0</v>
      </c>
      <c r="M17" s="40">
        <v>282086.48</v>
      </c>
      <c r="N17" s="40">
        <v>103657.7</v>
      </c>
      <c r="O17" s="40">
        <v>79057.7</v>
      </c>
      <c r="P17" s="40">
        <v>0</v>
      </c>
      <c r="Q17" s="40">
        <v>548001.78</v>
      </c>
      <c r="R17" s="40">
        <v>325700</v>
      </c>
      <c r="S17" s="40">
        <v>75119.66</v>
      </c>
      <c r="T17" s="40">
        <v>72000</v>
      </c>
      <c r="U17" s="40">
        <v>347698.55</v>
      </c>
      <c r="V17" s="40">
        <v>409075.3</v>
      </c>
      <c r="W17" s="40">
        <v>412901.82</v>
      </c>
      <c r="X17" s="40">
        <v>365000</v>
      </c>
      <c r="Y17" s="40">
        <v>504676.36</v>
      </c>
      <c r="Z17" s="40">
        <v>0</v>
      </c>
      <c r="AA17" s="40">
        <v>0</v>
      </c>
      <c r="AB17" s="40">
        <v>0</v>
      </c>
      <c r="AC17" s="40">
        <v>821798.54</v>
      </c>
      <c r="AD17" s="40">
        <v>40151936.229999997</v>
      </c>
      <c r="AE17" s="40">
        <v>40037432</v>
      </c>
      <c r="AF17" s="40">
        <v>0</v>
      </c>
      <c r="AG17" s="40">
        <v>86688.13</v>
      </c>
      <c r="AH17" s="40">
        <v>0</v>
      </c>
      <c r="AI17" s="40">
        <v>4399356.03</v>
      </c>
      <c r="AJ17" s="40">
        <v>0</v>
      </c>
    </row>
    <row r="18" spans="1:36">
      <c r="A18" s="17" t="s">
        <v>234</v>
      </c>
      <c r="B18" s="40">
        <v>0</v>
      </c>
      <c r="C18" s="40">
        <v>0</v>
      </c>
      <c r="D18" s="40">
        <v>0</v>
      </c>
      <c r="E18" s="40">
        <v>0</v>
      </c>
      <c r="F18" s="40">
        <v>0</v>
      </c>
      <c r="G18" s="40">
        <v>0</v>
      </c>
      <c r="H18" s="40">
        <v>0</v>
      </c>
      <c r="I18" s="40">
        <v>318098481.57999998</v>
      </c>
      <c r="J18" s="40">
        <v>207335600</v>
      </c>
      <c r="K18" s="40">
        <v>85800000</v>
      </c>
      <c r="L18" s="40">
        <v>0</v>
      </c>
      <c r="M18" s="40">
        <v>0</v>
      </c>
      <c r="N18" s="40">
        <v>0</v>
      </c>
      <c r="O18" s="40">
        <v>0</v>
      </c>
      <c r="P18" s="40">
        <v>0</v>
      </c>
      <c r="Q18" s="40">
        <v>0</v>
      </c>
      <c r="R18" s="40">
        <v>0</v>
      </c>
      <c r="S18" s="40">
        <v>0</v>
      </c>
      <c r="T18" s="40">
        <v>0</v>
      </c>
      <c r="U18" s="40">
        <v>0</v>
      </c>
      <c r="V18" s="40">
        <v>3300000</v>
      </c>
      <c r="W18" s="40">
        <v>3300000</v>
      </c>
      <c r="X18" s="40">
        <v>0</v>
      </c>
      <c r="Y18" s="40">
        <v>0</v>
      </c>
      <c r="Z18" s="40">
        <v>120636</v>
      </c>
      <c r="AA18" s="40">
        <v>120636</v>
      </c>
      <c r="AB18" s="40">
        <v>0</v>
      </c>
      <c r="AC18" s="40">
        <v>37065401.18</v>
      </c>
      <c r="AD18" s="40">
        <v>37074224.369999997</v>
      </c>
      <c r="AE18" s="40">
        <v>33000000</v>
      </c>
      <c r="AF18" s="40">
        <v>0</v>
      </c>
      <c r="AG18" s="40">
        <v>4136575</v>
      </c>
      <c r="AH18" s="40">
        <v>7948073.0599999996</v>
      </c>
      <c r="AI18" s="40">
        <v>-19573.48</v>
      </c>
      <c r="AJ18" s="40">
        <v>0</v>
      </c>
    </row>
    <row r="19" spans="1:36">
      <c r="A19" s="17" t="s">
        <v>235</v>
      </c>
      <c r="B19" s="40">
        <v>0</v>
      </c>
      <c r="C19" s="40">
        <v>0</v>
      </c>
      <c r="D19" s="40">
        <v>0</v>
      </c>
      <c r="E19" s="40">
        <v>99269802.939999998</v>
      </c>
      <c r="F19" s="40">
        <v>1642909.29</v>
      </c>
      <c r="G19" s="40">
        <v>1642909.29</v>
      </c>
      <c r="H19" s="40">
        <v>0</v>
      </c>
      <c r="I19" s="40">
        <v>196842400</v>
      </c>
      <c r="J19" s="40">
        <v>53253948.82</v>
      </c>
      <c r="K19" s="40">
        <v>53253948.82</v>
      </c>
      <c r="L19" s="40">
        <v>0</v>
      </c>
      <c r="M19" s="40">
        <v>145804820.69</v>
      </c>
      <c r="N19" s="40">
        <v>0</v>
      </c>
      <c r="O19" s="40">
        <v>0</v>
      </c>
      <c r="P19" s="40">
        <v>0</v>
      </c>
      <c r="Q19" s="40">
        <v>0</v>
      </c>
      <c r="R19" s="40">
        <v>0</v>
      </c>
      <c r="S19" s="40">
        <v>0</v>
      </c>
      <c r="T19" s="40">
        <v>0</v>
      </c>
      <c r="U19" s="40">
        <v>0</v>
      </c>
      <c r="V19" s="40">
        <v>23487322.850000001</v>
      </c>
      <c r="W19" s="40">
        <v>0</v>
      </c>
      <c r="X19" s="40">
        <v>0</v>
      </c>
      <c r="Y19" s="40">
        <v>0</v>
      </c>
      <c r="Z19" s="40">
        <v>5308013.25</v>
      </c>
      <c r="AA19" s="40">
        <v>0</v>
      </c>
      <c r="AB19" s="40">
        <v>0</v>
      </c>
      <c r="AC19" s="40">
        <v>0</v>
      </c>
      <c r="AD19" s="40">
        <v>0</v>
      </c>
      <c r="AE19" s="40">
        <v>0</v>
      </c>
      <c r="AF19" s="40">
        <v>0</v>
      </c>
      <c r="AG19" s="40">
        <v>22380000</v>
      </c>
      <c r="AH19" s="40">
        <v>0</v>
      </c>
      <c r="AI19" s="40">
        <v>4200438.33</v>
      </c>
      <c r="AJ19" s="40">
        <v>0</v>
      </c>
    </row>
    <row r="20" spans="1:36">
      <c r="A20" s="17" t="s">
        <v>236</v>
      </c>
      <c r="B20" s="40">
        <v>12611613.16</v>
      </c>
      <c r="C20" s="40">
        <v>12601053.16</v>
      </c>
      <c r="D20" s="40">
        <v>12306.84</v>
      </c>
      <c r="E20" s="40">
        <v>113137952.04000001</v>
      </c>
      <c r="F20" s="40">
        <v>14425263.66</v>
      </c>
      <c r="G20" s="40">
        <v>1775263.66</v>
      </c>
      <c r="H20" s="40">
        <v>126000</v>
      </c>
      <c r="I20" s="40">
        <v>562878089.38</v>
      </c>
      <c r="J20" s="40">
        <v>265639844.71000001</v>
      </c>
      <c r="K20" s="40">
        <v>144104244.71000001</v>
      </c>
      <c r="L20" s="40">
        <v>0</v>
      </c>
      <c r="M20" s="40">
        <v>175057863.41999999</v>
      </c>
      <c r="N20" s="40">
        <v>96597878.260000005</v>
      </c>
      <c r="O20" s="40">
        <v>91588061.349999994</v>
      </c>
      <c r="P20" s="40">
        <v>98320900.310000002</v>
      </c>
      <c r="Q20" s="40">
        <v>38453264.969999999</v>
      </c>
      <c r="R20" s="40">
        <v>2225819.87</v>
      </c>
      <c r="S20" s="40">
        <v>1074413.49</v>
      </c>
      <c r="T20" s="40">
        <v>72000</v>
      </c>
      <c r="U20" s="40">
        <v>2603816.29</v>
      </c>
      <c r="V20" s="40">
        <v>28050489.780000001</v>
      </c>
      <c r="W20" s="40">
        <v>4472543.45</v>
      </c>
      <c r="X20" s="40">
        <v>1117818.06</v>
      </c>
      <c r="Y20" s="40">
        <v>853199.18</v>
      </c>
      <c r="Z20" s="40">
        <v>6041067.29</v>
      </c>
      <c r="AA20" s="40">
        <v>585500.19999999995</v>
      </c>
      <c r="AB20" s="40">
        <v>654289.06999999995</v>
      </c>
      <c r="AC20" s="40">
        <v>39095472</v>
      </c>
      <c r="AD20" s="40">
        <v>78197568.950000003</v>
      </c>
      <c r="AE20" s="40">
        <v>73975671</v>
      </c>
      <c r="AF20" s="40">
        <v>0</v>
      </c>
      <c r="AG20" s="40">
        <v>47963731.869999997</v>
      </c>
      <c r="AH20" s="40">
        <v>9169133.75</v>
      </c>
      <c r="AI20" s="40">
        <v>10529788.6</v>
      </c>
      <c r="AJ20" s="40">
        <v>0</v>
      </c>
    </row>
    <row r="21" spans="1:36">
      <c r="A21" s="17" t="s">
        <v>237</v>
      </c>
      <c r="B21" s="40">
        <v>659292066.38999999</v>
      </c>
      <c r="C21" s="40">
        <v>441292036.81</v>
      </c>
      <c r="D21" s="40">
        <v>256595098.15000001</v>
      </c>
      <c r="E21" s="40">
        <v>743388561.87</v>
      </c>
      <c r="F21" s="40">
        <v>594475020.27999997</v>
      </c>
      <c r="G21" s="40">
        <v>343665177.50999999</v>
      </c>
      <c r="H21" s="40">
        <v>139035537.08000001</v>
      </c>
      <c r="I21" s="40">
        <v>839107842.02999997</v>
      </c>
      <c r="J21" s="40">
        <v>531210778.44999999</v>
      </c>
      <c r="K21" s="40">
        <v>281413198.51999998</v>
      </c>
      <c r="L21" s="40">
        <v>144224649.19999999</v>
      </c>
      <c r="M21" s="40">
        <v>475898039.74000001</v>
      </c>
      <c r="N21" s="40">
        <v>460440737.66000003</v>
      </c>
      <c r="O21" s="40">
        <v>285260710.64999998</v>
      </c>
      <c r="P21" s="40">
        <v>196026593.53</v>
      </c>
      <c r="Q21" s="40">
        <v>500956254.16000003</v>
      </c>
      <c r="R21" s="40">
        <v>328730451.55000001</v>
      </c>
      <c r="S21" s="40">
        <v>217048550.68000001</v>
      </c>
      <c r="T21" s="40">
        <v>100159332.38</v>
      </c>
      <c r="U21" s="40">
        <v>317855221.30000001</v>
      </c>
      <c r="V21" s="40">
        <v>167966930.69999999</v>
      </c>
      <c r="W21" s="40">
        <v>115222616.40000001</v>
      </c>
      <c r="X21" s="40">
        <v>94955903.530000001</v>
      </c>
      <c r="Y21" s="40">
        <v>190564485.69</v>
      </c>
      <c r="Z21" s="40">
        <v>145120316.46000001</v>
      </c>
      <c r="AA21" s="40">
        <v>104640863.73999999</v>
      </c>
      <c r="AB21" s="40">
        <v>48435728.579999998</v>
      </c>
      <c r="AC21" s="40">
        <v>212907024.56999999</v>
      </c>
      <c r="AD21" s="40">
        <v>173934214.78</v>
      </c>
      <c r="AE21" s="40">
        <v>107995215.48999999</v>
      </c>
      <c r="AF21" s="40">
        <v>0</v>
      </c>
      <c r="AG21" s="40">
        <v>183004646.34</v>
      </c>
      <c r="AH21" s="40">
        <v>382929299.26999998</v>
      </c>
      <c r="AI21" s="40">
        <v>249951415.86000001</v>
      </c>
      <c r="AJ21" s="40">
        <v>0</v>
      </c>
    </row>
    <row r="22" spans="1:36">
      <c r="A22" s="17" t="s">
        <v>238</v>
      </c>
      <c r="B22" s="40">
        <v>0</v>
      </c>
      <c r="C22" s="40">
        <v>0</v>
      </c>
      <c r="D22" s="40">
        <v>0</v>
      </c>
      <c r="E22" s="40">
        <v>189298762.53</v>
      </c>
      <c r="F22" s="40">
        <v>0</v>
      </c>
      <c r="G22" s="40">
        <v>0</v>
      </c>
      <c r="H22" s="40">
        <v>0</v>
      </c>
      <c r="I22" s="40">
        <v>105848750</v>
      </c>
      <c r="J22" s="40">
        <v>0</v>
      </c>
      <c r="K22" s="40">
        <v>0</v>
      </c>
      <c r="L22" s="40">
        <v>0</v>
      </c>
      <c r="M22" s="40">
        <v>230955350</v>
      </c>
      <c r="N22" s="40">
        <v>0</v>
      </c>
      <c r="O22" s="40">
        <v>0</v>
      </c>
      <c r="P22" s="40">
        <v>0</v>
      </c>
      <c r="Q22" s="40">
        <v>116000000</v>
      </c>
      <c r="R22" s="40">
        <v>0</v>
      </c>
      <c r="S22" s="40">
        <v>0</v>
      </c>
      <c r="T22" s="40">
        <v>10000000</v>
      </c>
      <c r="U22" s="40">
        <v>14940891.67</v>
      </c>
      <c r="V22" s="40">
        <v>0</v>
      </c>
      <c r="W22" s="40">
        <v>38000000</v>
      </c>
      <c r="X22" s="40">
        <v>38000000</v>
      </c>
      <c r="Y22" s="40">
        <v>0</v>
      </c>
      <c r="Z22" s="40">
        <v>63822.81</v>
      </c>
      <c r="AA22" s="40">
        <v>40560000</v>
      </c>
      <c r="AB22" s="40">
        <v>0</v>
      </c>
      <c r="AC22" s="40">
        <v>10040880</v>
      </c>
      <c r="AD22" s="40">
        <v>10040880</v>
      </c>
      <c r="AE22" s="40">
        <v>10040880</v>
      </c>
      <c r="AF22" s="40">
        <v>0</v>
      </c>
      <c r="AG22" s="40">
        <v>65208935.329999998</v>
      </c>
      <c r="AH22" s="40">
        <v>51372738.850000001</v>
      </c>
      <c r="AI22" s="40">
        <v>17801898.079999998</v>
      </c>
      <c r="AJ22" s="40">
        <v>0</v>
      </c>
    </row>
    <row r="23" spans="1:36">
      <c r="A23" s="17" t="s">
        <v>239</v>
      </c>
      <c r="B23" s="40">
        <v>71163678.599999994</v>
      </c>
      <c r="C23" s="40">
        <v>26133678.600000001</v>
      </c>
      <c r="D23" s="40">
        <v>2160000</v>
      </c>
      <c r="E23" s="40">
        <v>102147519.65000001</v>
      </c>
      <c r="F23" s="40">
        <v>175811750</v>
      </c>
      <c r="G23" s="40">
        <v>53891750</v>
      </c>
      <c r="H23" s="40">
        <v>23500000</v>
      </c>
      <c r="I23" s="40">
        <v>272062067.57999998</v>
      </c>
      <c r="J23" s="40">
        <v>336142715.99000001</v>
      </c>
      <c r="K23" s="40">
        <v>229842716</v>
      </c>
      <c r="L23" s="40">
        <v>144000000</v>
      </c>
      <c r="M23" s="40">
        <v>368971249.38999999</v>
      </c>
      <c r="N23" s="40">
        <v>352411785.20999998</v>
      </c>
      <c r="O23" s="40">
        <v>265805161.37</v>
      </c>
      <c r="P23" s="40">
        <v>199109252.11000001</v>
      </c>
      <c r="Q23" s="40">
        <v>362567710.31999999</v>
      </c>
      <c r="R23" s="40">
        <v>351587108.77999997</v>
      </c>
      <c r="S23" s="40">
        <v>79664236.920000002</v>
      </c>
      <c r="T23" s="40">
        <v>0</v>
      </c>
      <c r="U23" s="40">
        <v>107736653.63</v>
      </c>
      <c r="V23" s="40">
        <v>104220000</v>
      </c>
      <c r="W23" s="40">
        <v>0</v>
      </c>
      <c r="X23" s="40">
        <v>0</v>
      </c>
      <c r="Y23" s="40">
        <v>66168591.789999999</v>
      </c>
      <c r="Z23" s="40">
        <v>0</v>
      </c>
      <c r="AA23" s="40">
        <v>0</v>
      </c>
      <c r="AB23" s="40">
        <v>11000000</v>
      </c>
      <c r="AC23" s="40">
        <v>0</v>
      </c>
      <c r="AD23" s="40">
        <v>0</v>
      </c>
      <c r="AE23" s="40">
        <v>0</v>
      </c>
      <c r="AF23" s="40">
        <v>0</v>
      </c>
      <c r="AG23" s="40">
        <v>13300000</v>
      </c>
      <c r="AH23" s="40">
        <v>0</v>
      </c>
      <c r="AI23" s="40">
        <v>4100000</v>
      </c>
      <c r="AJ23" s="40">
        <v>0</v>
      </c>
    </row>
    <row r="24" spans="1:36">
      <c r="A24" s="17" t="s">
        <v>240</v>
      </c>
      <c r="B24" s="40">
        <v>0</v>
      </c>
      <c r="C24" s="40">
        <v>0</v>
      </c>
      <c r="D24" s="40">
        <v>0</v>
      </c>
      <c r="E24" s="40">
        <v>71080000</v>
      </c>
      <c r="F24" s="40">
        <v>71080000</v>
      </c>
      <c r="G24" s="40">
        <v>20000000</v>
      </c>
      <c r="H24" s="40">
        <v>20000000</v>
      </c>
      <c r="I24" s="40">
        <v>0</v>
      </c>
      <c r="J24" s="40">
        <v>13437664.890000001</v>
      </c>
      <c r="K24" s="40">
        <v>4000000</v>
      </c>
      <c r="L24" s="40">
        <v>0</v>
      </c>
      <c r="M24" s="40">
        <v>14837500</v>
      </c>
      <c r="N24" s="40">
        <v>0</v>
      </c>
      <c r="O24" s="40">
        <v>0</v>
      </c>
      <c r="P24" s="40">
        <v>0</v>
      </c>
      <c r="Q24" s="40">
        <v>28780000</v>
      </c>
      <c r="R24" s="40">
        <v>83563728.140000001</v>
      </c>
      <c r="S24" s="40">
        <v>74614611.560000002</v>
      </c>
      <c r="T24" s="40">
        <v>40000000</v>
      </c>
      <c r="U24" s="40">
        <v>21563258.780000001</v>
      </c>
      <c r="V24" s="40">
        <v>31820013.34</v>
      </c>
      <c r="W24" s="40">
        <v>31820013.34</v>
      </c>
      <c r="X24" s="40">
        <v>31630891.149999999</v>
      </c>
      <c r="Y24" s="40">
        <v>0</v>
      </c>
      <c r="Z24" s="40">
        <v>0</v>
      </c>
      <c r="AA24" s="40">
        <v>0</v>
      </c>
      <c r="AB24" s="40">
        <v>0</v>
      </c>
      <c r="AC24" s="40">
        <v>0</v>
      </c>
      <c r="AD24" s="40">
        <v>0</v>
      </c>
      <c r="AE24" s="40">
        <v>0</v>
      </c>
      <c r="AF24" s="40">
        <v>0</v>
      </c>
      <c r="AG24" s="40">
        <v>27647632.109999999</v>
      </c>
      <c r="AH24" s="40">
        <v>0</v>
      </c>
      <c r="AI24" s="40">
        <v>0</v>
      </c>
      <c r="AJ24" s="40">
        <v>0</v>
      </c>
    </row>
    <row r="25" spans="1:36">
      <c r="A25" s="17" t="s">
        <v>241</v>
      </c>
      <c r="B25" s="40">
        <v>730455744.99000001</v>
      </c>
      <c r="C25" s="40">
        <v>467425715.41000003</v>
      </c>
      <c r="D25" s="40">
        <v>258755098.15000001</v>
      </c>
      <c r="E25" s="40">
        <v>1105914844.05</v>
      </c>
      <c r="F25" s="40">
        <v>841366770.27999997</v>
      </c>
      <c r="G25" s="40">
        <v>417556927.50999999</v>
      </c>
      <c r="H25" s="40">
        <v>182535537.08000001</v>
      </c>
      <c r="I25" s="40">
        <v>1217018659.6099999</v>
      </c>
      <c r="J25" s="40">
        <v>880791159.33000004</v>
      </c>
      <c r="K25" s="40">
        <v>515255914.51999998</v>
      </c>
      <c r="L25" s="40">
        <v>288224649.19999999</v>
      </c>
      <c r="M25" s="40">
        <v>1090662139.1300001</v>
      </c>
      <c r="N25" s="40">
        <v>812852522.87</v>
      </c>
      <c r="O25" s="40">
        <v>551065872.01999998</v>
      </c>
      <c r="P25" s="40">
        <v>395135845.63999999</v>
      </c>
      <c r="Q25" s="40">
        <v>1008303964.48</v>
      </c>
      <c r="R25" s="40">
        <v>763881288.47000003</v>
      </c>
      <c r="S25" s="40">
        <v>371327399.16000003</v>
      </c>
      <c r="T25" s="40">
        <v>150159332.38</v>
      </c>
      <c r="U25" s="40">
        <v>462096025.38</v>
      </c>
      <c r="V25" s="40">
        <v>304006944.04000002</v>
      </c>
      <c r="W25" s="40">
        <v>185042629.74000001</v>
      </c>
      <c r="X25" s="40">
        <v>164586794.68000001</v>
      </c>
      <c r="Y25" s="40">
        <v>256733077.47999999</v>
      </c>
      <c r="Z25" s="40">
        <v>145184139.27000001</v>
      </c>
      <c r="AA25" s="40">
        <v>145200863.74000001</v>
      </c>
      <c r="AB25" s="40">
        <v>59435728.579999998</v>
      </c>
      <c r="AC25" s="40">
        <v>222947904.56999999</v>
      </c>
      <c r="AD25" s="40">
        <v>183975094.78</v>
      </c>
      <c r="AE25" s="40">
        <v>118036095.48999999</v>
      </c>
      <c r="AF25" s="40">
        <v>0</v>
      </c>
      <c r="AG25" s="40">
        <v>289161213.77999997</v>
      </c>
      <c r="AH25" s="40">
        <v>434302038.12</v>
      </c>
      <c r="AI25" s="40">
        <v>271853313.94</v>
      </c>
      <c r="AJ25" s="40">
        <v>0</v>
      </c>
    </row>
    <row r="26" spans="1:36">
      <c r="A26" s="17" t="s">
        <v>242</v>
      </c>
      <c r="B26" s="40">
        <v>-717844131.83000004</v>
      </c>
      <c r="C26" s="40">
        <v>-454824662.25</v>
      </c>
      <c r="D26" s="40">
        <v>-258742791.31</v>
      </c>
      <c r="E26" s="40">
        <v>-992776892.00999999</v>
      </c>
      <c r="F26" s="40">
        <v>-826941506.62</v>
      </c>
      <c r="G26" s="40">
        <v>-415781663.85000002</v>
      </c>
      <c r="H26" s="40">
        <v>-182409537.08000001</v>
      </c>
      <c r="I26" s="40">
        <v>-654140570.23000002</v>
      </c>
      <c r="J26" s="40">
        <v>-615151314.62</v>
      </c>
      <c r="K26" s="40">
        <v>-371151669.81</v>
      </c>
      <c r="L26" s="40">
        <v>-288224649.19999999</v>
      </c>
      <c r="M26" s="40">
        <v>-915604275.71000004</v>
      </c>
      <c r="N26" s="40">
        <v>-716254644.61000001</v>
      </c>
      <c r="O26" s="40">
        <v>-459477810.67000002</v>
      </c>
      <c r="P26" s="40">
        <v>-296814945.32999998</v>
      </c>
      <c r="Q26" s="40">
        <v>-969850699.50999999</v>
      </c>
      <c r="R26" s="40">
        <v>-761655468.60000002</v>
      </c>
      <c r="S26" s="40">
        <v>-370252985.67000002</v>
      </c>
      <c r="T26" s="40">
        <v>-150087332.38</v>
      </c>
      <c r="U26" s="40">
        <v>-459492209.08999997</v>
      </c>
      <c r="V26" s="40">
        <v>-275956454.25999999</v>
      </c>
      <c r="W26" s="40">
        <v>-180570086.28999999</v>
      </c>
      <c r="X26" s="40">
        <v>-163468976.62</v>
      </c>
      <c r="Y26" s="40">
        <v>-255879878.30000001</v>
      </c>
      <c r="Z26" s="40">
        <v>-139143071.97999999</v>
      </c>
      <c r="AA26" s="40">
        <v>-144615363.53999999</v>
      </c>
      <c r="AB26" s="40">
        <v>-58781439.509999998</v>
      </c>
      <c r="AC26" s="40">
        <v>-183852432.56999999</v>
      </c>
      <c r="AD26" s="40">
        <v>-105777525.83</v>
      </c>
      <c r="AE26" s="40">
        <v>-44060424.490000002</v>
      </c>
      <c r="AF26" s="40">
        <v>0</v>
      </c>
      <c r="AG26" s="40">
        <v>-241197481.91999999</v>
      </c>
      <c r="AH26" s="40">
        <v>-425132904.37</v>
      </c>
      <c r="AI26" s="40">
        <v>-261323525.34</v>
      </c>
      <c r="AJ26" s="40">
        <v>0</v>
      </c>
    </row>
    <row r="27" spans="1:36">
      <c r="A27" s="17" t="s">
        <v>243</v>
      </c>
    </row>
    <row r="28" spans="1:36">
      <c r="A28" s="17" t="s">
        <v>244</v>
      </c>
      <c r="B28" s="40">
        <v>9000000</v>
      </c>
      <c r="C28" s="40">
        <v>6480000</v>
      </c>
      <c r="D28" s="40">
        <v>0</v>
      </c>
      <c r="E28" s="40">
        <v>11164200</v>
      </c>
      <c r="F28" s="40">
        <v>0</v>
      </c>
      <c r="G28" s="40">
        <v>0</v>
      </c>
      <c r="H28" s="40">
        <v>0</v>
      </c>
      <c r="I28" s="40">
        <v>159760208</v>
      </c>
      <c r="J28" s="40">
        <v>180000</v>
      </c>
      <c r="K28" s="40">
        <v>180000</v>
      </c>
      <c r="L28" s="40">
        <v>0</v>
      </c>
      <c r="M28" s="40">
        <v>8480000</v>
      </c>
      <c r="N28" s="40">
        <v>8000000</v>
      </c>
      <c r="O28" s="40">
        <v>8000000</v>
      </c>
      <c r="P28" s="40">
        <v>0</v>
      </c>
      <c r="Q28" s="40">
        <v>132217700</v>
      </c>
      <c r="R28" s="40">
        <v>117314500</v>
      </c>
      <c r="S28" s="40">
        <v>113314500</v>
      </c>
      <c r="T28" s="40">
        <v>113314500</v>
      </c>
      <c r="U28" s="40">
        <v>0</v>
      </c>
      <c r="V28" s="40">
        <v>0</v>
      </c>
      <c r="W28" s="40">
        <v>0</v>
      </c>
      <c r="X28" s="40">
        <v>0</v>
      </c>
      <c r="Y28" s="40">
        <v>1061200000</v>
      </c>
      <c r="Z28" s="40">
        <v>1025000000</v>
      </c>
      <c r="AA28" s="40">
        <v>1025000000</v>
      </c>
      <c r="AB28" s="40">
        <v>0</v>
      </c>
      <c r="AC28" s="40">
        <v>12000000</v>
      </c>
      <c r="AD28" s="40">
        <v>12000000</v>
      </c>
      <c r="AE28" s="40">
        <v>0</v>
      </c>
      <c r="AF28" s="40">
        <v>0</v>
      </c>
      <c r="AG28" s="40">
        <v>1000000</v>
      </c>
      <c r="AH28" s="40">
        <v>0</v>
      </c>
      <c r="AI28" s="40">
        <v>23300503</v>
      </c>
      <c r="AJ28" s="40">
        <v>0</v>
      </c>
    </row>
    <row r="29" spans="1:36">
      <c r="A29" s="17" t="s">
        <v>245</v>
      </c>
      <c r="B29" s="40">
        <v>9000000</v>
      </c>
      <c r="C29" s="40">
        <v>6480000</v>
      </c>
      <c r="D29" s="40">
        <v>0</v>
      </c>
      <c r="E29" s="40">
        <v>300000</v>
      </c>
      <c r="F29" s="40">
        <v>0</v>
      </c>
      <c r="G29" s="40">
        <v>0</v>
      </c>
      <c r="H29" s="40">
        <v>0</v>
      </c>
      <c r="I29" s="40">
        <v>900000</v>
      </c>
      <c r="J29" s="40">
        <v>180000</v>
      </c>
      <c r="K29" s="40">
        <v>180000</v>
      </c>
      <c r="L29" s="40">
        <v>0</v>
      </c>
      <c r="M29" s="40">
        <v>8480000</v>
      </c>
      <c r="N29" s="40">
        <v>8000000</v>
      </c>
      <c r="O29" s="40">
        <v>8000000</v>
      </c>
      <c r="P29" s="40">
        <v>0</v>
      </c>
      <c r="Q29" s="40">
        <v>4480000</v>
      </c>
      <c r="R29" s="40">
        <v>4000000</v>
      </c>
      <c r="S29" s="40">
        <v>0</v>
      </c>
      <c r="T29" s="40">
        <v>0</v>
      </c>
      <c r="U29" s="40">
        <v>0</v>
      </c>
      <c r="V29" s="40">
        <v>0</v>
      </c>
      <c r="W29" s="40">
        <v>0</v>
      </c>
      <c r="X29" s="40">
        <v>0</v>
      </c>
      <c r="Y29" s="40">
        <v>36200000</v>
      </c>
      <c r="Z29" s="40">
        <v>0</v>
      </c>
      <c r="AA29" s="40">
        <v>0</v>
      </c>
      <c r="AB29" s="40">
        <v>0</v>
      </c>
      <c r="AC29" s="40">
        <v>0</v>
      </c>
      <c r="AD29" s="40">
        <v>12000000</v>
      </c>
      <c r="AE29" s="40">
        <v>0</v>
      </c>
      <c r="AF29" s="40">
        <v>0</v>
      </c>
      <c r="AG29" s="40">
        <v>0</v>
      </c>
      <c r="AH29" s="40">
        <v>0</v>
      </c>
      <c r="AI29" s="40">
        <v>0</v>
      </c>
      <c r="AJ29" s="40">
        <v>0</v>
      </c>
    </row>
    <row r="30" spans="1:36">
      <c r="A30" s="17" t="s">
        <v>246</v>
      </c>
      <c r="B30" s="40">
        <v>1624706138.9100001</v>
      </c>
      <c r="C30" s="40">
        <v>1017978898.8</v>
      </c>
      <c r="D30" s="40">
        <v>399193800</v>
      </c>
      <c r="E30" s="40">
        <v>1839427610.9400001</v>
      </c>
      <c r="F30" s="40">
        <v>1262558800</v>
      </c>
      <c r="G30" s="40">
        <v>704307000</v>
      </c>
      <c r="H30" s="40">
        <v>223464857.63999999</v>
      </c>
      <c r="I30" s="40">
        <v>2260963460.4200001</v>
      </c>
      <c r="J30" s="40">
        <v>1952734749.1700001</v>
      </c>
      <c r="K30" s="40">
        <v>1418515100.25</v>
      </c>
      <c r="L30" s="40">
        <v>408294100</v>
      </c>
      <c r="M30" s="40">
        <v>1696909049.0899999</v>
      </c>
      <c r="N30" s="40">
        <v>1286047049.0899999</v>
      </c>
      <c r="O30" s="40">
        <v>976024177.34000003</v>
      </c>
      <c r="P30" s="40">
        <v>298298186.63999999</v>
      </c>
      <c r="Q30" s="40">
        <v>1094598243.1099999</v>
      </c>
      <c r="R30" s="40">
        <v>689700633.15999997</v>
      </c>
      <c r="S30" s="40">
        <v>439200633.16000003</v>
      </c>
      <c r="T30" s="40">
        <v>0</v>
      </c>
      <c r="U30" s="40">
        <v>417615000</v>
      </c>
      <c r="V30" s="40">
        <v>323249000</v>
      </c>
      <c r="W30" s="40">
        <v>223323000</v>
      </c>
      <c r="X30" s="40">
        <v>38043000</v>
      </c>
      <c r="Y30" s="40">
        <v>196877132.19999999</v>
      </c>
      <c r="Z30" s="40">
        <v>150000000</v>
      </c>
      <c r="AA30" s="40">
        <v>135000000</v>
      </c>
      <c r="AB30" s="40">
        <v>70000000</v>
      </c>
      <c r="AC30" s="40">
        <v>407084125</v>
      </c>
      <c r="AD30" s="40">
        <v>294078680</v>
      </c>
      <c r="AE30" s="40">
        <v>264578680</v>
      </c>
      <c r="AF30" s="40">
        <v>0</v>
      </c>
      <c r="AG30" s="40">
        <v>456587320</v>
      </c>
      <c r="AH30" s="40">
        <v>578526635</v>
      </c>
      <c r="AI30" s="40">
        <v>242818659.74000001</v>
      </c>
      <c r="AJ30" s="40">
        <v>0</v>
      </c>
    </row>
    <row r="31" spans="1:36">
      <c r="A31" s="17" t="s">
        <v>247</v>
      </c>
      <c r="B31" s="40">
        <v>0</v>
      </c>
      <c r="C31" s="40">
        <v>0</v>
      </c>
      <c r="D31" s="40">
        <v>0</v>
      </c>
      <c r="E31" s="40">
        <v>920000000</v>
      </c>
      <c r="F31" s="40">
        <v>920000000</v>
      </c>
      <c r="G31" s="40">
        <v>920000000</v>
      </c>
      <c r="H31" s="40">
        <v>920000000</v>
      </c>
      <c r="I31" s="40">
        <v>0</v>
      </c>
      <c r="J31" s="40">
        <v>0</v>
      </c>
      <c r="K31" s="40">
        <v>0</v>
      </c>
      <c r="L31" s="40">
        <v>0</v>
      </c>
      <c r="M31" s="40">
        <v>0</v>
      </c>
      <c r="N31" s="40">
        <v>0</v>
      </c>
      <c r="O31" s="40">
        <v>0</v>
      </c>
      <c r="P31" s="40">
        <v>0</v>
      </c>
      <c r="Q31" s="40">
        <v>350000000</v>
      </c>
      <c r="R31" s="40">
        <v>350000000</v>
      </c>
      <c r="S31" s="40">
        <v>0</v>
      </c>
      <c r="T31" s="40">
        <v>0</v>
      </c>
      <c r="U31" s="40">
        <v>0</v>
      </c>
      <c r="V31" s="40">
        <v>0</v>
      </c>
      <c r="W31" s="40">
        <v>0</v>
      </c>
      <c r="X31" s="40">
        <v>0</v>
      </c>
      <c r="Y31" s="40">
        <v>0</v>
      </c>
      <c r="Z31" s="40">
        <v>0</v>
      </c>
      <c r="AA31" s="40">
        <v>0</v>
      </c>
      <c r="AB31" s="40">
        <v>0</v>
      </c>
      <c r="AC31" s="40">
        <v>0</v>
      </c>
      <c r="AD31" s="40">
        <v>0</v>
      </c>
      <c r="AE31" s="40">
        <v>0</v>
      </c>
      <c r="AF31" s="40">
        <v>0</v>
      </c>
      <c r="AG31" s="40">
        <v>0</v>
      </c>
      <c r="AH31" s="40">
        <v>0</v>
      </c>
      <c r="AI31" s="40">
        <v>0</v>
      </c>
      <c r="AJ31" s="40">
        <v>0</v>
      </c>
    </row>
    <row r="32" spans="1:36">
      <c r="A32" s="17" t="s">
        <v>248</v>
      </c>
      <c r="B32" s="40">
        <v>0</v>
      </c>
      <c r="C32" s="40">
        <v>0</v>
      </c>
      <c r="D32" s="40">
        <v>0</v>
      </c>
      <c r="E32" s="40">
        <v>12788950.439999999</v>
      </c>
      <c r="F32" s="40">
        <v>0</v>
      </c>
      <c r="G32" s="40">
        <v>0</v>
      </c>
      <c r="H32" s="40">
        <v>0</v>
      </c>
      <c r="I32" s="40">
        <v>30000000</v>
      </c>
      <c r="J32" s="40">
        <v>26849916.649999999</v>
      </c>
      <c r="K32" s="40">
        <v>16195000</v>
      </c>
      <c r="L32" s="40">
        <v>0</v>
      </c>
      <c r="M32" s="40">
        <v>99084840</v>
      </c>
      <c r="N32" s="40">
        <v>91084840</v>
      </c>
      <c r="O32" s="40">
        <v>69084840</v>
      </c>
      <c r="P32" s="40">
        <v>0</v>
      </c>
      <c r="Q32" s="40">
        <v>8560000</v>
      </c>
      <c r="R32" s="40">
        <v>8560000</v>
      </c>
      <c r="S32" s="40">
        <v>6560000</v>
      </c>
      <c r="T32" s="40">
        <v>5610000</v>
      </c>
      <c r="U32" s="40">
        <v>6593250</v>
      </c>
      <c r="V32" s="40">
        <v>7860000</v>
      </c>
      <c r="W32" s="40">
        <v>7860000</v>
      </c>
      <c r="X32" s="40">
        <v>5610000</v>
      </c>
      <c r="Y32" s="40">
        <v>824340</v>
      </c>
      <c r="Z32" s="40">
        <v>824340</v>
      </c>
      <c r="AA32" s="40">
        <v>0</v>
      </c>
      <c r="AB32" s="40">
        <v>0</v>
      </c>
      <c r="AC32" s="40">
        <v>2700000</v>
      </c>
      <c r="AD32" s="40">
        <v>2700000</v>
      </c>
      <c r="AE32" s="40">
        <v>2700000</v>
      </c>
      <c r="AF32" s="40">
        <v>0</v>
      </c>
      <c r="AG32" s="40">
        <v>0</v>
      </c>
      <c r="AH32" s="40">
        <v>0</v>
      </c>
      <c r="AI32" s="40">
        <v>0</v>
      </c>
      <c r="AJ32" s="40">
        <v>0</v>
      </c>
    </row>
    <row r="33" spans="1:36">
      <c r="A33" s="17" t="s">
        <v>249</v>
      </c>
      <c r="B33" s="40">
        <v>1633706138.9100001</v>
      </c>
      <c r="C33" s="40">
        <v>1024458898.8</v>
      </c>
      <c r="D33" s="40">
        <v>399193800</v>
      </c>
      <c r="E33" s="40">
        <v>2783380761.3800001</v>
      </c>
      <c r="F33" s="40">
        <v>2182558800</v>
      </c>
      <c r="G33" s="40">
        <v>1624307000</v>
      </c>
      <c r="H33" s="40">
        <v>1143464857.6400001</v>
      </c>
      <c r="I33" s="40">
        <v>2450723668.4200001</v>
      </c>
      <c r="J33" s="40">
        <v>1979764665.8199999</v>
      </c>
      <c r="K33" s="40">
        <v>1434890100.25</v>
      </c>
      <c r="L33" s="40">
        <v>408294100</v>
      </c>
      <c r="M33" s="40">
        <v>1804473889.0899999</v>
      </c>
      <c r="N33" s="40">
        <v>1385131889.0899999</v>
      </c>
      <c r="O33" s="40">
        <v>1053109017.34</v>
      </c>
      <c r="P33" s="40">
        <v>298298186.63999999</v>
      </c>
      <c r="Q33" s="40">
        <v>1585375943.1099999</v>
      </c>
      <c r="R33" s="40">
        <v>1165575133.1600001</v>
      </c>
      <c r="S33" s="40">
        <v>559075133.15999997</v>
      </c>
      <c r="T33" s="40">
        <v>118924500</v>
      </c>
      <c r="U33" s="40">
        <v>424208250</v>
      </c>
      <c r="V33" s="40">
        <v>331109000</v>
      </c>
      <c r="W33" s="40">
        <v>231183000</v>
      </c>
      <c r="X33" s="40">
        <v>43653000</v>
      </c>
      <c r="Y33" s="40">
        <v>1258901472.2</v>
      </c>
      <c r="Z33" s="40">
        <v>1175824340</v>
      </c>
      <c r="AA33" s="40">
        <v>1160000000</v>
      </c>
      <c r="AB33" s="40">
        <v>70000000</v>
      </c>
      <c r="AC33" s="40">
        <v>421784125</v>
      </c>
      <c r="AD33" s="40">
        <v>308778680</v>
      </c>
      <c r="AE33" s="40">
        <v>267278680</v>
      </c>
      <c r="AF33" s="40">
        <v>0</v>
      </c>
      <c r="AG33" s="40">
        <v>457587320</v>
      </c>
      <c r="AH33" s="40">
        <v>578526635</v>
      </c>
      <c r="AI33" s="40">
        <v>266119162.74000001</v>
      </c>
      <c r="AJ33" s="40">
        <v>0</v>
      </c>
    </row>
    <row r="34" spans="1:36">
      <c r="A34" s="17" t="s">
        <v>250</v>
      </c>
      <c r="B34" s="40">
        <v>1341752329.6900001</v>
      </c>
      <c r="C34" s="40">
        <v>905326426.25</v>
      </c>
      <c r="D34" s="40">
        <v>343179100</v>
      </c>
      <c r="E34" s="40">
        <v>2098260955.9200001</v>
      </c>
      <c r="F34" s="40">
        <v>1753353797.02</v>
      </c>
      <c r="G34" s="40">
        <v>1275659900</v>
      </c>
      <c r="H34" s="40">
        <v>396829556.93000001</v>
      </c>
      <c r="I34" s="40">
        <v>1841406234.29</v>
      </c>
      <c r="J34" s="40">
        <v>1337229568.6300001</v>
      </c>
      <c r="K34" s="40">
        <v>861934510.55999994</v>
      </c>
      <c r="L34" s="40">
        <v>153457668.61000001</v>
      </c>
      <c r="M34" s="40">
        <v>982828118.15999997</v>
      </c>
      <c r="N34" s="40">
        <v>682782255.07000005</v>
      </c>
      <c r="O34" s="40">
        <v>419720598.25</v>
      </c>
      <c r="P34" s="40">
        <v>14736108.07</v>
      </c>
      <c r="Q34" s="40">
        <v>541900708.51999998</v>
      </c>
      <c r="R34" s="40">
        <v>543075229.52999997</v>
      </c>
      <c r="S34" s="40">
        <v>279594899.19999999</v>
      </c>
      <c r="T34" s="40">
        <v>8149835.1600000001</v>
      </c>
      <c r="U34" s="40">
        <v>279182069.60000002</v>
      </c>
      <c r="V34" s="40">
        <v>145933794.44</v>
      </c>
      <c r="W34" s="40">
        <v>97783959.290000007</v>
      </c>
      <c r="X34" s="40">
        <v>38164873.380000003</v>
      </c>
      <c r="Y34" s="40">
        <v>408617011.32999998</v>
      </c>
      <c r="Z34" s="40">
        <v>269800000</v>
      </c>
      <c r="AA34" s="40">
        <v>249700000</v>
      </c>
      <c r="AB34" s="40">
        <v>102100000</v>
      </c>
      <c r="AC34" s="40">
        <v>525479711.30000001</v>
      </c>
      <c r="AD34" s="40">
        <v>434512000</v>
      </c>
      <c r="AE34" s="40">
        <v>407445911.69</v>
      </c>
      <c r="AF34" s="40">
        <v>0</v>
      </c>
      <c r="AG34" s="40">
        <v>351736635</v>
      </c>
      <c r="AH34" s="40">
        <v>235088045.09999999</v>
      </c>
      <c r="AI34" s="40">
        <v>83052073.909999996</v>
      </c>
      <c r="AJ34" s="40">
        <v>0</v>
      </c>
    </row>
    <row r="35" spans="1:36">
      <c r="A35" s="17" t="s">
        <v>558</v>
      </c>
      <c r="B35" s="40">
        <v>260020981.97</v>
      </c>
      <c r="C35" s="40">
        <v>82185232.870000005</v>
      </c>
      <c r="D35" s="40">
        <v>45330534.100000001</v>
      </c>
      <c r="E35" s="40">
        <v>270054331.70999998</v>
      </c>
      <c r="F35" s="40">
        <v>223018321.27000001</v>
      </c>
      <c r="G35" s="40">
        <v>59726146.890000001</v>
      </c>
      <c r="H35" s="40">
        <v>16170335.810000001</v>
      </c>
      <c r="I35" s="40">
        <v>249075055.66999999</v>
      </c>
      <c r="J35" s="40">
        <v>175583798.52000001</v>
      </c>
      <c r="K35" s="40">
        <v>108853470.62</v>
      </c>
      <c r="L35" s="40">
        <v>36595873.079999998</v>
      </c>
      <c r="M35" s="40">
        <v>248158511.55000001</v>
      </c>
      <c r="N35" s="40">
        <v>159347586.78</v>
      </c>
      <c r="O35" s="40">
        <v>83768965.5</v>
      </c>
      <c r="P35" s="40">
        <v>30366347.93</v>
      </c>
      <c r="Q35" s="40">
        <v>128164453.68000001</v>
      </c>
      <c r="R35" s="40">
        <v>111065869.27</v>
      </c>
      <c r="S35" s="40">
        <v>84074752.359999999</v>
      </c>
      <c r="T35" s="40">
        <v>15239051.050000001</v>
      </c>
      <c r="U35" s="40">
        <v>84452787.439999998</v>
      </c>
      <c r="V35" s="40">
        <v>78268277.819999993</v>
      </c>
      <c r="W35" s="40">
        <v>26313599.699999999</v>
      </c>
      <c r="X35" s="40">
        <v>8222342.9699999997</v>
      </c>
      <c r="Y35" s="40">
        <v>104623957.14</v>
      </c>
      <c r="Z35" s="40">
        <v>25167591.57</v>
      </c>
      <c r="AA35" s="40">
        <v>20154386.530000001</v>
      </c>
      <c r="AB35" s="40">
        <v>9245462.0399999991</v>
      </c>
      <c r="AC35" s="40">
        <v>31864483.059999999</v>
      </c>
      <c r="AD35" s="40">
        <v>21804508.690000001</v>
      </c>
      <c r="AE35" s="40">
        <v>15746208.109999999</v>
      </c>
      <c r="AF35" s="40">
        <v>0</v>
      </c>
      <c r="AG35" s="40">
        <v>64642353.340000004</v>
      </c>
      <c r="AH35" s="40">
        <v>16675966.43</v>
      </c>
      <c r="AI35" s="40">
        <v>13921220.65</v>
      </c>
      <c r="AJ35" s="40">
        <v>0</v>
      </c>
    </row>
    <row r="36" spans="1:36">
      <c r="A36" s="17" t="s">
        <v>251</v>
      </c>
      <c r="B36" s="40">
        <v>26695000</v>
      </c>
      <c r="C36" s="40">
        <v>25225000</v>
      </c>
      <c r="D36" s="40">
        <v>0</v>
      </c>
      <c r="E36" s="40">
        <v>50043200</v>
      </c>
      <c r="F36" s="40">
        <v>41553691</v>
      </c>
      <c r="G36" s="40">
        <v>32733691</v>
      </c>
      <c r="H36" s="40">
        <v>0</v>
      </c>
      <c r="I36" s="40">
        <v>14545990.039999999</v>
      </c>
      <c r="J36" s="40">
        <v>0</v>
      </c>
      <c r="K36" s="40">
        <v>14692609.869999999</v>
      </c>
      <c r="L36" s="40">
        <v>0</v>
      </c>
      <c r="M36" s="40">
        <v>44716281.280000001</v>
      </c>
      <c r="N36" s="40">
        <v>27767016.170000002</v>
      </c>
      <c r="O36" s="40">
        <v>19716442.670000002</v>
      </c>
      <c r="P36" s="40">
        <v>0</v>
      </c>
      <c r="Q36" s="40">
        <v>23140000</v>
      </c>
      <c r="R36" s="40">
        <v>23140000</v>
      </c>
      <c r="S36" s="40">
        <v>23140000</v>
      </c>
      <c r="T36" s="40">
        <v>9200000</v>
      </c>
      <c r="U36" s="40">
        <v>6327500</v>
      </c>
      <c r="V36" s="40">
        <v>0</v>
      </c>
      <c r="W36" s="40">
        <v>0</v>
      </c>
      <c r="X36" s="40">
        <v>5390000</v>
      </c>
      <c r="Y36" s="40">
        <v>8820000</v>
      </c>
      <c r="Z36" s="40">
        <v>8820000</v>
      </c>
      <c r="AA36" s="40">
        <v>0</v>
      </c>
      <c r="AB36" s="40">
        <v>0</v>
      </c>
      <c r="AC36" s="40">
        <v>0</v>
      </c>
      <c r="AD36" s="40">
        <v>2450000</v>
      </c>
      <c r="AE36" s="40">
        <v>0</v>
      </c>
      <c r="AF36" s="40">
        <v>0</v>
      </c>
      <c r="AG36" s="40">
        <v>0</v>
      </c>
      <c r="AH36" s="40">
        <v>0</v>
      </c>
      <c r="AI36" s="40">
        <v>0</v>
      </c>
      <c r="AJ36" s="40">
        <v>0</v>
      </c>
    </row>
    <row r="37" spans="1:36">
      <c r="A37" s="17" t="s">
        <v>252</v>
      </c>
      <c r="B37" s="40">
        <v>0</v>
      </c>
      <c r="C37" s="40">
        <v>0</v>
      </c>
      <c r="D37" s="40">
        <v>0</v>
      </c>
      <c r="E37" s="40">
        <v>10917188</v>
      </c>
      <c r="F37" s="40">
        <v>13866460</v>
      </c>
      <c r="G37" s="40">
        <v>8572600</v>
      </c>
      <c r="H37" s="40">
        <v>8572600</v>
      </c>
      <c r="I37" s="40">
        <v>72763930.730000004</v>
      </c>
      <c r="J37" s="40">
        <v>69084840</v>
      </c>
      <c r="K37" s="40">
        <v>69084840</v>
      </c>
      <c r="L37" s="40">
        <v>12855059.9</v>
      </c>
      <c r="M37" s="40">
        <v>93778376.109999999</v>
      </c>
      <c r="N37" s="40">
        <v>30993347.5</v>
      </c>
      <c r="O37" s="40">
        <v>30744611.18</v>
      </c>
      <c r="P37" s="40">
        <v>297000</v>
      </c>
      <c r="Q37" s="40">
        <v>21164968.23</v>
      </c>
      <c r="R37" s="40">
        <v>3253527.76</v>
      </c>
      <c r="S37" s="40">
        <v>240869.12</v>
      </c>
      <c r="T37" s="40">
        <v>122474.12</v>
      </c>
      <c r="U37" s="40">
        <v>26732249.48</v>
      </c>
      <c r="V37" s="40">
        <v>11665035</v>
      </c>
      <c r="W37" s="40">
        <v>11415035</v>
      </c>
      <c r="X37" s="40">
        <v>0</v>
      </c>
      <c r="Y37" s="40">
        <v>33097007.859999999</v>
      </c>
      <c r="Z37" s="40">
        <v>24396202.5</v>
      </c>
      <c r="AA37" s="40">
        <v>12682963.199999999</v>
      </c>
      <c r="AB37" s="40">
        <v>0</v>
      </c>
      <c r="AC37" s="40">
        <v>5066148.97</v>
      </c>
      <c r="AD37" s="40">
        <v>4731801.1399999997</v>
      </c>
      <c r="AE37" s="40">
        <v>7156433.5099999998</v>
      </c>
      <c r="AF37" s="40">
        <v>0</v>
      </c>
      <c r="AG37" s="40">
        <v>5909788.4000000004</v>
      </c>
      <c r="AH37" s="40">
        <v>0</v>
      </c>
      <c r="AI37" s="40">
        <v>0</v>
      </c>
      <c r="AJ37" s="40">
        <v>0</v>
      </c>
    </row>
    <row r="38" spans="1:36">
      <c r="A38" s="17" t="s">
        <v>253</v>
      </c>
      <c r="B38" s="40">
        <v>1601773311.6600001</v>
      </c>
      <c r="C38" s="40">
        <v>987511659.12</v>
      </c>
      <c r="D38" s="40">
        <v>388509634.10000002</v>
      </c>
      <c r="E38" s="40">
        <v>2379232475.6300001</v>
      </c>
      <c r="F38" s="40">
        <v>1990238578.29</v>
      </c>
      <c r="G38" s="40">
        <v>1343958646.8900001</v>
      </c>
      <c r="H38" s="40">
        <v>421572492.74000001</v>
      </c>
      <c r="I38" s="40">
        <v>2163245220.6900001</v>
      </c>
      <c r="J38" s="40">
        <v>1581898207.1500001</v>
      </c>
      <c r="K38" s="40">
        <v>1039872821.1799999</v>
      </c>
      <c r="L38" s="40">
        <v>202908601.59</v>
      </c>
      <c r="M38" s="40">
        <v>1324765005.8199999</v>
      </c>
      <c r="N38" s="40">
        <v>873123189.35000002</v>
      </c>
      <c r="O38" s="40">
        <v>534234174.93000001</v>
      </c>
      <c r="P38" s="40">
        <v>45399456</v>
      </c>
      <c r="Q38" s="40">
        <v>691230130.42999995</v>
      </c>
      <c r="R38" s="40">
        <v>657394626.55999994</v>
      </c>
      <c r="S38" s="40">
        <v>363910520.68000001</v>
      </c>
      <c r="T38" s="40">
        <v>23511360.329999998</v>
      </c>
      <c r="U38" s="40">
        <v>390367106.51999998</v>
      </c>
      <c r="V38" s="40">
        <v>235867107.25999999</v>
      </c>
      <c r="W38" s="40">
        <v>135512593.99000001</v>
      </c>
      <c r="X38" s="40">
        <v>46387216.350000001</v>
      </c>
      <c r="Y38" s="40">
        <v>546337976.33000004</v>
      </c>
      <c r="Z38" s="40">
        <v>319363794.06999999</v>
      </c>
      <c r="AA38" s="40">
        <v>282537349.73000002</v>
      </c>
      <c r="AB38" s="40">
        <v>111345462.04000001</v>
      </c>
      <c r="AC38" s="40">
        <v>562410343.33000004</v>
      </c>
      <c r="AD38" s="40">
        <v>461048309.82999998</v>
      </c>
      <c r="AE38" s="40">
        <v>430348553.31</v>
      </c>
      <c r="AF38" s="40">
        <v>0</v>
      </c>
      <c r="AG38" s="40">
        <v>422288776.74000001</v>
      </c>
      <c r="AH38" s="40">
        <v>251764011.53</v>
      </c>
      <c r="AI38" s="40">
        <v>96973294.560000002</v>
      </c>
      <c r="AJ38" s="40">
        <v>0</v>
      </c>
    </row>
    <row r="39" spans="1:36">
      <c r="A39" s="17" t="s">
        <v>254</v>
      </c>
      <c r="B39" s="40">
        <v>31932827.25</v>
      </c>
      <c r="C39" s="40">
        <v>36947239.68</v>
      </c>
      <c r="D39" s="40">
        <v>10684165.9</v>
      </c>
      <c r="E39" s="40">
        <v>404148285.75</v>
      </c>
      <c r="F39" s="40">
        <v>192320221.71000001</v>
      </c>
      <c r="G39" s="40">
        <v>280348353.11000001</v>
      </c>
      <c r="H39" s="40">
        <v>721892364.89999998</v>
      </c>
      <c r="I39" s="40">
        <v>287478447.73000002</v>
      </c>
      <c r="J39" s="40">
        <v>397866458.67000002</v>
      </c>
      <c r="K39" s="40">
        <v>395017279.06999999</v>
      </c>
      <c r="L39" s="40">
        <v>205385498.41</v>
      </c>
      <c r="M39" s="40">
        <v>479708883.26999998</v>
      </c>
      <c r="N39" s="40">
        <v>512008699.74000001</v>
      </c>
      <c r="O39" s="40">
        <v>518874842.41000003</v>
      </c>
      <c r="P39" s="40">
        <v>252898730.63999999</v>
      </c>
      <c r="Q39" s="40">
        <v>894145812.67999995</v>
      </c>
      <c r="R39" s="40">
        <v>508180506.60000002</v>
      </c>
      <c r="S39" s="40">
        <v>195164612.47999999</v>
      </c>
      <c r="T39" s="40">
        <v>95413139.670000002</v>
      </c>
      <c r="U39" s="40">
        <v>33841143.479999997</v>
      </c>
      <c r="V39" s="40">
        <v>95241892.739999995</v>
      </c>
      <c r="W39" s="40">
        <v>95670406.010000005</v>
      </c>
      <c r="X39" s="40">
        <v>-2734216.35</v>
      </c>
      <c r="Y39" s="40">
        <v>712563495.87</v>
      </c>
      <c r="Z39" s="40">
        <v>856460545.92999995</v>
      </c>
      <c r="AA39" s="40">
        <v>877462650.26999998</v>
      </c>
      <c r="AB39" s="40">
        <v>-41345462.039999999</v>
      </c>
      <c r="AC39" s="40">
        <v>-140626218.33000001</v>
      </c>
      <c r="AD39" s="40">
        <v>-152269629.83000001</v>
      </c>
      <c r="AE39" s="40">
        <v>-163069873.31</v>
      </c>
      <c r="AF39" s="40">
        <v>0</v>
      </c>
      <c r="AG39" s="40">
        <v>35298543.259999998</v>
      </c>
      <c r="AH39" s="40">
        <v>326762623.47000003</v>
      </c>
      <c r="AI39" s="40">
        <v>169145868.18000001</v>
      </c>
      <c r="AJ39" s="40">
        <v>0</v>
      </c>
    </row>
    <row r="40" spans="1:36">
      <c r="A40" s="17" t="s">
        <v>255</v>
      </c>
      <c r="B40" s="40">
        <v>-816894.44</v>
      </c>
      <c r="C40" s="40">
        <v>2157565.38</v>
      </c>
      <c r="D40" s="40">
        <v>2201590.08</v>
      </c>
      <c r="E40" s="40">
        <v>-496036.13</v>
      </c>
      <c r="F40" s="40">
        <v>2039678.94</v>
      </c>
      <c r="G40" s="40">
        <v>-1200321.06</v>
      </c>
      <c r="H40" s="40">
        <v>2485514.37</v>
      </c>
      <c r="I40" s="40">
        <v>514954.92</v>
      </c>
      <c r="J40" s="40">
        <v>237725.18</v>
      </c>
      <c r="K40" s="40">
        <v>-140619.87</v>
      </c>
      <c r="L40" s="40">
        <v>-52820.49</v>
      </c>
      <c r="M40" s="40">
        <v>-225541.66</v>
      </c>
      <c r="N40" s="40">
        <v>263147.39</v>
      </c>
      <c r="O40" s="40">
        <v>1145.7</v>
      </c>
      <c r="P40" s="40">
        <v>29350.07</v>
      </c>
      <c r="Q40" s="40">
        <v>-410955.88</v>
      </c>
      <c r="R40" s="40">
        <v>104178.56</v>
      </c>
      <c r="S40" s="40">
        <v>0</v>
      </c>
      <c r="T40" s="40">
        <v>0</v>
      </c>
      <c r="U40" s="40">
        <v>-346913.01</v>
      </c>
      <c r="V40" s="40">
        <v>714212.7</v>
      </c>
      <c r="W40" s="40">
        <v>-263491.8</v>
      </c>
      <c r="X40" s="40">
        <v>-488642.91</v>
      </c>
      <c r="Y40" s="40">
        <v>606146.93999999994</v>
      </c>
      <c r="Z40" s="40">
        <v>131655.98000000001</v>
      </c>
      <c r="AA40" s="40">
        <v>85024.98</v>
      </c>
      <c r="AB40" s="40">
        <v>0</v>
      </c>
      <c r="AC40" s="40">
        <v>-2676471.2400000002</v>
      </c>
      <c r="AD40" s="40">
        <v>-645114.35</v>
      </c>
      <c r="AE40" s="40">
        <v>-1623345.66</v>
      </c>
      <c r="AF40" s="40">
        <v>0</v>
      </c>
      <c r="AG40" s="40">
        <v>-1073360.44</v>
      </c>
      <c r="AH40" s="40">
        <v>303783.89</v>
      </c>
      <c r="AI40" s="40">
        <v>-2412301</v>
      </c>
      <c r="AJ40" s="40">
        <v>0</v>
      </c>
    </row>
    <row r="41" spans="1:36">
      <c r="A41" s="17" t="s">
        <v>256</v>
      </c>
      <c r="B41" s="40">
        <v>-147420993.34999999</v>
      </c>
      <c r="C41" s="40">
        <v>-117009150.54000001</v>
      </c>
      <c r="D41" s="40">
        <v>-192432695.16</v>
      </c>
      <c r="E41" s="40">
        <v>82271663.489999995</v>
      </c>
      <c r="F41" s="40">
        <v>-160360810.31</v>
      </c>
      <c r="G41" s="40">
        <v>-46767135.240000002</v>
      </c>
      <c r="H41" s="40">
        <v>640600861.97000003</v>
      </c>
      <c r="I41" s="40">
        <v>323697032.36000001</v>
      </c>
      <c r="J41" s="40">
        <v>-63134281.469999999</v>
      </c>
      <c r="K41" s="40">
        <v>43625565.75</v>
      </c>
      <c r="L41" s="40">
        <v>-75983013</v>
      </c>
      <c r="M41" s="40">
        <v>-208337483.94999999</v>
      </c>
      <c r="N41" s="40">
        <v>-192963280.56</v>
      </c>
      <c r="O41" s="40">
        <v>-10934591</v>
      </c>
      <c r="P41" s="40">
        <v>-37931132.710000001</v>
      </c>
      <c r="Q41" s="40">
        <v>89421562.640000001</v>
      </c>
      <c r="R41" s="40">
        <v>-126990808.54000001</v>
      </c>
      <c r="S41" s="40">
        <v>-92163003.920000002</v>
      </c>
      <c r="T41" s="40">
        <v>-13034945.119999999</v>
      </c>
      <c r="U41" s="40">
        <v>-82011920.590000004</v>
      </c>
      <c r="V41" s="40">
        <v>-31785033.82</v>
      </c>
      <c r="W41" s="40">
        <v>20830541.260000002</v>
      </c>
      <c r="X41" s="40">
        <v>-111523643.09999999</v>
      </c>
      <c r="Y41" s="40">
        <v>769075614.72000003</v>
      </c>
      <c r="Z41" s="40">
        <v>931864925.74000001</v>
      </c>
      <c r="AA41" s="40">
        <v>894031610.83000004</v>
      </c>
      <c r="AB41" s="40">
        <v>-7343922.5800000001</v>
      </c>
      <c r="AC41" s="40">
        <v>73577183.349999994</v>
      </c>
      <c r="AD41" s="40">
        <v>72063735.319999993</v>
      </c>
      <c r="AE41" s="40">
        <v>56617242.490000002</v>
      </c>
      <c r="AF41" s="40">
        <v>168262384.78</v>
      </c>
      <c r="AG41" s="40">
        <v>-23374972.289999999</v>
      </c>
      <c r="AH41" s="40">
        <v>-5754573.7999999998</v>
      </c>
      <c r="AI41" s="40">
        <v>-22865727.989999998</v>
      </c>
      <c r="AJ41" s="40">
        <v>0</v>
      </c>
    </row>
    <row r="42" spans="1:36">
      <c r="A42" s="17" t="s">
        <v>257</v>
      </c>
      <c r="B42" s="40">
        <v>1221930230.4300001</v>
      </c>
      <c r="C42" s="40">
        <v>1221930230.4300001</v>
      </c>
      <c r="D42" s="40">
        <v>1221930230.4300001</v>
      </c>
      <c r="E42" s="40">
        <v>1139658566.9400001</v>
      </c>
      <c r="F42" s="40">
        <v>1139658566.9400001</v>
      </c>
      <c r="G42" s="40">
        <v>1139658566.9400001</v>
      </c>
      <c r="H42" s="40">
        <v>1139658566.9400001</v>
      </c>
      <c r="I42" s="40">
        <v>815961534.58000004</v>
      </c>
      <c r="J42" s="40">
        <v>815961534.58000004</v>
      </c>
      <c r="K42" s="40">
        <v>815961534.58000004</v>
      </c>
      <c r="L42" s="40">
        <v>815961534.58000004</v>
      </c>
      <c r="M42" s="40">
        <v>1024299018.53</v>
      </c>
      <c r="N42" s="40">
        <v>1024299018.53</v>
      </c>
      <c r="O42" s="40">
        <v>1024299018.53</v>
      </c>
      <c r="P42" s="40">
        <v>1024299018.53</v>
      </c>
      <c r="Q42" s="40">
        <v>934877455.88999999</v>
      </c>
      <c r="R42" s="40">
        <v>934877455.88999999</v>
      </c>
      <c r="S42" s="40">
        <v>934877455.88999999</v>
      </c>
      <c r="T42" s="40">
        <v>934877455.88999999</v>
      </c>
      <c r="U42" s="40">
        <v>1016889376.48</v>
      </c>
      <c r="V42" s="40">
        <v>1016889376.48</v>
      </c>
      <c r="W42" s="40">
        <v>1016889376.48</v>
      </c>
      <c r="X42" s="40">
        <v>1016889376.48</v>
      </c>
      <c r="Y42" s="40">
        <v>247813761.75999999</v>
      </c>
      <c r="Z42" s="40">
        <v>247813761.75999999</v>
      </c>
      <c r="AA42" s="40">
        <v>247813761.75999999</v>
      </c>
      <c r="AB42" s="40">
        <v>0</v>
      </c>
      <c r="AC42" s="40">
        <v>174236578.41</v>
      </c>
      <c r="AD42" s="40">
        <v>174236578.41</v>
      </c>
      <c r="AE42" s="40">
        <v>174236578.41</v>
      </c>
      <c r="AF42" s="40">
        <v>0</v>
      </c>
      <c r="AG42" s="40">
        <v>197611550.69999999</v>
      </c>
      <c r="AH42" s="40">
        <v>203366124.5</v>
      </c>
      <c r="AI42" s="40">
        <v>226231852.49000001</v>
      </c>
      <c r="AJ42" s="40">
        <v>0</v>
      </c>
    </row>
    <row r="43" spans="1:36">
      <c r="A43" s="17" t="s">
        <v>258</v>
      </c>
      <c r="B43" s="40">
        <v>1074509237.0799999</v>
      </c>
      <c r="C43" s="40">
        <v>1104921079.8900001</v>
      </c>
      <c r="D43" s="40">
        <v>1029497535.27</v>
      </c>
      <c r="E43" s="40">
        <v>1221930230.4300001</v>
      </c>
      <c r="F43" s="40">
        <v>979297756.63</v>
      </c>
      <c r="G43" s="40">
        <v>1092891431.7</v>
      </c>
      <c r="H43" s="40">
        <v>1780259428.9100001</v>
      </c>
      <c r="I43" s="40">
        <v>1139658566.9400001</v>
      </c>
      <c r="J43" s="40">
        <v>752827253.11000001</v>
      </c>
      <c r="K43" s="40">
        <v>859587100.33000004</v>
      </c>
      <c r="L43" s="40">
        <v>739978521.58000004</v>
      </c>
      <c r="M43" s="40">
        <v>815961534.58000004</v>
      </c>
      <c r="N43" s="40">
        <v>831335737.97000003</v>
      </c>
      <c r="O43" s="40">
        <v>1013364427.53</v>
      </c>
      <c r="P43" s="40">
        <v>986367885.82000005</v>
      </c>
      <c r="Q43" s="40">
        <v>1024299018.53</v>
      </c>
      <c r="R43" s="40">
        <v>807886647.35000002</v>
      </c>
      <c r="S43" s="40">
        <v>842714451.97000003</v>
      </c>
      <c r="T43" s="40">
        <v>921842510.76999998</v>
      </c>
      <c r="U43" s="40">
        <v>934877455.88999999</v>
      </c>
      <c r="V43" s="40">
        <v>985104342.65999997</v>
      </c>
      <c r="W43" s="40">
        <v>1037719917.74</v>
      </c>
      <c r="X43" s="40">
        <v>905365733.38</v>
      </c>
      <c r="Y43" s="40">
        <v>1016889376.48</v>
      </c>
      <c r="Z43" s="40">
        <v>1179678687.5</v>
      </c>
      <c r="AA43" s="40">
        <v>1141845372.5899999</v>
      </c>
      <c r="AB43" s="40">
        <v>0</v>
      </c>
      <c r="AC43" s="40">
        <v>247813761.75999999</v>
      </c>
      <c r="AD43" s="40">
        <v>246300313.72999999</v>
      </c>
      <c r="AE43" s="40">
        <v>230853820.90000001</v>
      </c>
      <c r="AF43" s="40">
        <v>0</v>
      </c>
      <c r="AG43" s="40">
        <v>174236578.41</v>
      </c>
      <c r="AH43" s="40">
        <v>197611550.69999999</v>
      </c>
      <c r="AI43" s="40">
        <v>203366124.5</v>
      </c>
      <c r="AJ43" s="40">
        <v>0</v>
      </c>
    </row>
    <row r="44" spans="1:36">
      <c r="A44" s="17" t="s">
        <v>259</v>
      </c>
    </row>
    <row r="45" spans="1:36">
      <c r="A45" s="17" t="s">
        <v>260</v>
      </c>
      <c r="B45" s="40">
        <v>0</v>
      </c>
      <c r="C45" s="40">
        <v>313271550.69999999</v>
      </c>
      <c r="D45" s="40">
        <v>0</v>
      </c>
      <c r="E45" s="40">
        <v>553356049.42999995</v>
      </c>
      <c r="F45" s="40">
        <v>0</v>
      </c>
      <c r="G45" s="40">
        <v>250208698.56</v>
      </c>
      <c r="H45" s="40">
        <v>0</v>
      </c>
      <c r="I45" s="40">
        <v>577135850.99000001</v>
      </c>
      <c r="J45" s="40">
        <v>0</v>
      </c>
      <c r="K45" s="40">
        <v>221671499.06999999</v>
      </c>
      <c r="L45" s="40">
        <v>0</v>
      </c>
      <c r="M45" s="40">
        <v>385174067.27999997</v>
      </c>
      <c r="N45" s="40">
        <v>0</v>
      </c>
      <c r="O45" s="40">
        <v>198384016.50999999</v>
      </c>
      <c r="P45" s="40">
        <v>0</v>
      </c>
      <c r="Q45" s="40">
        <v>282467528.54000002</v>
      </c>
      <c r="R45" s="40">
        <v>0</v>
      </c>
      <c r="S45" s="40">
        <v>156711714.66</v>
      </c>
      <c r="T45" s="40">
        <v>0</v>
      </c>
      <c r="U45" s="40">
        <v>243638211.38999999</v>
      </c>
      <c r="V45" s="40">
        <v>0</v>
      </c>
      <c r="W45" s="40">
        <v>130554700.09999999</v>
      </c>
      <c r="X45" s="40">
        <v>0</v>
      </c>
      <c r="Y45" s="40">
        <v>294016968.51999998</v>
      </c>
      <c r="Z45" s="40">
        <v>0</v>
      </c>
      <c r="AA45" s="40">
        <v>154419700.84999999</v>
      </c>
      <c r="AB45" s="40">
        <v>0</v>
      </c>
      <c r="AC45" s="40">
        <v>219191427.69</v>
      </c>
      <c r="AD45" s="40">
        <v>0</v>
      </c>
      <c r="AE45" s="40">
        <v>0</v>
      </c>
      <c r="AF45" s="40">
        <v>0</v>
      </c>
      <c r="AG45" s="40">
        <v>164185279.53999999</v>
      </c>
      <c r="AH45" s="40">
        <v>119518334.8</v>
      </c>
      <c r="AI45" s="40">
        <v>0</v>
      </c>
      <c r="AJ45" s="40">
        <v>0</v>
      </c>
    </row>
    <row r="46" spans="1:36">
      <c r="A46" s="17" t="s">
        <v>187</v>
      </c>
      <c r="B46" s="40">
        <v>0</v>
      </c>
      <c r="C46" s="40">
        <v>0</v>
      </c>
      <c r="D46" s="40">
        <v>0</v>
      </c>
      <c r="E46" s="40">
        <v>0</v>
      </c>
      <c r="F46" s="40">
        <v>0</v>
      </c>
      <c r="G46" s="40">
        <v>0</v>
      </c>
      <c r="H46" s="40">
        <v>0</v>
      </c>
      <c r="I46" s="40">
        <v>0</v>
      </c>
      <c r="J46" s="40">
        <v>0</v>
      </c>
      <c r="K46" s="40">
        <v>0</v>
      </c>
      <c r="L46" s="40">
        <v>0</v>
      </c>
      <c r="M46" s="40">
        <v>0</v>
      </c>
      <c r="N46" s="40">
        <v>0</v>
      </c>
      <c r="O46" s="40">
        <v>0</v>
      </c>
      <c r="P46" s="40">
        <v>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c r="AI46" s="40">
        <v>0</v>
      </c>
      <c r="AJ46" s="40">
        <v>0</v>
      </c>
    </row>
    <row r="47" spans="1:36">
      <c r="A47" s="17" t="s">
        <v>261</v>
      </c>
      <c r="B47" s="40">
        <v>0</v>
      </c>
      <c r="C47" s="40">
        <v>0</v>
      </c>
      <c r="D47" s="40">
        <v>0</v>
      </c>
      <c r="E47" s="40">
        <v>0</v>
      </c>
      <c r="F47" s="40">
        <v>0</v>
      </c>
      <c r="G47" s="40">
        <v>0</v>
      </c>
      <c r="H47" s="40">
        <v>0</v>
      </c>
      <c r="I47" s="40">
        <v>0</v>
      </c>
      <c r="J47" s="40">
        <v>0</v>
      </c>
      <c r="K47" s="40">
        <v>0</v>
      </c>
      <c r="L47" s="40">
        <v>0</v>
      </c>
      <c r="M47" s="40">
        <v>0</v>
      </c>
      <c r="N47" s="40">
        <v>0</v>
      </c>
      <c r="O47" s="40">
        <v>0</v>
      </c>
      <c r="P47" s="40">
        <v>0</v>
      </c>
      <c r="Q47" s="40">
        <v>0</v>
      </c>
      <c r="R47" s="40">
        <v>0</v>
      </c>
      <c r="S47" s="40">
        <v>0</v>
      </c>
      <c r="T47" s="40">
        <v>0</v>
      </c>
      <c r="U47" s="40">
        <v>0</v>
      </c>
      <c r="V47" s="40">
        <v>0</v>
      </c>
      <c r="W47" s="40">
        <v>0</v>
      </c>
      <c r="X47" s="40">
        <v>0</v>
      </c>
      <c r="Y47" s="40">
        <v>0</v>
      </c>
      <c r="Z47" s="40">
        <v>0</v>
      </c>
      <c r="AA47" s="40">
        <v>0</v>
      </c>
      <c r="AB47" s="40">
        <v>0</v>
      </c>
      <c r="AC47" s="40">
        <v>0</v>
      </c>
      <c r="AD47" s="40">
        <v>0</v>
      </c>
      <c r="AE47" s="40">
        <v>0</v>
      </c>
      <c r="AF47" s="40">
        <v>0</v>
      </c>
      <c r="AG47" s="40">
        <v>0</v>
      </c>
      <c r="AH47" s="40">
        <v>0</v>
      </c>
      <c r="AI47" s="40">
        <v>0</v>
      </c>
      <c r="AJ47" s="40">
        <v>0</v>
      </c>
    </row>
    <row r="48" spans="1:36">
      <c r="A48" s="17" t="s">
        <v>262</v>
      </c>
      <c r="B48" s="40">
        <v>0</v>
      </c>
      <c r="C48" s="40">
        <v>2346862.91</v>
      </c>
      <c r="D48" s="40">
        <v>0</v>
      </c>
      <c r="E48" s="40">
        <v>11430278.1</v>
      </c>
      <c r="F48" s="40">
        <v>0</v>
      </c>
      <c r="G48" s="40">
        <v>4264197.32</v>
      </c>
      <c r="H48" s="40">
        <v>0</v>
      </c>
      <c r="I48" s="40">
        <v>9150516.5099999998</v>
      </c>
      <c r="J48" s="40">
        <v>0</v>
      </c>
      <c r="K48" s="40">
        <v>-6721657.7699999996</v>
      </c>
      <c r="L48" s="40">
        <v>0</v>
      </c>
      <c r="M48" s="40">
        <v>12211606.92</v>
      </c>
      <c r="N48" s="40">
        <v>0</v>
      </c>
      <c r="O48" s="40">
        <v>480650.72</v>
      </c>
      <c r="P48" s="40">
        <v>0</v>
      </c>
      <c r="Q48" s="40">
        <v>47721045.020000003</v>
      </c>
      <c r="R48" s="40">
        <v>0</v>
      </c>
      <c r="S48" s="40">
        <v>2789950.45</v>
      </c>
      <c r="T48" s="40">
        <v>0</v>
      </c>
      <c r="U48" s="40">
        <v>7928643.2400000002</v>
      </c>
      <c r="V48" s="40">
        <v>0</v>
      </c>
      <c r="W48" s="40">
        <v>959458.42</v>
      </c>
      <c r="X48" s="40">
        <v>0</v>
      </c>
      <c r="Y48" s="40">
        <v>-1936943.95</v>
      </c>
      <c r="Z48" s="40">
        <v>0</v>
      </c>
      <c r="AA48" s="40">
        <v>-2613060.85</v>
      </c>
      <c r="AB48" s="40">
        <v>0</v>
      </c>
      <c r="AC48" s="40">
        <v>25795514.719999999</v>
      </c>
      <c r="AD48" s="40">
        <v>0</v>
      </c>
      <c r="AE48" s="40">
        <v>0</v>
      </c>
      <c r="AF48" s="40">
        <v>0</v>
      </c>
      <c r="AG48" s="40">
        <v>-160784.25</v>
      </c>
      <c r="AH48" s="40">
        <v>21735083.219999999</v>
      </c>
      <c r="AI48" s="40">
        <v>0</v>
      </c>
      <c r="AJ48" s="40">
        <v>0</v>
      </c>
    </row>
    <row r="49" spans="1:36">
      <c r="A49" s="17" t="s">
        <v>263</v>
      </c>
      <c r="B49" s="40">
        <v>0</v>
      </c>
      <c r="C49" s="40">
        <v>106101674.65000001</v>
      </c>
      <c r="D49" s="40">
        <v>0</v>
      </c>
      <c r="E49" s="40">
        <v>194526993.19</v>
      </c>
      <c r="F49" s="40">
        <v>0</v>
      </c>
      <c r="G49" s="40">
        <v>87720744.489999995</v>
      </c>
      <c r="H49" s="40">
        <v>0</v>
      </c>
      <c r="I49" s="40">
        <v>175363546.31</v>
      </c>
      <c r="J49" s="40">
        <v>0</v>
      </c>
      <c r="K49" s="40">
        <v>111953432.93000001</v>
      </c>
      <c r="L49" s="40">
        <v>0</v>
      </c>
      <c r="M49" s="40">
        <v>143263126.72999999</v>
      </c>
      <c r="N49" s="40">
        <v>0</v>
      </c>
      <c r="O49" s="40">
        <v>57393250.630000003</v>
      </c>
      <c r="P49" s="40">
        <v>0</v>
      </c>
      <c r="Q49" s="40">
        <v>95801181.439999998</v>
      </c>
      <c r="R49" s="40">
        <v>0</v>
      </c>
      <c r="S49" s="40">
        <v>40333332.340000004</v>
      </c>
      <c r="T49" s="40">
        <v>0</v>
      </c>
      <c r="U49" s="40">
        <v>74316347.739999995</v>
      </c>
      <c r="V49" s="40">
        <v>0</v>
      </c>
      <c r="W49" s="40">
        <v>37134080.630000003</v>
      </c>
      <c r="X49" s="40">
        <v>0</v>
      </c>
      <c r="Y49" s="40">
        <v>63782505.490000002</v>
      </c>
      <c r="Z49" s="40">
        <v>0</v>
      </c>
      <c r="AA49" s="40">
        <v>28467956.41</v>
      </c>
      <c r="AB49" s="40">
        <v>0</v>
      </c>
      <c r="AC49" s="40">
        <v>53322981.729999997</v>
      </c>
      <c r="AD49" s="40">
        <v>0</v>
      </c>
      <c r="AE49" s="40">
        <v>0</v>
      </c>
      <c r="AF49" s="40">
        <v>0</v>
      </c>
      <c r="AG49" s="40">
        <v>38065622.630000003</v>
      </c>
      <c r="AH49" s="40">
        <v>36274416.140000001</v>
      </c>
      <c r="AI49" s="40">
        <v>0</v>
      </c>
      <c r="AJ49" s="40">
        <v>0</v>
      </c>
    </row>
    <row r="50" spans="1:36">
      <c r="A50" s="17" t="s">
        <v>264</v>
      </c>
      <c r="B50" s="40">
        <v>0</v>
      </c>
      <c r="C50" s="40">
        <v>35581773.549999997</v>
      </c>
      <c r="D50" s="40">
        <v>0</v>
      </c>
      <c r="E50" s="40">
        <v>61256415.780000001</v>
      </c>
      <c r="F50" s="40">
        <v>0</v>
      </c>
      <c r="G50" s="40">
        <v>27164039.68</v>
      </c>
      <c r="H50" s="40">
        <v>0</v>
      </c>
      <c r="I50" s="40">
        <v>107737514.34</v>
      </c>
      <c r="J50" s="40">
        <v>0</v>
      </c>
      <c r="K50" s="40">
        <v>31463388.68</v>
      </c>
      <c r="L50" s="40">
        <v>0</v>
      </c>
      <c r="M50" s="40">
        <v>63711660.950000003</v>
      </c>
      <c r="N50" s="40">
        <v>0</v>
      </c>
      <c r="O50" s="40">
        <v>28544086.59</v>
      </c>
      <c r="P50" s="40">
        <v>0</v>
      </c>
      <c r="Q50" s="40">
        <v>34879385.649999999</v>
      </c>
      <c r="R50" s="40">
        <v>0</v>
      </c>
      <c r="S50" s="40">
        <v>14060257.949999999</v>
      </c>
      <c r="T50" s="40">
        <v>0</v>
      </c>
      <c r="U50" s="40">
        <v>17677963.100000001</v>
      </c>
      <c r="V50" s="40">
        <v>0</v>
      </c>
      <c r="W50" s="40">
        <v>5972171.9699999997</v>
      </c>
      <c r="X50" s="40">
        <v>0</v>
      </c>
      <c r="Y50" s="40">
        <v>10578484.869999999</v>
      </c>
      <c r="Z50" s="40">
        <v>0</v>
      </c>
      <c r="AA50" s="40">
        <v>2686453.9</v>
      </c>
      <c r="AB50" s="40">
        <v>0</v>
      </c>
      <c r="AC50" s="40">
        <v>12767447.84</v>
      </c>
      <c r="AD50" s="40">
        <v>0</v>
      </c>
      <c r="AE50" s="40">
        <v>0</v>
      </c>
      <c r="AF50" s="40">
        <v>0</v>
      </c>
      <c r="AG50" s="40">
        <v>10518784.85</v>
      </c>
      <c r="AH50" s="40">
        <v>9196777.2899999991</v>
      </c>
      <c r="AI50" s="40">
        <v>0</v>
      </c>
      <c r="AJ50" s="40">
        <v>0</v>
      </c>
    </row>
    <row r="51" spans="1:36">
      <c r="A51" s="17" t="s">
        <v>265</v>
      </c>
      <c r="B51" s="40">
        <v>0</v>
      </c>
      <c r="C51" s="40">
        <v>0</v>
      </c>
      <c r="D51" s="40">
        <v>0</v>
      </c>
      <c r="E51" s="40">
        <v>3494140.58</v>
      </c>
      <c r="F51" s="40">
        <v>0</v>
      </c>
      <c r="G51" s="40">
        <v>0</v>
      </c>
      <c r="H51" s="40">
        <v>0</v>
      </c>
      <c r="I51" s="40">
        <v>3180377.72</v>
      </c>
      <c r="J51" s="40">
        <v>0</v>
      </c>
      <c r="K51" s="40">
        <v>0</v>
      </c>
      <c r="L51" s="40">
        <v>0</v>
      </c>
      <c r="M51" s="40">
        <v>2321522.96</v>
      </c>
      <c r="N51" s="40">
        <v>0</v>
      </c>
      <c r="O51" s="40">
        <v>901903.94</v>
      </c>
      <c r="P51" s="40">
        <v>0</v>
      </c>
      <c r="Q51" s="40">
        <v>2216460.9300000002</v>
      </c>
      <c r="R51" s="40">
        <v>0</v>
      </c>
      <c r="S51" s="40">
        <v>29230.01</v>
      </c>
      <c r="T51" s="40">
        <v>0</v>
      </c>
      <c r="U51" s="40">
        <v>1325514.6100000001</v>
      </c>
      <c r="V51" s="40">
        <v>0</v>
      </c>
      <c r="W51" s="40">
        <v>666348.1</v>
      </c>
      <c r="X51" s="40">
        <v>0</v>
      </c>
      <c r="Y51" s="40">
        <v>640726.18999999994</v>
      </c>
      <c r="Z51" s="40">
        <v>0</v>
      </c>
      <c r="AA51" s="40">
        <v>824</v>
      </c>
      <c r="AB51" s="40">
        <v>0</v>
      </c>
      <c r="AC51" s="40">
        <v>181500</v>
      </c>
      <c r="AD51" s="40">
        <v>0</v>
      </c>
      <c r="AE51" s="40">
        <v>0</v>
      </c>
      <c r="AF51" s="40">
        <v>0</v>
      </c>
      <c r="AG51" s="40">
        <v>180000</v>
      </c>
      <c r="AH51" s="40">
        <v>180000</v>
      </c>
      <c r="AI51" s="40">
        <v>0</v>
      </c>
      <c r="AJ51" s="40">
        <v>0</v>
      </c>
    </row>
    <row r="52" spans="1:36">
      <c r="A52" s="17" t="s">
        <v>266</v>
      </c>
      <c r="B52" s="40">
        <v>0</v>
      </c>
      <c r="C52" s="40">
        <v>0</v>
      </c>
      <c r="D52" s="40">
        <v>0</v>
      </c>
      <c r="E52" s="40">
        <v>0</v>
      </c>
      <c r="F52" s="40">
        <v>0</v>
      </c>
      <c r="G52" s="40">
        <v>0</v>
      </c>
      <c r="H52" s="40">
        <v>0</v>
      </c>
      <c r="I52" s="40">
        <v>0</v>
      </c>
      <c r="J52" s="40">
        <v>0</v>
      </c>
      <c r="K52" s="40">
        <v>0</v>
      </c>
      <c r="L52" s="40">
        <v>0</v>
      </c>
      <c r="M52" s="40">
        <v>0</v>
      </c>
      <c r="N52" s="40">
        <v>0</v>
      </c>
      <c r="O52" s="40">
        <v>0</v>
      </c>
      <c r="P52" s="40">
        <v>0</v>
      </c>
      <c r="Q52" s="40">
        <v>0</v>
      </c>
      <c r="R52" s="40">
        <v>0</v>
      </c>
      <c r="S52" s="40">
        <v>0</v>
      </c>
      <c r="T52" s="40">
        <v>0</v>
      </c>
      <c r="U52" s="40">
        <v>0</v>
      </c>
      <c r="V52" s="40">
        <v>0</v>
      </c>
      <c r="W52" s="40">
        <v>0</v>
      </c>
      <c r="X52" s="40">
        <v>0</v>
      </c>
      <c r="Y52" s="40">
        <v>0</v>
      </c>
      <c r="Z52" s="40">
        <v>0</v>
      </c>
      <c r="AA52" s="40">
        <v>0</v>
      </c>
      <c r="AB52" s="40">
        <v>0</v>
      </c>
      <c r="AC52" s="40">
        <v>0</v>
      </c>
      <c r="AD52" s="40">
        <v>0</v>
      </c>
      <c r="AE52" s="40">
        <v>0</v>
      </c>
      <c r="AF52" s="40">
        <v>0</v>
      </c>
      <c r="AG52" s="40">
        <v>0</v>
      </c>
      <c r="AH52" s="40">
        <v>0</v>
      </c>
      <c r="AI52" s="40">
        <v>0</v>
      </c>
      <c r="AJ52" s="40">
        <v>0</v>
      </c>
    </row>
    <row r="53" spans="1:36">
      <c r="A53" s="17" t="s">
        <v>267</v>
      </c>
      <c r="B53" s="40">
        <v>0</v>
      </c>
      <c r="C53" s="40">
        <v>0</v>
      </c>
      <c r="D53" s="40">
        <v>0</v>
      </c>
      <c r="E53" s="40">
        <v>0</v>
      </c>
      <c r="F53" s="40">
        <v>0</v>
      </c>
      <c r="G53" s="40">
        <v>0</v>
      </c>
      <c r="H53" s="40">
        <v>0</v>
      </c>
      <c r="I53" s="40">
        <v>0</v>
      </c>
      <c r="J53" s="40">
        <v>0</v>
      </c>
      <c r="K53" s="40">
        <v>0</v>
      </c>
      <c r="L53" s="40">
        <v>0</v>
      </c>
      <c r="M53" s="40">
        <v>0</v>
      </c>
      <c r="N53" s="40">
        <v>0</v>
      </c>
      <c r="O53" s="40">
        <v>0</v>
      </c>
      <c r="P53" s="40">
        <v>0</v>
      </c>
      <c r="Q53" s="40">
        <v>0</v>
      </c>
      <c r="R53" s="40">
        <v>0</v>
      </c>
      <c r="S53" s="40">
        <v>0</v>
      </c>
      <c r="T53" s="40">
        <v>0</v>
      </c>
      <c r="U53" s="40">
        <v>0</v>
      </c>
      <c r="V53" s="40">
        <v>0</v>
      </c>
      <c r="W53" s="40">
        <v>0</v>
      </c>
      <c r="X53" s="40">
        <v>0</v>
      </c>
      <c r="Y53" s="40">
        <v>0</v>
      </c>
      <c r="Z53" s="40">
        <v>0</v>
      </c>
      <c r="AA53" s="40">
        <v>0</v>
      </c>
      <c r="AB53" s="40">
        <v>0</v>
      </c>
      <c r="AC53" s="40">
        <v>0</v>
      </c>
      <c r="AD53" s="40">
        <v>0</v>
      </c>
      <c r="AE53" s="40">
        <v>0</v>
      </c>
      <c r="AF53" s="40">
        <v>0</v>
      </c>
      <c r="AG53" s="40">
        <v>0</v>
      </c>
      <c r="AH53" s="40">
        <v>0</v>
      </c>
      <c r="AI53" s="40">
        <v>0</v>
      </c>
      <c r="AJ53" s="40">
        <v>0</v>
      </c>
    </row>
    <row r="54" spans="1:36">
      <c r="A54" s="17" t="s">
        <v>268</v>
      </c>
      <c r="B54" s="40">
        <v>0</v>
      </c>
      <c r="C54" s="40">
        <v>-171663.53</v>
      </c>
      <c r="D54" s="40">
        <v>0</v>
      </c>
      <c r="E54" s="40">
        <v>4600814.83</v>
      </c>
      <c r="F54" s="40">
        <v>0</v>
      </c>
      <c r="G54" s="40">
        <v>402650.59</v>
      </c>
      <c r="H54" s="40">
        <v>0</v>
      </c>
      <c r="I54" s="40">
        <v>17333353.949999999</v>
      </c>
      <c r="J54" s="40">
        <v>0</v>
      </c>
      <c r="K54" s="40">
        <v>-200289.7</v>
      </c>
      <c r="L54" s="40">
        <v>0</v>
      </c>
      <c r="M54" s="40">
        <v>934052.55</v>
      </c>
      <c r="N54" s="40">
        <v>0</v>
      </c>
      <c r="O54" s="40">
        <v>171588.83</v>
      </c>
      <c r="P54" s="40">
        <v>0</v>
      </c>
      <c r="Q54" s="40">
        <v>2030527.39</v>
      </c>
      <c r="R54" s="40">
        <v>0</v>
      </c>
      <c r="S54" s="40">
        <v>45015.48</v>
      </c>
      <c r="T54" s="40">
        <v>0</v>
      </c>
      <c r="U54" s="40">
        <v>1886412.96</v>
      </c>
      <c r="V54" s="40">
        <v>0</v>
      </c>
      <c r="W54" s="40">
        <v>202248.68</v>
      </c>
      <c r="X54" s="40">
        <v>0</v>
      </c>
      <c r="Y54" s="40">
        <v>623199.29</v>
      </c>
      <c r="Z54" s="40">
        <v>0</v>
      </c>
      <c r="AA54" s="40">
        <v>140158.29</v>
      </c>
      <c r="AB54" s="40">
        <v>0</v>
      </c>
      <c r="AC54" s="40">
        <v>129546.02</v>
      </c>
      <c r="AD54" s="40">
        <v>0</v>
      </c>
      <c r="AE54" s="40">
        <v>0</v>
      </c>
      <c r="AF54" s="40">
        <v>0</v>
      </c>
      <c r="AG54" s="40">
        <v>-2329030.06</v>
      </c>
      <c r="AH54" s="40">
        <v>-543099.81000000006</v>
      </c>
      <c r="AI54" s="40">
        <v>0</v>
      </c>
      <c r="AJ54" s="40">
        <v>0</v>
      </c>
    </row>
    <row r="55" spans="1:36">
      <c r="A55" s="17" t="s">
        <v>269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-196494.95</v>
      </c>
      <c r="AD55" s="40">
        <v>0</v>
      </c>
      <c r="AE55" s="40">
        <v>0</v>
      </c>
      <c r="AF55" s="40">
        <v>0</v>
      </c>
      <c r="AG55" s="40">
        <v>19294.080000000002</v>
      </c>
      <c r="AH55" s="40">
        <v>-16182.6</v>
      </c>
      <c r="AI55" s="40">
        <v>0</v>
      </c>
      <c r="AJ55" s="40">
        <v>0</v>
      </c>
    </row>
    <row r="56" spans="1:36">
      <c r="A56" s="17" t="s">
        <v>270</v>
      </c>
      <c r="B56" s="40">
        <v>0</v>
      </c>
      <c r="C56" s="40">
        <v>0</v>
      </c>
      <c r="D56" s="40">
        <v>0</v>
      </c>
      <c r="E56" s="40">
        <v>-380473.53</v>
      </c>
      <c r="F56" s="40">
        <v>0</v>
      </c>
      <c r="G56" s="40">
        <v>0</v>
      </c>
      <c r="H56" s="40">
        <v>0</v>
      </c>
      <c r="I56" s="40">
        <v>-1144046</v>
      </c>
      <c r="J56" s="40">
        <v>0</v>
      </c>
      <c r="K56" s="40">
        <v>110370</v>
      </c>
      <c r="L56" s="40">
        <v>0</v>
      </c>
      <c r="M56" s="40">
        <v>507510</v>
      </c>
      <c r="N56" s="40">
        <v>0</v>
      </c>
      <c r="O56" s="40">
        <v>-198900</v>
      </c>
      <c r="P56" s="40">
        <v>0</v>
      </c>
      <c r="Q56" s="40">
        <v>-713150</v>
      </c>
      <c r="R56" s="40">
        <v>0</v>
      </c>
      <c r="S56" s="40">
        <v>156640</v>
      </c>
      <c r="T56" s="40">
        <v>0</v>
      </c>
      <c r="U56" s="40">
        <v>1049660</v>
      </c>
      <c r="V56" s="40">
        <v>0</v>
      </c>
      <c r="W56" s="40">
        <v>1004700</v>
      </c>
      <c r="X56" s="40">
        <v>0</v>
      </c>
      <c r="Y56" s="40">
        <v>-237660</v>
      </c>
      <c r="Z56" s="40">
        <v>0</v>
      </c>
      <c r="AA56" s="40">
        <v>199720</v>
      </c>
      <c r="AB56" s="40">
        <v>0</v>
      </c>
      <c r="AC56" s="40">
        <v>483619</v>
      </c>
      <c r="AD56" s="40">
        <v>0</v>
      </c>
      <c r="AE56" s="40">
        <v>0</v>
      </c>
      <c r="AF56" s="40">
        <v>0</v>
      </c>
      <c r="AG56" s="40">
        <v>-2388466.04</v>
      </c>
      <c r="AH56" s="40">
        <v>-4086880.14</v>
      </c>
      <c r="AI56" s="40">
        <v>0</v>
      </c>
      <c r="AJ56" s="40">
        <v>0</v>
      </c>
    </row>
    <row r="57" spans="1:36">
      <c r="A57" s="17" t="s">
        <v>271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v>0</v>
      </c>
      <c r="AJ57" s="40">
        <v>0</v>
      </c>
    </row>
    <row r="58" spans="1:36">
      <c r="A58" s="17" t="s">
        <v>272</v>
      </c>
      <c r="B58" s="40">
        <v>0</v>
      </c>
      <c r="C58" s="40">
        <v>0</v>
      </c>
      <c r="D58" s="40">
        <v>0</v>
      </c>
      <c r="E58" s="40">
        <v>0</v>
      </c>
      <c r="F58" s="40">
        <v>0</v>
      </c>
      <c r="G58" s="40">
        <v>0</v>
      </c>
      <c r="H58" s="40">
        <v>0</v>
      </c>
      <c r="I58" s="40">
        <v>0</v>
      </c>
      <c r="J58" s="40">
        <v>0</v>
      </c>
      <c r="K58" s="40">
        <v>0</v>
      </c>
      <c r="L58" s="40">
        <v>0</v>
      </c>
      <c r="M58" s="40">
        <v>0</v>
      </c>
      <c r="N58" s="40">
        <v>0</v>
      </c>
      <c r="O58" s="40">
        <v>0</v>
      </c>
      <c r="P58" s="40">
        <v>0</v>
      </c>
      <c r="Q58" s="40">
        <v>0</v>
      </c>
      <c r="R58" s="40">
        <v>0</v>
      </c>
      <c r="S58" s="40">
        <v>0</v>
      </c>
      <c r="T58" s="40">
        <v>0</v>
      </c>
      <c r="U58" s="40">
        <v>0</v>
      </c>
      <c r="V58" s="40">
        <v>0</v>
      </c>
      <c r="W58" s="40">
        <v>0</v>
      </c>
      <c r="X58" s="40">
        <v>0</v>
      </c>
      <c r="Y58" s="40">
        <v>0</v>
      </c>
      <c r="Z58" s="40">
        <v>0</v>
      </c>
      <c r="AA58" s="40">
        <v>0</v>
      </c>
      <c r="AB58" s="40">
        <v>0</v>
      </c>
      <c r="AC58" s="40">
        <v>0</v>
      </c>
      <c r="AD58" s="40">
        <v>0</v>
      </c>
      <c r="AE58" s="40">
        <v>0</v>
      </c>
      <c r="AF58" s="40">
        <v>0</v>
      </c>
      <c r="AG58" s="40">
        <v>0</v>
      </c>
      <c r="AH58" s="40">
        <v>0</v>
      </c>
      <c r="AI58" s="40">
        <v>0</v>
      </c>
      <c r="AJ58" s="40">
        <v>0</v>
      </c>
    </row>
    <row r="59" spans="1:36">
      <c r="A59" s="17" t="s">
        <v>197</v>
      </c>
      <c r="B59" s="40">
        <v>0</v>
      </c>
      <c r="C59" s="40">
        <v>53069562.18</v>
      </c>
      <c r="D59" s="40">
        <v>0</v>
      </c>
      <c r="E59" s="40">
        <v>105424157.53</v>
      </c>
      <c r="F59" s="40">
        <v>0</v>
      </c>
      <c r="G59" s="40">
        <v>50042740.82</v>
      </c>
      <c r="H59" s="40">
        <v>0</v>
      </c>
      <c r="I59" s="40">
        <v>102061330.70999999</v>
      </c>
      <c r="J59" s="40">
        <v>0</v>
      </c>
      <c r="K59" s="40">
        <v>43032353.149999999</v>
      </c>
      <c r="L59" s="40">
        <v>0</v>
      </c>
      <c r="M59" s="40">
        <v>80785635.939999998</v>
      </c>
      <c r="N59" s="40">
        <v>0</v>
      </c>
      <c r="O59" s="40">
        <v>37404598.240000002</v>
      </c>
      <c r="P59" s="40">
        <v>0</v>
      </c>
      <c r="Q59" s="40">
        <v>37668628.869999997</v>
      </c>
      <c r="R59" s="40">
        <v>0</v>
      </c>
      <c r="S59" s="40">
        <v>12859225.220000001</v>
      </c>
      <c r="T59" s="40">
        <v>0</v>
      </c>
      <c r="U59" s="40">
        <v>17934737.84</v>
      </c>
      <c r="V59" s="40">
        <v>0</v>
      </c>
      <c r="W59" s="40">
        <v>6157142.6500000004</v>
      </c>
      <c r="X59" s="40">
        <v>0</v>
      </c>
      <c r="Y59" s="40">
        <v>2802355.29</v>
      </c>
      <c r="Z59" s="40">
        <v>0</v>
      </c>
      <c r="AA59" s="40">
        <v>11334386.529999999</v>
      </c>
      <c r="AB59" s="40">
        <v>0</v>
      </c>
      <c r="AC59" s="40">
        <v>26202527.920000002</v>
      </c>
      <c r="AD59" s="40">
        <v>0</v>
      </c>
      <c r="AE59" s="40">
        <v>0</v>
      </c>
      <c r="AF59" s="40">
        <v>0</v>
      </c>
      <c r="AG59" s="40">
        <v>25738147.82</v>
      </c>
      <c r="AH59" s="40">
        <v>12843218.35</v>
      </c>
      <c r="AI59" s="40">
        <v>0</v>
      </c>
      <c r="AJ59" s="40">
        <v>0</v>
      </c>
    </row>
    <row r="60" spans="1:36">
      <c r="A60" s="17" t="s">
        <v>273</v>
      </c>
      <c r="B60" s="40">
        <v>0</v>
      </c>
      <c r="C60" s="40">
        <v>-9706141.2200000007</v>
      </c>
      <c r="D60" s="40">
        <v>0</v>
      </c>
      <c r="E60" s="40">
        <v>-23689636.989999998</v>
      </c>
      <c r="F60" s="40">
        <v>0</v>
      </c>
      <c r="G60" s="40">
        <v>-7890087.8300000001</v>
      </c>
      <c r="H60" s="40">
        <v>0</v>
      </c>
      <c r="I60" s="40">
        <v>-178841427.09</v>
      </c>
      <c r="J60" s="40">
        <v>0</v>
      </c>
      <c r="K60" s="40">
        <v>-7523184.2599999998</v>
      </c>
      <c r="L60" s="40">
        <v>0</v>
      </c>
      <c r="M60" s="40">
        <v>-29653709.129999999</v>
      </c>
      <c r="N60" s="40">
        <v>0</v>
      </c>
      <c r="O60" s="40">
        <v>-17657643.43</v>
      </c>
      <c r="P60" s="40">
        <v>0</v>
      </c>
      <c r="Q60" s="40">
        <v>-36165521.770000003</v>
      </c>
      <c r="R60" s="40">
        <v>0</v>
      </c>
      <c r="S60" s="40">
        <v>-24741448.75</v>
      </c>
      <c r="T60" s="40">
        <v>0</v>
      </c>
      <c r="U60" s="40">
        <v>-35875929.189999998</v>
      </c>
      <c r="V60" s="40">
        <v>0</v>
      </c>
      <c r="W60" s="40">
        <v>-10945884.539999999</v>
      </c>
      <c r="X60" s="40">
        <v>0</v>
      </c>
      <c r="Y60" s="40">
        <v>-11671538.33</v>
      </c>
      <c r="Z60" s="40">
        <v>0</v>
      </c>
      <c r="AA60" s="40">
        <v>-3000805.99</v>
      </c>
      <c r="AB60" s="40">
        <v>0</v>
      </c>
      <c r="AC60" s="40">
        <v>-10531756.890000001</v>
      </c>
      <c r="AD60" s="40">
        <v>0</v>
      </c>
      <c r="AE60" s="40">
        <v>0</v>
      </c>
      <c r="AF60" s="40">
        <v>0</v>
      </c>
      <c r="AG60" s="40">
        <v>4631909.57</v>
      </c>
      <c r="AH60" s="40">
        <v>-3646087.76</v>
      </c>
      <c r="AI60" s="40">
        <v>0</v>
      </c>
      <c r="AJ60" s="40">
        <v>0</v>
      </c>
    </row>
    <row r="61" spans="1:36">
      <c r="A61" s="17" t="s">
        <v>274</v>
      </c>
      <c r="B61" s="40">
        <v>0</v>
      </c>
      <c r="C61" s="40">
        <v>-4554042.5599999996</v>
      </c>
      <c r="D61" s="40">
        <v>0</v>
      </c>
      <c r="E61" s="40">
        <v>5342296.97</v>
      </c>
      <c r="F61" s="40">
        <v>0</v>
      </c>
      <c r="G61" s="40">
        <v>-1793940.69</v>
      </c>
      <c r="H61" s="40">
        <v>0</v>
      </c>
      <c r="I61" s="40">
        <v>-3700344.02</v>
      </c>
      <c r="J61" s="40">
        <v>0</v>
      </c>
      <c r="K61" s="40">
        <v>2127552.15</v>
      </c>
      <c r="L61" s="40">
        <v>0</v>
      </c>
      <c r="M61" s="40">
        <v>598354.93999999994</v>
      </c>
      <c r="N61" s="40">
        <v>0</v>
      </c>
      <c r="O61" s="40">
        <v>-312917.01</v>
      </c>
      <c r="P61" s="40">
        <v>0</v>
      </c>
      <c r="Q61" s="40">
        <v>-4282301.68</v>
      </c>
      <c r="R61" s="40">
        <v>0</v>
      </c>
      <c r="S61" s="40">
        <v>-1106208.8400000001</v>
      </c>
      <c r="T61" s="40">
        <v>0</v>
      </c>
      <c r="U61" s="40">
        <v>-1150090.83</v>
      </c>
      <c r="V61" s="40">
        <v>0</v>
      </c>
      <c r="W61" s="40">
        <v>0</v>
      </c>
      <c r="X61" s="40">
        <v>0</v>
      </c>
      <c r="Y61" s="40">
        <v>-295533.64</v>
      </c>
      <c r="Z61" s="40">
        <v>0</v>
      </c>
      <c r="AA61" s="40">
        <v>816301.84</v>
      </c>
      <c r="AB61" s="40">
        <v>0</v>
      </c>
      <c r="AC61" s="40">
        <v>926624.84</v>
      </c>
      <c r="AD61" s="40">
        <v>0</v>
      </c>
      <c r="AE61" s="40">
        <v>0</v>
      </c>
      <c r="AF61" s="40">
        <v>0</v>
      </c>
      <c r="AG61" s="40">
        <v>-739777.5</v>
      </c>
      <c r="AH61" s="40">
        <v>848803.41</v>
      </c>
      <c r="AI61" s="40">
        <v>0</v>
      </c>
      <c r="AJ61" s="40">
        <v>0</v>
      </c>
    </row>
    <row r="62" spans="1:36">
      <c r="A62" s="17" t="s">
        <v>275</v>
      </c>
      <c r="B62" s="40">
        <v>0</v>
      </c>
      <c r="C62" s="40">
        <v>0</v>
      </c>
      <c r="D62" s="40">
        <v>0</v>
      </c>
      <c r="E62" s="40">
        <v>385678.69</v>
      </c>
      <c r="F62" s="40">
        <v>0</v>
      </c>
      <c r="G62" s="40">
        <v>457195.74</v>
      </c>
      <c r="H62" s="40">
        <v>0</v>
      </c>
      <c r="I62" s="40">
        <v>778540.82</v>
      </c>
      <c r="J62" s="40">
        <v>0</v>
      </c>
      <c r="K62" s="40">
        <v>0</v>
      </c>
      <c r="L62" s="40">
        <v>0</v>
      </c>
      <c r="M62" s="40">
        <v>234809.63</v>
      </c>
      <c r="N62" s="40">
        <v>0</v>
      </c>
      <c r="O62" s="40">
        <v>0</v>
      </c>
      <c r="P62" s="40">
        <v>0</v>
      </c>
      <c r="Q62" s="40">
        <v>213045.27</v>
      </c>
      <c r="R62" s="40">
        <v>0</v>
      </c>
      <c r="S62" s="40">
        <v>0</v>
      </c>
      <c r="T62" s="40">
        <v>0</v>
      </c>
      <c r="U62" s="40">
        <v>-149175.79</v>
      </c>
      <c r="V62" s="40">
        <v>0</v>
      </c>
      <c r="W62" s="40">
        <v>-19193.89</v>
      </c>
      <c r="X62" s="40">
        <v>0</v>
      </c>
      <c r="Y62" s="40">
        <v>-719475.38</v>
      </c>
      <c r="Z62" s="40">
        <v>0</v>
      </c>
      <c r="AA62" s="40">
        <v>0</v>
      </c>
      <c r="AB62" s="40">
        <v>0</v>
      </c>
      <c r="AC62" s="40">
        <v>1186524.47</v>
      </c>
      <c r="AD62" s="40">
        <v>0</v>
      </c>
      <c r="AE62" s="40">
        <v>0</v>
      </c>
      <c r="AF62" s="40">
        <v>0</v>
      </c>
      <c r="AG62" s="40">
        <v>352665.22</v>
      </c>
      <c r="AH62" s="40">
        <v>745169.84</v>
      </c>
      <c r="AI62" s="40">
        <v>0</v>
      </c>
      <c r="AJ62" s="40">
        <v>0</v>
      </c>
    </row>
    <row r="63" spans="1:36">
      <c r="A63" s="17" t="s">
        <v>276</v>
      </c>
      <c r="B63" s="40">
        <v>0</v>
      </c>
      <c r="C63" s="40">
        <v>-9815191.3000000007</v>
      </c>
      <c r="D63" s="40">
        <v>0</v>
      </c>
      <c r="E63" s="40">
        <v>-45336891.530000001</v>
      </c>
      <c r="F63" s="40">
        <v>0</v>
      </c>
      <c r="G63" s="40">
        <v>-47195334.960000001</v>
      </c>
      <c r="H63" s="40">
        <v>0</v>
      </c>
      <c r="I63" s="40">
        <v>-28617966.850000001</v>
      </c>
      <c r="J63" s="40">
        <v>0</v>
      </c>
      <c r="K63" s="40">
        <v>-21589275.379999999</v>
      </c>
      <c r="L63" s="40">
        <v>0</v>
      </c>
      <c r="M63" s="40">
        <v>35773250.259999998</v>
      </c>
      <c r="N63" s="40">
        <v>0</v>
      </c>
      <c r="O63" s="40">
        <v>-19364358.969999999</v>
      </c>
      <c r="P63" s="40">
        <v>0</v>
      </c>
      <c r="Q63" s="40">
        <v>-26177716.27</v>
      </c>
      <c r="R63" s="40">
        <v>0</v>
      </c>
      <c r="S63" s="40">
        <v>-59044248.509999998</v>
      </c>
      <c r="T63" s="40">
        <v>0</v>
      </c>
      <c r="U63" s="40">
        <v>-34877370.310000002</v>
      </c>
      <c r="V63" s="40">
        <v>0</v>
      </c>
      <c r="W63" s="40">
        <v>-72030434.480000004</v>
      </c>
      <c r="X63" s="40">
        <v>0</v>
      </c>
      <c r="Y63" s="40">
        <v>-15439110.68</v>
      </c>
      <c r="Z63" s="40">
        <v>0</v>
      </c>
      <c r="AA63" s="40">
        <v>-8853039.7599999998</v>
      </c>
      <c r="AB63" s="40">
        <v>0</v>
      </c>
      <c r="AC63" s="40">
        <v>57328845.090000004</v>
      </c>
      <c r="AD63" s="40">
        <v>0</v>
      </c>
      <c r="AE63" s="40">
        <v>0</v>
      </c>
      <c r="AF63" s="40">
        <v>0</v>
      </c>
      <c r="AG63" s="40">
        <v>-143363222.91</v>
      </c>
      <c r="AH63" s="40">
        <v>-105784266.22</v>
      </c>
      <c r="AI63" s="40">
        <v>0</v>
      </c>
      <c r="AJ63" s="40">
        <v>0</v>
      </c>
    </row>
    <row r="64" spans="1:36">
      <c r="A64" s="17" t="s">
        <v>277</v>
      </c>
      <c r="B64" s="40">
        <v>0</v>
      </c>
      <c r="C64" s="40">
        <v>-141460707.62</v>
      </c>
      <c r="D64" s="40">
        <v>0</v>
      </c>
      <c r="E64" s="40">
        <v>-241420944.69999999</v>
      </c>
      <c r="F64" s="40">
        <v>0</v>
      </c>
      <c r="G64" s="40">
        <v>-142143990.27000001</v>
      </c>
      <c r="H64" s="40">
        <v>0</v>
      </c>
      <c r="I64" s="40">
        <v>-338290249.16000003</v>
      </c>
      <c r="J64" s="40">
        <v>0</v>
      </c>
      <c r="K64" s="40">
        <v>-276118250.88999999</v>
      </c>
      <c r="L64" s="40">
        <v>0</v>
      </c>
      <c r="M64" s="40">
        <v>-421653902.54000002</v>
      </c>
      <c r="N64" s="40">
        <v>0</v>
      </c>
      <c r="O64" s="40">
        <v>-291773766.17000002</v>
      </c>
      <c r="P64" s="40">
        <v>0</v>
      </c>
      <c r="Q64" s="40">
        <v>-180827309.5</v>
      </c>
      <c r="R64" s="40">
        <v>0</v>
      </c>
      <c r="S64" s="40">
        <v>-86900925.719999999</v>
      </c>
      <c r="T64" s="40">
        <v>0</v>
      </c>
      <c r="U64" s="40">
        <v>11848027.119999999</v>
      </c>
      <c r="V64" s="40">
        <v>0</v>
      </c>
      <c r="W64" s="40">
        <v>10718803.890000001</v>
      </c>
      <c r="X64" s="40">
        <v>0</v>
      </c>
      <c r="Y64" s="40">
        <v>-97346987.560000002</v>
      </c>
      <c r="Z64" s="40">
        <v>0</v>
      </c>
      <c r="AA64" s="40">
        <v>-88379625.680000007</v>
      </c>
      <c r="AB64" s="40">
        <v>0</v>
      </c>
      <c r="AC64" s="40">
        <v>-69953828.560000002</v>
      </c>
      <c r="AD64" s="40">
        <v>0</v>
      </c>
      <c r="AE64" s="40">
        <v>0</v>
      </c>
      <c r="AF64" s="40">
        <v>0</v>
      </c>
      <c r="AG64" s="40">
        <v>8763416.6500000004</v>
      </c>
      <c r="AH64" s="40">
        <v>-104201807.78</v>
      </c>
      <c r="AI64" s="40">
        <v>0</v>
      </c>
      <c r="AJ64" s="40">
        <v>0</v>
      </c>
    </row>
    <row r="65" spans="1:36">
      <c r="A65" s="17" t="s">
        <v>278</v>
      </c>
      <c r="B65" s="40">
        <v>0</v>
      </c>
      <c r="C65" s="40">
        <v>-45952971.109999999</v>
      </c>
      <c r="D65" s="40">
        <v>0</v>
      </c>
      <c r="E65" s="40">
        <v>42407427.530000001</v>
      </c>
      <c r="F65" s="40">
        <v>0</v>
      </c>
      <c r="G65" s="40">
        <v>-131370416.89</v>
      </c>
      <c r="H65" s="40">
        <v>0</v>
      </c>
      <c r="I65" s="40">
        <v>247697201.71000001</v>
      </c>
      <c r="J65" s="40">
        <v>0</v>
      </c>
      <c r="K65" s="40">
        <v>-78305361.620000005</v>
      </c>
      <c r="L65" s="40">
        <v>0</v>
      </c>
      <c r="M65" s="40">
        <v>-46424536.340000004</v>
      </c>
      <c r="N65" s="40">
        <v>0</v>
      </c>
      <c r="O65" s="40">
        <v>-64305278.32</v>
      </c>
      <c r="P65" s="40">
        <v>0</v>
      </c>
      <c r="Q65" s="40">
        <v>-89294398.540000007</v>
      </c>
      <c r="R65" s="40">
        <v>0</v>
      </c>
      <c r="S65" s="40">
        <v>27732834.98</v>
      </c>
      <c r="T65" s="40">
        <v>0</v>
      </c>
      <c r="U65" s="40">
        <v>38433106.149999999</v>
      </c>
      <c r="V65" s="40">
        <v>0</v>
      </c>
      <c r="W65" s="40">
        <v>-4380428.18</v>
      </c>
      <c r="X65" s="40">
        <v>0</v>
      </c>
      <c r="Y65" s="40">
        <v>66988860.100000001</v>
      </c>
      <c r="Z65" s="40">
        <v>0</v>
      </c>
      <c r="AA65" s="40">
        <v>65880329.579999998</v>
      </c>
      <c r="AB65" s="40">
        <v>0</v>
      </c>
      <c r="AC65" s="40">
        <v>83897826.569999993</v>
      </c>
      <c r="AD65" s="40">
        <v>0</v>
      </c>
      <c r="AE65" s="40">
        <v>0</v>
      </c>
      <c r="AF65" s="40">
        <v>0</v>
      </c>
      <c r="AG65" s="40">
        <v>80123487.200000003</v>
      </c>
      <c r="AH65" s="40">
        <v>109248444.47</v>
      </c>
      <c r="AI65" s="40">
        <v>0</v>
      </c>
      <c r="AJ65" s="40">
        <v>0</v>
      </c>
    </row>
    <row r="66" spans="1:36">
      <c r="A66" s="17" t="s">
        <v>279</v>
      </c>
      <c r="B66" s="40">
        <v>0</v>
      </c>
      <c r="C66" s="40">
        <v>0</v>
      </c>
      <c r="D66" s="40">
        <v>0</v>
      </c>
      <c r="E66" s="40">
        <v>0</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c r="AI66" s="40">
        <v>0</v>
      </c>
      <c r="AJ66" s="40">
        <v>0</v>
      </c>
    </row>
    <row r="67" spans="1:36">
      <c r="A67" s="17" t="s">
        <v>280</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c r="AI67" s="40">
        <v>0</v>
      </c>
      <c r="AJ67" s="40">
        <v>0</v>
      </c>
    </row>
    <row r="68" spans="1:36">
      <c r="A68" s="17" t="s">
        <v>281</v>
      </c>
      <c r="B68" s="40">
        <v>0</v>
      </c>
      <c r="C68" s="40">
        <v>0</v>
      </c>
      <c r="D68" s="40">
        <v>0</v>
      </c>
      <c r="E68" s="40">
        <v>0</v>
      </c>
      <c r="F68" s="40">
        <v>0</v>
      </c>
      <c r="G68" s="40">
        <v>0</v>
      </c>
      <c r="H68" s="40">
        <v>0</v>
      </c>
      <c r="I68" s="40">
        <v>0</v>
      </c>
      <c r="J68" s="40">
        <v>0</v>
      </c>
      <c r="K68" s="40">
        <v>0</v>
      </c>
      <c r="L68" s="40">
        <v>0</v>
      </c>
      <c r="M68" s="40">
        <v>0</v>
      </c>
      <c r="N68" s="40">
        <v>0</v>
      </c>
      <c r="O68" s="40">
        <v>0</v>
      </c>
      <c r="P68" s="40">
        <v>0</v>
      </c>
      <c r="Q68" s="40">
        <v>0</v>
      </c>
      <c r="R68" s="40">
        <v>0</v>
      </c>
      <c r="S68" s="40">
        <v>0</v>
      </c>
      <c r="T68" s="40">
        <v>0</v>
      </c>
      <c r="U68" s="40">
        <v>0</v>
      </c>
      <c r="V68" s="40">
        <v>0</v>
      </c>
      <c r="W68" s="40">
        <v>0</v>
      </c>
      <c r="X68" s="40">
        <v>0</v>
      </c>
      <c r="Y68" s="40">
        <v>0</v>
      </c>
      <c r="Z68" s="40">
        <v>0</v>
      </c>
      <c r="AA68" s="40">
        <v>0</v>
      </c>
      <c r="AB68" s="40">
        <v>0</v>
      </c>
      <c r="AC68" s="40">
        <v>0</v>
      </c>
      <c r="AD68" s="40">
        <v>0</v>
      </c>
      <c r="AE68" s="40">
        <v>0</v>
      </c>
      <c r="AF68" s="40">
        <v>0</v>
      </c>
      <c r="AG68" s="40">
        <v>0</v>
      </c>
      <c r="AH68" s="40">
        <v>0</v>
      </c>
      <c r="AI68" s="40">
        <v>0</v>
      </c>
      <c r="AJ68" s="40">
        <v>0</v>
      </c>
    </row>
    <row r="69" spans="1:36">
      <c r="A69" s="17" t="s">
        <v>282</v>
      </c>
      <c r="B69" s="40">
        <v>0</v>
      </c>
      <c r="C69" s="40">
        <v>298710706.64999998</v>
      </c>
      <c r="D69" s="40">
        <v>0</v>
      </c>
      <c r="E69" s="40">
        <v>671396305.88</v>
      </c>
      <c r="F69" s="40">
        <v>0</v>
      </c>
      <c r="G69" s="40">
        <v>89866496.560000002</v>
      </c>
      <c r="H69" s="40">
        <v>0</v>
      </c>
      <c r="I69" s="40">
        <v>689844199.94000006</v>
      </c>
      <c r="J69" s="40">
        <v>0</v>
      </c>
      <c r="K69" s="40">
        <v>19900576.359999999</v>
      </c>
      <c r="L69" s="40">
        <v>0</v>
      </c>
      <c r="M69" s="40">
        <v>227783450.15000001</v>
      </c>
      <c r="N69" s="40">
        <v>0</v>
      </c>
      <c r="O69" s="40">
        <v>-70332768.439999998</v>
      </c>
      <c r="P69" s="40">
        <v>0</v>
      </c>
      <c r="Q69" s="40">
        <v>165537405.34999999</v>
      </c>
      <c r="R69" s="40">
        <v>0</v>
      </c>
      <c r="S69" s="40">
        <v>82925369.269999996</v>
      </c>
      <c r="T69" s="40">
        <v>0</v>
      </c>
      <c r="U69" s="40">
        <v>343986058.02999997</v>
      </c>
      <c r="V69" s="40">
        <v>0</v>
      </c>
      <c r="W69" s="40">
        <v>105993713.34999999</v>
      </c>
      <c r="X69" s="40">
        <v>0</v>
      </c>
      <c r="Y69" s="40">
        <v>311785850.20999998</v>
      </c>
      <c r="Z69" s="40">
        <v>0</v>
      </c>
      <c r="AA69" s="40">
        <v>161099299.12</v>
      </c>
      <c r="AB69" s="40">
        <v>0</v>
      </c>
      <c r="AC69" s="40">
        <v>400732305.49000001</v>
      </c>
      <c r="AD69" s="40">
        <v>0</v>
      </c>
      <c r="AE69" s="40">
        <v>0</v>
      </c>
      <c r="AF69" s="40">
        <v>0</v>
      </c>
      <c r="AG69" s="40">
        <v>183597326.80000001</v>
      </c>
      <c r="AH69" s="40">
        <v>92311923.209999993</v>
      </c>
      <c r="AI69" s="40">
        <v>0</v>
      </c>
      <c r="AJ69" s="40">
        <v>0</v>
      </c>
    </row>
    <row r="70" spans="1:36">
      <c r="A70" s="17" t="s">
        <v>283</v>
      </c>
      <c r="B70" s="40">
        <v>0</v>
      </c>
      <c r="C70" s="40">
        <v>0</v>
      </c>
      <c r="D70" s="40">
        <v>0</v>
      </c>
      <c r="E70" s="40">
        <v>0</v>
      </c>
      <c r="F70" s="40">
        <v>0</v>
      </c>
      <c r="G70" s="40">
        <v>0</v>
      </c>
      <c r="H70" s="40">
        <v>0</v>
      </c>
      <c r="I70" s="40">
        <v>0</v>
      </c>
      <c r="J70" s="40">
        <v>0</v>
      </c>
      <c r="K70" s="40">
        <v>0</v>
      </c>
      <c r="L70" s="40">
        <v>0</v>
      </c>
      <c r="M70" s="40">
        <v>0</v>
      </c>
      <c r="N70" s="40">
        <v>0</v>
      </c>
      <c r="O70" s="40">
        <v>0</v>
      </c>
      <c r="P70" s="40">
        <v>0</v>
      </c>
      <c r="Q70" s="40">
        <v>0</v>
      </c>
      <c r="R70" s="40">
        <v>0</v>
      </c>
      <c r="S70" s="40">
        <v>0</v>
      </c>
      <c r="T70" s="40">
        <v>0</v>
      </c>
      <c r="U70" s="40">
        <v>0</v>
      </c>
      <c r="V70" s="40">
        <v>0</v>
      </c>
      <c r="W70" s="40">
        <v>0</v>
      </c>
      <c r="X70" s="40">
        <v>0</v>
      </c>
      <c r="Y70" s="40">
        <v>0</v>
      </c>
      <c r="Z70" s="40">
        <v>0</v>
      </c>
      <c r="AA70" s="40">
        <v>0</v>
      </c>
      <c r="AB70" s="40">
        <v>0</v>
      </c>
      <c r="AC70" s="40">
        <v>0</v>
      </c>
      <c r="AD70" s="40">
        <v>0</v>
      </c>
      <c r="AE70" s="40">
        <v>0</v>
      </c>
      <c r="AF70" s="40">
        <v>0</v>
      </c>
      <c r="AG70" s="40">
        <v>0</v>
      </c>
      <c r="AH70" s="40">
        <v>0</v>
      </c>
      <c r="AI70" s="40">
        <v>0</v>
      </c>
      <c r="AJ70" s="40">
        <v>0</v>
      </c>
    </row>
    <row r="71" spans="1:36">
      <c r="A71" s="17" t="s">
        <v>284</v>
      </c>
      <c r="B71" s="40">
        <v>0</v>
      </c>
      <c r="C71" s="40">
        <v>0</v>
      </c>
      <c r="D71" s="40">
        <v>0</v>
      </c>
      <c r="E71" s="40">
        <v>0</v>
      </c>
      <c r="F71" s="40">
        <v>0</v>
      </c>
      <c r="G71" s="40">
        <v>0</v>
      </c>
      <c r="H71" s="40">
        <v>0</v>
      </c>
      <c r="I71" s="40">
        <v>0</v>
      </c>
      <c r="J71" s="40">
        <v>0</v>
      </c>
      <c r="K71" s="40">
        <v>0</v>
      </c>
      <c r="L71" s="40">
        <v>0</v>
      </c>
      <c r="M71" s="40">
        <v>0</v>
      </c>
      <c r="N71" s="40">
        <v>0</v>
      </c>
      <c r="O71" s="40">
        <v>0</v>
      </c>
      <c r="P71" s="40">
        <v>0</v>
      </c>
      <c r="Q71" s="40">
        <v>0</v>
      </c>
      <c r="R71" s="40">
        <v>0</v>
      </c>
      <c r="S71" s="40">
        <v>0</v>
      </c>
      <c r="T71" s="40">
        <v>0</v>
      </c>
      <c r="U71" s="40">
        <v>0</v>
      </c>
      <c r="V71" s="40">
        <v>0</v>
      </c>
      <c r="W71" s="40">
        <v>0</v>
      </c>
      <c r="X71" s="40">
        <v>0</v>
      </c>
      <c r="Y71" s="40">
        <v>0</v>
      </c>
      <c r="Z71" s="40">
        <v>0</v>
      </c>
      <c r="AA71" s="40">
        <v>0</v>
      </c>
      <c r="AB71" s="40">
        <v>0</v>
      </c>
      <c r="AC71" s="40">
        <v>0</v>
      </c>
      <c r="AD71" s="40">
        <v>0</v>
      </c>
      <c r="AE71" s="40">
        <v>0</v>
      </c>
      <c r="AF71" s="40">
        <v>0</v>
      </c>
      <c r="AG71" s="40">
        <v>0</v>
      </c>
      <c r="AH71" s="40">
        <v>0</v>
      </c>
      <c r="AI71" s="40">
        <v>0</v>
      </c>
      <c r="AJ71" s="40">
        <v>0</v>
      </c>
    </row>
    <row r="72" spans="1:36">
      <c r="A72" s="17" t="s">
        <v>285</v>
      </c>
      <c r="B72" s="40">
        <v>0</v>
      </c>
      <c r="C72" s="40">
        <v>0</v>
      </c>
      <c r="D72" s="40">
        <v>0</v>
      </c>
      <c r="E72" s="40">
        <v>0</v>
      </c>
      <c r="F72" s="40">
        <v>0</v>
      </c>
      <c r="G72" s="40">
        <v>0</v>
      </c>
      <c r="H72" s="40">
        <v>0</v>
      </c>
      <c r="I72" s="40">
        <v>0</v>
      </c>
      <c r="J72" s="40">
        <v>0</v>
      </c>
      <c r="K72" s="40">
        <v>0</v>
      </c>
      <c r="L72" s="40">
        <v>0</v>
      </c>
      <c r="M72" s="40">
        <v>1926940</v>
      </c>
      <c r="N72" s="40">
        <v>0</v>
      </c>
      <c r="O72" s="40">
        <v>0</v>
      </c>
      <c r="P72" s="40">
        <v>0</v>
      </c>
      <c r="Q72" s="40">
        <v>1049237</v>
      </c>
      <c r="R72" s="40">
        <v>0</v>
      </c>
      <c r="S72" s="40">
        <v>0</v>
      </c>
      <c r="T72" s="40">
        <v>0</v>
      </c>
      <c r="U72" s="40">
        <v>1871156</v>
      </c>
      <c r="V72" s="40">
        <v>0</v>
      </c>
      <c r="W72" s="40">
        <v>0</v>
      </c>
      <c r="X72" s="40">
        <v>0</v>
      </c>
      <c r="Y72" s="40">
        <v>5909958.8099999996</v>
      </c>
      <c r="Z72" s="40">
        <v>0</v>
      </c>
      <c r="AA72" s="40">
        <v>0</v>
      </c>
      <c r="AB72" s="40">
        <v>0</v>
      </c>
      <c r="AC72" s="40">
        <v>0</v>
      </c>
      <c r="AD72" s="40">
        <v>0</v>
      </c>
      <c r="AE72" s="40">
        <v>0</v>
      </c>
      <c r="AF72" s="40">
        <v>0</v>
      </c>
      <c r="AG72" s="40">
        <v>0</v>
      </c>
      <c r="AH72" s="40">
        <v>0</v>
      </c>
      <c r="AI72" s="40">
        <v>0</v>
      </c>
      <c r="AJ72" s="40">
        <v>0</v>
      </c>
    </row>
    <row r="73" spans="1:36">
      <c r="A73" s="17" t="s">
        <v>286</v>
      </c>
      <c r="B73" s="40">
        <v>0</v>
      </c>
      <c r="C73" s="40">
        <v>1104921079.8900001</v>
      </c>
      <c r="D73" s="40">
        <v>0</v>
      </c>
      <c r="E73" s="40">
        <v>1221930230.4300001</v>
      </c>
      <c r="F73" s="40">
        <v>0</v>
      </c>
      <c r="G73" s="40">
        <v>1092891431.7</v>
      </c>
      <c r="H73" s="40">
        <v>0</v>
      </c>
      <c r="I73" s="40">
        <v>1139658566.9400001</v>
      </c>
      <c r="J73" s="40">
        <v>0</v>
      </c>
      <c r="K73" s="40">
        <v>859587100.33000004</v>
      </c>
      <c r="L73" s="40">
        <v>0</v>
      </c>
      <c r="M73" s="40">
        <v>815961534.58000004</v>
      </c>
      <c r="N73" s="40">
        <v>0</v>
      </c>
      <c r="O73" s="40">
        <v>1013364427.53</v>
      </c>
      <c r="P73" s="40">
        <v>0</v>
      </c>
      <c r="Q73" s="40">
        <v>1024299018.53</v>
      </c>
      <c r="R73" s="40">
        <v>0</v>
      </c>
      <c r="S73" s="40">
        <v>842714451.97000003</v>
      </c>
      <c r="T73" s="40">
        <v>0</v>
      </c>
      <c r="U73" s="40">
        <v>934877455.88999999</v>
      </c>
      <c r="V73" s="40">
        <v>0</v>
      </c>
      <c r="W73" s="40">
        <v>1037719917.74</v>
      </c>
      <c r="X73" s="40">
        <v>0</v>
      </c>
      <c r="Y73" s="40">
        <v>1016889376.48</v>
      </c>
      <c r="Z73" s="40">
        <v>0</v>
      </c>
      <c r="AA73" s="40">
        <v>1141845372.5899999</v>
      </c>
      <c r="AB73" s="40">
        <v>0</v>
      </c>
      <c r="AC73" s="40">
        <v>247813761.75999999</v>
      </c>
      <c r="AD73" s="40">
        <v>0</v>
      </c>
      <c r="AE73" s="40">
        <v>0</v>
      </c>
      <c r="AF73" s="40">
        <v>0</v>
      </c>
      <c r="AG73" s="40">
        <v>174236578.41</v>
      </c>
      <c r="AH73" s="40">
        <v>197611550.69999999</v>
      </c>
      <c r="AI73" s="40">
        <v>0</v>
      </c>
      <c r="AJ73" s="40">
        <v>0</v>
      </c>
    </row>
    <row r="74" spans="1:36">
      <c r="A74" s="17" t="s">
        <v>287</v>
      </c>
      <c r="B74" s="40">
        <v>0</v>
      </c>
      <c r="C74" s="40">
        <v>1221930230.4300001</v>
      </c>
      <c r="D74" s="40">
        <v>0</v>
      </c>
      <c r="E74" s="40">
        <v>1139658566.9400001</v>
      </c>
      <c r="F74" s="40">
        <v>0</v>
      </c>
      <c r="G74" s="40">
        <v>1139658566.9400001</v>
      </c>
      <c r="H74" s="40">
        <v>0</v>
      </c>
      <c r="I74" s="40">
        <v>815961534.58000004</v>
      </c>
      <c r="J74" s="40">
        <v>0</v>
      </c>
      <c r="K74" s="40">
        <v>815961534.58000004</v>
      </c>
      <c r="L74" s="40">
        <v>0</v>
      </c>
      <c r="M74" s="40">
        <v>1024299018.53</v>
      </c>
      <c r="N74" s="40">
        <v>0</v>
      </c>
      <c r="O74" s="40">
        <v>1024299018.53</v>
      </c>
      <c r="P74" s="40">
        <v>0</v>
      </c>
      <c r="Q74" s="40">
        <v>934877455.88999999</v>
      </c>
      <c r="R74" s="40">
        <v>0</v>
      </c>
      <c r="S74" s="40">
        <v>934877455.88999999</v>
      </c>
      <c r="T74" s="40">
        <v>0</v>
      </c>
      <c r="U74" s="40">
        <v>1016889376.48</v>
      </c>
      <c r="V74" s="40">
        <v>0</v>
      </c>
      <c r="W74" s="40">
        <v>1016889376.48</v>
      </c>
      <c r="X74" s="40">
        <v>0</v>
      </c>
      <c r="Y74" s="40">
        <v>247813761.75999999</v>
      </c>
      <c r="Z74" s="40">
        <v>0</v>
      </c>
      <c r="AA74" s="40">
        <v>247813761.75999999</v>
      </c>
      <c r="AB74" s="40">
        <v>0</v>
      </c>
      <c r="AC74" s="40">
        <v>174236578.41</v>
      </c>
      <c r="AD74" s="40">
        <v>0</v>
      </c>
      <c r="AE74" s="40">
        <v>0</v>
      </c>
      <c r="AF74" s="40">
        <v>0</v>
      </c>
      <c r="AG74" s="40">
        <v>197611550.69999999</v>
      </c>
      <c r="AH74" s="40">
        <v>203366124.5</v>
      </c>
      <c r="AI74" s="40">
        <v>0</v>
      </c>
      <c r="AJ74" s="40">
        <v>0</v>
      </c>
    </row>
    <row r="75" spans="1:36">
      <c r="A75" s="17" t="s">
        <v>288</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0</v>
      </c>
      <c r="AG75" s="40">
        <v>0</v>
      </c>
      <c r="AH75" s="40">
        <v>0</v>
      </c>
      <c r="AI75" s="40">
        <v>0</v>
      </c>
      <c r="AJ75" s="40">
        <v>0</v>
      </c>
    </row>
    <row r="76" spans="1:36">
      <c r="A76" s="17" t="s">
        <v>289</v>
      </c>
      <c r="B76" s="40">
        <v>0</v>
      </c>
      <c r="C76" s="40">
        <v>0</v>
      </c>
      <c r="D76" s="40">
        <v>0</v>
      </c>
      <c r="E76" s="40">
        <v>0</v>
      </c>
      <c r="F76" s="40">
        <v>0</v>
      </c>
      <c r="G76" s="40">
        <v>0</v>
      </c>
      <c r="H76" s="40">
        <v>0</v>
      </c>
      <c r="I76" s="40">
        <v>0</v>
      </c>
      <c r="J76" s="40">
        <v>0</v>
      </c>
      <c r="K76" s="40">
        <v>0</v>
      </c>
      <c r="L76" s="40">
        <v>0</v>
      </c>
      <c r="M76" s="40">
        <v>0</v>
      </c>
      <c r="N76" s="40">
        <v>0</v>
      </c>
      <c r="O76" s="40">
        <v>0</v>
      </c>
      <c r="P76" s="40">
        <v>0</v>
      </c>
      <c r="Q76" s="40">
        <v>0</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c r="AI76" s="40">
        <v>0</v>
      </c>
      <c r="AJ76" s="40">
        <v>0</v>
      </c>
    </row>
    <row r="77" spans="1:36">
      <c r="A77" s="17" t="s">
        <v>290</v>
      </c>
      <c r="B77" s="40">
        <v>0</v>
      </c>
      <c r="C77" s="40">
        <v>-117009150.54000001</v>
      </c>
      <c r="D77" s="40">
        <v>0</v>
      </c>
      <c r="E77" s="40">
        <v>82271663.489999995</v>
      </c>
      <c r="F77" s="40">
        <v>0</v>
      </c>
      <c r="G77" s="40">
        <v>-46767135.240000002</v>
      </c>
      <c r="H77" s="40">
        <v>0</v>
      </c>
      <c r="I77" s="40">
        <v>323697032.36000001</v>
      </c>
      <c r="J77" s="40">
        <v>0</v>
      </c>
      <c r="K77" s="40">
        <v>43625565.75</v>
      </c>
      <c r="L77" s="40">
        <v>0</v>
      </c>
      <c r="M77" s="40">
        <v>-208337483.94999999</v>
      </c>
      <c r="N77" s="40">
        <v>0</v>
      </c>
      <c r="O77" s="40">
        <v>-10934591</v>
      </c>
      <c r="P77" s="40">
        <v>0</v>
      </c>
      <c r="Q77" s="40">
        <v>89421562.640000001</v>
      </c>
      <c r="R77" s="40">
        <v>0</v>
      </c>
      <c r="S77" s="40">
        <v>-92163003.920000002</v>
      </c>
      <c r="T77" s="40">
        <v>0</v>
      </c>
      <c r="U77" s="40">
        <v>-82011920.590000004</v>
      </c>
      <c r="V77" s="40">
        <v>0</v>
      </c>
      <c r="W77" s="40">
        <v>20830541.260000002</v>
      </c>
      <c r="X77" s="40">
        <v>0</v>
      </c>
      <c r="Y77" s="40">
        <v>769075614.72000003</v>
      </c>
      <c r="Z77" s="40">
        <v>0</v>
      </c>
      <c r="AA77" s="40">
        <v>894031610.83000004</v>
      </c>
      <c r="AB77" s="40">
        <v>0</v>
      </c>
      <c r="AC77" s="40">
        <v>73577183.349999994</v>
      </c>
      <c r="AD77" s="40">
        <v>0</v>
      </c>
      <c r="AE77" s="40">
        <v>0</v>
      </c>
      <c r="AF77" s="40">
        <v>0</v>
      </c>
      <c r="AG77" s="40">
        <v>-23374972.289999999</v>
      </c>
      <c r="AH77" s="40">
        <v>-5754573.7999999998</v>
      </c>
      <c r="AI77" s="40">
        <v>0</v>
      </c>
      <c r="AJ77" s="4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61" workbookViewId="0">
      <selection activeCell="AE27" sqref="AE27"/>
    </sheetView>
  </sheetViews>
  <sheetFormatPr defaultRowHeight="13.5"/>
  <cols>
    <col min="1" max="1" width="31.875" style="17" bestFit="1" customWidth="1"/>
    <col min="2" max="4" width="19.375" hidden="1" customWidth="1"/>
    <col min="5" max="5" width="22" bestFit="1" customWidth="1"/>
    <col min="6" max="8" width="22" hidden="1" customWidth="1"/>
    <col min="9" max="9" width="22" bestFit="1" customWidth="1"/>
    <col min="10" max="12" width="22" hidden="1" customWidth="1"/>
    <col min="13" max="13" width="22" bestFit="1" customWidth="1"/>
    <col min="14" max="15" width="22" hidden="1" customWidth="1"/>
    <col min="16"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3" width="19.5" bestFit="1" customWidth="1"/>
    <col min="34" max="34" width="9.5" hidden="1" customWidth="1"/>
    <col min="35" max="37" width="19.375" bestFit="1" customWidth="1"/>
    <col min="38"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t="s">
        <v>609</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20110630</v>
      </c>
      <c r="AE1" s="40">
        <v>20101231</v>
      </c>
      <c r="AF1" s="40">
        <v>20091231</v>
      </c>
      <c r="AG1" s="40">
        <v>20081231</v>
      </c>
      <c r="AH1" s="40">
        <v>19700101</v>
      </c>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0">
        <v>1114214463.8399999</v>
      </c>
      <c r="C4" s="40">
        <v>1125199898.76</v>
      </c>
      <c r="D4" s="40">
        <v>1067456354.14</v>
      </c>
      <c r="E4" s="40">
        <v>1242430230.4300001</v>
      </c>
      <c r="F4" s="40">
        <v>1010046575.5</v>
      </c>
      <c r="G4" s="40">
        <v>1115380382.1400001</v>
      </c>
      <c r="H4" s="40">
        <v>1793998379.3499999</v>
      </c>
      <c r="I4" s="40">
        <v>1160073128.47</v>
      </c>
      <c r="J4" s="40">
        <v>766566286.89999998</v>
      </c>
      <c r="K4" s="40">
        <v>883981050.76999998</v>
      </c>
      <c r="L4" s="40">
        <v>752833581.48000002</v>
      </c>
      <c r="M4" s="40">
        <v>857729303.88999999</v>
      </c>
      <c r="N4" s="40">
        <v>832785737.97000003</v>
      </c>
      <c r="O4" s="40">
        <v>1066964427.52</v>
      </c>
      <c r="P4" s="40">
        <v>989817885.82000005</v>
      </c>
      <c r="Q4" s="40">
        <v>1027750137.4</v>
      </c>
      <c r="R4" s="40">
        <v>811336647.35000002</v>
      </c>
      <c r="S4" s="40">
        <v>848164451.97000003</v>
      </c>
      <c r="T4" s="40">
        <v>928242510.76999998</v>
      </c>
      <c r="U4" s="40">
        <v>946887455.88999999</v>
      </c>
      <c r="V4" s="40">
        <v>996514342.65999997</v>
      </c>
      <c r="W4" s="40">
        <v>1049129917.74</v>
      </c>
      <c r="X4" s="40">
        <v>910680733.38</v>
      </c>
      <c r="Y4" s="40">
        <v>1027814556.38</v>
      </c>
      <c r="Z4" s="40">
        <v>1188693687.5</v>
      </c>
      <c r="AA4" s="40">
        <v>1146545466.53</v>
      </c>
      <c r="AB4" s="40">
        <v>244659179.18000001</v>
      </c>
      <c r="AC4" s="40">
        <v>252003101.75999999</v>
      </c>
      <c r="AD4" s="40">
        <v>234537958.72999999</v>
      </c>
      <c r="AE4" s="40">
        <v>178654812.40000001</v>
      </c>
      <c r="AF4" s="40">
        <v>230360564.53</v>
      </c>
      <c r="AG4" s="40">
        <v>224181543.84999999</v>
      </c>
      <c r="AH4" s="40">
        <v>0</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40">
        <v>0</v>
      </c>
      <c r="C5" s="40">
        <v>0</v>
      </c>
      <c r="D5" s="40">
        <v>0</v>
      </c>
      <c r="E5" s="40">
        <v>0</v>
      </c>
      <c r="F5" s="40">
        <v>0</v>
      </c>
      <c r="G5" s="40">
        <v>0</v>
      </c>
      <c r="H5" s="40">
        <v>0</v>
      </c>
      <c r="I5" s="40">
        <v>1667820</v>
      </c>
      <c r="J5" s="40">
        <v>1554450</v>
      </c>
      <c r="K5" s="40">
        <v>1436580</v>
      </c>
      <c r="L5" s="40">
        <v>1447950</v>
      </c>
      <c r="M5" s="40">
        <v>1546950</v>
      </c>
      <c r="N5" s="40">
        <v>1499970</v>
      </c>
      <c r="O5" s="40">
        <v>2253360</v>
      </c>
      <c r="P5" s="40">
        <v>2035140</v>
      </c>
      <c r="Q5" s="40">
        <v>2054460</v>
      </c>
      <c r="R5" s="40">
        <v>2001600</v>
      </c>
      <c r="S5" s="40">
        <v>1850760</v>
      </c>
      <c r="T5" s="40">
        <v>1753630</v>
      </c>
      <c r="U5" s="40">
        <v>2007400</v>
      </c>
      <c r="V5" s="40">
        <v>2081290</v>
      </c>
      <c r="W5" s="40">
        <v>2052360</v>
      </c>
      <c r="X5" s="40">
        <v>2616820</v>
      </c>
      <c r="Y5" s="40">
        <v>3748980</v>
      </c>
      <c r="Z5" s="40">
        <v>3281288</v>
      </c>
      <c r="AA5" s="40">
        <v>3394618.87</v>
      </c>
      <c r="AB5" s="40">
        <v>3657498.87</v>
      </c>
      <c r="AC5" s="40">
        <v>3594220</v>
      </c>
      <c r="AD5" s="40">
        <v>4175710</v>
      </c>
      <c r="AE5" s="40">
        <v>4511646</v>
      </c>
      <c r="AF5" s="40">
        <v>6286090</v>
      </c>
      <c r="AG5" s="40">
        <v>3022150</v>
      </c>
      <c r="AH5" s="40">
        <v>0</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40">
        <v>0</v>
      </c>
      <c r="C6" s="40">
        <v>0</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40">
        <v>379940000</v>
      </c>
      <c r="C7" s="40">
        <v>392180000</v>
      </c>
      <c r="D7" s="40">
        <v>362110000</v>
      </c>
      <c r="E7" s="40">
        <v>254980000</v>
      </c>
      <c r="F7" s="40">
        <v>236545000</v>
      </c>
      <c r="G7" s="40">
        <v>342535000</v>
      </c>
      <c r="H7" s="40">
        <v>247352564</v>
      </c>
      <c r="I7" s="40">
        <v>274275000</v>
      </c>
      <c r="J7" s="40">
        <v>239795000</v>
      </c>
      <c r="K7" s="40">
        <v>205625000</v>
      </c>
      <c r="L7" s="40">
        <v>196949000</v>
      </c>
      <c r="M7" s="40">
        <v>164909000</v>
      </c>
      <c r="N7" s="40">
        <v>239504000</v>
      </c>
      <c r="O7" s="40">
        <v>158000000</v>
      </c>
      <c r="P7" s="40">
        <v>38500000</v>
      </c>
      <c r="Q7" s="40">
        <v>0</v>
      </c>
      <c r="R7" s="40">
        <v>0</v>
      </c>
      <c r="S7" s="40">
        <v>0</v>
      </c>
      <c r="T7" s="40">
        <v>0</v>
      </c>
      <c r="U7" s="40">
        <v>0</v>
      </c>
      <c r="V7" s="40">
        <v>0</v>
      </c>
      <c r="W7" s="40">
        <v>0</v>
      </c>
      <c r="X7" s="40">
        <v>0</v>
      </c>
      <c r="Y7" s="40">
        <v>0</v>
      </c>
      <c r="Z7" s="40">
        <v>0</v>
      </c>
      <c r="AA7" s="40">
        <v>0</v>
      </c>
      <c r="AB7" s="40">
        <v>0</v>
      </c>
      <c r="AC7" s="40">
        <v>0</v>
      </c>
      <c r="AD7" s="40">
        <v>0</v>
      </c>
      <c r="AE7" s="40">
        <v>0</v>
      </c>
      <c r="AF7" s="40">
        <v>0</v>
      </c>
      <c r="AG7" s="40">
        <v>0</v>
      </c>
      <c r="AH7" s="40">
        <v>0</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40">
        <v>0</v>
      </c>
      <c r="C8" s="40">
        <v>13431700</v>
      </c>
      <c r="D8" s="40">
        <v>13431700</v>
      </c>
      <c r="E8" s="40">
        <v>13431700</v>
      </c>
      <c r="F8" s="40">
        <v>13431700</v>
      </c>
      <c r="G8" s="40">
        <v>13431700</v>
      </c>
      <c r="H8" s="40">
        <v>14931700</v>
      </c>
      <c r="I8" s="40">
        <v>14931700</v>
      </c>
      <c r="J8" s="40">
        <v>14931700</v>
      </c>
      <c r="K8" s="40">
        <v>14931700</v>
      </c>
      <c r="L8" s="40">
        <v>14431700</v>
      </c>
      <c r="M8" s="40">
        <v>14431700</v>
      </c>
      <c r="N8" s="40">
        <v>13931700</v>
      </c>
      <c r="O8" s="40">
        <v>13431700</v>
      </c>
      <c r="P8" s="40">
        <v>0</v>
      </c>
      <c r="Q8" s="40">
        <v>0</v>
      </c>
      <c r="R8" s="40">
        <v>0</v>
      </c>
      <c r="S8" s="40">
        <v>0</v>
      </c>
      <c r="T8" s="40">
        <v>0</v>
      </c>
      <c r="U8" s="40">
        <v>0</v>
      </c>
      <c r="V8" s="40">
        <v>0</v>
      </c>
      <c r="W8" s="40">
        <v>0</v>
      </c>
      <c r="X8" s="40">
        <v>0</v>
      </c>
      <c r="Y8" s="40">
        <v>0</v>
      </c>
      <c r="Z8" s="40">
        <v>0</v>
      </c>
      <c r="AA8" s="40">
        <v>0</v>
      </c>
      <c r="AB8" s="40">
        <v>0</v>
      </c>
      <c r="AC8" s="40">
        <v>0</v>
      </c>
      <c r="AD8" s="40">
        <v>0</v>
      </c>
      <c r="AE8" s="40">
        <v>0</v>
      </c>
      <c r="AF8" s="40">
        <v>0</v>
      </c>
      <c r="AG8" s="40">
        <v>0</v>
      </c>
      <c r="AH8" s="40">
        <v>0</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40">
        <v>0</v>
      </c>
      <c r="C9" s="40">
        <v>20000000</v>
      </c>
      <c r="D9" s="40">
        <v>20000000</v>
      </c>
      <c r="E9" s="40">
        <v>20000000</v>
      </c>
      <c r="F9" s="40">
        <v>20000000</v>
      </c>
      <c r="G9" s="40">
        <v>20000000</v>
      </c>
      <c r="H9" s="40">
        <v>20000000</v>
      </c>
      <c r="I9" s="40">
        <v>0</v>
      </c>
      <c r="J9" s="40">
        <v>0</v>
      </c>
      <c r="K9" s="40">
        <v>0</v>
      </c>
      <c r="L9" s="40">
        <v>0</v>
      </c>
      <c r="M9" s="40">
        <v>0</v>
      </c>
      <c r="N9" s="40">
        <v>0</v>
      </c>
      <c r="O9" s="40">
        <v>0</v>
      </c>
      <c r="P9" s="40">
        <v>0</v>
      </c>
      <c r="Q9" s="40">
        <v>0</v>
      </c>
      <c r="R9" s="40">
        <v>0</v>
      </c>
      <c r="S9" s="40">
        <v>0</v>
      </c>
      <c r="T9" s="40">
        <v>0</v>
      </c>
      <c r="U9" s="40">
        <v>0</v>
      </c>
      <c r="V9" s="40">
        <v>0</v>
      </c>
      <c r="W9" s="40">
        <v>0</v>
      </c>
      <c r="X9" s="40">
        <v>0</v>
      </c>
      <c r="Y9" s="40">
        <v>0</v>
      </c>
      <c r="Z9" s="40">
        <v>0</v>
      </c>
      <c r="AA9" s="40">
        <v>0</v>
      </c>
      <c r="AB9" s="40">
        <v>0</v>
      </c>
      <c r="AC9" s="40">
        <v>0</v>
      </c>
      <c r="AD9" s="40">
        <v>0</v>
      </c>
      <c r="AE9" s="40">
        <v>0</v>
      </c>
      <c r="AF9" s="40">
        <v>0</v>
      </c>
      <c r="AG9" s="40">
        <v>0</v>
      </c>
      <c r="AH9" s="40">
        <v>0</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40">
        <v>89685173.200000003</v>
      </c>
      <c r="C10" s="40">
        <v>89685173.200000003</v>
      </c>
      <c r="D10" s="40">
        <v>89685173.200000003</v>
      </c>
      <c r="E10" s="40">
        <v>89685173.200000003</v>
      </c>
      <c r="F10" s="40">
        <v>66388962.200000003</v>
      </c>
      <c r="G10" s="40">
        <v>66388962.200000003</v>
      </c>
      <c r="H10" s="40">
        <v>66388962.200000003</v>
      </c>
      <c r="I10" s="40">
        <v>66388962.200000003</v>
      </c>
      <c r="J10" s="40">
        <v>62385496.609999999</v>
      </c>
      <c r="K10" s="40">
        <v>62385496.609999999</v>
      </c>
      <c r="L10" s="40">
        <v>53870800</v>
      </c>
      <c r="M10" s="40">
        <v>53870800</v>
      </c>
      <c r="N10" s="40">
        <v>53870800</v>
      </c>
      <c r="O10" s="40">
        <v>53870800</v>
      </c>
      <c r="P10" s="40">
        <v>53870800</v>
      </c>
      <c r="Q10" s="40">
        <v>53870800</v>
      </c>
      <c r="R10" s="40">
        <v>53630900</v>
      </c>
      <c r="S10" s="40">
        <v>53630900</v>
      </c>
      <c r="T10" s="40">
        <v>53630900</v>
      </c>
      <c r="U10" s="40">
        <v>53630900</v>
      </c>
      <c r="V10" s="40">
        <v>53630900</v>
      </c>
      <c r="W10" s="40">
        <v>53630900</v>
      </c>
      <c r="X10" s="40">
        <v>53630900</v>
      </c>
      <c r="Y10" s="40">
        <v>53630900</v>
      </c>
      <c r="Z10" s="40">
        <v>53548000</v>
      </c>
      <c r="AA10" s="40">
        <v>53548000</v>
      </c>
      <c r="AB10" s="40">
        <v>53548000</v>
      </c>
      <c r="AC10" s="40">
        <v>53548000</v>
      </c>
      <c r="AD10" s="40">
        <v>53952089</v>
      </c>
      <c r="AE10" s="40">
        <v>53952089</v>
      </c>
      <c r="AF10" s="40">
        <v>51468059</v>
      </c>
      <c r="AG10" s="40">
        <v>3726800</v>
      </c>
      <c r="AH10" s="40">
        <v>0</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40">
        <v>0</v>
      </c>
      <c r="C12" s="40">
        <v>0</v>
      </c>
      <c r="D12" s="40">
        <v>0</v>
      </c>
      <c r="E12" s="40">
        <v>0</v>
      </c>
      <c r="F12" s="40">
        <v>0</v>
      </c>
      <c r="G12" s="40">
        <v>0</v>
      </c>
      <c r="H12" s="40">
        <v>0</v>
      </c>
      <c r="I12" s="40">
        <v>0</v>
      </c>
      <c r="J12" s="40">
        <v>0</v>
      </c>
      <c r="K12" s="40">
        <v>0</v>
      </c>
      <c r="L12" s="40">
        <v>0</v>
      </c>
      <c r="M12" s="40">
        <v>0</v>
      </c>
      <c r="N12" s="40">
        <v>0</v>
      </c>
      <c r="O12" s="40">
        <v>0</v>
      </c>
      <c r="P12" s="40">
        <v>0</v>
      </c>
      <c r="Q12" s="40">
        <v>0</v>
      </c>
      <c r="R12" s="40">
        <v>0</v>
      </c>
      <c r="S12" s="40">
        <v>0</v>
      </c>
      <c r="T12" s="40">
        <v>0</v>
      </c>
      <c r="U12" s="40">
        <v>0</v>
      </c>
      <c r="V12" s="40">
        <v>0</v>
      </c>
      <c r="W12" s="40">
        <v>0</v>
      </c>
      <c r="X12" s="40">
        <v>0</v>
      </c>
      <c r="Y12" s="40">
        <v>0</v>
      </c>
      <c r="Z12" s="40">
        <v>0</v>
      </c>
      <c r="AA12" s="40">
        <v>0</v>
      </c>
      <c r="AB12" s="40">
        <v>0</v>
      </c>
      <c r="AC12" s="40">
        <v>0</v>
      </c>
      <c r="AD12" s="40">
        <v>0</v>
      </c>
      <c r="AE12" s="40">
        <v>0</v>
      </c>
      <c r="AF12" s="40">
        <v>0</v>
      </c>
      <c r="AG12" s="40">
        <v>0</v>
      </c>
      <c r="AH12" s="40">
        <v>0</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40">
        <v>0</v>
      </c>
      <c r="C13" s="40">
        <v>0</v>
      </c>
      <c r="D13" s="40">
        <v>0</v>
      </c>
      <c r="E13" s="40">
        <v>0</v>
      </c>
      <c r="F13" s="40">
        <v>1075398.1499999999</v>
      </c>
      <c r="G13" s="40">
        <v>924353.31</v>
      </c>
      <c r="H13" s="40">
        <v>748657</v>
      </c>
      <c r="I13" s="40">
        <v>612851.17000000004</v>
      </c>
      <c r="J13" s="40">
        <v>871260.85</v>
      </c>
      <c r="K13" s="40">
        <v>9373925.6999999993</v>
      </c>
      <c r="L13" s="40">
        <v>8409864.8200000003</v>
      </c>
      <c r="M13" s="40">
        <v>7360824.9199999999</v>
      </c>
      <c r="N13" s="40">
        <v>8756722.8800000008</v>
      </c>
      <c r="O13" s="40">
        <v>6539097.1799999997</v>
      </c>
      <c r="P13" s="40">
        <v>6038305.5700000003</v>
      </c>
      <c r="Q13" s="40">
        <v>0</v>
      </c>
      <c r="R13" s="40">
        <v>0</v>
      </c>
      <c r="S13" s="40">
        <v>0</v>
      </c>
      <c r="T13" s="40">
        <v>0</v>
      </c>
      <c r="U13" s="40">
        <v>0</v>
      </c>
      <c r="V13" s="40">
        <v>0</v>
      </c>
      <c r="W13" s="40">
        <v>0</v>
      </c>
      <c r="X13" s="40">
        <v>0</v>
      </c>
      <c r="Y13" s="40">
        <v>0</v>
      </c>
      <c r="Z13" s="40">
        <v>0</v>
      </c>
      <c r="AA13" s="40">
        <v>0</v>
      </c>
      <c r="AB13" s="40">
        <v>0</v>
      </c>
      <c r="AC13" s="40">
        <v>0</v>
      </c>
      <c r="AD13" s="40">
        <v>0</v>
      </c>
      <c r="AE13" s="40">
        <v>0</v>
      </c>
      <c r="AF13" s="40">
        <v>0</v>
      </c>
      <c r="AG13" s="40">
        <v>0</v>
      </c>
      <c r="AH13" s="40">
        <v>0</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35" t="s">
        <v>11</v>
      </c>
      <c r="B17" s="33">
        <f>SUM(B4:B13)</f>
        <v>1583839637.04</v>
      </c>
      <c r="C17" s="33">
        <f t="shared" ref="C17:BN17" si="0">SUM(C4:C13)</f>
        <v>1640496771.96</v>
      </c>
      <c r="D17" s="33">
        <f t="shared" si="0"/>
        <v>1552683227.3399999</v>
      </c>
      <c r="E17" s="33">
        <f t="shared" si="0"/>
        <v>1620527103.6300001</v>
      </c>
      <c r="F17" s="33">
        <f t="shared" si="0"/>
        <v>1347487635.8500001</v>
      </c>
      <c r="G17" s="33">
        <f t="shared" si="0"/>
        <v>1558660397.6500001</v>
      </c>
      <c r="H17" s="33">
        <f t="shared" si="0"/>
        <v>2143420262.55</v>
      </c>
      <c r="I17" s="33">
        <f t="shared" si="0"/>
        <v>1517949461.8400002</v>
      </c>
      <c r="J17" s="33">
        <f t="shared" si="0"/>
        <v>1086104194.3599999</v>
      </c>
      <c r="K17" s="33">
        <f t="shared" si="0"/>
        <v>1177733753.0799999</v>
      </c>
      <c r="L17" s="33">
        <f t="shared" si="0"/>
        <v>1027942896.3000001</v>
      </c>
      <c r="M17" s="33">
        <f t="shared" si="0"/>
        <v>1099848578.8099999</v>
      </c>
      <c r="N17" s="33">
        <f t="shared" si="0"/>
        <v>1150348930.8500001</v>
      </c>
      <c r="O17" s="33">
        <f t="shared" si="0"/>
        <v>1301059384.7</v>
      </c>
      <c r="P17" s="33">
        <f t="shared" si="0"/>
        <v>1090262131.3900001</v>
      </c>
      <c r="Q17" s="33">
        <f t="shared" si="0"/>
        <v>1083675397.4000001</v>
      </c>
      <c r="R17" s="33">
        <f t="shared" si="0"/>
        <v>866969147.35000002</v>
      </c>
      <c r="S17" s="33">
        <f t="shared" si="0"/>
        <v>903646111.97000003</v>
      </c>
      <c r="T17" s="33">
        <f t="shared" si="0"/>
        <v>983627040.76999998</v>
      </c>
      <c r="U17" s="33">
        <f t="shared" si="0"/>
        <v>1002525755.89</v>
      </c>
      <c r="V17" s="33">
        <f t="shared" si="0"/>
        <v>1052226532.66</v>
      </c>
      <c r="W17" s="33">
        <f t="shared" si="0"/>
        <v>1104813177.74</v>
      </c>
      <c r="X17" s="33">
        <f t="shared" si="0"/>
        <v>966928453.38</v>
      </c>
      <c r="Y17" s="33">
        <f t="shared" si="0"/>
        <v>1085194436.3800001</v>
      </c>
      <c r="Z17" s="33">
        <f t="shared" si="0"/>
        <v>1245522975.5</v>
      </c>
      <c r="AA17" s="33">
        <f t="shared" si="0"/>
        <v>1203488085.3999999</v>
      </c>
      <c r="AB17" s="33">
        <f t="shared" si="0"/>
        <v>301864678.05000001</v>
      </c>
      <c r="AC17" s="33">
        <f t="shared" si="0"/>
        <v>309145321.75999999</v>
      </c>
      <c r="AD17" s="33">
        <f t="shared" si="0"/>
        <v>292665757.73000002</v>
      </c>
      <c r="AE17" s="33">
        <f t="shared" si="0"/>
        <v>237118547.40000001</v>
      </c>
      <c r="AF17" s="33">
        <f t="shared" si="0"/>
        <v>288114713.52999997</v>
      </c>
      <c r="AG17" s="33">
        <f t="shared" si="0"/>
        <v>230930493.84999999</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36" t="s">
        <v>79</v>
      </c>
      <c r="B18" s="34"/>
      <c r="C18" s="34"/>
      <c r="D18" s="34"/>
      <c r="E18" s="34"/>
      <c r="F18" s="34"/>
      <c r="G18" s="34"/>
      <c r="H18" s="34"/>
      <c r="I18" s="34"/>
      <c r="J18" s="34"/>
      <c r="K18" s="34"/>
      <c r="L18" s="32"/>
      <c r="M18" s="14"/>
      <c r="N18" s="14"/>
    </row>
    <row r="19" spans="1:90" s="5" customFormat="1">
      <c r="A19" s="135" t="s">
        <v>78</v>
      </c>
      <c r="B19" s="40">
        <v>258676602.33000001</v>
      </c>
      <c r="C19" s="40">
        <v>254950622.63999999</v>
      </c>
      <c r="D19" s="40">
        <v>245806656.19</v>
      </c>
      <c r="E19" s="40">
        <v>243310020.03999999</v>
      </c>
      <c r="F19" s="40">
        <v>166837734.19</v>
      </c>
      <c r="G19" s="40">
        <v>169402833.41999999</v>
      </c>
      <c r="H19" s="40">
        <v>164584692.38</v>
      </c>
      <c r="I19" s="40">
        <v>138075173.33000001</v>
      </c>
      <c r="J19" s="40">
        <v>164953655.75999999</v>
      </c>
      <c r="K19" s="40">
        <v>109390425.83</v>
      </c>
      <c r="L19" s="40">
        <v>175502345.33000001</v>
      </c>
      <c r="M19" s="40">
        <v>135103824.53</v>
      </c>
      <c r="N19" s="40">
        <v>154773366.50999999</v>
      </c>
      <c r="O19" s="40">
        <v>151792282.72</v>
      </c>
      <c r="P19" s="40">
        <v>125710293.12</v>
      </c>
      <c r="Q19" s="40">
        <v>101383642.95</v>
      </c>
      <c r="R19" s="40">
        <v>155502727.02000001</v>
      </c>
      <c r="S19" s="40">
        <v>184310779.28999999</v>
      </c>
      <c r="T19" s="40">
        <v>123459524.08</v>
      </c>
      <c r="U19" s="40">
        <v>103556310.18000001</v>
      </c>
      <c r="V19" s="40">
        <v>96031741.540000007</v>
      </c>
      <c r="W19" s="40">
        <v>88926540.239999995</v>
      </c>
      <c r="X19" s="40">
        <v>84752952.400000006</v>
      </c>
      <c r="Y19" s="40">
        <v>81255271.819999993</v>
      </c>
      <c r="Z19" s="40">
        <v>90632195.739999995</v>
      </c>
      <c r="AA19" s="40">
        <v>133992075.61</v>
      </c>
      <c r="AB19" s="40">
        <v>102977680.55</v>
      </c>
      <c r="AC19" s="40">
        <v>91016769.819999993</v>
      </c>
      <c r="AD19" s="40">
        <v>86708338.329999998</v>
      </c>
      <c r="AE19" s="40">
        <v>118491720.88</v>
      </c>
      <c r="AF19" s="40">
        <v>71645089.409999996</v>
      </c>
      <c r="AG19" s="40">
        <v>28958344.050000001</v>
      </c>
      <c r="AH19" s="40">
        <v>0</v>
      </c>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0">
        <v>66432657.530000001</v>
      </c>
      <c r="C22" s="40">
        <v>85662988.989999995</v>
      </c>
      <c r="D22" s="40">
        <v>96473588.980000004</v>
      </c>
      <c r="E22" s="40">
        <v>86366871.170000002</v>
      </c>
      <c r="F22" s="40">
        <v>85019191.129999995</v>
      </c>
      <c r="G22" s="40">
        <v>81451834.420000002</v>
      </c>
      <c r="H22" s="40">
        <v>50211329.329999998</v>
      </c>
      <c r="I22" s="40">
        <v>43826934.869999997</v>
      </c>
      <c r="J22" s="40">
        <v>52656849.189999998</v>
      </c>
      <c r="K22" s="40">
        <v>43224257.159999996</v>
      </c>
      <c r="L22" s="40">
        <v>42752048.530000001</v>
      </c>
      <c r="M22" s="40">
        <v>37323244.219999999</v>
      </c>
      <c r="N22" s="40">
        <v>45179255.719999999</v>
      </c>
      <c r="O22" s="40">
        <v>57819642.359999999</v>
      </c>
      <c r="P22" s="40">
        <v>58189939.25</v>
      </c>
      <c r="Q22" s="40">
        <v>78904823.060000002</v>
      </c>
      <c r="R22" s="40">
        <v>54591878.509999998</v>
      </c>
      <c r="S22" s="40">
        <v>43600204.600000001</v>
      </c>
      <c r="T22" s="40">
        <v>37312476.100000001</v>
      </c>
      <c r="U22" s="40">
        <v>54051330.289999999</v>
      </c>
      <c r="V22" s="40">
        <v>39812639.409999996</v>
      </c>
      <c r="W22" s="40">
        <v>37041039.289999999</v>
      </c>
      <c r="X22" s="40">
        <v>23026066.359999999</v>
      </c>
      <c r="Y22" s="40">
        <v>31778542.16</v>
      </c>
      <c r="Z22" s="40">
        <v>20674863.550000001</v>
      </c>
      <c r="AA22" s="40">
        <v>20252980.350000001</v>
      </c>
      <c r="AB22" s="40">
        <v>21389886.579999998</v>
      </c>
      <c r="AC22" s="40">
        <v>22922114.219999999</v>
      </c>
      <c r="AD22" s="40">
        <v>37648236.479999997</v>
      </c>
      <c r="AE22" s="40">
        <v>52407555.18</v>
      </c>
      <c r="AF22" s="40">
        <v>690000</v>
      </c>
      <c r="AG22" s="40">
        <v>1787657.72</v>
      </c>
      <c r="AH22" s="40">
        <v>0</v>
      </c>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40">
        <v>714718368.82000005</v>
      </c>
      <c r="C23" s="40">
        <v>708141777.15999997</v>
      </c>
      <c r="D23" s="40">
        <v>701588283.05999994</v>
      </c>
      <c r="E23" s="40">
        <v>694636069.78999996</v>
      </c>
      <c r="F23" s="40">
        <v>619070267.91999996</v>
      </c>
      <c r="G23" s="40">
        <v>603985564.59000003</v>
      </c>
      <c r="H23" s="40">
        <v>560840428.70000005</v>
      </c>
      <c r="I23" s="40">
        <v>493350206.69</v>
      </c>
      <c r="J23" s="40">
        <v>580903569.35000002</v>
      </c>
      <c r="K23" s="40">
        <v>783697234.20000005</v>
      </c>
      <c r="L23" s="40">
        <v>684541078.57000005</v>
      </c>
      <c r="M23" s="40">
        <v>708871228.45000005</v>
      </c>
      <c r="N23" s="40">
        <v>655531606.21000004</v>
      </c>
      <c r="O23" s="40">
        <v>611369423.5</v>
      </c>
      <c r="P23" s="40">
        <v>580919650.39999998</v>
      </c>
      <c r="Q23" s="40">
        <v>471463000.99000001</v>
      </c>
      <c r="R23" s="40">
        <v>432733041.44</v>
      </c>
      <c r="S23" s="40">
        <v>292219785.31</v>
      </c>
      <c r="T23" s="40">
        <v>220058004.59</v>
      </c>
      <c r="U23" s="40">
        <v>179584250.22999999</v>
      </c>
      <c r="V23" s="40">
        <v>149123659.19</v>
      </c>
      <c r="W23" s="40">
        <v>149377956.91</v>
      </c>
      <c r="X23" s="40">
        <v>165686717.13999999</v>
      </c>
      <c r="Y23" s="40">
        <v>207393388.94</v>
      </c>
      <c r="Z23" s="40">
        <v>304059572.31</v>
      </c>
      <c r="AA23" s="40">
        <v>288083587.55000001</v>
      </c>
      <c r="AB23" s="40">
        <v>268451736.92000002</v>
      </c>
      <c r="AC23" s="40">
        <v>180256667.63</v>
      </c>
      <c r="AD23" s="40">
        <v>152438927.18000001</v>
      </c>
      <c r="AE23" s="40">
        <v>158038481.61000001</v>
      </c>
      <c r="AF23" s="40">
        <v>120509018.09</v>
      </c>
      <c r="AG23" s="40">
        <v>77056206.349999994</v>
      </c>
      <c r="AH23" s="40">
        <v>0</v>
      </c>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40">
        <v>69860833.930000007</v>
      </c>
      <c r="C24" s="40">
        <v>64048389.960000001</v>
      </c>
      <c r="D24" s="40">
        <v>63850699.920000002</v>
      </c>
      <c r="E24" s="40">
        <v>49245646.020000003</v>
      </c>
      <c r="F24" s="40">
        <v>75985946.840000004</v>
      </c>
      <c r="G24" s="40">
        <v>71234986.260000005</v>
      </c>
      <c r="H24" s="40">
        <v>61779966.890000001</v>
      </c>
      <c r="I24" s="40">
        <v>58626629.509999998</v>
      </c>
      <c r="J24" s="40">
        <v>69286643.569999993</v>
      </c>
      <c r="K24" s="40">
        <v>68751713.060000002</v>
      </c>
      <c r="L24" s="40">
        <v>81728513.650000006</v>
      </c>
      <c r="M24" s="40">
        <v>72927079.310000002</v>
      </c>
      <c r="N24" s="40">
        <v>83560975.400000006</v>
      </c>
      <c r="O24" s="40">
        <v>63321988.259999998</v>
      </c>
      <c r="P24" s="40">
        <v>75090323.829999998</v>
      </c>
      <c r="Q24" s="40">
        <v>62972114.890000001</v>
      </c>
      <c r="R24" s="40">
        <v>250951804.47</v>
      </c>
      <c r="S24" s="40">
        <v>146672323.81999999</v>
      </c>
      <c r="T24" s="40">
        <v>116450207.87</v>
      </c>
      <c r="U24" s="40">
        <v>102659646.18000001</v>
      </c>
      <c r="V24" s="40">
        <v>123928952.43000001</v>
      </c>
      <c r="W24" s="40">
        <v>104594243.36</v>
      </c>
      <c r="X24" s="40">
        <v>105853932.08</v>
      </c>
      <c r="Y24" s="40">
        <v>164693996.63</v>
      </c>
      <c r="Z24" s="40">
        <v>148975494.11000001</v>
      </c>
      <c r="AA24" s="40">
        <v>138498460.72999999</v>
      </c>
      <c r="AB24" s="40">
        <v>133493122.13</v>
      </c>
      <c r="AC24" s="40">
        <v>147663844.19999999</v>
      </c>
      <c r="AD24" s="40">
        <v>85935223.560000002</v>
      </c>
      <c r="AE24" s="40">
        <v>66875351.100000001</v>
      </c>
      <c r="AF24" s="40">
        <v>109290612.81999999</v>
      </c>
      <c r="AG24" s="40">
        <v>100256833.40000001</v>
      </c>
      <c r="AH24" s="40">
        <v>0</v>
      </c>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40">
        <v>345584182.23000002</v>
      </c>
      <c r="C25" s="40">
        <v>289191665.26999998</v>
      </c>
      <c r="D25" s="40">
        <v>283815005.04000002</v>
      </c>
      <c r="E25" s="40">
        <v>296097793.31999999</v>
      </c>
      <c r="F25" s="40">
        <v>300406213.02999997</v>
      </c>
      <c r="G25" s="40">
        <v>320616421.30000001</v>
      </c>
      <c r="H25" s="40">
        <v>238681609.75</v>
      </c>
      <c r="I25" s="40">
        <v>250742693.80000001</v>
      </c>
      <c r="J25" s="40">
        <v>507111845.93000001</v>
      </c>
      <c r="K25" s="40">
        <v>135271111.53</v>
      </c>
      <c r="L25" s="40">
        <v>173349505.69</v>
      </c>
      <c r="M25" s="40">
        <v>111520062.59999999</v>
      </c>
      <c r="N25" s="40">
        <v>126699268.84</v>
      </c>
      <c r="O25" s="40">
        <v>78543384.689999998</v>
      </c>
      <c r="P25" s="40">
        <v>69555713.329999998</v>
      </c>
      <c r="Q25" s="40">
        <v>85181888.390000001</v>
      </c>
      <c r="R25" s="40">
        <v>76544473.659999996</v>
      </c>
      <c r="S25" s="40">
        <v>52898615.539999999</v>
      </c>
      <c r="T25" s="40">
        <v>50993277.719999999</v>
      </c>
      <c r="U25" s="40">
        <v>53359463.07</v>
      </c>
      <c r="V25" s="40">
        <v>74837715.420000002</v>
      </c>
      <c r="W25" s="40">
        <v>70472745.920000002</v>
      </c>
      <c r="X25" s="40">
        <v>55651628.5</v>
      </c>
      <c r="Y25" s="40">
        <v>43961746.659999996</v>
      </c>
      <c r="Z25" s="40">
        <v>42820839.5</v>
      </c>
      <c r="AA25" s="40">
        <v>38707493.539999999</v>
      </c>
      <c r="AB25" s="40">
        <v>43500958.310000002</v>
      </c>
      <c r="AC25" s="40">
        <v>41733393.310000002</v>
      </c>
      <c r="AD25" s="40">
        <v>48669926.759999998</v>
      </c>
      <c r="AE25" s="40">
        <v>69116661.930000007</v>
      </c>
      <c r="AF25" s="40">
        <v>80023133.980000004</v>
      </c>
      <c r="AG25" s="40">
        <v>66221811.189999998</v>
      </c>
      <c r="AH25" s="40">
        <v>0</v>
      </c>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40">
        <v>296762708.18000001</v>
      </c>
      <c r="C26" s="40">
        <v>322403381.81999999</v>
      </c>
      <c r="D26" s="40">
        <v>309647290.06</v>
      </c>
      <c r="E26" s="40">
        <v>312588190.51999998</v>
      </c>
      <c r="F26" s="40">
        <v>315689104.38999999</v>
      </c>
      <c r="G26" s="40">
        <v>314365914.50999999</v>
      </c>
      <c r="H26" s="40">
        <v>290852586.11000001</v>
      </c>
      <c r="I26" s="40">
        <v>267170579.55000001</v>
      </c>
      <c r="J26" s="40">
        <v>256663996.31</v>
      </c>
      <c r="K26" s="40">
        <v>288638950.69</v>
      </c>
      <c r="L26" s="40">
        <v>283250012.66000003</v>
      </c>
      <c r="M26" s="40">
        <v>269269500.70999998</v>
      </c>
      <c r="N26" s="40">
        <v>333890549.19999999</v>
      </c>
      <c r="O26" s="40">
        <v>324307046.12</v>
      </c>
      <c r="P26" s="40">
        <v>327897255.51999998</v>
      </c>
      <c r="Q26" s="40">
        <v>300312175.25</v>
      </c>
      <c r="R26" s="40">
        <v>337272454.44</v>
      </c>
      <c r="S26" s="40">
        <v>306781537.51999998</v>
      </c>
      <c r="T26" s="40">
        <v>275075514.32999998</v>
      </c>
      <c r="U26" s="40">
        <v>244452387.59</v>
      </c>
      <c r="V26" s="40">
        <v>299308472.75</v>
      </c>
      <c r="W26" s="40">
        <v>285259146.73000002</v>
      </c>
      <c r="X26" s="40">
        <v>265549798.41</v>
      </c>
      <c r="Y26" s="40">
        <v>258488536.56</v>
      </c>
      <c r="Z26" s="40">
        <v>246989098.96000001</v>
      </c>
      <c r="AA26" s="40">
        <v>234006071.37</v>
      </c>
      <c r="AB26" s="40">
        <v>247353314.56</v>
      </c>
      <c r="AC26" s="40">
        <v>225153031.61000001</v>
      </c>
      <c r="AD26" s="40">
        <v>212454494.13</v>
      </c>
      <c r="AE26" s="40">
        <v>282481876.69999999</v>
      </c>
      <c r="AF26" s="40">
        <v>139164003.81999999</v>
      </c>
      <c r="AG26" s="40">
        <v>29844885.91</v>
      </c>
      <c r="AH26" s="40">
        <v>0</v>
      </c>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40">
        <v>116866071.14</v>
      </c>
      <c r="C27" s="40">
        <v>87455180.609999999</v>
      </c>
      <c r="D27" s="40">
        <v>88621531.620000005</v>
      </c>
      <c r="E27" s="40">
        <v>88979559.409999996</v>
      </c>
      <c r="F27" s="40">
        <v>66796629.299999997</v>
      </c>
      <c r="G27" s="40">
        <v>56676415.130000003</v>
      </c>
      <c r="H27" s="40">
        <v>72474559.310000002</v>
      </c>
      <c r="I27" s="40">
        <v>144416881.50999999</v>
      </c>
      <c r="J27" s="40">
        <v>67676797.180000007</v>
      </c>
      <c r="K27" s="40">
        <v>49288257.270000003</v>
      </c>
      <c r="L27" s="40">
        <v>23928543.73</v>
      </c>
      <c r="M27" s="40">
        <v>61480719.630000003</v>
      </c>
      <c r="N27" s="40">
        <v>73042862.040000007</v>
      </c>
      <c r="O27" s="40">
        <v>76164021.400000006</v>
      </c>
      <c r="P27" s="40">
        <v>67836731.579999998</v>
      </c>
      <c r="Q27" s="40">
        <v>183696635.44999999</v>
      </c>
      <c r="R27" s="40">
        <v>73000000</v>
      </c>
      <c r="S27" s="40">
        <v>64000000</v>
      </c>
      <c r="T27" s="40">
        <v>40000000</v>
      </c>
      <c r="U27" s="40">
        <v>15000000</v>
      </c>
      <c r="V27" s="40">
        <v>0</v>
      </c>
      <c r="W27" s="40">
        <v>0</v>
      </c>
      <c r="X27" s="40">
        <v>0</v>
      </c>
      <c r="Y27" s="40">
        <v>59108.33</v>
      </c>
      <c r="Z27" s="40">
        <v>57750</v>
      </c>
      <c r="AA27" s="40">
        <v>0</v>
      </c>
      <c r="AB27" s="40">
        <v>0</v>
      </c>
      <c r="AC27" s="40">
        <v>0</v>
      </c>
      <c r="AD27" s="40">
        <v>0</v>
      </c>
      <c r="AE27" s="40">
        <v>0</v>
      </c>
      <c r="AF27" s="40">
        <v>0</v>
      </c>
      <c r="AG27" s="40">
        <v>0</v>
      </c>
      <c r="AH27" s="40">
        <v>0</v>
      </c>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40">
        <v>171334431.18000001</v>
      </c>
      <c r="C28" s="40">
        <v>190935069.02000001</v>
      </c>
      <c r="D28" s="40">
        <v>193499646.02000001</v>
      </c>
      <c r="E28" s="40">
        <v>194929785.02000001</v>
      </c>
      <c r="F28" s="40">
        <v>190282669.97999999</v>
      </c>
      <c r="G28" s="40">
        <v>194173643.25</v>
      </c>
      <c r="H28" s="40">
        <v>198821411.25</v>
      </c>
      <c r="I28" s="40">
        <v>225111058.25</v>
      </c>
      <c r="J28" s="40">
        <v>258123587.43000001</v>
      </c>
      <c r="K28" s="40">
        <v>252402640.63999999</v>
      </c>
      <c r="L28" s="40">
        <v>179491011.81999999</v>
      </c>
      <c r="M28" s="40">
        <v>178451741.31999999</v>
      </c>
      <c r="N28" s="40">
        <v>176461741.31999999</v>
      </c>
      <c r="O28" s="40">
        <v>159043528.31999999</v>
      </c>
      <c r="P28" s="40">
        <v>146506164.66999999</v>
      </c>
      <c r="Q28" s="40">
        <v>102098599.95999999</v>
      </c>
      <c r="R28" s="40">
        <v>55410000</v>
      </c>
      <c r="S28" s="40">
        <v>64970000</v>
      </c>
      <c r="T28" s="40">
        <v>65270000</v>
      </c>
      <c r="U28" s="40">
        <v>56310000</v>
      </c>
      <c r="V28" s="40">
        <v>42970000</v>
      </c>
      <c r="W28" s="40">
        <v>55920000</v>
      </c>
      <c r="X28" s="40">
        <v>54815000</v>
      </c>
      <c r="Y28" s="40">
        <v>44815000</v>
      </c>
      <c r="Z28" s="40">
        <v>0</v>
      </c>
      <c r="AA28" s="40">
        <v>0</v>
      </c>
      <c r="AB28" s="40">
        <v>0</v>
      </c>
      <c r="AC28" s="40">
        <v>0</v>
      </c>
      <c r="AD28" s="40">
        <v>0</v>
      </c>
      <c r="AE28" s="40">
        <v>0</v>
      </c>
      <c r="AF28" s="40">
        <v>0</v>
      </c>
      <c r="AG28" s="40">
        <v>0</v>
      </c>
      <c r="AH28" s="40">
        <v>0</v>
      </c>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40">
        <v>11084380.33</v>
      </c>
      <c r="C29" s="40">
        <v>11084380.33</v>
      </c>
      <c r="D29" s="40">
        <v>11084380.33</v>
      </c>
      <c r="E29" s="40">
        <v>11084380.33</v>
      </c>
      <c r="F29" s="40">
        <v>16930533.960000001</v>
      </c>
      <c r="G29" s="40">
        <v>16930533.960000001</v>
      </c>
      <c r="H29" s="40">
        <v>16930533.960000001</v>
      </c>
      <c r="I29" s="40">
        <v>16930533.960000001</v>
      </c>
      <c r="J29" s="40">
        <v>29880000</v>
      </c>
      <c r="K29" s="40">
        <v>29880000</v>
      </c>
      <c r="L29" s="40">
        <v>44240572.549999997</v>
      </c>
      <c r="M29" s="40">
        <v>29880000</v>
      </c>
      <c r="N29" s="40">
        <v>29880000</v>
      </c>
      <c r="O29" s="40">
        <v>29880000</v>
      </c>
      <c r="P29" s="40">
        <v>29880000</v>
      </c>
      <c r="Q29" s="40">
        <v>28680000</v>
      </c>
      <c r="R29" s="40">
        <v>28680000</v>
      </c>
      <c r="S29" s="40">
        <v>28680000</v>
      </c>
      <c r="T29" s="40">
        <v>28680000</v>
      </c>
      <c r="U29" s="40">
        <v>28680000</v>
      </c>
      <c r="V29" s="40">
        <v>28680000</v>
      </c>
      <c r="W29" s="40">
        <v>22900000</v>
      </c>
      <c r="X29" s="40">
        <v>22900000</v>
      </c>
      <c r="Y29" s="40">
        <v>28680000</v>
      </c>
      <c r="Z29" s="40">
        <v>0</v>
      </c>
      <c r="AA29" s="40">
        <v>0</v>
      </c>
      <c r="AB29" s="40">
        <v>0</v>
      </c>
      <c r="AC29" s="40">
        <v>0</v>
      </c>
      <c r="AD29" s="40">
        <v>0</v>
      </c>
      <c r="AE29" s="40">
        <v>0</v>
      </c>
      <c r="AF29" s="40">
        <v>0</v>
      </c>
      <c r="AG29" s="40">
        <v>0</v>
      </c>
      <c r="AH29" s="40">
        <v>0</v>
      </c>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37" t="s">
        <v>20</v>
      </c>
      <c r="B33" s="35">
        <f>SUM(B22:B29)</f>
        <v>1792643633.3400002</v>
      </c>
      <c r="C33" s="35">
        <f t="shared" ref="C33:BN33" si="2">SUM(C22:C29)</f>
        <v>1758922833.1599998</v>
      </c>
      <c r="D33" s="35">
        <f t="shared" si="2"/>
        <v>1748580425.0299997</v>
      </c>
      <c r="E33" s="35">
        <f t="shared" si="2"/>
        <v>1733928295.5799999</v>
      </c>
      <c r="F33" s="35">
        <f t="shared" si="2"/>
        <v>1670180556.55</v>
      </c>
      <c r="G33" s="35">
        <f t="shared" si="2"/>
        <v>1659435313.4200001</v>
      </c>
      <c r="H33" s="35">
        <f t="shared" si="2"/>
        <v>1490592425.3000002</v>
      </c>
      <c r="I33" s="35">
        <f t="shared" si="2"/>
        <v>1500175518.1399999</v>
      </c>
      <c r="J33" s="35">
        <f t="shared" si="2"/>
        <v>1822303288.96</v>
      </c>
      <c r="K33" s="35">
        <f t="shared" si="2"/>
        <v>1651154164.5500002</v>
      </c>
      <c r="L33" s="35">
        <f t="shared" si="2"/>
        <v>1513281287.2</v>
      </c>
      <c r="M33" s="35">
        <f t="shared" si="2"/>
        <v>1469723576.24</v>
      </c>
      <c r="N33" s="35">
        <f t="shared" si="2"/>
        <v>1524246258.73</v>
      </c>
      <c r="O33" s="35">
        <f t="shared" si="2"/>
        <v>1400449034.6499999</v>
      </c>
      <c r="P33" s="35">
        <f t="shared" si="2"/>
        <v>1355875778.5799999</v>
      </c>
      <c r="Q33" s="35">
        <f t="shared" si="2"/>
        <v>1313309237.99</v>
      </c>
      <c r="R33" s="35">
        <f t="shared" si="2"/>
        <v>1309183652.52</v>
      </c>
      <c r="S33" s="35">
        <f t="shared" si="2"/>
        <v>999822466.78999996</v>
      </c>
      <c r="T33" s="35">
        <f t="shared" si="2"/>
        <v>833839480.6099999</v>
      </c>
      <c r="U33" s="35">
        <f t="shared" si="2"/>
        <v>734097077.36000001</v>
      </c>
      <c r="V33" s="35">
        <f t="shared" si="2"/>
        <v>758661439.20000005</v>
      </c>
      <c r="W33" s="35">
        <f t="shared" si="2"/>
        <v>725565132.21000004</v>
      </c>
      <c r="X33" s="35">
        <f t="shared" si="2"/>
        <v>693483142.49000001</v>
      </c>
      <c r="Y33" s="35">
        <f t="shared" si="2"/>
        <v>779870319.28000009</v>
      </c>
      <c r="Z33" s="35">
        <f t="shared" si="2"/>
        <v>763577618.43000007</v>
      </c>
      <c r="AA33" s="35">
        <f t="shared" si="2"/>
        <v>719548593.53999996</v>
      </c>
      <c r="AB33" s="35">
        <f t="shared" si="2"/>
        <v>714189018.5</v>
      </c>
      <c r="AC33" s="35">
        <f t="shared" si="2"/>
        <v>617729050.97000003</v>
      </c>
      <c r="AD33" s="35">
        <f t="shared" si="2"/>
        <v>537146808.11000001</v>
      </c>
      <c r="AE33" s="35">
        <f t="shared" si="2"/>
        <v>628919926.51999998</v>
      </c>
      <c r="AF33" s="35">
        <f t="shared" si="2"/>
        <v>449676768.70999998</v>
      </c>
      <c r="AG33" s="35">
        <f t="shared" si="2"/>
        <v>275167394.56999999</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36" t="s">
        <v>82</v>
      </c>
      <c r="B34" s="34"/>
      <c r="C34" s="34"/>
      <c r="D34" s="34"/>
      <c r="E34" s="34"/>
      <c r="F34" s="34"/>
      <c r="G34" s="34"/>
      <c r="H34" s="34"/>
      <c r="I34" s="34"/>
      <c r="J34" s="34"/>
      <c r="K34" s="34"/>
      <c r="L34" s="32"/>
      <c r="M34" s="14"/>
      <c r="N34" s="14"/>
    </row>
    <row r="35" spans="1:90">
      <c r="A35" s="17" t="s">
        <v>21</v>
      </c>
      <c r="B35" s="40">
        <v>0</v>
      </c>
      <c r="C35" s="40">
        <v>0</v>
      </c>
      <c r="D35" s="40">
        <v>0</v>
      </c>
      <c r="E35" s="40">
        <v>0</v>
      </c>
      <c r="F35" s="40">
        <v>0</v>
      </c>
      <c r="G35" s="40">
        <v>0</v>
      </c>
      <c r="H35" s="40">
        <v>0</v>
      </c>
      <c r="I35" s="40">
        <v>0</v>
      </c>
      <c r="J35" s="40">
        <v>0</v>
      </c>
      <c r="K35" s="40">
        <v>0</v>
      </c>
      <c r="L35" s="40">
        <v>0</v>
      </c>
      <c r="M35" s="40">
        <v>0</v>
      </c>
      <c r="N35" s="40">
        <v>0</v>
      </c>
      <c r="O35" s="40">
        <v>0</v>
      </c>
      <c r="P35" s="40">
        <v>500000</v>
      </c>
      <c r="Q35" s="40">
        <v>0</v>
      </c>
      <c r="R35" s="40">
        <v>0</v>
      </c>
      <c r="S35" s="40">
        <v>0</v>
      </c>
      <c r="T35" s="40">
        <v>0</v>
      </c>
      <c r="U35" s="40">
        <v>0</v>
      </c>
      <c r="V35" s="40">
        <v>0</v>
      </c>
      <c r="W35" s="40">
        <v>0</v>
      </c>
      <c r="X35" s="40">
        <v>0</v>
      </c>
      <c r="Y35" s="40">
        <v>0</v>
      </c>
      <c r="Z35" s="40">
        <v>0</v>
      </c>
      <c r="AA35" s="40">
        <v>0</v>
      </c>
      <c r="AB35" s="40">
        <v>0</v>
      </c>
      <c r="AC35" s="40">
        <v>0</v>
      </c>
      <c r="AD35" s="40">
        <v>0</v>
      </c>
      <c r="AE35" s="40">
        <v>0</v>
      </c>
      <c r="AF35" s="40">
        <v>0</v>
      </c>
      <c r="AG35" s="40">
        <v>0</v>
      </c>
      <c r="AH35" s="40">
        <v>0</v>
      </c>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40">
        <v>0</v>
      </c>
      <c r="C36" s="40">
        <v>697814030</v>
      </c>
      <c r="D36" s="40">
        <v>626919044.52999997</v>
      </c>
      <c r="E36" s="40">
        <v>705134001.34000003</v>
      </c>
      <c r="F36" s="40">
        <v>649236236.98000002</v>
      </c>
      <c r="G36" s="40">
        <v>701578889.51999998</v>
      </c>
      <c r="H36" s="40">
        <v>658762471.76999998</v>
      </c>
      <c r="I36" s="40">
        <v>713257454.13</v>
      </c>
      <c r="J36" s="40">
        <v>569996432.41999996</v>
      </c>
      <c r="K36" s="40">
        <v>599529696.30999994</v>
      </c>
      <c r="L36" s="40">
        <v>440207166.63999999</v>
      </c>
      <c r="M36" s="40">
        <v>446944120.12</v>
      </c>
      <c r="N36" s="40">
        <v>372251094.36000001</v>
      </c>
      <c r="O36" s="40">
        <v>326912386.45999998</v>
      </c>
      <c r="P36" s="40">
        <v>299921614.81999999</v>
      </c>
      <c r="Q36" s="40">
        <v>290733139.43000001</v>
      </c>
      <c r="R36" s="40">
        <v>280178879.16000003</v>
      </c>
      <c r="S36" s="40">
        <v>200356942.06999999</v>
      </c>
      <c r="T36" s="40">
        <v>167315487.84</v>
      </c>
      <c r="U36" s="40">
        <v>157926908.55000001</v>
      </c>
      <c r="V36" s="40">
        <v>181193304.86000001</v>
      </c>
      <c r="W36" s="40">
        <v>169254225</v>
      </c>
      <c r="X36" s="40">
        <v>149953394.06999999</v>
      </c>
      <c r="Y36" s="40">
        <v>209740096.74000001</v>
      </c>
      <c r="Z36" s="40">
        <v>202229426.12</v>
      </c>
      <c r="AA36" s="40">
        <v>218696669.94</v>
      </c>
      <c r="AB36" s="40">
        <v>242609967.43000001</v>
      </c>
      <c r="AC36" s="40">
        <v>154155835.27000001</v>
      </c>
      <c r="AD36" s="40">
        <v>129297063.58</v>
      </c>
      <c r="AE36" s="40">
        <v>145704548.16999999</v>
      </c>
      <c r="AF36" s="40">
        <v>79111924.189999998</v>
      </c>
      <c r="AG36" s="40">
        <v>60435145.270000003</v>
      </c>
      <c r="AH36" s="40">
        <v>0</v>
      </c>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40">
        <v>132286812.03</v>
      </c>
      <c r="C37" s="40">
        <v>157785197.00999999</v>
      </c>
      <c r="D37" s="40">
        <v>155878054.91</v>
      </c>
      <c r="E37" s="40">
        <v>139360367.88999999</v>
      </c>
      <c r="F37" s="40">
        <v>99306967.359999999</v>
      </c>
      <c r="G37" s="40">
        <v>105845484.58</v>
      </c>
      <c r="H37" s="40">
        <v>108868070.28</v>
      </c>
      <c r="I37" s="40">
        <v>122667701.18000001</v>
      </c>
      <c r="J37" s="40">
        <v>111989518.31</v>
      </c>
      <c r="K37" s="40">
        <v>86182804.969999999</v>
      </c>
      <c r="L37" s="40">
        <v>80800554.769999996</v>
      </c>
      <c r="M37" s="40">
        <v>78560760.370000005</v>
      </c>
      <c r="N37" s="40">
        <v>37315658.82</v>
      </c>
      <c r="O37" s="40">
        <v>45010962.619999997</v>
      </c>
      <c r="P37" s="40">
        <v>50677533.100000001</v>
      </c>
      <c r="Q37" s="40">
        <v>34837458.009999998</v>
      </c>
      <c r="R37" s="40">
        <v>43778207.530000001</v>
      </c>
      <c r="S37" s="40">
        <v>31036620.57</v>
      </c>
      <c r="T37" s="40">
        <v>39759362.950000003</v>
      </c>
      <c r="U37" s="40">
        <v>38376562.899999999</v>
      </c>
      <c r="V37" s="40">
        <v>15380236.630000001</v>
      </c>
      <c r="W37" s="40">
        <v>37592327.030000001</v>
      </c>
      <c r="X37" s="40">
        <v>8456468.5899999999</v>
      </c>
      <c r="Y37" s="40">
        <v>58671791.399999999</v>
      </c>
      <c r="Z37" s="40">
        <v>76518738.489999995</v>
      </c>
      <c r="AA37" s="40">
        <v>60602723.350000001</v>
      </c>
      <c r="AB37" s="40">
        <v>86186465.739999995</v>
      </c>
      <c r="AC37" s="40">
        <v>86559820.109999999</v>
      </c>
      <c r="AD37" s="40">
        <v>48525661.090000004</v>
      </c>
      <c r="AE37" s="40">
        <v>55346052.979999997</v>
      </c>
      <c r="AF37" s="40">
        <v>42416177.25</v>
      </c>
      <c r="AG37" s="40">
        <v>18390942.280000001</v>
      </c>
      <c r="AH37" s="40">
        <v>0</v>
      </c>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40">
        <v>0</v>
      </c>
      <c r="C38" s="40">
        <v>0</v>
      </c>
      <c r="D38" s="40">
        <v>0</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c r="AF38" s="40">
        <v>0</v>
      </c>
      <c r="AG38" s="40">
        <v>0</v>
      </c>
      <c r="AH38" s="40">
        <v>0</v>
      </c>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40">
        <v>49804375.280000001</v>
      </c>
      <c r="C39" s="40">
        <v>33696333.850000001</v>
      </c>
      <c r="D39" s="40">
        <v>51004431.5</v>
      </c>
      <c r="E39" s="40">
        <v>62977562.920000002</v>
      </c>
      <c r="F39" s="40">
        <v>33172212.02</v>
      </c>
      <c r="G39" s="40">
        <v>21745392.239999998</v>
      </c>
      <c r="H39" s="40">
        <v>37897816.979999997</v>
      </c>
      <c r="I39" s="40">
        <v>49024619.719999999</v>
      </c>
      <c r="J39" s="40">
        <v>18636594.039999999</v>
      </c>
      <c r="K39" s="40">
        <v>16756910.65</v>
      </c>
      <c r="L39" s="40">
        <v>12972064.35</v>
      </c>
      <c r="M39" s="40">
        <v>43408407.969999999</v>
      </c>
      <c r="N39" s="40">
        <v>22898085.100000001</v>
      </c>
      <c r="O39" s="40">
        <v>19025075.800000001</v>
      </c>
      <c r="P39" s="40">
        <v>22779904.309999999</v>
      </c>
      <c r="Q39" s="40">
        <v>48915674.57</v>
      </c>
      <c r="R39" s="40">
        <v>26563662.66</v>
      </c>
      <c r="S39" s="40">
        <v>9399930.7200000007</v>
      </c>
      <c r="T39" s="40">
        <v>10487353.65</v>
      </c>
      <c r="U39" s="40">
        <v>33478555.800000001</v>
      </c>
      <c r="V39" s="40">
        <v>6953738.79</v>
      </c>
      <c r="W39" s="40">
        <v>6335169.7199999997</v>
      </c>
      <c r="X39" s="40">
        <v>5339123.3600000003</v>
      </c>
      <c r="Y39" s="40">
        <v>24454789.68</v>
      </c>
      <c r="Z39" s="40">
        <v>4251952.46</v>
      </c>
      <c r="AA39" s="40">
        <v>1630167.71</v>
      </c>
      <c r="AB39" s="40">
        <v>9026003.5800000001</v>
      </c>
      <c r="AC39" s="40">
        <v>24877711.68</v>
      </c>
      <c r="AD39" s="40">
        <v>3000928.45</v>
      </c>
      <c r="AE39" s="40">
        <v>16439339.140000001</v>
      </c>
      <c r="AF39" s="40">
        <v>25141829.289999999</v>
      </c>
      <c r="AG39" s="40">
        <v>8853606.1300000008</v>
      </c>
      <c r="AH39" s="40">
        <v>0</v>
      </c>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40">
        <v>65147266.630000003</v>
      </c>
      <c r="C40" s="40">
        <v>48717694.509999998</v>
      </c>
      <c r="D40" s="40">
        <v>43808372.020000003</v>
      </c>
      <c r="E40" s="40">
        <v>61811293.240000002</v>
      </c>
      <c r="F40" s="40">
        <v>49134923.740000002</v>
      </c>
      <c r="G40" s="40">
        <v>52670907.899999999</v>
      </c>
      <c r="H40" s="40">
        <v>76531074.709999993</v>
      </c>
      <c r="I40" s="40">
        <v>94270901.659999996</v>
      </c>
      <c r="J40" s="40">
        <v>73943071.849999994</v>
      </c>
      <c r="K40" s="40">
        <v>41321192.219999999</v>
      </c>
      <c r="L40" s="40">
        <v>26082564.43</v>
      </c>
      <c r="M40" s="40">
        <v>52059636.229999997</v>
      </c>
      <c r="N40" s="40">
        <v>47631744.869999997</v>
      </c>
      <c r="O40" s="40">
        <v>32135810.140000001</v>
      </c>
      <c r="P40" s="40">
        <v>38632591.469999999</v>
      </c>
      <c r="Q40" s="40">
        <v>35843004.359999999</v>
      </c>
      <c r="R40" s="40">
        <v>-1758722.09</v>
      </c>
      <c r="S40" s="40">
        <v>4634826.93</v>
      </c>
      <c r="T40" s="40">
        <v>-526728.88</v>
      </c>
      <c r="U40" s="40">
        <v>-109901.02</v>
      </c>
      <c r="V40" s="40">
        <v>-5451771.8700000001</v>
      </c>
      <c r="W40" s="40">
        <v>-5595182.1299999999</v>
      </c>
      <c r="X40" s="40">
        <v>10856397.5</v>
      </c>
      <c r="Y40" s="40">
        <v>13538793.58</v>
      </c>
      <c r="Z40" s="40">
        <v>11378361.710000001</v>
      </c>
      <c r="AA40" s="40">
        <v>12284174.470000001</v>
      </c>
      <c r="AB40" s="40">
        <v>6667543.5800000001</v>
      </c>
      <c r="AC40" s="40">
        <v>-11020968.970000001</v>
      </c>
      <c r="AD40" s="40">
        <v>2323894.4500000002</v>
      </c>
      <c r="AE40" s="40">
        <v>-3705441.77</v>
      </c>
      <c r="AF40" s="40">
        <v>6868810.3799999999</v>
      </c>
      <c r="AG40" s="40">
        <v>12836692.91</v>
      </c>
      <c r="AH40" s="40">
        <v>0</v>
      </c>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40">
        <v>258523841.69999999</v>
      </c>
      <c r="C41" s="40">
        <v>288710747.82999998</v>
      </c>
      <c r="D41" s="40">
        <v>315715988.31</v>
      </c>
      <c r="E41" s="40">
        <v>307227675.19</v>
      </c>
      <c r="F41" s="40">
        <v>343248647.00999999</v>
      </c>
      <c r="G41" s="40">
        <v>355268287.39999998</v>
      </c>
      <c r="H41" s="40">
        <v>358839505.85000002</v>
      </c>
      <c r="I41" s="40">
        <v>386376361.66000003</v>
      </c>
      <c r="J41" s="40">
        <v>281683294.56</v>
      </c>
      <c r="K41" s="40">
        <v>400678623.06999999</v>
      </c>
      <c r="L41" s="40">
        <v>326203853.06</v>
      </c>
      <c r="M41" s="40">
        <v>313756577.14999998</v>
      </c>
      <c r="N41" s="40">
        <v>384371293.48000002</v>
      </c>
      <c r="O41" s="40">
        <v>294467049.24000001</v>
      </c>
      <c r="P41" s="40">
        <v>195910186.86000001</v>
      </c>
      <c r="Q41" s="40">
        <v>176415524.53999999</v>
      </c>
      <c r="R41" s="40">
        <v>58485882.789999999</v>
      </c>
      <c r="S41" s="40">
        <v>110759070.92</v>
      </c>
      <c r="T41" s="40">
        <v>43731181.460000001</v>
      </c>
      <c r="U41" s="40">
        <v>46631782.140000001</v>
      </c>
      <c r="V41" s="40">
        <v>86427980.25</v>
      </c>
      <c r="W41" s="40">
        <v>38509583.109999999</v>
      </c>
      <c r="X41" s="40">
        <v>49725261.920000002</v>
      </c>
      <c r="Y41" s="40">
        <v>114873450.84999999</v>
      </c>
      <c r="Z41" s="40">
        <v>55747844.859999999</v>
      </c>
      <c r="AA41" s="40">
        <v>40292541.369999997</v>
      </c>
      <c r="AB41" s="40">
        <v>42634814.210000001</v>
      </c>
      <c r="AC41" s="40">
        <v>60540177.390000001</v>
      </c>
      <c r="AD41" s="40">
        <v>57683894.609999999</v>
      </c>
      <c r="AE41" s="40">
        <v>34868399.030000001</v>
      </c>
      <c r="AF41" s="40">
        <v>32735772.449999999</v>
      </c>
      <c r="AG41" s="40">
        <v>36210571.020000003</v>
      </c>
      <c r="AH41" s="40">
        <v>0</v>
      </c>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38" t="s">
        <v>28</v>
      </c>
      <c r="B42" s="40">
        <v>0</v>
      </c>
      <c r="C42" s="40">
        <v>0</v>
      </c>
      <c r="D42" s="40">
        <v>0</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c r="AF42" s="40">
        <v>0</v>
      </c>
      <c r="AG42" s="40">
        <v>0</v>
      </c>
      <c r="AH42" s="40">
        <v>0</v>
      </c>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40">
        <v>157687781.31999999</v>
      </c>
      <c r="C43" s="40">
        <v>160556558.06999999</v>
      </c>
      <c r="D43" s="40">
        <v>158095512.28</v>
      </c>
      <c r="E43" s="40">
        <v>155897737.22</v>
      </c>
      <c r="F43" s="40">
        <v>148380418.86000001</v>
      </c>
      <c r="G43" s="40">
        <v>149827434.53999999</v>
      </c>
      <c r="H43" s="40">
        <v>139418181.47</v>
      </c>
      <c r="I43" s="40">
        <v>152709774.72</v>
      </c>
      <c r="J43" s="40">
        <v>127720402.86</v>
      </c>
      <c r="K43" s="40">
        <v>124671279.89</v>
      </c>
      <c r="L43" s="40">
        <v>128360367.62</v>
      </c>
      <c r="M43" s="40">
        <v>124524127.11</v>
      </c>
      <c r="N43" s="40">
        <v>139861108.16</v>
      </c>
      <c r="O43" s="40">
        <v>118629801.48999999</v>
      </c>
      <c r="P43" s="40">
        <v>85446065.609999999</v>
      </c>
      <c r="Q43" s="40">
        <v>83059965.959999993</v>
      </c>
      <c r="R43" s="40">
        <v>0</v>
      </c>
      <c r="S43" s="40">
        <v>0</v>
      </c>
      <c r="T43" s="40">
        <v>0</v>
      </c>
      <c r="U43" s="40">
        <v>0</v>
      </c>
      <c r="V43" s="40">
        <v>0</v>
      </c>
      <c r="W43" s="40">
        <v>0</v>
      </c>
      <c r="X43" s="40">
        <v>0</v>
      </c>
      <c r="Y43" s="40">
        <v>0</v>
      </c>
      <c r="Z43" s="40">
        <v>0</v>
      </c>
      <c r="AA43" s="40">
        <v>0</v>
      </c>
      <c r="AB43" s="40">
        <v>0</v>
      </c>
      <c r="AC43" s="40">
        <v>0</v>
      </c>
      <c r="AD43" s="40">
        <v>0</v>
      </c>
      <c r="AE43" s="40">
        <v>0</v>
      </c>
      <c r="AF43" s="40">
        <v>0</v>
      </c>
      <c r="AG43" s="40">
        <v>0</v>
      </c>
      <c r="AH43" s="40">
        <v>0</v>
      </c>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40">
        <v>0</v>
      </c>
      <c r="C44" s="40">
        <v>1250364.9099999999</v>
      </c>
      <c r="D44" s="40">
        <v>1305137.45</v>
      </c>
      <c r="E44" s="40">
        <v>2075259.49</v>
      </c>
      <c r="F44" s="40">
        <v>0</v>
      </c>
      <c r="G44" s="40">
        <v>0</v>
      </c>
      <c r="H44" s="40">
        <v>0</v>
      </c>
      <c r="I44" s="40">
        <v>0</v>
      </c>
      <c r="J44" s="40">
        <v>0</v>
      </c>
      <c r="K44" s="40">
        <v>0</v>
      </c>
      <c r="L44" s="40">
        <v>0</v>
      </c>
      <c r="M44" s="40">
        <v>0</v>
      </c>
      <c r="N44" s="40">
        <v>0</v>
      </c>
      <c r="O44" s="40">
        <v>0</v>
      </c>
      <c r="P44" s="40">
        <v>0</v>
      </c>
      <c r="Q44" s="40">
        <v>0</v>
      </c>
      <c r="R44" s="40">
        <v>0</v>
      </c>
      <c r="S44" s="40">
        <v>0</v>
      </c>
      <c r="T44" s="40">
        <v>0</v>
      </c>
      <c r="U44" s="40">
        <v>0</v>
      </c>
      <c r="V44" s="40">
        <v>0</v>
      </c>
      <c r="W44" s="40">
        <v>0</v>
      </c>
      <c r="X44" s="40">
        <v>0</v>
      </c>
      <c r="Y44" s="40">
        <v>0</v>
      </c>
      <c r="Z44" s="40">
        <v>0</v>
      </c>
      <c r="AA44" s="40">
        <v>0</v>
      </c>
      <c r="AB44" s="40">
        <v>0</v>
      </c>
      <c r="AC44" s="40">
        <v>0</v>
      </c>
      <c r="AD44" s="40">
        <v>0</v>
      </c>
      <c r="AE44" s="40">
        <v>0</v>
      </c>
      <c r="AF44" s="40">
        <v>0</v>
      </c>
      <c r="AG44" s="40">
        <v>0</v>
      </c>
      <c r="AH44" s="40">
        <v>0</v>
      </c>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40">
        <v>2991470.55</v>
      </c>
      <c r="C45" s="40">
        <v>3068966.75</v>
      </c>
      <c r="D45" s="40">
        <v>3037670.5</v>
      </c>
      <c r="E45" s="40">
        <v>7384032.79</v>
      </c>
      <c r="F45" s="40">
        <v>6056455.6500000004</v>
      </c>
      <c r="G45" s="40">
        <v>4937591.09</v>
      </c>
      <c r="H45" s="40">
        <v>5592167.6399999997</v>
      </c>
      <c r="I45" s="40">
        <v>7063249.9199999999</v>
      </c>
      <c r="J45" s="40">
        <v>11087879.880000001</v>
      </c>
      <c r="K45" s="40">
        <v>11936347.640000001</v>
      </c>
      <c r="L45" s="40">
        <v>12551973.539999999</v>
      </c>
      <c r="M45" s="40">
        <v>15991266.68</v>
      </c>
      <c r="N45" s="40">
        <v>12764952.949999999</v>
      </c>
      <c r="O45" s="40">
        <v>14775752.34</v>
      </c>
      <c r="P45" s="40">
        <v>13296779.050000001</v>
      </c>
      <c r="Q45" s="40">
        <v>9657786.2699999996</v>
      </c>
      <c r="R45" s="40">
        <v>107272640.98</v>
      </c>
      <c r="S45" s="40">
        <v>106272640.98</v>
      </c>
      <c r="T45" s="40">
        <v>6073444.2000000002</v>
      </c>
      <c r="U45" s="40">
        <v>6073444.2000000002</v>
      </c>
      <c r="V45" s="40">
        <v>3581883.08</v>
      </c>
      <c r="W45" s="40">
        <v>3656883.08</v>
      </c>
      <c r="X45" s="40">
        <v>3656883.08</v>
      </c>
      <c r="Y45" s="40">
        <v>3656883.08</v>
      </c>
      <c r="Z45" s="40">
        <v>6556883.0800000001</v>
      </c>
      <c r="AA45" s="40">
        <v>5656883.0800000001</v>
      </c>
      <c r="AB45" s="40">
        <v>0</v>
      </c>
      <c r="AC45" s="40">
        <v>3656883.08</v>
      </c>
      <c r="AD45" s="40">
        <v>2956883.08</v>
      </c>
      <c r="AE45" s="40">
        <v>2506883.08</v>
      </c>
      <c r="AF45" s="40">
        <v>0</v>
      </c>
      <c r="AG45" s="40">
        <v>0</v>
      </c>
      <c r="AH45" s="40">
        <v>0</v>
      </c>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37" t="s">
        <v>32</v>
      </c>
      <c r="B49" s="35">
        <f>SUM(B35:B41)+SUM(B43:B45)</f>
        <v>666441547.50999999</v>
      </c>
      <c r="C49" s="35">
        <f>SUM(C35:C41)+SUM(C43:C45)</f>
        <v>1391599892.9300001</v>
      </c>
      <c r="D49" s="35">
        <f>SUM(D35:D41)+SUM(D43:D45)</f>
        <v>1355764211.5</v>
      </c>
      <c r="E49" s="35">
        <f>SUM(E35:E45)</f>
        <v>1441867930.0799999</v>
      </c>
      <c r="F49" s="35">
        <f t="shared" ref="F49:BQ49" si="4">SUM(F35:F45)</f>
        <v>1328535861.6200004</v>
      </c>
      <c r="G49" s="35">
        <f t="shared" si="4"/>
        <v>1391873987.2699997</v>
      </c>
      <c r="H49" s="35">
        <f t="shared" si="4"/>
        <v>1385909288.7000003</v>
      </c>
      <c r="I49" s="35">
        <f t="shared" si="4"/>
        <v>1525370062.99</v>
      </c>
      <c r="J49" s="35">
        <f t="shared" si="4"/>
        <v>1195057193.9200001</v>
      </c>
      <c r="K49" s="35">
        <f t="shared" si="4"/>
        <v>1281076854.7500002</v>
      </c>
      <c r="L49" s="35">
        <f t="shared" si="4"/>
        <v>1027178544.41</v>
      </c>
      <c r="M49" s="35">
        <f t="shared" si="4"/>
        <v>1075244895.6300001</v>
      </c>
      <c r="N49" s="35">
        <f t="shared" si="4"/>
        <v>1017093937.7400001</v>
      </c>
      <c r="O49" s="35">
        <f t="shared" si="4"/>
        <v>850956838.09000003</v>
      </c>
      <c r="P49" s="35">
        <f t="shared" si="4"/>
        <v>707164675.22000003</v>
      </c>
      <c r="Q49" s="35">
        <f t="shared" si="4"/>
        <v>679462553.13999999</v>
      </c>
      <c r="R49" s="35">
        <f t="shared" si="4"/>
        <v>514520551.03000015</v>
      </c>
      <c r="S49" s="35">
        <f t="shared" si="4"/>
        <v>462460032.19</v>
      </c>
      <c r="T49" s="35">
        <f t="shared" si="4"/>
        <v>266840101.22000003</v>
      </c>
      <c r="U49" s="35">
        <f t="shared" si="4"/>
        <v>282377352.56999999</v>
      </c>
      <c r="V49" s="35">
        <f t="shared" si="4"/>
        <v>288085371.73999995</v>
      </c>
      <c r="W49" s="35">
        <f t="shared" si="4"/>
        <v>249753005.81000003</v>
      </c>
      <c r="X49" s="35">
        <f t="shared" si="4"/>
        <v>227987528.52000001</v>
      </c>
      <c r="Y49" s="35">
        <f t="shared" si="4"/>
        <v>424935805.32999998</v>
      </c>
      <c r="Z49" s="35">
        <f t="shared" si="4"/>
        <v>356683206.71999997</v>
      </c>
      <c r="AA49" s="35">
        <f t="shared" si="4"/>
        <v>339163159.92000002</v>
      </c>
      <c r="AB49" s="35">
        <f t="shared" si="4"/>
        <v>387124794.53999996</v>
      </c>
      <c r="AC49" s="35">
        <f t="shared" si="4"/>
        <v>318769458.56</v>
      </c>
      <c r="AD49" s="35">
        <f t="shared" si="4"/>
        <v>243788325.26000002</v>
      </c>
      <c r="AE49" s="35">
        <f t="shared" si="4"/>
        <v>251159780.62999997</v>
      </c>
      <c r="AF49" s="35">
        <f t="shared" si="4"/>
        <v>186274513.55999997</v>
      </c>
      <c r="AG49" s="35">
        <f t="shared" si="4"/>
        <v>136726957.61000001</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39" t="s">
        <v>81</v>
      </c>
      <c r="B50" s="36">
        <f>B33-B49</f>
        <v>1126202085.8300002</v>
      </c>
      <c r="C50" s="36">
        <f t="shared" ref="C50:BN50" si="6">C33-C49</f>
        <v>367322940.22999978</v>
      </c>
      <c r="D50" s="36">
        <f t="shared" si="6"/>
        <v>392816213.52999973</v>
      </c>
      <c r="E50" s="36">
        <f t="shared" si="6"/>
        <v>292060365.5</v>
      </c>
      <c r="F50" s="36">
        <f t="shared" si="6"/>
        <v>341644694.92999959</v>
      </c>
      <c r="G50" s="36">
        <f t="shared" si="6"/>
        <v>267561326.15000033</v>
      </c>
      <c r="H50" s="36">
        <f t="shared" si="6"/>
        <v>104683136.5999999</v>
      </c>
      <c r="I50" s="36">
        <f t="shared" si="6"/>
        <v>-25194544.850000143</v>
      </c>
      <c r="J50" s="36">
        <f t="shared" si="6"/>
        <v>627246095.03999996</v>
      </c>
      <c r="K50" s="36">
        <f t="shared" si="6"/>
        <v>370077309.79999995</v>
      </c>
      <c r="L50" s="36">
        <f t="shared" si="6"/>
        <v>486102742.79000008</v>
      </c>
      <c r="M50" s="36">
        <f t="shared" si="6"/>
        <v>394478680.6099999</v>
      </c>
      <c r="N50" s="36">
        <f t="shared" si="6"/>
        <v>507152320.98999989</v>
      </c>
      <c r="O50" s="36">
        <f t="shared" si="6"/>
        <v>549492196.55999982</v>
      </c>
      <c r="P50" s="36">
        <f t="shared" si="6"/>
        <v>648711103.3599999</v>
      </c>
      <c r="Q50" s="36">
        <f t="shared" si="6"/>
        <v>633846684.85000002</v>
      </c>
      <c r="R50" s="36">
        <f t="shared" si="6"/>
        <v>794663101.48999977</v>
      </c>
      <c r="S50" s="36">
        <f t="shared" si="6"/>
        <v>537362434.5999999</v>
      </c>
      <c r="T50" s="36">
        <f t="shared" si="6"/>
        <v>566999379.38999987</v>
      </c>
      <c r="U50" s="36">
        <f t="shared" si="6"/>
        <v>451719724.79000002</v>
      </c>
      <c r="V50" s="36">
        <f t="shared" si="6"/>
        <v>470576067.4600001</v>
      </c>
      <c r="W50" s="36">
        <f t="shared" si="6"/>
        <v>475812126.39999998</v>
      </c>
      <c r="X50" s="36">
        <f t="shared" si="6"/>
        <v>465495613.97000003</v>
      </c>
      <c r="Y50" s="36">
        <f t="shared" si="6"/>
        <v>354934513.95000011</v>
      </c>
      <c r="Z50" s="36">
        <f t="shared" si="6"/>
        <v>406894411.7100001</v>
      </c>
      <c r="AA50" s="36">
        <f t="shared" si="6"/>
        <v>380385433.61999995</v>
      </c>
      <c r="AB50" s="36">
        <f t="shared" si="6"/>
        <v>327064223.96000004</v>
      </c>
      <c r="AC50" s="36">
        <f t="shared" si="6"/>
        <v>298959592.41000003</v>
      </c>
      <c r="AD50" s="36">
        <f t="shared" si="6"/>
        <v>293358482.85000002</v>
      </c>
      <c r="AE50" s="36">
        <f t="shared" si="6"/>
        <v>377760145.88999999</v>
      </c>
      <c r="AF50" s="36">
        <f t="shared" si="6"/>
        <v>263402255.15000001</v>
      </c>
      <c r="AG50" s="36">
        <f t="shared" si="6"/>
        <v>138440436.95999998</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40">
        <v>1740695384.7</v>
      </c>
      <c r="C52" s="40">
        <v>1633411518.6500001</v>
      </c>
      <c r="D52" s="40">
        <v>1617053698.5</v>
      </c>
      <c r="E52" s="40">
        <v>1649540887.9000001</v>
      </c>
      <c r="F52" s="40">
        <v>1563146382.9200001</v>
      </c>
      <c r="G52" s="40">
        <v>1510389929.9400001</v>
      </c>
      <c r="H52" s="40">
        <v>1382996074.0699999</v>
      </c>
      <c r="I52" s="40">
        <v>1397225395.3800001</v>
      </c>
      <c r="J52" s="40">
        <v>1303595709.51</v>
      </c>
      <c r="K52" s="40">
        <v>1462340981.6099999</v>
      </c>
      <c r="L52" s="40">
        <v>1303384134.74</v>
      </c>
      <c r="M52" s="40">
        <v>1300163729.23</v>
      </c>
      <c r="N52" s="40">
        <v>1162243982.96</v>
      </c>
      <c r="O52" s="40">
        <v>904443691.13</v>
      </c>
      <c r="P52" s="40">
        <v>782926109.41999996</v>
      </c>
      <c r="Q52" s="40">
        <v>790008632.11000001</v>
      </c>
      <c r="R52" s="40">
        <v>782727711.24000001</v>
      </c>
      <c r="S52" s="40">
        <v>644731727.94000006</v>
      </c>
      <c r="T52" s="40">
        <v>585086788.75999999</v>
      </c>
      <c r="U52" s="40">
        <v>587882227.61000001</v>
      </c>
      <c r="V52" s="40">
        <v>572473686.96000004</v>
      </c>
      <c r="W52" s="40">
        <v>564124353.14999998</v>
      </c>
      <c r="X52" s="40">
        <v>572390945.40999997</v>
      </c>
      <c r="Y52" s="40">
        <v>572193605.20000005</v>
      </c>
      <c r="Z52" s="40">
        <v>527415837.22000003</v>
      </c>
      <c r="AA52" s="40">
        <v>470018638.33999997</v>
      </c>
      <c r="AB52" s="40">
        <v>467170079.88999999</v>
      </c>
      <c r="AC52" s="40">
        <v>473101766.87</v>
      </c>
      <c r="AD52" s="40">
        <v>419524119.29000002</v>
      </c>
      <c r="AE52" s="40">
        <v>378101272.83999997</v>
      </c>
      <c r="AF52" s="40">
        <v>268742041.72000003</v>
      </c>
      <c r="AG52" s="40">
        <v>194198844.56999999</v>
      </c>
      <c r="AH52" s="40">
        <v>0</v>
      </c>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40">
        <v>1867360432.3</v>
      </c>
      <c r="C53" s="40">
        <v>1883662792.4200001</v>
      </c>
      <c r="D53" s="40">
        <v>1748377334.0899999</v>
      </c>
      <c r="E53" s="40">
        <v>1605701931.03</v>
      </c>
      <c r="F53" s="40">
        <v>1555533564.01</v>
      </c>
      <c r="G53" s="40">
        <v>1463944339.0599999</v>
      </c>
      <c r="H53" s="40">
        <v>1501033251.03</v>
      </c>
      <c r="I53" s="40">
        <v>1455607111.76</v>
      </c>
      <c r="J53" s="40">
        <v>1338428196.3699999</v>
      </c>
      <c r="K53" s="40">
        <v>1192465041.0999999</v>
      </c>
      <c r="L53" s="40">
        <v>1037822984.96</v>
      </c>
      <c r="M53" s="40">
        <v>920813006.27999997</v>
      </c>
      <c r="N53" s="40">
        <v>861687070.19000006</v>
      </c>
      <c r="O53" s="40">
        <v>893487098.89999998</v>
      </c>
      <c r="P53" s="40">
        <v>756044285.96000004</v>
      </c>
      <c r="Q53" s="40">
        <v>724412543.84000003</v>
      </c>
      <c r="R53" s="40">
        <v>474035733.77999997</v>
      </c>
      <c r="S53" s="40">
        <v>374643247.57999998</v>
      </c>
      <c r="T53" s="40">
        <v>332204445.81999999</v>
      </c>
      <c r="U53" s="40">
        <v>288345767.66000003</v>
      </c>
      <c r="V53" s="40">
        <v>252747130.43000001</v>
      </c>
      <c r="W53" s="40">
        <v>305812003.25</v>
      </c>
      <c r="X53" s="40">
        <v>275136155.5</v>
      </c>
      <c r="Y53" s="40">
        <v>239146012.43000001</v>
      </c>
      <c r="Z53" s="40">
        <v>197503484.90000001</v>
      </c>
      <c r="AA53" s="40">
        <v>225820734.88999999</v>
      </c>
      <c r="AB53" s="40">
        <v>329521843.20999998</v>
      </c>
      <c r="AC53" s="40">
        <v>300798350.44</v>
      </c>
      <c r="AD53" s="40">
        <v>364155476.26999998</v>
      </c>
      <c r="AE53" s="40">
        <v>322338261.31</v>
      </c>
      <c r="AF53" s="40">
        <v>356484848.61000001</v>
      </c>
      <c r="AG53" s="40">
        <v>184906152.97</v>
      </c>
      <c r="AH53" s="40">
        <v>0</v>
      </c>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40">
        <v>0</v>
      </c>
      <c r="C54" s="40">
        <v>0</v>
      </c>
      <c r="D54" s="40">
        <v>0</v>
      </c>
      <c r="E54" s="40">
        <v>0</v>
      </c>
      <c r="F54" s="40">
        <v>0</v>
      </c>
      <c r="G54" s="40">
        <v>0</v>
      </c>
      <c r="H54" s="40">
        <v>0</v>
      </c>
      <c r="I54" s="40">
        <v>0</v>
      </c>
      <c r="J54" s="40">
        <v>0</v>
      </c>
      <c r="K54" s="40">
        <v>0</v>
      </c>
      <c r="L54" s="40">
        <v>0</v>
      </c>
      <c r="M54" s="40">
        <v>0</v>
      </c>
      <c r="N54" s="40">
        <v>0</v>
      </c>
      <c r="O54" s="40">
        <v>949402.17</v>
      </c>
      <c r="P54" s="40">
        <v>23400</v>
      </c>
      <c r="Q54" s="40">
        <v>0</v>
      </c>
      <c r="R54" s="40">
        <v>0</v>
      </c>
      <c r="S54" s="40">
        <v>0</v>
      </c>
      <c r="T54" s="40">
        <v>0</v>
      </c>
      <c r="U54" s="40">
        <v>0</v>
      </c>
      <c r="V54" s="40">
        <v>0</v>
      </c>
      <c r="W54" s="40">
        <v>0</v>
      </c>
      <c r="X54" s="40">
        <v>0</v>
      </c>
      <c r="Y54" s="40">
        <v>0</v>
      </c>
      <c r="Z54" s="40">
        <v>0</v>
      </c>
      <c r="AA54" s="40">
        <v>0</v>
      </c>
      <c r="AB54" s="40">
        <v>0</v>
      </c>
      <c r="AC54" s="40">
        <v>0</v>
      </c>
      <c r="AD54" s="40">
        <v>0</v>
      </c>
      <c r="AE54" s="40">
        <v>0</v>
      </c>
      <c r="AF54" s="40">
        <v>0</v>
      </c>
      <c r="AG54" s="40">
        <v>0</v>
      </c>
      <c r="AH54" s="40">
        <v>0</v>
      </c>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41008.29</v>
      </c>
      <c r="S55" s="40">
        <v>0</v>
      </c>
      <c r="T55" s="40">
        <v>0</v>
      </c>
      <c r="U55" s="40">
        <v>0</v>
      </c>
      <c r="V55" s="40">
        <v>0</v>
      </c>
      <c r="W55" s="40">
        <v>16975.96</v>
      </c>
      <c r="X55" s="40">
        <v>0</v>
      </c>
      <c r="Y55" s="40">
        <v>0</v>
      </c>
      <c r="Z55" s="40">
        <v>0</v>
      </c>
      <c r="AA55" s="40">
        <v>0</v>
      </c>
      <c r="AB55" s="40">
        <v>0</v>
      </c>
      <c r="AC55" s="40">
        <v>0</v>
      </c>
      <c r="AD55" s="40">
        <v>0</v>
      </c>
      <c r="AE55" s="40">
        <v>0</v>
      </c>
      <c r="AF55" s="40">
        <v>0</v>
      </c>
      <c r="AG55" s="40">
        <v>0</v>
      </c>
      <c r="AH55" s="40">
        <v>0</v>
      </c>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40">
        <v>969167542.74000001</v>
      </c>
      <c r="C58" s="40">
        <v>931125865.39999998</v>
      </c>
      <c r="D58" s="40">
        <v>896836303.04999995</v>
      </c>
      <c r="E58" s="40">
        <v>912308605.74000001</v>
      </c>
      <c r="F58" s="40">
        <v>880205766.53999996</v>
      </c>
      <c r="G58" s="40">
        <v>898195280.67999995</v>
      </c>
      <c r="H58" s="40">
        <v>895643491.66999996</v>
      </c>
      <c r="I58" s="40">
        <v>828345528.77999997</v>
      </c>
      <c r="J58" s="40">
        <v>768089212.95000005</v>
      </c>
      <c r="K58" s="40">
        <v>840102323.78999996</v>
      </c>
      <c r="L58" s="40">
        <v>803542859.44000006</v>
      </c>
      <c r="M58" s="40">
        <v>734909614.71000004</v>
      </c>
      <c r="N58" s="40">
        <v>746026696.70000005</v>
      </c>
      <c r="O58" s="40">
        <v>721336854.71000004</v>
      </c>
      <c r="P58" s="40">
        <v>649808854.96000004</v>
      </c>
      <c r="Q58" s="40">
        <v>503966799.33999997</v>
      </c>
      <c r="R58" s="40">
        <v>538961468.54999995</v>
      </c>
      <c r="S58" s="40">
        <v>477933621.89999998</v>
      </c>
      <c r="T58" s="40">
        <v>441702826.69999999</v>
      </c>
      <c r="U58" s="40">
        <v>439039924.10000002</v>
      </c>
      <c r="V58" s="40">
        <v>419940861.98000002</v>
      </c>
      <c r="W58" s="40">
        <v>313814902.00999999</v>
      </c>
      <c r="X58" s="40">
        <v>318849961.80000001</v>
      </c>
      <c r="Y58" s="40">
        <v>298560475.42000002</v>
      </c>
      <c r="Z58" s="40">
        <v>303080415.94999999</v>
      </c>
      <c r="AA58" s="40">
        <v>279859948.04000002</v>
      </c>
      <c r="AB58" s="40">
        <v>167084543.12</v>
      </c>
      <c r="AC58" s="40">
        <v>169684002.97</v>
      </c>
      <c r="AD58" s="40">
        <v>59875400.490000002</v>
      </c>
      <c r="AE58" s="40">
        <v>59968007.020000003</v>
      </c>
      <c r="AF58" s="40">
        <v>65816896.490000002</v>
      </c>
      <c r="AG58" s="40">
        <v>58402324.740000002</v>
      </c>
      <c r="AH58" s="40">
        <v>0</v>
      </c>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40">
        <v>16591709.300000001</v>
      </c>
      <c r="C59" s="40">
        <v>14904816.57</v>
      </c>
      <c r="D59" s="40">
        <v>13333982.16</v>
      </c>
      <c r="E59" s="40">
        <v>10741736.699999999</v>
      </c>
      <c r="F59" s="40">
        <v>10471801.84</v>
      </c>
      <c r="G59" s="40">
        <v>13710496.140000001</v>
      </c>
      <c r="H59" s="40">
        <v>12300568.359999999</v>
      </c>
      <c r="I59" s="40">
        <v>9887422.9700000007</v>
      </c>
      <c r="J59" s="40">
        <v>7409234.8899999997</v>
      </c>
      <c r="K59" s="40">
        <v>3989315.01</v>
      </c>
      <c r="L59" s="40">
        <v>0</v>
      </c>
      <c r="M59" s="40">
        <v>0</v>
      </c>
      <c r="N59" s="40">
        <v>0</v>
      </c>
      <c r="O59" s="40">
        <v>0</v>
      </c>
      <c r="P59" s="40">
        <v>0</v>
      </c>
      <c r="Q59" s="40">
        <v>0</v>
      </c>
      <c r="R59" s="40">
        <v>0</v>
      </c>
      <c r="S59" s="40">
        <v>0</v>
      </c>
      <c r="T59" s="40">
        <v>0</v>
      </c>
      <c r="U59" s="40">
        <v>0</v>
      </c>
      <c r="V59" s="40">
        <v>0</v>
      </c>
      <c r="W59" s="40">
        <v>0</v>
      </c>
      <c r="X59" s="40">
        <v>0</v>
      </c>
      <c r="Y59" s="40">
        <v>0</v>
      </c>
      <c r="Z59" s="40">
        <v>0</v>
      </c>
      <c r="AA59" s="40">
        <v>0</v>
      </c>
      <c r="AB59" s="40">
        <v>0</v>
      </c>
      <c r="AC59" s="40">
        <v>0</v>
      </c>
      <c r="AD59" s="40">
        <v>0</v>
      </c>
      <c r="AE59" s="40">
        <v>0</v>
      </c>
      <c r="AF59" s="40">
        <v>0</v>
      </c>
      <c r="AG59" s="40">
        <v>0</v>
      </c>
      <c r="AH59" s="40">
        <v>0</v>
      </c>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40">
        <v>1235994451.48</v>
      </c>
      <c r="C60" s="40">
        <v>1235994451.48</v>
      </c>
      <c r="D60" s="40">
        <v>1235994451.48</v>
      </c>
      <c r="E60" s="40">
        <v>1235994451.48</v>
      </c>
      <c r="F60" s="40">
        <v>1135538264.98</v>
      </c>
      <c r="G60" s="40">
        <v>1135538264.98</v>
      </c>
      <c r="H60" s="40">
        <v>1118860359.8800001</v>
      </c>
      <c r="I60" s="40">
        <v>1118860359.8800001</v>
      </c>
      <c r="J60" s="40">
        <v>1130807768.5699999</v>
      </c>
      <c r="K60" s="40">
        <v>1078807768.5699999</v>
      </c>
      <c r="L60" s="40">
        <v>907083227.99000001</v>
      </c>
      <c r="M60" s="40">
        <v>678249563.01999998</v>
      </c>
      <c r="N60" s="40">
        <v>688848280.00999999</v>
      </c>
      <c r="O60" s="40">
        <v>536332578.66000003</v>
      </c>
      <c r="P60" s="40">
        <v>481899695.07999998</v>
      </c>
      <c r="Q60" s="40">
        <v>345402506.20999998</v>
      </c>
      <c r="R60" s="40">
        <v>331802234.58999997</v>
      </c>
      <c r="S60" s="40">
        <v>151642686.15000001</v>
      </c>
      <c r="T60" s="40">
        <v>99534307.159999996</v>
      </c>
      <c r="U60" s="40">
        <v>99534307.159999996</v>
      </c>
      <c r="V60" s="40">
        <v>103605605.03</v>
      </c>
      <c r="W60" s="40">
        <v>42789715.189999998</v>
      </c>
      <c r="X60" s="40">
        <v>42789715.189999998</v>
      </c>
      <c r="Y60" s="40">
        <v>42789715.189999998</v>
      </c>
      <c r="Z60" s="40">
        <v>22334466.09</v>
      </c>
      <c r="AA60" s="40">
        <v>3052019.14</v>
      </c>
      <c r="AB60" s="40">
        <v>3052019.14</v>
      </c>
      <c r="AC60" s="40">
        <v>3052019.14</v>
      </c>
      <c r="AD60" s="40">
        <v>3052019.14</v>
      </c>
      <c r="AE60" s="40">
        <v>26883677.579999998</v>
      </c>
      <c r="AF60" s="40">
        <v>26883677.579999998</v>
      </c>
      <c r="AG60" s="40">
        <v>33883677.579999998</v>
      </c>
      <c r="AH60" s="40">
        <v>0</v>
      </c>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40">
        <v>28291675.559999999</v>
      </c>
      <c r="C61" s="40">
        <v>25561568.719999999</v>
      </c>
      <c r="D61" s="40">
        <v>19795001.32</v>
      </c>
      <c r="E61" s="40">
        <v>19979692.84</v>
      </c>
      <c r="F61" s="40">
        <v>5008325.67</v>
      </c>
      <c r="G61" s="40">
        <v>4232205.4000000004</v>
      </c>
      <c r="H61" s="40">
        <v>4377985.93</v>
      </c>
      <c r="I61" s="40">
        <v>5027895.3099999996</v>
      </c>
      <c r="J61" s="40">
        <v>7487688.7000000002</v>
      </c>
      <c r="K61" s="40">
        <v>7458322</v>
      </c>
      <c r="L61" s="40">
        <v>4251872.42</v>
      </c>
      <c r="M61" s="40">
        <v>4526303.9800000004</v>
      </c>
      <c r="N61" s="40">
        <v>5153746.3</v>
      </c>
      <c r="O61" s="40">
        <v>4798977.1500000004</v>
      </c>
      <c r="P61" s="40">
        <v>5082047.87</v>
      </c>
      <c r="Q61" s="40">
        <v>1578863.29</v>
      </c>
      <c r="R61" s="40">
        <v>1333975.5900000001</v>
      </c>
      <c r="S61" s="40">
        <v>1737583.01</v>
      </c>
      <c r="T61" s="40">
        <v>1689145.9</v>
      </c>
      <c r="U61" s="40">
        <v>1882667.43</v>
      </c>
      <c r="V61" s="40">
        <v>2743179.77</v>
      </c>
      <c r="W61" s="40">
        <v>2967066.55</v>
      </c>
      <c r="X61" s="40">
        <v>3081374.4</v>
      </c>
      <c r="Y61" s="40">
        <v>1152733.51</v>
      </c>
      <c r="Z61" s="40">
        <v>277558.63</v>
      </c>
      <c r="AA61" s="40">
        <v>154661.04</v>
      </c>
      <c r="AB61" s="40">
        <v>0</v>
      </c>
      <c r="AC61" s="40">
        <v>0</v>
      </c>
      <c r="AD61" s="40">
        <v>90000</v>
      </c>
      <c r="AE61" s="40">
        <v>181500</v>
      </c>
      <c r="AF61" s="40">
        <v>360000</v>
      </c>
      <c r="AG61" s="40">
        <v>0</v>
      </c>
      <c r="AH61" s="40">
        <v>0</v>
      </c>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40">
        <v>19674554.5</v>
      </c>
      <c r="C62" s="40">
        <v>19776992.010000002</v>
      </c>
      <c r="D62" s="40">
        <v>15058793.380000001</v>
      </c>
      <c r="E62" s="40">
        <v>15222949.449999999</v>
      </c>
      <c r="F62" s="40">
        <v>22093935.98</v>
      </c>
      <c r="G62" s="40">
        <v>22359187.109999999</v>
      </c>
      <c r="H62" s="40">
        <v>21056338.239999998</v>
      </c>
      <c r="I62" s="40">
        <v>20565246.420000002</v>
      </c>
      <c r="J62" s="40">
        <v>16167869.050000001</v>
      </c>
      <c r="K62" s="40">
        <v>14741901.75</v>
      </c>
      <c r="L62" s="40">
        <v>14729139.6</v>
      </c>
      <c r="M62" s="40">
        <v>16869453.899999999</v>
      </c>
      <c r="N62" s="40">
        <v>17813783.57</v>
      </c>
      <c r="O62" s="40">
        <v>17780725.850000001</v>
      </c>
      <c r="P62" s="40">
        <v>17583829.73</v>
      </c>
      <c r="Q62" s="40">
        <v>17467808.84</v>
      </c>
      <c r="R62" s="40">
        <v>15270902.970000001</v>
      </c>
      <c r="S62" s="40">
        <v>11699743.74</v>
      </c>
      <c r="T62" s="40">
        <v>10593534.9</v>
      </c>
      <c r="U62" s="40">
        <v>10593534.9</v>
      </c>
      <c r="V62" s="40">
        <v>9443444.0700000003</v>
      </c>
      <c r="W62" s="40">
        <v>9443444.0700000003</v>
      </c>
      <c r="X62" s="40">
        <v>9443444.0700000003</v>
      </c>
      <c r="Y62" s="40">
        <v>9443444.0700000003</v>
      </c>
      <c r="Z62" s="40">
        <v>8331608.5899999999</v>
      </c>
      <c r="AA62" s="40">
        <v>8331608.5899999999</v>
      </c>
      <c r="AB62" s="40">
        <v>9147910.4299999997</v>
      </c>
      <c r="AC62" s="40">
        <v>9147910.4299999997</v>
      </c>
      <c r="AD62" s="40">
        <v>10628962.779999999</v>
      </c>
      <c r="AE62" s="40">
        <v>10074535.27</v>
      </c>
      <c r="AF62" s="40">
        <v>9334757.7699999996</v>
      </c>
      <c r="AG62" s="40">
        <v>10183561.18</v>
      </c>
      <c r="AH62" s="40">
        <v>0</v>
      </c>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40">
        <v>3391543.77</v>
      </c>
      <c r="C63" s="40">
        <v>3391543.77</v>
      </c>
      <c r="D63" s="40">
        <v>3391543.77</v>
      </c>
      <c r="E63" s="40">
        <v>3391543.77</v>
      </c>
      <c r="F63" s="40">
        <v>3463060.82</v>
      </c>
      <c r="G63" s="40">
        <v>3463060.82</v>
      </c>
      <c r="H63" s="40">
        <v>3463060.82</v>
      </c>
      <c r="I63" s="40">
        <v>3005865.08</v>
      </c>
      <c r="J63" s="40">
        <v>2227324.2599999998</v>
      </c>
      <c r="K63" s="40">
        <v>2227324.2599999998</v>
      </c>
      <c r="L63" s="40">
        <v>2227324.2599999998</v>
      </c>
      <c r="M63" s="40">
        <v>2227324.2599999998</v>
      </c>
      <c r="N63" s="40">
        <v>1992514.63</v>
      </c>
      <c r="O63" s="40">
        <v>1992514.63</v>
      </c>
      <c r="P63" s="40">
        <v>1992514.63</v>
      </c>
      <c r="Q63" s="40">
        <v>1992514.63</v>
      </c>
      <c r="R63" s="40">
        <v>1721720</v>
      </c>
      <c r="S63" s="40">
        <v>1721720</v>
      </c>
      <c r="T63" s="40">
        <v>1721720</v>
      </c>
      <c r="U63" s="40">
        <v>1721720</v>
      </c>
      <c r="V63" s="40">
        <v>1846735.65</v>
      </c>
      <c r="W63" s="40">
        <v>1851701.9</v>
      </c>
      <c r="X63" s="40">
        <v>1866466.43</v>
      </c>
      <c r="Y63" s="40">
        <v>1870895.79</v>
      </c>
      <c r="Z63" s="40">
        <v>2604613.62</v>
      </c>
      <c r="AA63" s="40">
        <v>2599398.08</v>
      </c>
      <c r="AB63" s="40">
        <v>2590170.58</v>
      </c>
      <c r="AC63" s="40">
        <v>2590371.17</v>
      </c>
      <c r="AD63" s="40">
        <v>3360359.1</v>
      </c>
      <c r="AE63" s="40">
        <v>1403846.7</v>
      </c>
      <c r="AF63" s="40">
        <v>1051181.48</v>
      </c>
      <c r="AG63" s="40">
        <v>306011.64</v>
      </c>
      <c r="AH63" s="40">
        <v>0</v>
      </c>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40">
        <v>214717669.41</v>
      </c>
      <c r="C64" s="40">
        <v>211851534.88999999</v>
      </c>
      <c r="D64" s="40">
        <v>243411127.22999999</v>
      </c>
      <c r="E64" s="40">
        <v>192891698.08000001</v>
      </c>
      <c r="F64" s="40">
        <v>285414577.00999999</v>
      </c>
      <c r="G64" s="40">
        <v>239489923.19</v>
      </c>
      <c r="H64" s="40">
        <v>187320206.30000001</v>
      </c>
      <c r="I64" s="40">
        <v>197429402.27000001</v>
      </c>
      <c r="J64" s="40">
        <v>245691387.03999999</v>
      </c>
      <c r="K64" s="40">
        <v>214032531.94999999</v>
      </c>
      <c r="L64" s="40">
        <v>210574537.80000001</v>
      </c>
      <c r="M64" s="40">
        <v>325009553.83999997</v>
      </c>
      <c r="N64" s="40">
        <v>201949897.44</v>
      </c>
      <c r="O64" s="40">
        <v>220341118.28</v>
      </c>
      <c r="P64" s="40">
        <v>167566875.90000001</v>
      </c>
      <c r="Q64" s="40">
        <v>104265197.84</v>
      </c>
      <c r="R64" s="40">
        <v>0</v>
      </c>
      <c r="S64" s="40">
        <v>0</v>
      </c>
      <c r="T64" s="40">
        <v>0</v>
      </c>
      <c r="U64" s="40">
        <v>0</v>
      </c>
      <c r="V64" s="40">
        <v>0</v>
      </c>
      <c r="W64" s="40">
        <v>0</v>
      </c>
      <c r="X64" s="40">
        <v>0</v>
      </c>
      <c r="Y64" s="40">
        <v>0</v>
      </c>
      <c r="Z64" s="40">
        <v>10040880</v>
      </c>
      <c r="AA64" s="40">
        <v>10040880</v>
      </c>
      <c r="AB64" s="40">
        <v>10040880</v>
      </c>
      <c r="AC64" s="40">
        <v>10040880</v>
      </c>
      <c r="AD64" s="40">
        <v>10040880</v>
      </c>
      <c r="AE64" s="40">
        <v>0</v>
      </c>
      <c r="AF64" s="40">
        <v>0</v>
      </c>
      <c r="AG64" s="40">
        <v>0</v>
      </c>
      <c r="AH64" s="40">
        <v>0</v>
      </c>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39" t="s">
        <v>47</v>
      </c>
      <c r="B68" s="36">
        <f>SUM(B52:B64)-2*B63</f>
        <v>6089101876.2200012</v>
      </c>
      <c r="C68" s="36">
        <f t="shared" ref="C68:BN68" si="8">SUM(C52:C64)-2*C63</f>
        <v>5952897996.3700018</v>
      </c>
      <c r="D68" s="36">
        <f t="shared" si="8"/>
        <v>5786469147.4400005</v>
      </c>
      <c r="E68" s="36">
        <f t="shared" si="8"/>
        <v>5638990409.4500008</v>
      </c>
      <c r="F68" s="36">
        <f t="shared" si="8"/>
        <v>5453949558.1300001</v>
      </c>
      <c r="G68" s="36">
        <f t="shared" si="8"/>
        <v>5284396565.6799974</v>
      </c>
      <c r="H68" s="36">
        <f t="shared" si="8"/>
        <v>5120125214.6599998</v>
      </c>
      <c r="I68" s="36">
        <f t="shared" si="8"/>
        <v>5029942497.6900015</v>
      </c>
      <c r="J68" s="36">
        <f t="shared" si="8"/>
        <v>4815449742.8199997</v>
      </c>
      <c r="K68" s="36">
        <f t="shared" si="8"/>
        <v>4811710861.5199995</v>
      </c>
      <c r="L68" s="36">
        <f t="shared" si="8"/>
        <v>4279161432.6900005</v>
      </c>
      <c r="M68" s="36">
        <f t="shared" si="8"/>
        <v>3978313900.7000008</v>
      </c>
      <c r="N68" s="36">
        <f t="shared" si="8"/>
        <v>3681730942.5400009</v>
      </c>
      <c r="O68" s="36">
        <f t="shared" si="8"/>
        <v>3297477932.2199998</v>
      </c>
      <c r="P68" s="36">
        <f t="shared" si="8"/>
        <v>2858942584.29</v>
      </c>
      <c r="Q68" s="36">
        <f t="shared" si="8"/>
        <v>2485109836.8400002</v>
      </c>
      <c r="R68" s="36">
        <f t="shared" si="8"/>
        <v>2142451315.0099998</v>
      </c>
      <c r="S68" s="36">
        <f t="shared" si="8"/>
        <v>1660666890.3200002</v>
      </c>
      <c r="T68" s="36">
        <f t="shared" si="8"/>
        <v>1469089329.2400002</v>
      </c>
      <c r="U68" s="36">
        <f t="shared" si="8"/>
        <v>1425556708.8600001</v>
      </c>
      <c r="V68" s="36">
        <f t="shared" si="8"/>
        <v>1359107172.5900002</v>
      </c>
      <c r="W68" s="36">
        <f t="shared" si="8"/>
        <v>1237116758.28</v>
      </c>
      <c r="X68" s="36">
        <f t="shared" si="8"/>
        <v>1219825129.9400003</v>
      </c>
      <c r="Y68" s="36">
        <f t="shared" si="8"/>
        <v>1161415090.0300002</v>
      </c>
      <c r="Z68" s="36">
        <f t="shared" si="8"/>
        <v>1066379637.76</v>
      </c>
      <c r="AA68" s="36">
        <f t="shared" si="8"/>
        <v>994679091.96000004</v>
      </c>
      <c r="AB68" s="36">
        <f t="shared" si="8"/>
        <v>983427105.20999992</v>
      </c>
      <c r="AC68" s="36">
        <f t="shared" si="8"/>
        <v>963234558.67999983</v>
      </c>
      <c r="AD68" s="36">
        <f t="shared" si="8"/>
        <v>864006498.86999989</v>
      </c>
      <c r="AE68" s="36">
        <f t="shared" si="8"/>
        <v>796143407.32000005</v>
      </c>
      <c r="AF68" s="36">
        <f t="shared" si="8"/>
        <v>726571040.69000006</v>
      </c>
      <c r="AG68" s="36">
        <f t="shared" si="8"/>
        <v>481268549.39999998</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40" t="s">
        <v>48</v>
      </c>
      <c r="B69" s="33">
        <f>B50+B68</f>
        <v>7215303962.0500011</v>
      </c>
      <c r="C69" s="33">
        <f t="shared" ref="C69:BN69" si="10">C50+C68</f>
        <v>6320220936.6000013</v>
      </c>
      <c r="D69" s="33">
        <f t="shared" si="10"/>
        <v>6179285360.9700003</v>
      </c>
      <c r="E69" s="33">
        <f t="shared" si="10"/>
        <v>5931050774.9500008</v>
      </c>
      <c r="F69" s="33">
        <f t="shared" si="10"/>
        <v>5795594253.0599995</v>
      </c>
      <c r="G69" s="33">
        <f t="shared" si="10"/>
        <v>5551957891.829998</v>
      </c>
      <c r="H69" s="33">
        <f t="shared" si="10"/>
        <v>5224808351.2600002</v>
      </c>
      <c r="I69" s="33">
        <f t="shared" si="10"/>
        <v>5004747952.8400011</v>
      </c>
      <c r="J69" s="33">
        <f t="shared" si="10"/>
        <v>5442695837.8599997</v>
      </c>
      <c r="K69" s="33">
        <f t="shared" si="10"/>
        <v>5181788171.3199997</v>
      </c>
      <c r="L69" s="33">
        <f t="shared" si="10"/>
        <v>4765264175.4800005</v>
      </c>
      <c r="M69" s="33">
        <f t="shared" si="10"/>
        <v>4372792581.3100004</v>
      </c>
      <c r="N69" s="33">
        <f t="shared" si="10"/>
        <v>4188883263.5300007</v>
      </c>
      <c r="O69" s="33">
        <f t="shared" si="10"/>
        <v>3846970128.7799997</v>
      </c>
      <c r="P69" s="33">
        <f t="shared" si="10"/>
        <v>3507653687.6499996</v>
      </c>
      <c r="Q69" s="33">
        <f t="shared" si="10"/>
        <v>3118956521.6900001</v>
      </c>
      <c r="R69" s="33">
        <f t="shared" si="10"/>
        <v>2937114416.4999995</v>
      </c>
      <c r="S69" s="33">
        <f t="shared" si="10"/>
        <v>2198029324.9200001</v>
      </c>
      <c r="T69" s="33">
        <f t="shared" si="10"/>
        <v>2036088708.6300001</v>
      </c>
      <c r="U69" s="33">
        <f t="shared" si="10"/>
        <v>1877276433.6500001</v>
      </c>
      <c r="V69" s="33">
        <f t="shared" si="10"/>
        <v>1829683240.0500002</v>
      </c>
      <c r="W69" s="33">
        <f t="shared" si="10"/>
        <v>1712928884.6799998</v>
      </c>
      <c r="X69" s="33">
        <f t="shared" si="10"/>
        <v>1685320743.9100003</v>
      </c>
      <c r="Y69" s="33">
        <f t="shared" si="10"/>
        <v>1516349603.9800003</v>
      </c>
      <c r="Z69" s="33">
        <f t="shared" si="10"/>
        <v>1473274049.47</v>
      </c>
      <c r="AA69" s="33">
        <f t="shared" si="10"/>
        <v>1375064525.5799999</v>
      </c>
      <c r="AB69" s="33">
        <f t="shared" si="10"/>
        <v>1310491329.1700001</v>
      </c>
      <c r="AC69" s="33">
        <f t="shared" si="10"/>
        <v>1262194151.0899999</v>
      </c>
      <c r="AD69" s="33">
        <f t="shared" si="10"/>
        <v>1157364981.7199998</v>
      </c>
      <c r="AE69" s="33">
        <f t="shared" si="10"/>
        <v>1173903553.21</v>
      </c>
      <c r="AF69" s="33">
        <f t="shared" si="10"/>
        <v>989973295.84000003</v>
      </c>
      <c r="AG69" s="33">
        <f t="shared" si="10"/>
        <v>619708986.3599999</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41" t="s">
        <v>49</v>
      </c>
      <c r="B70" s="37">
        <f>B17+B19+B69</f>
        <v>9057820201.420002</v>
      </c>
      <c r="C70" s="37">
        <f t="shared" ref="C70:BN70" si="12">C17+C19+C69</f>
        <v>8215668331.2000008</v>
      </c>
      <c r="D70" s="37">
        <f t="shared" si="12"/>
        <v>7977775244.5</v>
      </c>
      <c r="E70" s="37">
        <f t="shared" si="12"/>
        <v>7794887898.6200008</v>
      </c>
      <c r="F70" s="37">
        <f t="shared" si="12"/>
        <v>7309919623.0999994</v>
      </c>
      <c r="G70" s="37">
        <f t="shared" si="12"/>
        <v>7280021122.8999977</v>
      </c>
      <c r="H70" s="37">
        <f t="shared" si="12"/>
        <v>7532813306.1900005</v>
      </c>
      <c r="I70" s="37">
        <f t="shared" si="12"/>
        <v>6660772588.0100012</v>
      </c>
      <c r="J70" s="37">
        <f t="shared" si="12"/>
        <v>6693753687.9799995</v>
      </c>
      <c r="K70" s="37">
        <f t="shared" si="12"/>
        <v>6468912350.2299995</v>
      </c>
      <c r="L70" s="37">
        <f t="shared" si="12"/>
        <v>5968709417.1100006</v>
      </c>
      <c r="M70" s="37">
        <f t="shared" si="12"/>
        <v>5607744984.6500006</v>
      </c>
      <c r="N70" s="37">
        <f t="shared" si="12"/>
        <v>5494005560.8900013</v>
      </c>
      <c r="O70" s="37">
        <f t="shared" si="12"/>
        <v>5299821796.1999998</v>
      </c>
      <c r="P70" s="37">
        <f t="shared" si="12"/>
        <v>4723626112.1599998</v>
      </c>
      <c r="Q70" s="37">
        <f t="shared" si="12"/>
        <v>4304015562.04</v>
      </c>
      <c r="R70" s="37">
        <f t="shared" si="12"/>
        <v>3959586290.8699994</v>
      </c>
      <c r="S70" s="37">
        <f t="shared" si="12"/>
        <v>3285986216.1800003</v>
      </c>
      <c r="T70" s="37">
        <f t="shared" si="12"/>
        <v>3143175273.48</v>
      </c>
      <c r="U70" s="37">
        <f t="shared" si="12"/>
        <v>2983358499.7200003</v>
      </c>
      <c r="V70" s="37">
        <f t="shared" si="12"/>
        <v>2977941514.25</v>
      </c>
      <c r="W70" s="37">
        <f t="shared" si="12"/>
        <v>2906668602.6599998</v>
      </c>
      <c r="X70" s="37">
        <f t="shared" si="12"/>
        <v>2737002149.6900005</v>
      </c>
      <c r="Y70" s="37">
        <f t="shared" si="12"/>
        <v>2682799312.1800003</v>
      </c>
      <c r="Z70" s="37">
        <f t="shared" si="12"/>
        <v>2809429220.71</v>
      </c>
      <c r="AA70" s="37">
        <f t="shared" si="12"/>
        <v>2712544686.5899997</v>
      </c>
      <c r="AB70" s="37">
        <f t="shared" si="12"/>
        <v>1715333687.77</v>
      </c>
      <c r="AC70" s="37">
        <f t="shared" si="12"/>
        <v>1662356242.6699998</v>
      </c>
      <c r="AD70" s="37">
        <f t="shared" si="12"/>
        <v>1536739077.7799997</v>
      </c>
      <c r="AE70" s="37">
        <f t="shared" si="12"/>
        <v>1529513821.49</v>
      </c>
      <c r="AF70" s="37">
        <f t="shared" si="12"/>
        <v>1349733098.78</v>
      </c>
      <c r="AG70" s="37">
        <f t="shared" si="12"/>
        <v>879597824.25999987</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1879660092.28</v>
      </c>
      <c r="F72" s="28">
        <f t="shared" ref="F72:BQ72" si="14">SUM(F73:F77)</f>
        <v>1609836391.6700001</v>
      </c>
      <c r="G72" s="28">
        <f t="shared" si="14"/>
        <v>1533399566.0900002</v>
      </c>
      <c r="H72" s="28">
        <f t="shared" si="14"/>
        <v>1805682611.6799998</v>
      </c>
      <c r="I72" s="28">
        <f t="shared" si="14"/>
        <v>2032900838.3199999</v>
      </c>
      <c r="J72" s="28">
        <f t="shared" si="14"/>
        <v>2095282934.8</v>
      </c>
      <c r="K72" s="28">
        <f t="shared" si="14"/>
        <v>1948485724.3</v>
      </c>
      <c r="L72" s="28">
        <f t="shared" si="14"/>
        <v>1798060203.6499999</v>
      </c>
      <c r="M72" s="28">
        <f t="shared" si="14"/>
        <v>1633846148.76</v>
      </c>
      <c r="N72" s="28">
        <f t="shared" si="14"/>
        <v>1538711667.8099999</v>
      </c>
      <c r="O72" s="28">
        <f t="shared" si="14"/>
        <v>1345059954.6300001</v>
      </c>
      <c r="P72" s="28">
        <f t="shared" si="14"/>
        <v>839503339.76999998</v>
      </c>
      <c r="Q72" s="28">
        <f t="shared" si="14"/>
        <v>719422475.22000003</v>
      </c>
      <c r="R72" s="28">
        <f t="shared" si="14"/>
        <v>219820505.5</v>
      </c>
      <c r="S72" s="28">
        <f t="shared" si="14"/>
        <v>157438582.78</v>
      </c>
      <c r="T72" s="28">
        <f t="shared" si="14"/>
        <v>324527547.68000001</v>
      </c>
      <c r="U72" s="28">
        <f t="shared" si="14"/>
        <v>323343088.61000001</v>
      </c>
      <c r="V72" s="28">
        <f t="shared" si="14"/>
        <v>419615702.68000001</v>
      </c>
      <c r="W72" s="28">
        <f t="shared" si="14"/>
        <v>331589702.56999999</v>
      </c>
      <c r="X72" s="28">
        <f t="shared" si="14"/>
        <v>228335093.40000001</v>
      </c>
      <c r="Y72" s="28">
        <f t="shared" si="14"/>
        <v>198480838.90000001</v>
      </c>
      <c r="Z72" s="28">
        <f t="shared" si="14"/>
        <v>185894142.88</v>
      </c>
      <c r="AA72" s="28">
        <f t="shared" si="14"/>
        <v>172121917.92000002</v>
      </c>
      <c r="AB72" s="28">
        <f t="shared" si="14"/>
        <v>118106000</v>
      </c>
      <c r="AC72" s="28">
        <f t="shared" si="14"/>
        <v>183172824.12</v>
      </c>
      <c r="AD72" s="28">
        <f t="shared" si="14"/>
        <v>222671318.48000002</v>
      </c>
      <c r="AE72" s="28">
        <f t="shared" si="14"/>
        <v>400450022.01999998</v>
      </c>
      <c r="AF72" s="28">
        <f t="shared" si="14"/>
        <v>313659080.80000001</v>
      </c>
      <c r="AG72" s="28">
        <f t="shared" si="14"/>
        <v>213000000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42" t="s">
        <v>52</v>
      </c>
      <c r="B73" s="40">
        <v>1919355835.1900001</v>
      </c>
      <c r="C73" s="40">
        <v>1848359000</v>
      </c>
      <c r="D73" s="40">
        <v>1858359000</v>
      </c>
      <c r="E73" s="40">
        <v>1872637100.25</v>
      </c>
      <c r="F73" s="40">
        <v>1458275100.25</v>
      </c>
      <c r="G73" s="40">
        <v>1361650988.25</v>
      </c>
      <c r="H73" s="40">
        <v>1540727988.25</v>
      </c>
      <c r="I73" s="40">
        <v>1735862188.25</v>
      </c>
      <c r="J73" s="40">
        <v>1949056910.5999999</v>
      </c>
      <c r="K73" s="40">
        <v>1666722100.25</v>
      </c>
      <c r="L73" s="40">
        <v>1463370065.23</v>
      </c>
      <c r="M73" s="40">
        <v>1271195143.96</v>
      </c>
      <c r="N73" s="40">
        <v>1168121371.4200001</v>
      </c>
      <c r="O73" s="40">
        <v>1051477371.42</v>
      </c>
      <c r="P73" s="40">
        <v>682667909.10000002</v>
      </c>
      <c r="Q73" s="40">
        <v>559264227.46000004</v>
      </c>
      <c r="R73" s="40">
        <v>162660633.16</v>
      </c>
      <c r="S73" s="40">
        <v>98176633.159999996</v>
      </c>
      <c r="T73" s="40">
        <v>265866000</v>
      </c>
      <c r="U73" s="40">
        <v>265724000</v>
      </c>
      <c r="V73" s="40">
        <v>265858000</v>
      </c>
      <c r="W73" s="40">
        <v>165932000</v>
      </c>
      <c r="X73" s="40">
        <v>46152000</v>
      </c>
      <c r="Y73" s="40">
        <v>38109000</v>
      </c>
      <c r="Z73" s="40">
        <v>38178000</v>
      </c>
      <c r="AA73" s="40">
        <v>38152000</v>
      </c>
      <c r="AB73" s="40">
        <v>118106000</v>
      </c>
      <c r="AC73" s="40">
        <v>128107000</v>
      </c>
      <c r="AD73" s="40">
        <v>169120088.31</v>
      </c>
      <c r="AE73" s="40">
        <v>288000000</v>
      </c>
      <c r="AF73" s="40">
        <v>309736635</v>
      </c>
      <c r="AG73" s="40">
        <v>185000000</v>
      </c>
      <c r="AH73" s="40">
        <v>0</v>
      </c>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42" t="s">
        <v>77</v>
      </c>
      <c r="B74" s="40">
        <v>0</v>
      </c>
      <c r="C74" s="40">
        <v>3398209.88</v>
      </c>
      <c r="D74" s="40">
        <v>625084.89</v>
      </c>
      <c r="E74" s="40">
        <v>891381.67</v>
      </c>
      <c r="F74" s="40">
        <v>1109119.72</v>
      </c>
      <c r="G74" s="40">
        <v>741793.14</v>
      </c>
      <c r="H74" s="40">
        <v>246329.37</v>
      </c>
      <c r="I74" s="40">
        <v>492344.62</v>
      </c>
      <c r="J74" s="40">
        <v>874778.65</v>
      </c>
      <c r="K74" s="40">
        <v>843947.5</v>
      </c>
      <c r="L74" s="40">
        <v>2404824.62</v>
      </c>
      <c r="M74" s="40">
        <v>4549891.8600000003</v>
      </c>
      <c r="N74" s="40">
        <v>2686268.11</v>
      </c>
      <c r="O74" s="40">
        <v>2759724.23</v>
      </c>
      <c r="P74" s="40">
        <v>2183072.35</v>
      </c>
      <c r="Q74" s="40">
        <v>2255536.85</v>
      </c>
      <c r="R74" s="40">
        <v>5277.55</v>
      </c>
      <c r="S74" s="40">
        <v>0</v>
      </c>
      <c r="T74" s="40">
        <v>0</v>
      </c>
      <c r="U74" s="40">
        <v>0</v>
      </c>
      <c r="V74" s="40">
        <v>0</v>
      </c>
      <c r="W74" s="40">
        <v>0</v>
      </c>
      <c r="X74" s="40">
        <v>0</v>
      </c>
      <c r="Y74" s="40">
        <v>0</v>
      </c>
      <c r="Z74" s="40">
        <v>0</v>
      </c>
      <c r="AA74" s="40">
        <v>0</v>
      </c>
      <c r="AB74" s="40">
        <v>0</v>
      </c>
      <c r="AC74" s="40">
        <v>0</v>
      </c>
      <c r="AD74" s="40">
        <v>0</v>
      </c>
      <c r="AE74" s="40">
        <v>0</v>
      </c>
      <c r="AF74" s="40">
        <v>0</v>
      </c>
      <c r="AG74" s="40">
        <v>0</v>
      </c>
      <c r="AH74" s="40">
        <v>0</v>
      </c>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42" t="s">
        <v>53</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447000</v>
      </c>
      <c r="AG75" s="40">
        <v>0</v>
      </c>
      <c r="AH75" s="40">
        <v>0</v>
      </c>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42" t="s">
        <v>54</v>
      </c>
      <c r="B76" s="40">
        <v>20257784.129999999</v>
      </c>
      <c r="C76" s="40">
        <v>29181844.109999999</v>
      </c>
      <c r="D76" s="40">
        <v>5956812.1500000004</v>
      </c>
      <c r="E76" s="40">
        <v>6131610.3600000003</v>
      </c>
      <c r="F76" s="40">
        <v>150452171.69999999</v>
      </c>
      <c r="G76" s="40">
        <v>171006784.69999999</v>
      </c>
      <c r="H76" s="40">
        <v>264708294.06</v>
      </c>
      <c r="I76" s="40">
        <v>296546305.44999999</v>
      </c>
      <c r="J76" s="40">
        <v>145351245.55000001</v>
      </c>
      <c r="K76" s="40">
        <v>280919676.55000001</v>
      </c>
      <c r="L76" s="40">
        <v>332285313.80000001</v>
      </c>
      <c r="M76" s="40">
        <v>358101112.94</v>
      </c>
      <c r="N76" s="40">
        <v>367904028.27999997</v>
      </c>
      <c r="O76" s="40">
        <v>290822858.98000002</v>
      </c>
      <c r="P76" s="40">
        <v>154652358.31999999</v>
      </c>
      <c r="Q76" s="40">
        <v>157902710.91</v>
      </c>
      <c r="R76" s="40">
        <v>57154594.789999999</v>
      </c>
      <c r="S76" s="40">
        <v>59261949.619999997</v>
      </c>
      <c r="T76" s="40">
        <v>58661547.68</v>
      </c>
      <c r="U76" s="40">
        <v>57619088.609999999</v>
      </c>
      <c r="V76" s="40">
        <v>153757702.68000001</v>
      </c>
      <c r="W76" s="40">
        <v>165657702.56999999</v>
      </c>
      <c r="X76" s="40">
        <v>182183093.40000001</v>
      </c>
      <c r="Y76" s="40">
        <v>160371838.90000001</v>
      </c>
      <c r="Z76" s="40">
        <v>147716142.88</v>
      </c>
      <c r="AA76" s="40">
        <v>133969917.92</v>
      </c>
      <c r="AB76" s="40">
        <v>0</v>
      </c>
      <c r="AC76" s="40">
        <v>55065824.119999997</v>
      </c>
      <c r="AD76" s="40">
        <v>53551230.170000002</v>
      </c>
      <c r="AE76" s="40">
        <v>112450022.02</v>
      </c>
      <c r="AF76" s="40">
        <v>3475445.8</v>
      </c>
      <c r="AG76" s="40">
        <v>28000000</v>
      </c>
      <c r="AH76" s="40">
        <v>0</v>
      </c>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42" t="s">
        <v>55</v>
      </c>
      <c r="B77" s="40">
        <v>0</v>
      </c>
      <c r="C77" s="40">
        <v>0</v>
      </c>
      <c r="D77" s="40">
        <v>0</v>
      </c>
      <c r="E77" s="40">
        <v>0</v>
      </c>
      <c r="F77" s="40">
        <v>0</v>
      </c>
      <c r="G77" s="40">
        <v>0</v>
      </c>
      <c r="H77" s="40">
        <v>0</v>
      </c>
      <c r="I77" s="40">
        <v>0</v>
      </c>
      <c r="J77" s="40">
        <v>0</v>
      </c>
      <c r="K77" s="40">
        <v>0</v>
      </c>
      <c r="L77" s="40">
        <v>0</v>
      </c>
      <c r="M77" s="40">
        <v>0</v>
      </c>
      <c r="N77" s="40">
        <v>0</v>
      </c>
      <c r="O77" s="40">
        <v>0</v>
      </c>
      <c r="P77" s="40">
        <v>0</v>
      </c>
      <c r="Q77" s="40">
        <v>0</v>
      </c>
      <c r="R77" s="40">
        <v>0</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42"/>
      <c r="B78" s="26"/>
      <c r="C78" s="26"/>
      <c r="D78" s="26"/>
      <c r="E78" s="26"/>
      <c r="F78" s="26"/>
      <c r="G78" s="26"/>
      <c r="H78" s="26"/>
      <c r="I78" s="26"/>
      <c r="J78" s="26"/>
      <c r="K78" s="26"/>
      <c r="L78" s="23"/>
    </row>
    <row r="79" spans="1:90" hidden="1">
      <c r="A79" s="142"/>
      <c r="B79" s="26"/>
      <c r="C79" s="26"/>
      <c r="D79" s="26"/>
      <c r="E79" s="26"/>
      <c r="F79" s="26"/>
      <c r="G79" s="26"/>
      <c r="H79" s="26"/>
      <c r="I79" s="26"/>
      <c r="J79" s="26"/>
      <c r="K79" s="26"/>
      <c r="L79" s="23"/>
    </row>
    <row r="80" spans="1:90" hidden="1">
      <c r="A80" s="142"/>
      <c r="B80" s="26"/>
      <c r="C80" s="26"/>
      <c r="D80" s="26"/>
      <c r="E80" s="26"/>
      <c r="F80" s="26"/>
      <c r="G80" s="26"/>
      <c r="H80" s="26"/>
      <c r="I80" s="26"/>
      <c r="J80" s="26"/>
      <c r="K80" s="26"/>
      <c r="L80" s="23"/>
    </row>
    <row r="81" spans="1:90" s="2" customFormat="1">
      <c r="A81" s="20" t="s">
        <v>56</v>
      </c>
      <c r="B81" s="28"/>
      <c r="C81" s="28"/>
      <c r="D81" s="28"/>
      <c r="E81" s="28">
        <f>SUM(E82:E85)</f>
        <v>1586786870.3299999</v>
      </c>
      <c r="F81" s="28">
        <f t="shared" ref="F81:BQ81" si="16">SUM(F82:F85)</f>
        <v>1592778109.46</v>
      </c>
      <c r="G81" s="28">
        <f t="shared" si="16"/>
        <v>1604911242.75</v>
      </c>
      <c r="H81" s="28">
        <f t="shared" si="16"/>
        <v>1733903357.79</v>
      </c>
      <c r="I81" s="28">
        <f t="shared" si="16"/>
        <v>759937949.99000001</v>
      </c>
      <c r="J81" s="28">
        <f t="shared" si="16"/>
        <v>930044246.38</v>
      </c>
      <c r="K81" s="28">
        <f t="shared" si="16"/>
        <v>1035927397.5700001</v>
      </c>
      <c r="L81" s="28">
        <f t="shared" si="16"/>
        <v>867634653.8499999</v>
      </c>
      <c r="M81" s="28">
        <f t="shared" si="16"/>
        <v>746163994.11999989</v>
      </c>
      <c r="N81" s="28">
        <f t="shared" si="16"/>
        <v>802505859.14999986</v>
      </c>
      <c r="O81" s="28">
        <f t="shared" si="16"/>
        <v>931450472.60000014</v>
      </c>
      <c r="P81" s="28">
        <f t="shared" si="16"/>
        <v>977298167.06000006</v>
      </c>
      <c r="Q81" s="28">
        <f t="shared" si="16"/>
        <v>744423988.18999994</v>
      </c>
      <c r="R81" s="28">
        <f t="shared" si="16"/>
        <v>863877484.74000001</v>
      </c>
      <c r="S81" s="28">
        <f t="shared" si="16"/>
        <v>449693213.73000002</v>
      </c>
      <c r="T81" s="28">
        <f t="shared" si="16"/>
        <v>197005256.5</v>
      </c>
      <c r="U81" s="28">
        <f t="shared" si="16"/>
        <v>210051917.34000003</v>
      </c>
      <c r="V81" s="28">
        <f t="shared" si="16"/>
        <v>159470221.44</v>
      </c>
      <c r="W81" s="28">
        <f t="shared" si="16"/>
        <v>187885902.19999999</v>
      </c>
      <c r="X81" s="28">
        <f t="shared" si="16"/>
        <v>168467117.16</v>
      </c>
      <c r="Y81" s="28">
        <f t="shared" si="16"/>
        <v>211372451.74000001</v>
      </c>
      <c r="Z81" s="28">
        <f t="shared" si="16"/>
        <v>309961951.77999997</v>
      </c>
      <c r="AA81" s="28">
        <f t="shared" si="16"/>
        <v>320758627.90999997</v>
      </c>
      <c r="AB81" s="28">
        <f t="shared" si="16"/>
        <v>463730034.92000002</v>
      </c>
      <c r="AC81" s="28">
        <f t="shared" si="16"/>
        <v>429500211.92000002</v>
      </c>
      <c r="AD81" s="28">
        <f t="shared" si="16"/>
        <v>374500158.85000002</v>
      </c>
      <c r="AE81" s="28">
        <f t="shared" si="16"/>
        <v>290233594.14999998</v>
      </c>
      <c r="AF81" s="28">
        <f t="shared" si="16"/>
        <v>275238642.71000004</v>
      </c>
      <c r="AG81" s="28">
        <f t="shared" si="16"/>
        <v>21647070.329999998</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42" t="s">
        <v>57</v>
      </c>
      <c r="B82" s="40">
        <v>514049409.81999999</v>
      </c>
      <c r="C82" s="40">
        <v>406041582.33999997</v>
      </c>
      <c r="D82" s="40">
        <v>369743234.33999997</v>
      </c>
      <c r="E82" s="40">
        <v>292554335.54000002</v>
      </c>
      <c r="F82" s="40">
        <v>315335740.20999998</v>
      </c>
      <c r="G82" s="40">
        <v>308370027.81</v>
      </c>
      <c r="H82" s="40">
        <v>451608244.93000001</v>
      </c>
      <c r="I82" s="40">
        <v>397910986.99000001</v>
      </c>
      <c r="J82" s="40">
        <v>568612981.32000005</v>
      </c>
      <c r="K82" s="40">
        <v>656749883.10000002</v>
      </c>
      <c r="L82" s="40">
        <v>494391172.60000002</v>
      </c>
      <c r="M82" s="40">
        <v>378612454.32999998</v>
      </c>
      <c r="N82" s="40">
        <v>442198315.49000001</v>
      </c>
      <c r="O82" s="40">
        <v>574103278.89999998</v>
      </c>
      <c r="P82" s="40">
        <v>604927123.36000001</v>
      </c>
      <c r="Q82" s="40">
        <v>376459453.44999999</v>
      </c>
      <c r="R82" s="40">
        <v>206363773.03</v>
      </c>
      <c r="S82" s="40">
        <v>359413608.19</v>
      </c>
      <c r="T82" s="40">
        <v>116563443.34</v>
      </c>
      <c r="U82" s="40">
        <v>124713278.43000001</v>
      </c>
      <c r="V82" s="40">
        <v>66763113.549999997</v>
      </c>
      <c r="W82" s="40">
        <v>103012948.83</v>
      </c>
      <c r="X82" s="40">
        <v>82203475.290000007</v>
      </c>
      <c r="Y82" s="40">
        <v>110996248.67</v>
      </c>
      <c r="Z82" s="40">
        <v>219764445</v>
      </c>
      <c r="AA82" s="40">
        <v>238864445</v>
      </c>
      <c r="AB82" s="40">
        <v>361864445</v>
      </c>
      <c r="AC82" s="40">
        <v>341964445</v>
      </c>
      <c r="AD82" s="40">
        <v>310100000</v>
      </c>
      <c r="AE82" s="40">
        <v>265587320</v>
      </c>
      <c r="AF82" s="40">
        <v>249000000</v>
      </c>
      <c r="AG82" s="40">
        <v>0</v>
      </c>
      <c r="AH82" s="40">
        <v>0</v>
      </c>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42" t="s">
        <v>58</v>
      </c>
      <c r="B83" s="40">
        <v>1277040042.22</v>
      </c>
      <c r="C83" s="40">
        <v>1281703847.96</v>
      </c>
      <c r="D83" s="40">
        <v>1264596257.49</v>
      </c>
      <c r="E83" s="40">
        <v>1289727036.55</v>
      </c>
      <c r="F83" s="40">
        <v>1272487123.04</v>
      </c>
      <c r="G83" s="40">
        <v>1291114155.72</v>
      </c>
      <c r="H83" s="40">
        <v>1273855875</v>
      </c>
      <c r="I83" s="40">
        <v>357165749.94999999</v>
      </c>
      <c r="J83" s="40">
        <v>351275073.95999998</v>
      </c>
      <c r="K83" s="40">
        <v>368137803.06</v>
      </c>
      <c r="L83" s="40">
        <v>362253880.19999999</v>
      </c>
      <c r="M83" s="40">
        <v>356373249.25999999</v>
      </c>
      <c r="N83" s="40">
        <v>350495855.08999997</v>
      </c>
      <c r="O83" s="40">
        <v>346517476.79000002</v>
      </c>
      <c r="P83" s="40">
        <v>361500560.92000002</v>
      </c>
      <c r="Q83" s="40">
        <v>355632555.14999998</v>
      </c>
      <c r="R83" s="40">
        <v>349767574.55000001</v>
      </c>
      <c r="S83" s="40">
        <v>0</v>
      </c>
      <c r="T83" s="40">
        <v>0</v>
      </c>
      <c r="U83" s="40">
        <v>0</v>
      </c>
      <c r="V83" s="40">
        <v>0</v>
      </c>
      <c r="W83" s="40">
        <v>0</v>
      </c>
      <c r="X83" s="40">
        <v>0</v>
      </c>
      <c r="Y83" s="40">
        <v>0</v>
      </c>
      <c r="Z83" s="40">
        <v>0</v>
      </c>
      <c r="AA83" s="40">
        <v>0</v>
      </c>
      <c r="AB83" s="40">
        <v>0</v>
      </c>
      <c r="AC83" s="40">
        <v>0</v>
      </c>
      <c r="AD83" s="40">
        <v>0</v>
      </c>
      <c r="AE83" s="40">
        <v>0</v>
      </c>
      <c r="AF83" s="40">
        <v>0</v>
      </c>
      <c r="AG83" s="40">
        <v>0</v>
      </c>
      <c r="AH83" s="40">
        <v>0</v>
      </c>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42" t="s">
        <v>59</v>
      </c>
      <c r="B84" s="40">
        <v>5857366.8600000003</v>
      </c>
      <c r="C84" s="40">
        <v>1278291.51</v>
      </c>
      <c r="D84" s="40">
        <v>1465535.51</v>
      </c>
      <c r="E84" s="40">
        <v>1691598.24</v>
      </c>
      <c r="F84" s="40">
        <v>2141346.21</v>
      </c>
      <c r="G84" s="40">
        <v>2613159.2200000002</v>
      </c>
      <c r="H84" s="40">
        <v>5625337.8600000003</v>
      </c>
      <c r="I84" s="40">
        <v>2047313.05</v>
      </c>
      <c r="J84" s="40">
        <v>3485108.99</v>
      </c>
      <c r="K84" s="40">
        <v>4246929.6500000004</v>
      </c>
      <c r="L84" s="40">
        <v>4160312.87</v>
      </c>
      <c r="M84" s="40">
        <v>4349002.3499999996</v>
      </c>
      <c r="N84" s="40">
        <v>4699732.16</v>
      </c>
      <c r="O84" s="40">
        <v>5516148.3300000001</v>
      </c>
      <c r="P84" s="40">
        <v>5177946.9400000004</v>
      </c>
      <c r="Q84" s="40">
        <v>6162843.75</v>
      </c>
      <c r="R84" s="40">
        <v>212652779.38999999</v>
      </c>
      <c r="S84" s="40">
        <v>13942872.26</v>
      </c>
      <c r="T84" s="40">
        <v>16315001.949999999</v>
      </c>
      <c r="U84" s="40">
        <v>19079554.710000001</v>
      </c>
      <c r="V84" s="40">
        <v>20788893.789999999</v>
      </c>
      <c r="W84" s="40">
        <v>23875704.399999999</v>
      </c>
      <c r="X84" s="40">
        <v>25656926.960000001</v>
      </c>
      <c r="Y84" s="40">
        <v>30947203.199999999</v>
      </c>
      <c r="Z84" s="40">
        <v>33390578.629999999</v>
      </c>
      <c r="AA84" s="40">
        <v>36255187.140000001</v>
      </c>
      <c r="AB84" s="40">
        <v>47427016.560000002</v>
      </c>
      <c r="AC84" s="40">
        <v>36195090.57</v>
      </c>
      <c r="AD84" s="40">
        <v>35238936.719999999</v>
      </c>
      <c r="AE84" s="40">
        <v>2743746.44</v>
      </c>
      <c r="AF84" s="40">
        <v>5459345.3300000001</v>
      </c>
      <c r="AG84" s="40">
        <v>7757390.4299999997</v>
      </c>
      <c r="AH84" s="40">
        <v>0</v>
      </c>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42" t="s">
        <v>83</v>
      </c>
      <c r="B85" s="40">
        <v>2813900</v>
      </c>
      <c r="C85" s="40">
        <v>2813900</v>
      </c>
      <c r="D85" s="40">
        <v>2813900</v>
      </c>
      <c r="E85" s="40">
        <v>2813900</v>
      </c>
      <c r="F85" s="40">
        <v>2813900</v>
      </c>
      <c r="G85" s="40">
        <v>2813900</v>
      </c>
      <c r="H85" s="40">
        <v>2813900</v>
      </c>
      <c r="I85" s="40">
        <v>2813900</v>
      </c>
      <c r="J85" s="40">
        <v>6671082.1100000003</v>
      </c>
      <c r="K85" s="40">
        <v>6792781.7599999998</v>
      </c>
      <c r="L85" s="40">
        <v>6829288.1799999997</v>
      </c>
      <c r="M85" s="40">
        <v>6829288.1799999997</v>
      </c>
      <c r="N85" s="40">
        <v>5111956.41</v>
      </c>
      <c r="O85" s="40">
        <v>5313568.58</v>
      </c>
      <c r="P85" s="40">
        <v>5692535.8399999999</v>
      </c>
      <c r="Q85" s="40">
        <v>6169135.8399999999</v>
      </c>
      <c r="R85" s="40">
        <v>95093357.769999996</v>
      </c>
      <c r="S85" s="40">
        <v>76336733.280000001</v>
      </c>
      <c r="T85" s="40">
        <v>64126811.210000001</v>
      </c>
      <c r="U85" s="40">
        <v>66259084.200000003</v>
      </c>
      <c r="V85" s="40">
        <v>71918214.099999994</v>
      </c>
      <c r="W85" s="40">
        <v>60997248.969999999</v>
      </c>
      <c r="X85" s="40">
        <v>60606714.909999996</v>
      </c>
      <c r="Y85" s="40">
        <v>69428999.870000005</v>
      </c>
      <c r="Z85" s="40">
        <v>56806928.149999999</v>
      </c>
      <c r="AA85" s="40">
        <v>45638995.770000003</v>
      </c>
      <c r="AB85" s="40">
        <v>54438573.359999999</v>
      </c>
      <c r="AC85" s="40">
        <v>51340676.350000001</v>
      </c>
      <c r="AD85" s="40">
        <v>29161222.129999999</v>
      </c>
      <c r="AE85" s="40">
        <v>21902527.710000001</v>
      </c>
      <c r="AF85" s="40">
        <v>20779297.379999999</v>
      </c>
      <c r="AG85" s="40">
        <v>13889679.9</v>
      </c>
      <c r="AH85" s="40">
        <v>0</v>
      </c>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42"/>
      <c r="B86" s="26"/>
      <c r="C86" s="26"/>
      <c r="D86" s="26"/>
      <c r="E86" s="26"/>
      <c r="F86" s="26"/>
      <c r="G86" s="26"/>
      <c r="H86" s="26"/>
      <c r="I86" s="26"/>
      <c r="J86" s="26"/>
      <c r="K86" s="26"/>
      <c r="L86" s="23"/>
    </row>
    <row r="87" spans="1:90" hidden="1">
      <c r="A87" s="142"/>
      <c r="B87" s="26"/>
      <c r="C87" s="26"/>
      <c r="D87" s="26"/>
      <c r="E87" s="26"/>
      <c r="F87" s="26"/>
      <c r="G87" s="26"/>
      <c r="H87" s="26"/>
      <c r="I87" s="26"/>
      <c r="J87" s="26"/>
      <c r="K87" s="26"/>
      <c r="L87" s="23"/>
    </row>
    <row r="88" spans="1:90" hidden="1">
      <c r="A88" s="142"/>
      <c r="B88" s="26"/>
      <c r="C88" s="26"/>
      <c r="D88" s="26"/>
      <c r="E88" s="26"/>
      <c r="F88" s="26"/>
      <c r="G88" s="26"/>
      <c r="H88" s="26"/>
      <c r="I88" s="26"/>
      <c r="J88" s="26"/>
      <c r="K88" s="26"/>
      <c r="L88" s="23"/>
    </row>
    <row r="89" spans="1:90" s="5" customFormat="1">
      <c r="A89" s="143" t="s">
        <v>60</v>
      </c>
      <c r="B89" s="33">
        <f>SUM(B73:B85)</f>
        <v>3739374338.2200007</v>
      </c>
      <c r="C89" s="33">
        <f>SUM(C73:C85)</f>
        <v>3572776675.8000002</v>
      </c>
      <c r="D89" s="33">
        <f>SUM(D73:D85)</f>
        <v>3503559824.3800001</v>
      </c>
      <c r="E89" s="33">
        <f>E72+E81</f>
        <v>3466446962.6099997</v>
      </c>
      <c r="F89" s="33">
        <f t="shared" ref="F89:BQ89" si="18">F72+F81</f>
        <v>3202614501.1300001</v>
      </c>
      <c r="G89" s="33">
        <f t="shared" si="18"/>
        <v>3138310808.8400002</v>
      </c>
      <c r="H89" s="33">
        <f t="shared" si="18"/>
        <v>3539585969.4699998</v>
      </c>
      <c r="I89" s="33">
        <f t="shared" si="18"/>
        <v>2792838788.3099999</v>
      </c>
      <c r="J89" s="33">
        <f t="shared" si="18"/>
        <v>3025327181.1799998</v>
      </c>
      <c r="K89" s="33">
        <f t="shared" si="18"/>
        <v>2984413121.8699999</v>
      </c>
      <c r="L89" s="33">
        <f t="shared" si="18"/>
        <v>2665694857.5</v>
      </c>
      <c r="M89" s="33">
        <f t="shared" si="18"/>
        <v>2380010142.8800001</v>
      </c>
      <c r="N89" s="33">
        <f t="shared" si="18"/>
        <v>2341217526.96</v>
      </c>
      <c r="O89" s="33">
        <f t="shared" si="18"/>
        <v>2276510427.2300005</v>
      </c>
      <c r="P89" s="33">
        <f t="shared" si="18"/>
        <v>1816801506.8299999</v>
      </c>
      <c r="Q89" s="33">
        <f t="shared" si="18"/>
        <v>1463846463.4099998</v>
      </c>
      <c r="R89" s="33">
        <f t="shared" si="18"/>
        <v>1083697990.24</v>
      </c>
      <c r="S89" s="33">
        <f t="shared" si="18"/>
        <v>607131796.50999999</v>
      </c>
      <c r="T89" s="33">
        <f t="shared" si="18"/>
        <v>521532804.18000001</v>
      </c>
      <c r="U89" s="33">
        <f t="shared" si="18"/>
        <v>533395005.95000005</v>
      </c>
      <c r="V89" s="33">
        <f t="shared" si="18"/>
        <v>579085924.12</v>
      </c>
      <c r="W89" s="33">
        <f t="shared" si="18"/>
        <v>519475604.76999998</v>
      </c>
      <c r="X89" s="33">
        <f t="shared" si="18"/>
        <v>396802210.56</v>
      </c>
      <c r="Y89" s="33">
        <f t="shared" si="18"/>
        <v>409853290.63999999</v>
      </c>
      <c r="Z89" s="33">
        <f t="shared" si="18"/>
        <v>495856094.65999997</v>
      </c>
      <c r="AA89" s="33">
        <f t="shared" si="18"/>
        <v>492880545.82999998</v>
      </c>
      <c r="AB89" s="33">
        <f t="shared" si="18"/>
        <v>581836034.92000008</v>
      </c>
      <c r="AC89" s="33">
        <f t="shared" si="18"/>
        <v>612673036.03999996</v>
      </c>
      <c r="AD89" s="33">
        <f t="shared" si="18"/>
        <v>597171477.33000004</v>
      </c>
      <c r="AE89" s="33">
        <f t="shared" si="18"/>
        <v>690683616.16999996</v>
      </c>
      <c r="AF89" s="33">
        <f t="shared" si="18"/>
        <v>588897723.50999999</v>
      </c>
      <c r="AG89" s="33">
        <f t="shared" si="18"/>
        <v>234647070.32999998</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42" t="s">
        <v>62</v>
      </c>
      <c r="B91" s="40">
        <v>887100102.39999998</v>
      </c>
      <c r="C91" s="40">
        <v>887100102.39999998</v>
      </c>
      <c r="D91" s="40">
        <v>887100102.39999998</v>
      </c>
      <c r="E91" s="40">
        <v>888237102.39999998</v>
      </c>
      <c r="F91" s="40">
        <v>886857102.39999998</v>
      </c>
      <c r="G91" s="40">
        <v>886857102.39999998</v>
      </c>
      <c r="H91" s="40">
        <v>887152102.39999998</v>
      </c>
      <c r="I91" s="40">
        <v>887152102.39999998</v>
      </c>
      <c r="J91" s="40">
        <v>869382102.39999998</v>
      </c>
      <c r="K91" s="40">
        <v>869382102.39999998</v>
      </c>
      <c r="L91" s="40">
        <v>869382102.39999998</v>
      </c>
      <c r="M91" s="40">
        <v>869382102.39999998</v>
      </c>
      <c r="N91" s="40">
        <v>869517102.39999998</v>
      </c>
      <c r="O91" s="40">
        <v>869517102.39999998</v>
      </c>
      <c r="P91" s="40">
        <v>347836841.39999998</v>
      </c>
      <c r="Q91" s="40">
        <v>347836841.39999998</v>
      </c>
      <c r="R91" s="40">
        <v>347346841.39999998</v>
      </c>
      <c r="S91" s="40">
        <v>347346841.39999998</v>
      </c>
      <c r="T91" s="40">
        <v>231564561.40000001</v>
      </c>
      <c r="U91" s="40">
        <v>225714561.40000001</v>
      </c>
      <c r="V91" s="40">
        <v>225714561.40000001</v>
      </c>
      <c r="W91" s="40">
        <v>225714561.40000001</v>
      </c>
      <c r="X91" s="40">
        <v>150476374.40000001</v>
      </c>
      <c r="Y91" s="40">
        <v>150476374.40000001</v>
      </c>
      <c r="Z91" s="40">
        <v>150476374.40000001</v>
      </c>
      <c r="AA91" s="40">
        <v>150476374.40000001</v>
      </c>
      <c r="AB91" s="40">
        <v>125476374.40000001</v>
      </c>
      <c r="AC91" s="40">
        <v>125476374.40000001</v>
      </c>
      <c r="AD91" s="40">
        <v>125476374.40000001</v>
      </c>
      <c r="AE91" s="40">
        <v>125476374.40000001</v>
      </c>
      <c r="AF91" s="40">
        <v>62738187.200000003</v>
      </c>
      <c r="AG91" s="40">
        <v>62738187.200000003</v>
      </c>
      <c r="AH91" s="40">
        <v>0</v>
      </c>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42" t="s">
        <v>63</v>
      </c>
      <c r="B92" s="40">
        <v>509967522.75999999</v>
      </c>
      <c r="C92" s="40">
        <v>503579642.64999998</v>
      </c>
      <c r="D92" s="40">
        <v>500331142.66000003</v>
      </c>
      <c r="E92" s="40">
        <v>505827372.67000002</v>
      </c>
      <c r="F92" s="40">
        <v>492037102.04000002</v>
      </c>
      <c r="G92" s="40">
        <v>528184446.56</v>
      </c>
      <c r="H92" s="40">
        <v>524607545.24000001</v>
      </c>
      <c r="I92" s="40">
        <v>518915703.92000002</v>
      </c>
      <c r="J92" s="40">
        <v>364063252.57999998</v>
      </c>
      <c r="K92" s="40">
        <v>363239402.00999999</v>
      </c>
      <c r="L92" s="40">
        <v>363529378.67000002</v>
      </c>
      <c r="M92" s="40">
        <v>360917434.35000002</v>
      </c>
      <c r="N92" s="40">
        <v>363604726.08999997</v>
      </c>
      <c r="O92" s="40">
        <v>359950824.45999998</v>
      </c>
      <c r="P92" s="40">
        <v>878364583.83000004</v>
      </c>
      <c r="Q92" s="40">
        <v>874710682.20000005</v>
      </c>
      <c r="R92" s="40">
        <v>861025747.38999999</v>
      </c>
      <c r="S92" s="40">
        <v>855404759.51999998</v>
      </c>
      <c r="T92" s="40">
        <v>965894142.10000002</v>
      </c>
      <c r="U92" s="40">
        <v>855365333.07000005</v>
      </c>
      <c r="V92" s="40">
        <v>855365333.07000005</v>
      </c>
      <c r="W92" s="40">
        <v>855365333.07000005</v>
      </c>
      <c r="X92" s="40">
        <v>930603520.07000005</v>
      </c>
      <c r="Y92" s="40">
        <v>930603520.07000005</v>
      </c>
      <c r="Z92" s="40">
        <v>976981324.63999999</v>
      </c>
      <c r="AA92" s="40">
        <v>987225849.86000001</v>
      </c>
      <c r="AB92" s="40">
        <v>0</v>
      </c>
      <c r="AC92" s="40">
        <v>0</v>
      </c>
      <c r="AD92" s="40">
        <v>0</v>
      </c>
      <c r="AE92" s="40">
        <v>0</v>
      </c>
      <c r="AF92" s="40">
        <v>35476560.530000001</v>
      </c>
      <c r="AG92" s="40">
        <v>35476560.530000001</v>
      </c>
      <c r="AH92" s="40">
        <v>0</v>
      </c>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42" t="s">
        <v>64</v>
      </c>
      <c r="B93" s="40">
        <v>112618280</v>
      </c>
      <c r="C93" s="40">
        <v>112618280</v>
      </c>
      <c r="D93" s="40">
        <v>114795780</v>
      </c>
      <c r="E93" s="40">
        <v>124677510</v>
      </c>
      <c r="F93" s="40">
        <v>160738900</v>
      </c>
      <c r="G93" s="40">
        <v>160738900</v>
      </c>
      <c r="H93" s="40">
        <v>204523160</v>
      </c>
      <c r="I93" s="40">
        <v>210095760</v>
      </c>
      <c r="J93" s="40">
        <v>54146600</v>
      </c>
      <c r="K93" s="40">
        <v>54146600</v>
      </c>
      <c r="L93" s="40">
        <v>99934300</v>
      </c>
      <c r="M93" s="40">
        <v>99934300</v>
      </c>
      <c r="N93" s="40">
        <v>100735920</v>
      </c>
      <c r="O93" s="40">
        <v>100735920</v>
      </c>
      <c r="P93" s="40">
        <v>122701500</v>
      </c>
      <c r="Q93" s="40">
        <v>122701500</v>
      </c>
      <c r="R93" s="40">
        <v>0</v>
      </c>
      <c r="S93" s="40">
        <v>0</v>
      </c>
      <c r="T93" s="40">
        <v>0</v>
      </c>
      <c r="U93" s="40">
        <v>0</v>
      </c>
      <c r="V93" s="40">
        <v>0</v>
      </c>
      <c r="W93" s="40">
        <v>0</v>
      </c>
      <c r="X93" s="40">
        <v>0</v>
      </c>
      <c r="Y93" s="40">
        <v>0</v>
      </c>
      <c r="Z93" s="40">
        <v>0</v>
      </c>
      <c r="AA93" s="40">
        <v>0</v>
      </c>
      <c r="AB93" s="40">
        <v>0</v>
      </c>
      <c r="AC93" s="40">
        <v>0</v>
      </c>
      <c r="AD93" s="40">
        <v>0</v>
      </c>
      <c r="AE93" s="40">
        <v>0</v>
      </c>
      <c r="AF93" s="40">
        <v>0</v>
      </c>
      <c r="AG93" s="40">
        <v>0</v>
      </c>
      <c r="AH93" s="40">
        <v>0</v>
      </c>
      <c r="AI93" s="40">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42" t="s">
        <v>65</v>
      </c>
      <c r="B94" s="40">
        <v>4326595.6399999997</v>
      </c>
      <c r="C94" s="40">
        <v>4722331.6100000003</v>
      </c>
      <c r="D94" s="40">
        <v>4766356.3099999996</v>
      </c>
      <c r="E94" s="40">
        <v>2564766.23</v>
      </c>
      <c r="F94" s="40">
        <v>5100481.3</v>
      </c>
      <c r="G94" s="40">
        <v>1860481.3</v>
      </c>
      <c r="H94" s="40">
        <v>1024186.83</v>
      </c>
      <c r="I94" s="40">
        <v>3060802.36</v>
      </c>
      <c r="J94" s="40">
        <v>1781828.78</v>
      </c>
      <c r="K94" s="40">
        <v>1403483.73</v>
      </c>
      <c r="L94" s="40">
        <v>-1016674.25</v>
      </c>
      <c r="M94" s="40">
        <v>-963853.76</v>
      </c>
      <c r="N94" s="40">
        <v>-475164.71</v>
      </c>
      <c r="O94" s="40">
        <v>-739457.8</v>
      </c>
      <c r="P94" s="40">
        <v>-708962.03</v>
      </c>
      <c r="Q94" s="40">
        <v>-738312.1</v>
      </c>
      <c r="R94" s="40">
        <v>-60403.77</v>
      </c>
      <c r="S94" s="40">
        <v>0</v>
      </c>
      <c r="T94" s="40">
        <v>0</v>
      </c>
      <c r="U94" s="40">
        <v>0</v>
      </c>
      <c r="V94" s="40">
        <v>0</v>
      </c>
      <c r="W94" s="40">
        <v>0</v>
      </c>
      <c r="X94" s="40">
        <v>0</v>
      </c>
      <c r="Y94" s="40">
        <v>0</v>
      </c>
      <c r="Z94" s="40">
        <v>0</v>
      </c>
      <c r="AA94" s="40">
        <v>0</v>
      </c>
      <c r="AB94" s="40">
        <v>0</v>
      </c>
      <c r="AC94" s="40">
        <v>0</v>
      </c>
      <c r="AD94" s="40">
        <v>0</v>
      </c>
      <c r="AE94" s="40">
        <v>0</v>
      </c>
      <c r="AF94" s="40">
        <v>0</v>
      </c>
      <c r="AG94" s="40">
        <v>0</v>
      </c>
      <c r="AH94" s="40">
        <v>0</v>
      </c>
      <c r="AI94" s="40">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42" t="s">
        <v>66</v>
      </c>
      <c r="B95" s="40">
        <v>4615584.8899999997</v>
      </c>
      <c r="C95" s="40">
        <v>4036144.34</v>
      </c>
      <c r="D95" s="40">
        <v>3621128.27</v>
      </c>
      <c r="E95" s="40">
        <v>3128442.22</v>
      </c>
      <c r="F95" s="40">
        <v>1912526.46</v>
      </c>
      <c r="G95" s="40">
        <v>1912526.46</v>
      </c>
      <c r="H95" s="40">
        <v>1912526.46</v>
      </c>
      <c r="I95" s="40">
        <v>1912526.46</v>
      </c>
      <c r="J95" s="40">
        <v>146004.53</v>
      </c>
      <c r="K95" s="40">
        <v>146004.53</v>
      </c>
      <c r="L95" s="40">
        <v>146004.53</v>
      </c>
      <c r="M95" s="40">
        <v>146004.53</v>
      </c>
      <c r="N95" s="40">
        <v>0</v>
      </c>
      <c r="O95" s="40">
        <v>0</v>
      </c>
      <c r="P95" s="40">
        <v>0</v>
      </c>
      <c r="Q95" s="40">
        <v>0</v>
      </c>
      <c r="R95" s="40">
        <v>0</v>
      </c>
      <c r="S95" s="40">
        <v>0</v>
      </c>
      <c r="T95" s="40">
        <v>0</v>
      </c>
      <c r="U95" s="40">
        <v>0</v>
      </c>
      <c r="V95" s="40">
        <v>0</v>
      </c>
      <c r="W95" s="40">
        <v>0</v>
      </c>
      <c r="X95" s="40">
        <v>0</v>
      </c>
      <c r="Y95" s="40">
        <v>0</v>
      </c>
      <c r="Z95" s="40">
        <v>0</v>
      </c>
      <c r="AA95" s="40">
        <v>0</v>
      </c>
      <c r="AB95" s="40">
        <v>0</v>
      </c>
      <c r="AC95" s="40">
        <v>0</v>
      </c>
      <c r="AD95" s="40">
        <v>0</v>
      </c>
      <c r="AE95" s="40">
        <v>0</v>
      </c>
      <c r="AF95" s="40">
        <v>0</v>
      </c>
      <c r="AG95" s="40">
        <v>0</v>
      </c>
      <c r="AH95" s="40">
        <v>0</v>
      </c>
      <c r="AI95" s="40">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42" t="s">
        <v>67</v>
      </c>
      <c r="B96" s="40">
        <v>199255721.44</v>
      </c>
      <c r="C96" s="40">
        <v>199255721.44</v>
      </c>
      <c r="D96" s="40">
        <v>199255721.44</v>
      </c>
      <c r="E96" s="40">
        <v>199255721.44</v>
      </c>
      <c r="F96" s="40">
        <v>190854508.47999999</v>
      </c>
      <c r="G96" s="40">
        <v>190854508.47999999</v>
      </c>
      <c r="H96" s="40">
        <v>190854508.47999999</v>
      </c>
      <c r="I96" s="40">
        <v>190854508.47999999</v>
      </c>
      <c r="J96" s="40">
        <v>153885483.69999999</v>
      </c>
      <c r="K96" s="40">
        <v>153885483.69999999</v>
      </c>
      <c r="L96" s="40">
        <v>153885483.69999999</v>
      </c>
      <c r="M96" s="40">
        <v>153885483.69999999</v>
      </c>
      <c r="N96" s="40">
        <v>133231913.01000001</v>
      </c>
      <c r="O96" s="40">
        <v>133231913.01000001</v>
      </c>
      <c r="P96" s="40">
        <v>133231913.01000001</v>
      </c>
      <c r="Q96" s="40">
        <v>133231913.01000001</v>
      </c>
      <c r="R96" s="40">
        <v>110735300.43000001</v>
      </c>
      <c r="S96" s="40">
        <v>110735300.43000001</v>
      </c>
      <c r="T96" s="40">
        <v>110735300.43000001</v>
      </c>
      <c r="U96" s="40">
        <v>110735300.43000001</v>
      </c>
      <c r="V96" s="40">
        <v>92841139.129999995</v>
      </c>
      <c r="W96" s="40">
        <v>92841139.129999995</v>
      </c>
      <c r="X96" s="40">
        <v>93173237.739999995</v>
      </c>
      <c r="Y96" s="40">
        <v>93173237.739999995</v>
      </c>
      <c r="Z96" s="40">
        <v>83610333.349999994</v>
      </c>
      <c r="AA96" s="40">
        <v>83610333.349999994</v>
      </c>
      <c r="AB96" s="40">
        <v>70754552.840000004</v>
      </c>
      <c r="AC96" s="40">
        <v>70754552.840000004</v>
      </c>
      <c r="AD96" s="40">
        <v>82227350.980000004</v>
      </c>
      <c r="AE96" s="40">
        <v>70754552.840000004</v>
      </c>
      <c r="AF96" s="40">
        <v>71159092.840000004</v>
      </c>
      <c r="AG96" s="40">
        <v>71159092.840000004</v>
      </c>
      <c r="AH96" s="40">
        <v>0</v>
      </c>
      <c r="AI96" s="40">
        <v>23593870.16</v>
      </c>
      <c r="AJ96" s="40">
        <v>23593870.16</v>
      </c>
      <c r="AK96" s="40">
        <v>23593870.16</v>
      </c>
      <c r="AL96" s="40">
        <v>15920743.880000001</v>
      </c>
      <c r="AM96" s="40">
        <v>15920743.880000001</v>
      </c>
      <c r="AN96" s="40">
        <v>15920743.880000001</v>
      </c>
      <c r="AO96" s="40">
        <v>7766524.1500000004</v>
      </c>
      <c r="AP96" s="40">
        <v>2226072.6</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42" t="s">
        <v>68</v>
      </c>
      <c r="B97" s="40">
        <v>4114125</v>
      </c>
      <c r="C97" s="40">
        <v>4114125</v>
      </c>
      <c r="D97" s="40">
        <v>4114125</v>
      </c>
      <c r="E97" s="40">
        <v>4114125</v>
      </c>
      <c r="F97" s="40">
        <v>4114125</v>
      </c>
      <c r="G97" s="40">
        <v>4114125</v>
      </c>
      <c r="H97" s="40">
        <v>4114125</v>
      </c>
      <c r="I97" s="40">
        <v>4114125</v>
      </c>
      <c r="J97" s="40">
        <v>2473635</v>
      </c>
      <c r="K97" s="40">
        <v>2473635</v>
      </c>
      <c r="L97" s="40">
        <v>2473635</v>
      </c>
      <c r="M97" s="40">
        <v>2473635</v>
      </c>
      <c r="N97" s="40">
        <v>0</v>
      </c>
      <c r="O97" s="40">
        <v>0</v>
      </c>
      <c r="P97" s="40">
        <v>0</v>
      </c>
      <c r="Q97" s="40">
        <v>0</v>
      </c>
      <c r="R97" s="40">
        <v>0</v>
      </c>
      <c r="S97" s="40">
        <v>0</v>
      </c>
      <c r="T97" s="40">
        <v>0</v>
      </c>
      <c r="U97" s="40">
        <v>0</v>
      </c>
      <c r="V97" s="40">
        <v>0</v>
      </c>
      <c r="W97" s="40">
        <v>0</v>
      </c>
      <c r="X97" s="40">
        <v>0</v>
      </c>
      <c r="Y97" s="40">
        <v>0</v>
      </c>
      <c r="Z97" s="40">
        <v>0</v>
      </c>
      <c r="AA97" s="40">
        <v>0</v>
      </c>
      <c r="AB97" s="40">
        <v>0</v>
      </c>
      <c r="AC97" s="40">
        <v>0</v>
      </c>
      <c r="AD97" s="40">
        <v>0</v>
      </c>
      <c r="AE97" s="40">
        <v>0</v>
      </c>
      <c r="AF97" s="40">
        <v>0</v>
      </c>
      <c r="AG97" s="40">
        <v>0</v>
      </c>
      <c r="AH97" s="40">
        <v>0</v>
      </c>
      <c r="AI97" s="40">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42" t="s">
        <v>69</v>
      </c>
      <c r="B98" s="40">
        <v>2480554965.27</v>
      </c>
      <c r="C98" s="40">
        <v>2373895722.1100001</v>
      </c>
      <c r="D98" s="40">
        <v>2372225590.9099998</v>
      </c>
      <c r="E98" s="40">
        <v>2250645463.8299999</v>
      </c>
      <c r="F98" s="40">
        <v>2111903802.3</v>
      </c>
      <c r="G98" s="40">
        <v>2113167116.4000001</v>
      </c>
      <c r="H98" s="40">
        <v>1996955969.54</v>
      </c>
      <c r="I98" s="40">
        <v>1892980408</v>
      </c>
      <c r="J98" s="40">
        <v>1778132852.5799999</v>
      </c>
      <c r="K98" s="40">
        <v>1603774770.72</v>
      </c>
      <c r="L98" s="40">
        <v>1551880955.5</v>
      </c>
      <c r="M98" s="40">
        <v>1467253273.48</v>
      </c>
      <c r="N98" s="40">
        <v>1422295672.79</v>
      </c>
      <c r="O98" s="40">
        <v>1331476601.8099999</v>
      </c>
      <c r="P98" s="40">
        <v>1282538389.78</v>
      </c>
      <c r="Q98" s="40">
        <v>1209998595.99</v>
      </c>
      <c r="R98" s="40">
        <v>1177492516.1300001</v>
      </c>
      <c r="S98" s="40">
        <v>1116974609.8800001</v>
      </c>
      <c r="T98" s="40">
        <v>1106653631.79</v>
      </c>
      <c r="U98" s="40">
        <v>1050279781.79</v>
      </c>
      <c r="V98" s="40">
        <v>1033441383.9299999</v>
      </c>
      <c r="W98" s="40">
        <v>985598305.40999997</v>
      </c>
      <c r="X98" s="40">
        <v>980453349.57000005</v>
      </c>
      <c r="Y98" s="40">
        <v>919750287.89999998</v>
      </c>
      <c r="Z98" s="40">
        <v>866640881.73000002</v>
      </c>
      <c r="AA98" s="40">
        <v>878973906.40999997</v>
      </c>
      <c r="AB98" s="40">
        <v>821198911.63999999</v>
      </c>
      <c r="AC98" s="40">
        <v>750701355.80999994</v>
      </c>
      <c r="AD98" s="40">
        <v>634547797.63</v>
      </c>
      <c r="AE98" s="40">
        <v>546976075.36000001</v>
      </c>
      <c r="AF98" s="40">
        <v>457499139.98000002</v>
      </c>
      <c r="AG98" s="40">
        <v>349184608.66000003</v>
      </c>
      <c r="AH98" s="40">
        <v>0</v>
      </c>
      <c r="AI98" s="40">
        <v>231252973.86000001</v>
      </c>
      <c r="AJ98" s="40">
        <v>219772243.63999999</v>
      </c>
      <c r="AK98" s="40">
        <v>183466963.47999999</v>
      </c>
      <c r="AL98" s="40">
        <v>155788641.5</v>
      </c>
      <c r="AM98" s="40">
        <v>138741978.83000001</v>
      </c>
      <c r="AN98" s="40">
        <v>105034808.20999999</v>
      </c>
      <c r="AO98" s="40">
        <v>62815315.789999999</v>
      </c>
      <c r="AP98" s="40">
        <v>19792179.25</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42" t="s">
        <v>70</v>
      </c>
      <c r="B99" s="40">
        <v>0</v>
      </c>
      <c r="C99" s="40">
        <v>144306834.43000001</v>
      </c>
      <c r="D99" s="40">
        <v>1563718.01</v>
      </c>
      <c r="E99" s="40">
        <v>6593410.0099999998</v>
      </c>
      <c r="F99" s="40">
        <v>2682740</v>
      </c>
      <c r="G99" s="40">
        <v>862293</v>
      </c>
      <c r="H99" s="40">
        <v>2131250</v>
      </c>
      <c r="I99" s="40">
        <v>2240850</v>
      </c>
      <c r="J99" s="40">
        <v>2314250</v>
      </c>
      <c r="K99" s="40">
        <v>18389850</v>
      </c>
      <c r="L99" s="40">
        <v>5201655.17</v>
      </c>
      <c r="M99" s="40">
        <v>8199300</v>
      </c>
      <c r="N99" s="40">
        <v>8211960</v>
      </c>
      <c r="O99" s="40">
        <v>14412810</v>
      </c>
      <c r="P99" s="40">
        <v>2638377.13</v>
      </c>
      <c r="Q99" s="40">
        <v>1593150</v>
      </c>
      <c r="R99" s="40">
        <v>1667250</v>
      </c>
      <c r="S99" s="40">
        <v>17678250</v>
      </c>
      <c r="T99" s="40">
        <v>0</v>
      </c>
      <c r="U99" s="40">
        <v>0</v>
      </c>
      <c r="V99" s="40">
        <v>0</v>
      </c>
      <c r="W99" s="40">
        <v>45826001.600000001</v>
      </c>
      <c r="X99" s="40">
        <v>0</v>
      </c>
      <c r="Y99" s="40">
        <v>0</v>
      </c>
      <c r="Z99" s="40">
        <v>75238187</v>
      </c>
      <c r="AA99" s="40">
        <v>0</v>
      </c>
      <c r="AB99" s="40">
        <v>0</v>
      </c>
      <c r="AC99" s="40">
        <v>0</v>
      </c>
      <c r="AD99" s="40">
        <v>0</v>
      </c>
      <c r="AE99" s="40">
        <v>0</v>
      </c>
      <c r="AF99" s="40">
        <v>0</v>
      </c>
      <c r="AG99" s="40">
        <v>0</v>
      </c>
      <c r="AH99" s="40">
        <v>0</v>
      </c>
      <c r="AI99" s="40">
        <v>0</v>
      </c>
      <c r="AJ99" s="40">
        <v>0</v>
      </c>
      <c r="AK99" s="40">
        <v>0</v>
      </c>
      <c r="AL99" s="40">
        <v>0</v>
      </c>
      <c r="AM99" s="40">
        <v>0</v>
      </c>
      <c r="AN99" s="40">
        <v>0</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4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42" t="s">
        <v>71</v>
      </c>
      <c r="B101" s="40">
        <v>0</v>
      </c>
      <c r="C101" s="40">
        <v>0</v>
      </c>
      <c r="D101" s="40">
        <v>0</v>
      </c>
      <c r="E101" s="40">
        <v>0</v>
      </c>
      <c r="F101" s="40">
        <v>0</v>
      </c>
      <c r="G101" s="40">
        <v>0</v>
      </c>
      <c r="H101" s="40">
        <v>0</v>
      </c>
      <c r="I101" s="40">
        <v>0</v>
      </c>
      <c r="J101" s="40">
        <v>0</v>
      </c>
      <c r="K101" s="40">
        <v>0</v>
      </c>
      <c r="L101" s="40">
        <v>0</v>
      </c>
      <c r="M101" s="40">
        <v>0</v>
      </c>
      <c r="N101" s="40">
        <v>0</v>
      </c>
      <c r="O101" s="40">
        <v>0</v>
      </c>
      <c r="P101" s="40">
        <v>0</v>
      </c>
      <c r="Q101" s="40">
        <v>0</v>
      </c>
      <c r="R101" s="40">
        <v>0</v>
      </c>
      <c r="S101" s="40">
        <v>0</v>
      </c>
      <c r="T101" s="40">
        <v>0</v>
      </c>
      <c r="U101" s="40">
        <v>0</v>
      </c>
      <c r="V101" s="40">
        <v>0</v>
      </c>
      <c r="W101" s="40">
        <v>0</v>
      </c>
      <c r="X101" s="40">
        <v>0</v>
      </c>
      <c r="Y101" s="40">
        <v>0</v>
      </c>
      <c r="Z101" s="40">
        <v>0</v>
      </c>
      <c r="AA101" s="40">
        <v>0</v>
      </c>
      <c r="AB101" s="40">
        <v>0</v>
      </c>
      <c r="AC101" s="40">
        <v>0</v>
      </c>
      <c r="AD101" s="40">
        <v>0</v>
      </c>
      <c r="AE101" s="40">
        <v>0</v>
      </c>
      <c r="AF101" s="40">
        <v>0</v>
      </c>
      <c r="AG101" s="40">
        <v>0</v>
      </c>
      <c r="AH101" s="40">
        <v>0</v>
      </c>
      <c r="AI101" s="40">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42" t="s">
        <v>72</v>
      </c>
      <c r="B102" s="40">
        <v>3977316337.4000001</v>
      </c>
      <c r="C102" s="40">
        <v>3864085509.5500002</v>
      </c>
      <c r="D102" s="40">
        <v>3856618386.9899998</v>
      </c>
      <c r="E102" s="40">
        <v>3729095483.79</v>
      </c>
      <c r="F102" s="40">
        <v>3532040747.98</v>
      </c>
      <c r="G102" s="40">
        <v>3566211406.5999999</v>
      </c>
      <c r="H102" s="40">
        <v>3402097803.9499998</v>
      </c>
      <c r="I102" s="40">
        <v>3288894416.6199999</v>
      </c>
      <c r="J102" s="40">
        <v>3115718559.5700002</v>
      </c>
      <c r="K102" s="40">
        <v>2940158282.0900002</v>
      </c>
      <c r="L102" s="40">
        <v>2840346585.5500002</v>
      </c>
      <c r="M102" s="40">
        <v>2753159779.6999998</v>
      </c>
      <c r="N102" s="40">
        <v>2687438329.5799999</v>
      </c>
      <c r="O102" s="40">
        <v>2592701063.8800001</v>
      </c>
      <c r="P102" s="40">
        <v>2518561265.9899998</v>
      </c>
      <c r="Q102" s="40">
        <v>2442338220.5</v>
      </c>
      <c r="R102" s="40">
        <v>2496540001.5799999</v>
      </c>
      <c r="S102" s="40">
        <v>2430426075.52</v>
      </c>
      <c r="T102" s="40">
        <v>2414806405.1999998</v>
      </c>
      <c r="U102" s="40">
        <v>2241767620.4699998</v>
      </c>
      <c r="V102" s="40">
        <v>2206648203.0700002</v>
      </c>
      <c r="W102" s="40">
        <v>2158857893.54</v>
      </c>
      <c r="X102" s="40">
        <v>2154237395.6599998</v>
      </c>
      <c r="Y102" s="40">
        <v>2094022976.9000001</v>
      </c>
      <c r="Z102" s="40">
        <v>2077306430.9200001</v>
      </c>
      <c r="AA102" s="40">
        <v>2099855257.27</v>
      </c>
      <c r="AB102" s="40">
        <v>1016783399.1</v>
      </c>
      <c r="AC102" s="40">
        <v>946345692.89999998</v>
      </c>
      <c r="AD102" s="40">
        <v>841747174.25999999</v>
      </c>
      <c r="AE102" s="40">
        <v>743608838.83000004</v>
      </c>
      <c r="AF102" s="40">
        <v>627416247.76999998</v>
      </c>
      <c r="AG102" s="40">
        <v>519108750.13999999</v>
      </c>
      <c r="AH102" s="40">
        <v>0</v>
      </c>
      <c r="AI102" s="40">
        <v>1090054243.6500001</v>
      </c>
      <c r="AJ102" s="40">
        <v>1078573513.4300001</v>
      </c>
      <c r="AK102" s="40">
        <v>1042268233.27</v>
      </c>
      <c r="AL102" s="40">
        <v>271944455.62</v>
      </c>
      <c r="AM102" s="40">
        <v>254897792.94999999</v>
      </c>
      <c r="AN102" s="40">
        <v>221190622.33000001</v>
      </c>
      <c r="AO102" s="40">
        <v>170816910.18000001</v>
      </c>
      <c r="AP102" s="40">
        <v>112172810.7</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42" t="s">
        <v>73</v>
      </c>
      <c r="B103" s="40">
        <v>638042509.87</v>
      </c>
      <c r="C103" s="40">
        <v>634499311.41999996</v>
      </c>
      <c r="D103" s="40">
        <v>616033315.12</v>
      </c>
      <c r="E103" s="40">
        <v>592752042.21000004</v>
      </c>
      <c r="F103" s="40">
        <v>572581633.99000001</v>
      </c>
      <c r="G103" s="40">
        <v>574636614.46000004</v>
      </c>
      <c r="H103" s="40">
        <v>588998282.76999998</v>
      </c>
      <c r="I103" s="40">
        <v>576798533.08000004</v>
      </c>
      <c r="J103" s="40">
        <v>550393697.23000002</v>
      </c>
      <c r="K103" s="40">
        <v>525951096.26999998</v>
      </c>
      <c r="L103" s="40">
        <v>457466318.88999999</v>
      </c>
      <c r="M103" s="40">
        <v>466375762.06999999</v>
      </c>
      <c r="N103" s="40">
        <v>457137744.35000002</v>
      </c>
      <c r="O103" s="40">
        <v>416197495.08999997</v>
      </c>
      <c r="P103" s="40">
        <v>385624962.20999998</v>
      </c>
      <c r="Q103" s="40">
        <v>396237728.13</v>
      </c>
      <c r="R103" s="40">
        <v>377681049.05000001</v>
      </c>
      <c r="S103" s="40">
        <v>230750094.15000001</v>
      </c>
      <c r="T103" s="40">
        <v>206836064.09999999</v>
      </c>
      <c r="U103" s="40">
        <v>208195873.30000001</v>
      </c>
      <c r="V103" s="40">
        <v>192207387.06</v>
      </c>
      <c r="W103" s="40">
        <v>182509102.75</v>
      </c>
      <c r="X103" s="40">
        <v>185962543.46000001</v>
      </c>
      <c r="Y103" s="40">
        <v>178923044.63999999</v>
      </c>
      <c r="Z103" s="40">
        <v>161028508.13</v>
      </c>
      <c r="AA103" s="40">
        <v>119808883.48999999</v>
      </c>
      <c r="AB103" s="40">
        <v>116714253.75</v>
      </c>
      <c r="AC103" s="40">
        <v>103337513.73</v>
      </c>
      <c r="AD103" s="40">
        <v>97820426.189999998</v>
      </c>
      <c r="AE103" s="40">
        <v>95221366.489999995</v>
      </c>
      <c r="AF103" s="40">
        <v>133419127.5</v>
      </c>
      <c r="AG103" s="40">
        <v>125842003.79000001</v>
      </c>
      <c r="AH103" s="40">
        <v>0</v>
      </c>
      <c r="AI103" s="40">
        <v>0</v>
      </c>
      <c r="AJ103" s="40">
        <v>0</v>
      </c>
      <c r="AK103" s="40">
        <v>0</v>
      </c>
      <c r="AL103" s="40">
        <v>0</v>
      </c>
      <c r="AM103" s="40">
        <v>0</v>
      </c>
      <c r="AN103" s="40">
        <v>0</v>
      </c>
      <c r="AO103" s="40">
        <v>0</v>
      </c>
      <c r="AP103" s="40">
        <v>3268315.35</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42"/>
      <c r="B104" s="26"/>
      <c r="C104" s="26"/>
      <c r="D104" s="26"/>
      <c r="E104" s="26"/>
      <c r="F104" s="26"/>
      <c r="G104" s="26"/>
      <c r="H104" s="26"/>
      <c r="I104" s="26"/>
      <c r="J104" s="26"/>
      <c r="K104" s="26"/>
      <c r="L104" s="23"/>
    </row>
    <row r="105" spans="1:90" hidden="1">
      <c r="A105" s="142"/>
      <c r="B105" s="26"/>
      <c r="C105" s="26"/>
      <c r="D105" s="26"/>
      <c r="E105" s="26"/>
      <c r="F105" s="26"/>
      <c r="G105" s="26"/>
      <c r="H105" s="26"/>
      <c r="I105" s="26"/>
      <c r="J105" s="26"/>
      <c r="K105" s="26"/>
      <c r="L105" s="23"/>
    </row>
    <row r="106" spans="1:90" hidden="1">
      <c r="A106" s="142"/>
      <c r="B106" s="26"/>
      <c r="C106" s="26"/>
      <c r="D106" s="26"/>
      <c r="E106" s="26"/>
      <c r="F106" s="26"/>
      <c r="G106" s="26"/>
      <c r="H106" s="26"/>
      <c r="I106" s="26"/>
      <c r="J106" s="26"/>
      <c r="K106" s="26"/>
      <c r="L106" s="23"/>
    </row>
    <row r="107" spans="1:90" s="5" customFormat="1">
      <c r="A107" s="143" t="s">
        <v>74</v>
      </c>
      <c r="B107" s="33">
        <f>B102+B103</f>
        <v>4615358847.2700005</v>
      </c>
      <c r="C107" s="33">
        <f>C102+C103</f>
        <v>4498584820.9700003</v>
      </c>
      <c r="D107" s="33">
        <f>D102+D103</f>
        <v>4472651702.1099997</v>
      </c>
      <c r="E107" s="33">
        <f>E102+E103</f>
        <v>4321847526</v>
      </c>
      <c r="F107" s="33">
        <f t="shared" ref="F107:BQ107" si="20">F102+F103</f>
        <v>4104622381.9700003</v>
      </c>
      <c r="G107" s="33">
        <f t="shared" si="20"/>
        <v>4140848021.0599999</v>
      </c>
      <c r="H107" s="33">
        <f t="shared" si="20"/>
        <v>3991096086.7199998</v>
      </c>
      <c r="I107" s="33">
        <f t="shared" si="20"/>
        <v>3865692949.6999998</v>
      </c>
      <c r="J107" s="33">
        <f t="shared" si="20"/>
        <v>3666112256.8000002</v>
      </c>
      <c r="K107" s="33">
        <f t="shared" si="20"/>
        <v>3466109378.3600001</v>
      </c>
      <c r="L107" s="33">
        <f t="shared" si="20"/>
        <v>3297812904.4400001</v>
      </c>
      <c r="M107" s="33">
        <f t="shared" si="20"/>
        <v>3219535541.77</v>
      </c>
      <c r="N107" s="33">
        <f t="shared" si="20"/>
        <v>3144576073.9299998</v>
      </c>
      <c r="O107" s="33">
        <f t="shared" si="20"/>
        <v>3008898558.9700003</v>
      </c>
      <c r="P107" s="33">
        <f t="shared" si="20"/>
        <v>2904186228.1999998</v>
      </c>
      <c r="Q107" s="33">
        <f t="shared" si="20"/>
        <v>2838575948.6300001</v>
      </c>
      <c r="R107" s="33">
        <f t="shared" si="20"/>
        <v>2874221050.6300001</v>
      </c>
      <c r="S107" s="33">
        <f t="shared" si="20"/>
        <v>2661176169.6700001</v>
      </c>
      <c r="T107" s="33">
        <f t="shared" si="20"/>
        <v>2621642469.2999997</v>
      </c>
      <c r="U107" s="33">
        <f t="shared" si="20"/>
        <v>2449963493.77</v>
      </c>
      <c r="V107" s="33">
        <f t="shared" si="20"/>
        <v>2398855590.1300001</v>
      </c>
      <c r="W107" s="33">
        <f t="shared" si="20"/>
        <v>2341366996.29</v>
      </c>
      <c r="X107" s="33">
        <f t="shared" si="20"/>
        <v>2340199939.1199999</v>
      </c>
      <c r="Y107" s="33">
        <f t="shared" si="20"/>
        <v>2272946021.54</v>
      </c>
      <c r="Z107" s="33">
        <f t="shared" si="20"/>
        <v>2238334939.0500002</v>
      </c>
      <c r="AA107" s="33">
        <f t="shared" si="20"/>
        <v>2219664140.7599998</v>
      </c>
      <c r="AB107" s="33">
        <f t="shared" si="20"/>
        <v>1133497652.8499999</v>
      </c>
      <c r="AC107" s="33">
        <f t="shared" si="20"/>
        <v>1049683206.63</v>
      </c>
      <c r="AD107" s="33">
        <f t="shared" si="20"/>
        <v>939567600.45000005</v>
      </c>
      <c r="AE107" s="33">
        <f t="shared" si="20"/>
        <v>838830205.32000005</v>
      </c>
      <c r="AF107" s="33">
        <f t="shared" si="20"/>
        <v>760835375.26999998</v>
      </c>
      <c r="AG107" s="33">
        <f t="shared" si="20"/>
        <v>644950753.92999995</v>
      </c>
      <c r="AH107" s="33">
        <f t="shared" si="20"/>
        <v>0</v>
      </c>
      <c r="AI107" s="33">
        <f t="shared" si="20"/>
        <v>1090054243.6500001</v>
      </c>
      <c r="AJ107" s="33">
        <f t="shared" si="20"/>
        <v>1078573513.4300001</v>
      </c>
      <c r="AK107" s="33">
        <f t="shared" si="20"/>
        <v>1042268233.27</v>
      </c>
      <c r="AL107" s="33">
        <f t="shared" si="20"/>
        <v>271944455.62</v>
      </c>
      <c r="AM107" s="33">
        <f t="shared" si="20"/>
        <v>254897792.94999999</v>
      </c>
      <c r="AN107" s="33">
        <f t="shared" si="20"/>
        <v>221190622.33000001</v>
      </c>
      <c r="AO107" s="33">
        <f t="shared" si="20"/>
        <v>170816910.18000001</v>
      </c>
      <c r="AP107" s="33">
        <f t="shared" si="20"/>
        <v>115441126.05</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44" t="s">
        <v>75</v>
      </c>
      <c r="B108" s="38">
        <f>SUM(B89+B107)</f>
        <v>8354733185.4900017</v>
      </c>
      <c r="C108" s="38">
        <f t="shared" ref="C108:BN108" si="22">SUM(C89+C107)</f>
        <v>8071361496.7700005</v>
      </c>
      <c r="D108" s="38">
        <f t="shared" si="22"/>
        <v>7976211526.4899998</v>
      </c>
      <c r="E108" s="38">
        <f>E107-E89</f>
        <v>855400563.39000034</v>
      </c>
      <c r="F108" s="38">
        <f t="shared" si="22"/>
        <v>7307236883.1000004</v>
      </c>
      <c r="G108" s="38">
        <f t="shared" si="22"/>
        <v>7279158829.8999996</v>
      </c>
      <c r="H108" s="38">
        <f t="shared" si="22"/>
        <v>7530682056.1899996</v>
      </c>
      <c r="I108" s="38">
        <f t="shared" si="22"/>
        <v>6658531738.0100002</v>
      </c>
      <c r="J108" s="38">
        <f t="shared" si="22"/>
        <v>6691439437.9799995</v>
      </c>
      <c r="K108" s="38">
        <f t="shared" si="22"/>
        <v>6450522500.2299995</v>
      </c>
      <c r="L108" s="38">
        <f t="shared" si="22"/>
        <v>5963507761.9400005</v>
      </c>
      <c r="M108" s="38">
        <f t="shared" si="22"/>
        <v>5599545684.6499996</v>
      </c>
      <c r="N108" s="38">
        <f t="shared" si="22"/>
        <v>5485793600.8899994</v>
      </c>
      <c r="O108" s="38">
        <f t="shared" si="22"/>
        <v>5285408986.2000008</v>
      </c>
      <c r="P108" s="38">
        <f t="shared" si="22"/>
        <v>4720987735.0299997</v>
      </c>
      <c r="Q108" s="38">
        <f t="shared" si="22"/>
        <v>4302422412.04</v>
      </c>
      <c r="R108" s="38">
        <f t="shared" si="22"/>
        <v>3957919040.8699999</v>
      </c>
      <c r="S108" s="38">
        <f t="shared" si="22"/>
        <v>3268307966.1800003</v>
      </c>
      <c r="T108" s="38">
        <f t="shared" si="22"/>
        <v>3143175273.4799995</v>
      </c>
      <c r="U108" s="38">
        <f t="shared" si="22"/>
        <v>2983358499.7200003</v>
      </c>
      <c r="V108" s="38">
        <f t="shared" si="22"/>
        <v>2977941514.25</v>
      </c>
      <c r="W108" s="38">
        <f t="shared" si="22"/>
        <v>2860842601.0599999</v>
      </c>
      <c r="X108" s="38">
        <f t="shared" si="22"/>
        <v>2737002149.6799998</v>
      </c>
      <c r="Y108" s="38">
        <f t="shared" si="22"/>
        <v>2682799312.1799998</v>
      </c>
      <c r="Z108" s="38">
        <f t="shared" si="22"/>
        <v>2734191033.71</v>
      </c>
      <c r="AA108" s="38">
        <f t="shared" si="22"/>
        <v>2712544686.5899997</v>
      </c>
      <c r="AB108" s="38">
        <f t="shared" si="22"/>
        <v>1715333687.77</v>
      </c>
      <c r="AC108" s="38">
        <f t="shared" si="22"/>
        <v>1662356242.6700001</v>
      </c>
      <c r="AD108" s="38">
        <f t="shared" si="22"/>
        <v>1536739077.7800002</v>
      </c>
      <c r="AE108" s="38">
        <f t="shared" si="22"/>
        <v>1529513821.49</v>
      </c>
      <c r="AF108" s="38">
        <f t="shared" si="22"/>
        <v>1349733098.78</v>
      </c>
      <c r="AG108" s="38">
        <f t="shared" si="22"/>
        <v>879597824.25999999</v>
      </c>
      <c r="AH108" s="38">
        <f t="shared" si="22"/>
        <v>0</v>
      </c>
      <c r="AI108" s="38">
        <f t="shared" si="22"/>
        <v>1090054243.6500001</v>
      </c>
      <c r="AJ108" s="38">
        <f t="shared" si="22"/>
        <v>1078573513.4300001</v>
      </c>
      <c r="AK108" s="38">
        <f t="shared" si="22"/>
        <v>1042268233.27</v>
      </c>
      <c r="AL108" s="38">
        <f t="shared" si="22"/>
        <v>271944455.62</v>
      </c>
      <c r="AM108" s="38">
        <f t="shared" si="22"/>
        <v>254897792.94999999</v>
      </c>
      <c r="AN108" s="38">
        <f t="shared" si="22"/>
        <v>221190622.33000001</v>
      </c>
      <c r="AO108" s="38">
        <f t="shared" si="22"/>
        <v>170816910.18000001</v>
      </c>
      <c r="AP108" s="38">
        <f t="shared" si="22"/>
        <v>115441126.05</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16" workbookViewId="0">
      <selection activeCell="E49" sqref="E49"/>
    </sheetView>
  </sheetViews>
  <sheetFormatPr defaultRowHeight="13.5"/>
  <cols>
    <col min="1" max="1" width="56" style="17" bestFit="1" customWidth="1"/>
    <col min="2" max="3" width="19.5" hidden="1" customWidth="1"/>
    <col min="4"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5" width="19.5" hidden="1" customWidth="1"/>
    <col min="16" max="16" width="20.75" hidden="1" customWidth="1"/>
    <col min="17" max="17" width="19.5"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2" width="19.5" hidden="1" customWidth="1"/>
    <col min="33" max="35" width="19.5" bestFit="1" customWidth="1"/>
    <col min="36" max="36" width="9.625" hidden="1" customWidth="1"/>
    <col min="37" max="37" width="20.75" bestFit="1" customWidth="1"/>
    <col min="38" max="43" width="19.5" bestFit="1" customWidth="1"/>
    <col min="44" max="44" width="18.2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0">
        <v>2473259860.2199998</v>
      </c>
      <c r="C4" s="40">
        <v>1662134708.97</v>
      </c>
      <c r="D4" s="40">
        <v>758211639.86000001</v>
      </c>
      <c r="E4" s="40">
        <v>3099658647.4400001</v>
      </c>
      <c r="F4" s="40">
        <v>2160309950.1300001</v>
      </c>
      <c r="G4" s="40">
        <v>1403503758.28</v>
      </c>
      <c r="H4" s="40">
        <v>675502324.94000006</v>
      </c>
      <c r="I4" s="40">
        <v>2617076763.3600001</v>
      </c>
      <c r="J4" s="40">
        <v>1865982737.51</v>
      </c>
      <c r="K4" s="40">
        <v>1169993595.8099999</v>
      </c>
      <c r="L4" s="40">
        <v>499283095.63999999</v>
      </c>
      <c r="M4" s="40">
        <v>2373341795.3400002</v>
      </c>
      <c r="N4" s="40">
        <v>1750819308.3599999</v>
      </c>
      <c r="O4" s="40">
        <v>1118866876.5899999</v>
      </c>
      <c r="P4" s="40">
        <v>509879557.19</v>
      </c>
      <c r="Q4" s="40">
        <v>2047511528.29</v>
      </c>
      <c r="R4" s="40">
        <v>1381681219.1300001</v>
      </c>
      <c r="S4" s="40">
        <v>849239934.23000002</v>
      </c>
      <c r="T4" s="40">
        <v>376529472</v>
      </c>
      <c r="U4" s="40">
        <v>1582936364.2</v>
      </c>
      <c r="V4" s="40">
        <v>1101010491.5</v>
      </c>
      <c r="W4" s="40">
        <v>708155046.07000005</v>
      </c>
      <c r="X4" s="40">
        <v>339991655.47000003</v>
      </c>
      <c r="Y4" s="40">
        <v>1521517728.1700001</v>
      </c>
      <c r="Z4" s="40">
        <v>1106108920.54</v>
      </c>
      <c r="AA4" s="40">
        <v>740385384.69000006</v>
      </c>
      <c r="AB4" s="40">
        <v>390272453.14999998</v>
      </c>
      <c r="AC4" s="40">
        <v>1501074352.8900001</v>
      </c>
      <c r="AD4" s="40">
        <v>1088784826.48</v>
      </c>
      <c r="AE4" s="40">
        <v>760885421.07000005</v>
      </c>
      <c r="AF4" s="40">
        <v>0</v>
      </c>
      <c r="AG4" s="40">
        <v>1152358350.49</v>
      </c>
      <c r="AH4" s="40">
        <v>834988782.99000001</v>
      </c>
      <c r="AI4" s="40">
        <v>731439555.46000004</v>
      </c>
      <c r="AJ4" s="40">
        <v>0</v>
      </c>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40">
        <v>1615726262.55</v>
      </c>
      <c r="C5" s="40">
        <v>1070123097.4299999</v>
      </c>
      <c r="D5" s="40">
        <v>490094731.10000002</v>
      </c>
      <c r="E5" s="40">
        <v>1987509300.0999999</v>
      </c>
      <c r="F5" s="40">
        <v>1379217191.97</v>
      </c>
      <c r="G5" s="40">
        <v>891601981.88999999</v>
      </c>
      <c r="H5" s="40">
        <v>425355162.02999997</v>
      </c>
      <c r="I5" s="40">
        <v>1671757249.99</v>
      </c>
      <c r="J5" s="40">
        <v>1215560827.3800001</v>
      </c>
      <c r="K5" s="40">
        <v>742941479.67999995</v>
      </c>
      <c r="L5" s="40">
        <v>323671523.80000001</v>
      </c>
      <c r="M5" s="40">
        <v>1624259009.25</v>
      </c>
      <c r="N5" s="40">
        <v>1160688558.5799999</v>
      </c>
      <c r="O5" s="40">
        <v>743128294.08000004</v>
      </c>
      <c r="P5" s="40">
        <v>352355287.80000001</v>
      </c>
      <c r="Q5" s="40">
        <v>1382201109.45</v>
      </c>
      <c r="R5" s="40">
        <v>928602422.49000001</v>
      </c>
      <c r="S5" s="40">
        <v>571290073.47000003</v>
      </c>
      <c r="T5" s="40">
        <v>253242637.50999999</v>
      </c>
      <c r="U5" s="40">
        <v>1100398704</v>
      </c>
      <c r="V5" s="40">
        <v>748831469.87</v>
      </c>
      <c r="W5" s="40">
        <v>472627360.56999999</v>
      </c>
      <c r="X5" s="40">
        <v>224424809.56</v>
      </c>
      <c r="Y5" s="40">
        <v>959814473.63999999</v>
      </c>
      <c r="Z5" s="40">
        <v>687189132.80999994</v>
      </c>
      <c r="AA5" s="40">
        <v>458785242.07999998</v>
      </c>
      <c r="AB5" s="40">
        <v>246490639.78</v>
      </c>
      <c r="AC5" s="40">
        <v>978389432.52999997</v>
      </c>
      <c r="AD5" s="40">
        <v>697938796.60000002</v>
      </c>
      <c r="AE5" s="40">
        <v>492560133.88999999</v>
      </c>
      <c r="AF5" s="40">
        <v>0</v>
      </c>
      <c r="AG5" s="40">
        <v>750036591.80999994</v>
      </c>
      <c r="AH5" s="40">
        <v>544929593.13999999</v>
      </c>
      <c r="AI5" s="40">
        <v>409630147.45999998</v>
      </c>
      <c r="AJ5" s="40">
        <v>0</v>
      </c>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857533597.66999984</v>
      </c>
      <c r="C6" s="27">
        <f t="shared" ref="C6:BN6" si="0">C4-C5</f>
        <v>592011611.54000008</v>
      </c>
      <c r="D6" s="27">
        <f t="shared" si="0"/>
        <v>268116908.75999999</v>
      </c>
      <c r="E6" s="27">
        <f t="shared" si="0"/>
        <v>1112149347.3400002</v>
      </c>
      <c r="F6" s="27">
        <f t="shared" si="0"/>
        <v>781092758.16000009</v>
      </c>
      <c r="G6" s="27">
        <f t="shared" si="0"/>
        <v>511901776.38999999</v>
      </c>
      <c r="H6" s="27">
        <f t="shared" si="0"/>
        <v>250147162.91000009</v>
      </c>
      <c r="I6" s="27">
        <f t="shared" si="0"/>
        <v>945319513.37000012</v>
      </c>
      <c r="J6" s="27">
        <f t="shared" si="0"/>
        <v>650421910.12999988</v>
      </c>
      <c r="K6" s="27">
        <f t="shared" si="0"/>
        <v>427052116.13</v>
      </c>
      <c r="L6" s="27">
        <f t="shared" si="0"/>
        <v>175611571.83999997</v>
      </c>
      <c r="M6" s="27">
        <f t="shared" si="0"/>
        <v>749082786.09000015</v>
      </c>
      <c r="N6" s="27">
        <f t="shared" si="0"/>
        <v>590130749.77999997</v>
      </c>
      <c r="O6" s="27">
        <f t="shared" si="0"/>
        <v>375738582.50999987</v>
      </c>
      <c r="P6" s="27">
        <f t="shared" si="0"/>
        <v>157524269.38999999</v>
      </c>
      <c r="Q6" s="27">
        <f t="shared" si="0"/>
        <v>665310418.83999991</v>
      </c>
      <c r="R6" s="27">
        <f t="shared" si="0"/>
        <v>453078796.6400001</v>
      </c>
      <c r="S6" s="27">
        <f t="shared" si="0"/>
        <v>277949860.75999999</v>
      </c>
      <c r="T6" s="27">
        <f t="shared" si="0"/>
        <v>123286834.49000001</v>
      </c>
      <c r="U6" s="27">
        <f t="shared" si="0"/>
        <v>482537660.20000005</v>
      </c>
      <c r="V6" s="27">
        <f t="shared" si="0"/>
        <v>352179021.63</v>
      </c>
      <c r="W6" s="27">
        <f t="shared" si="0"/>
        <v>235527685.50000006</v>
      </c>
      <c r="X6" s="27">
        <f t="shared" si="0"/>
        <v>115566845.91000003</v>
      </c>
      <c r="Y6" s="27">
        <f t="shared" si="0"/>
        <v>561703254.53000009</v>
      </c>
      <c r="Z6" s="27">
        <f t="shared" si="0"/>
        <v>418919787.73000002</v>
      </c>
      <c r="AA6" s="27">
        <f t="shared" si="0"/>
        <v>281600142.61000007</v>
      </c>
      <c r="AB6" s="27">
        <f t="shared" si="0"/>
        <v>143781813.36999997</v>
      </c>
      <c r="AC6" s="27">
        <f t="shared" si="0"/>
        <v>522684920.36000013</v>
      </c>
      <c r="AD6" s="27">
        <f t="shared" si="0"/>
        <v>390846029.88</v>
      </c>
      <c r="AE6" s="27">
        <f t="shared" si="0"/>
        <v>268325287.18000007</v>
      </c>
      <c r="AF6" s="27">
        <f t="shared" si="0"/>
        <v>0</v>
      </c>
      <c r="AG6" s="27">
        <f t="shared" si="0"/>
        <v>402321758.68000007</v>
      </c>
      <c r="AH6" s="27">
        <f t="shared" si="0"/>
        <v>290059189.85000002</v>
      </c>
      <c r="AI6" s="27">
        <f t="shared" si="0"/>
        <v>321809408.00000006</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34.67219969331169</v>
      </c>
      <c r="C7" s="57">
        <f t="shared" ref="C7:D7" si="2">C6/C4*100</f>
        <v>35.617547022218247</v>
      </c>
      <c r="D7" s="57">
        <f t="shared" si="2"/>
        <v>35.361750554173291</v>
      </c>
      <c r="E7" s="57">
        <f>E6/E4</f>
        <v>0.35879736249619659</v>
      </c>
      <c r="F7" s="57">
        <f t="shared" ref="F7:BQ7" si="3">F6/F4</f>
        <v>0.36156513472198587</v>
      </c>
      <c r="G7" s="57">
        <f t="shared" si="3"/>
        <v>0.36473131858039187</v>
      </c>
      <c r="H7" s="57">
        <f t="shared" si="3"/>
        <v>0.37031280822344886</v>
      </c>
      <c r="I7" s="57">
        <f t="shared" si="3"/>
        <v>0.36121199293991202</v>
      </c>
      <c r="J7" s="57">
        <f t="shared" si="3"/>
        <v>0.34856802105143492</v>
      </c>
      <c r="K7" s="57">
        <f t="shared" si="3"/>
        <v>0.36500380656728887</v>
      </c>
      <c r="L7" s="57">
        <f t="shared" si="3"/>
        <v>0.35172745356999202</v>
      </c>
      <c r="M7" s="57">
        <f t="shared" si="3"/>
        <v>0.3156236440789128</v>
      </c>
      <c r="N7" s="57">
        <f t="shared" si="3"/>
        <v>0.33705976793960424</v>
      </c>
      <c r="O7" s="57">
        <f t="shared" si="3"/>
        <v>0.33582063279516172</v>
      </c>
      <c r="P7" s="57">
        <f t="shared" si="3"/>
        <v>0.30894407741728819</v>
      </c>
      <c r="Q7" s="57">
        <f t="shared" si="3"/>
        <v>0.32493610397184952</v>
      </c>
      <c r="R7" s="57">
        <f t="shared" si="3"/>
        <v>0.3279184737889751</v>
      </c>
      <c r="S7" s="57">
        <f t="shared" si="3"/>
        <v>0.32729249951253792</v>
      </c>
      <c r="T7" s="57">
        <f t="shared" si="3"/>
        <v>0.32742944087521525</v>
      </c>
      <c r="U7" s="57">
        <f t="shared" si="3"/>
        <v>0.30483705543265455</v>
      </c>
      <c r="V7" s="57">
        <f t="shared" si="3"/>
        <v>0.31986890619924668</v>
      </c>
      <c r="W7" s="57">
        <f t="shared" si="3"/>
        <v>0.33259338729151483</v>
      </c>
      <c r="X7" s="57">
        <f t="shared" si="3"/>
        <v>0.33991083031212022</v>
      </c>
      <c r="Y7" s="57">
        <f t="shared" si="3"/>
        <v>0.36917299360395006</v>
      </c>
      <c r="Z7" s="57">
        <f t="shared" si="3"/>
        <v>0.37873285347475932</v>
      </c>
      <c r="AA7" s="57">
        <f t="shared" si="3"/>
        <v>0.38034265455943095</v>
      </c>
      <c r="AB7" s="57">
        <f t="shared" si="3"/>
        <v>0.36841394315559828</v>
      </c>
      <c r="AC7" s="57">
        <f t="shared" si="3"/>
        <v>0.34820721528795773</v>
      </c>
      <c r="AD7" s="57">
        <f t="shared" si="3"/>
        <v>0.35897453782818628</v>
      </c>
      <c r="AE7" s="57">
        <f t="shared" si="3"/>
        <v>0.35264874283261455</v>
      </c>
      <c r="AF7" s="57" t="e">
        <f t="shared" si="3"/>
        <v>#DIV/0!</v>
      </c>
      <c r="AG7" s="57">
        <f t="shared" si="3"/>
        <v>0.34912903482577867</v>
      </c>
      <c r="AH7" s="57">
        <f t="shared" si="3"/>
        <v>0.34738094182694407</v>
      </c>
      <c r="AI7" s="57">
        <f t="shared" si="3"/>
        <v>0.4399671929112654</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40">
        <v>31368095.870000001</v>
      </c>
      <c r="C8" s="40">
        <v>21678570.460000001</v>
      </c>
      <c r="D8" s="40">
        <v>8586314.3599999994</v>
      </c>
      <c r="E8" s="40">
        <v>41986351.399999999</v>
      </c>
      <c r="F8" s="40">
        <v>26577028.059999999</v>
      </c>
      <c r="G8" s="40">
        <v>15761331.68</v>
      </c>
      <c r="H8" s="40">
        <v>7077216.46</v>
      </c>
      <c r="I8" s="40">
        <v>38107000.049999997</v>
      </c>
      <c r="J8" s="40">
        <v>14724288.810000001</v>
      </c>
      <c r="K8" s="40">
        <v>9040450.7599999998</v>
      </c>
      <c r="L8" s="40">
        <v>3856901.97</v>
      </c>
      <c r="M8" s="40">
        <v>17381387.309999999</v>
      </c>
      <c r="N8" s="40">
        <v>11477981.789999999</v>
      </c>
      <c r="O8" s="40">
        <v>5783510.7999999998</v>
      </c>
      <c r="P8" s="40">
        <v>3020357.17</v>
      </c>
      <c r="Q8" s="40">
        <v>9596811</v>
      </c>
      <c r="R8" s="40">
        <v>6471313.2400000002</v>
      </c>
      <c r="S8" s="40">
        <v>4176567.32</v>
      </c>
      <c r="T8" s="40">
        <v>1838851.76</v>
      </c>
      <c r="U8" s="40">
        <v>9421694.4000000004</v>
      </c>
      <c r="V8" s="40">
        <v>6519200.0099999998</v>
      </c>
      <c r="W8" s="40">
        <v>4678100.17</v>
      </c>
      <c r="X8" s="40">
        <v>2502363.46</v>
      </c>
      <c r="Y8" s="40">
        <v>14873057.130000001</v>
      </c>
      <c r="Z8" s="40">
        <v>10900928.76</v>
      </c>
      <c r="AA8" s="40">
        <v>7584865.1299999999</v>
      </c>
      <c r="AB8" s="40">
        <v>4642684.74</v>
      </c>
      <c r="AC8" s="40">
        <v>16248393.529999999</v>
      </c>
      <c r="AD8" s="40">
        <v>12659198.039999999</v>
      </c>
      <c r="AE8" s="40">
        <v>8102089.9000000004</v>
      </c>
      <c r="AF8" s="40">
        <v>0</v>
      </c>
      <c r="AG8" s="40">
        <v>8007009.4100000001</v>
      </c>
      <c r="AH8" s="40">
        <v>5050779.18</v>
      </c>
      <c r="AI8" s="40">
        <v>3006053.22</v>
      </c>
      <c r="AJ8" s="40">
        <v>0</v>
      </c>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40">
        <v>69316979.909999996</v>
      </c>
      <c r="C9" s="40">
        <v>41519483.979999997</v>
      </c>
      <c r="D9" s="40">
        <v>18711704.890000001</v>
      </c>
      <c r="E9" s="40">
        <v>68630471.739999995</v>
      </c>
      <c r="F9" s="40">
        <v>53413599.939999998</v>
      </c>
      <c r="G9" s="40">
        <v>35230801.840000004</v>
      </c>
      <c r="H9" s="40">
        <v>18440303.780000001</v>
      </c>
      <c r="I9" s="40">
        <v>57847413.770000003</v>
      </c>
      <c r="J9" s="40">
        <v>36826489.509999998</v>
      </c>
      <c r="K9" s="40">
        <v>22763243.829999998</v>
      </c>
      <c r="L9" s="40">
        <v>11511919.470000001</v>
      </c>
      <c r="M9" s="40">
        <v>53479226.740000002</v>
      </c>
      <c r="N9" s="40">
        <v>31770385.640000001</v>
      </c>
      <c r="O9" s="40">
        <v>19664684.66</v>
      </c>
      <c r="P9" s="40">
        <v>10822714.130000001</v>
      </c>
      <c r="Q9" s="40">
        <v>32464521.510000002</v>
      </c>
      <c r="R9" s="40">
        <v>23231071.140000001</v>
      </c>
      <c r="S9" s="40">
        <v>15031171.99</v>
      </c>
      <c r="T9" s="40">
        <v>7430120.6299999999</v>
      </c>
      <c r="U9" s="40">
        <v>38287887.950000003</v>
      </c>
      <c r="V9" s="40">
        <v>25254262.309999999</v>
      </c>
      <c r="W9" s="40">
        <v>17692191.199999999</v>
      </c>
      <c r="X9" s="40">
        <v>7760542.1900000004</v>
      </c>
      <c r="Y9" s="40">
        <v>34011655.630000003</v>
      </c>
      <c r="Z9" s="40">
        <v>25343147.800000001</v>
      </c>
      <c r="AA9" s="40">
        <v>16623045.99</v>
      </c>
      <c r="AB9" s="40">
        <v>9860153.4100000001</v>
      </c>
      <c r="AC9" s="40">
        <v>56397849.689999998</v>
      </c>
      <c r="AD9" s="40">
        <v>44594062.969999999</v>
      </c>
      <c r="AE9" s="40">
        <v>27495727.559999999</v>
      </c>
      <c r="AF9" s="40">
        <v>0</v>
      </c>
      <c r="AG9" s="40">
        <v>35531956.090000004</v>
      </c>
      <c r="AH9" s="40">
        <v>32832745.870000001</v>
      </c>
      <c r="AI9" s="40">
        <v>40758920.649999999</v>
      </c>
      <c r="AJ9" s="40">
        <v>0</v>
      </c>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40">
        <v>240701474.53999999</v>
      </c>
      <c r="C10" s="40">
        <v>199687924.75</v>
      </c>
      <c r="D10" s="40">
        <v>96299679.030000001</v>
      </c>
      <c r="E10" s="40">
        <v>415278552.29000002</v>
      </c>
      <c r="F10" s="40">
        <v>291951285.97000003</v>
      </c>
      <c r="G10" s="40">
        <v>190247070.47999999</v>
      </c>
      <c r="H10" s="40">
        <v>88770604.620000005</v>
      </c>
      <c r="I10" s="40">
        <v>339798493.77999997</v>
      </c>
      <c r="J10" s="40">
        <v>251531912.50999999</v>
      </c>
      <c r="K10" s="40">
        <v>161662419.21000001</v>
      </c>
      <c r="L10" s="40">
        <v>79365946.519999996</v>
      </c>
      <c r="M10" s="40">
        <v>298298983.14999998</v>
      </c>
      <c r="N10" s="40">
        <v>208077685.93000001</v>
      </c>
      <c r="O10" s="40">
        <v>127258633.84</v>
      </c>
      <c r="P10" s="40">
        <v>60809830.539999999</v>
      </c>
      <c r="Q10" s="40">
        <v>284962606.10000002</v>
      </c>
      <c r="R10" s="40">
        <v>188418976.65000001</v>
      </c>
      <c r="S10" s="40">
        <v>108515881.02</v>
      </c>
      <c r="T10" s="40">
        <v>47476289.789999999</v>
      </c>
      <c r="U10" s="40">
        <v>221405603.84</v>
      </c>
      <c r="V10" s="40">
        <v>148321014.16999999</v>
      </c>
      <c r="W10" s="40">
        <v>90829635</v>
      </c>
      <c r="X10" s="40">
        <v>51152785.729999997</v>
      </c>
      <c r="Y10" s="40">
        <v>207692583.06</v>
      </c>
      <c r="Z10" s="40">
        <v>134832794.69</v>
      </c>
      <c r="AA10" s="40">
        <v>80908955.079999998</v>
      </c>
      <c r="AB10" s="40">
        <v>36328207.799999997</v>
      </c>
      <c r="AC10" s="40">
        <v>179152888.47</v>
      </c>
      <c r="AD10" s="40">
        <v>115512971.97</v>
      </c>
      <c r="AE10" s="40">
        <v>72120787.569999993</v>
      </c>
      <c r="AF10" s="40">
        <v>0</v>
      </c>
      <c r="AG10" s="40">
        <v>154541420.50999999</v>
      </c>
      <c r="AH10" s="40">
        <v>100091753.73</v>
      </c>
      <c r="AI10" s="40">
        <v>110834577.73</v>
      </c>
      <c r="AJ10" s="40">
        <v>0</v>
      </c>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40">
        <v>2975648.83</v>
      </c>
      <c r="C11" s="40">
        <v>2346862.91</v>
      </c>
      <c r="D11" s="40">
        <v>-261688.56</v>
      </c>
      <c r="E11" s="40">
        <v>11430278.1</v>
      </c>
      <c r="F11" s="40">
        <v>8149215.3600000003</v>
      </c>
      <c r="G11" s="40">
        <v>4264197.32</v>
      </c>
      <c r="H11" s="40">
        <v>991832.85</v>
      </c>
      <c r="I11" s="40">
        <v>9150516.5099999998</v>
      </c>
      <c r="J11" s="40">
        <v>-6461880.7400000002</v>
      </c>
      <c r="K11" s="40">
        <v>-6721657.7699999996</v>
      </c>
      <c r="L11" s="40">
        <v>-6640196.0800000001</v>
      </c>
      <c r="M11" s="40">
        <v>12211606.92</v>
      </c>
      <c r="N11" s="40">
        <v>1765598.81</v>
      </c>
      <c r="O11" s="40">
        <v>480650.72</v>
      </c>
      <c r="P11" s="40">
        <v>838490.77</v>
      </c>
      <c r="Q11" s="40">
        <v>47721045.020000003</v>
      </c>
      <c r="R11" s="40">
        <v>1780803.37</v>
      </c>
      <c r="S11" s="40">
        <v>2789950.45</v>
      </c>
      <c r="T11" s="40">
        <v>1863175.48</v>
      </c>
      <c r="U11" s="40">
        <v>7928643.2400000002</v>
      </c>
      <c r="V11" s="40">
        <v>-2040446.55</v>
      </c>
      <c r="W11" s="40">
        <v>959458.42</v>
      </c>
      <c r="X11" s="40">
        <v>-1320509.53</v>
      </c>
      <c r="Y11" s="40">
        <v>-1936943.95</v>
      </c>
      <c r="Z11" s="40">
        <v>-2693569.55</v>
      </c>
      <c r="AA11" s="40">
        <v>-2613060.85</v>
      </c>
      <c r="AB11" s="40">
        <v>1360461.89</v>
      </c>
      <c r="AC11" s="40">
        <v>25795514.719999999</v>
      </c>
      <c r="AD11" s="40">
        <v>25497675.359999999</v>
      </c>
      <c r="AE11" s="40">
        <v>24259664.48</v>
      </c>
      <c r="AF11" s="40">
        <v>0</v>
      </c>
      <c r="AG11" s="40">
        <v>-160784.25</v>
      </c>
      <c r="AH11" s="40">
        <v>21735083.23</v>
      </c>
      <c r="AI11" s="40">
        <v>11643337.310000001</v>
      </c>
      <c r="AJ11" s="40">
        <v>0</v>
      </c>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1216459.4099999999</v>
      </c>
      <c r="F12" s="29">
        <f t="shared" si="5"/>
        <v>1204</v>
      </c>
      <c r="G12" s="29">
        <f t="shared" si="5"/>
        <v>868</v>
      </c>
      <c r="H12" s="29">
        <f t="shared" si="5"/>
        <v>644</v>
      </c>
      <c r="I12" s="29">
        <f t="shared" si="5"/>
        <v>1638192.83</v>
      </c>
      <c r="J12" s="29">
        <f t="shared" si="5"/>
        <v>0</v>
      </c>
      <c r="K12" s="29">
        <f t="shared" si="5"/>
        <v>0</v>
      </c>
      <c r="L12" s="29">
        <f t="shared" si="5"/>
        <v>0</v>
      </c>
      <c r="M12" s="29">
        <f t="shared" si="5"/>
        <v>2964914.07</v>
      </c>
      <c r="N12" s="29">
        <f t="shared" si="5"/>
        <v>0</v>
      </c>
      <c r="O12" s="29">
        <f t="shared" si="5"/>
        <v>0</v>
      </c>
      <c r="P12" s="29">
        <f t="shared" si="5"/>
        <v>0</v>
      </c>
      <c r="Q12" s="29">
        <f t="shared" si="5"/>
        <v>4704156.7300000004</v>
      </c>
      <c r="R12" s="29">
        <f t="shared" si="5"/>
        <v>0</v>
      </c>
      <c r="S12" s="29">
        <f t="shared" si="5"/>
        <v>0</v>
      </c>
      <c r="T12" s="29">
        <f t="shared" si="5"/>
        <v>0</v>
      </c>
      <c r="U12" s="29">
        <f t="shared" si="5"/>
        <v>1111392.6299999999</v>
      </c>
      <c r="V12" s="29">
        <f t="shared" si="5"/>
        <v>0</v>
      </c>
      <c r="W12" s="29">
        <f t="shared" si="5"/>
        <v>0</v>
      </c>
      <c r="X12" s="29">
        <f t="shared" si="5"/>
        <v>0</v>
      </c>
      <c r="Y12" s="29">
        <f t="shared" si="5"/>
        <v>582838.09</v>
      </c>
      <c r="Z12" s="29">
        <f t="shared" si="5"/>
        <v>0</v>
      </c>
      <c r="AA12" s="29">
        <f t="shared" si="5"/>
        <v>0</v>
      </c>
      <c r="AB12" s="29">
        <f t="shared" si="5"/>
        <v>0</v>
      </c>
      <c r="AC12" s="29">
        <f t="shared" si="5"/>
        <v>569894.65</v>
      </c>
      <c r="AD12" s="29">
        <f t="shared" si="5"/>
        <v>0</v>
      </c>
      <c r="AE12" s="29">
        <f t="shared" si="5"/>
        <v>0</v>
      </c>
      <c r="AF12" s="29">
        <f t="shared" si="5"/>
        <v>0</v>
      </c>
      <c r="AG12" s="29">
        <f t="shared" si="5"/>
        <v>0</v>
      </c>
      <c r="AH12" s="29">
        <f t="shared" si="5"/>
        <v>0</v>
      </c>
      <c r="AI12" s="29">
        <f t="shared" si="5"/>
        <v>0</v>
      </c>
      <c r="AJ12" s="29">
        <f t="shared" si="5"/>
        <v>0</v>
      </c>
      <c r="AK12" s="29">
        <f t="shared" si="5"/>
        <v>1767938</v>
      </c>
      <c r="AL12" s="29">
        <f t="shared" si="5"/>
        <v>0</v>
      </c>
      <c r="AM12" s="29">
        <f t="shared" si="5"/>
        <v>0</v>
      </c>
      <c r="AN12" s="29">
        <f t="shared" si="5"/>
        <v>0</v>
      </c>
      <c r="AO12" s="29">
        <f t="shared" si="5"/>
        <v>1536704.75</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40">
        <v>23743536.27</v>
      </c>
      <c r="C13" s="40">
        <v>15049712.33</v>
      </c>
      <c r="D13" s="40">
        <v>9577533.9399999995</v>
      </c>
      <c r="E13" s="40">
        <v>23191759.789999999</v>
      </c>
      <c r="F13" s="40">
        <v>16741625.27</v>
      </c>
      <c r="G13" s="40">
        <v>10177008.060000001</v>
      </c>
      <c r="H13" s="40">
        <v>22216064.82</v>
      </c>
      <c r="I13" s="40">
        <v>117687247.43000001</v>
      </c>
      <c r="J13" s="40">
        <v>74870844.209999993</v>
      </c>
      <c r="K13" s="40">
        <v>52713033.799999997</v>
      </c>
      <c r="L13" s="40">
        <v>37137580.850000001</v>
      </c>
      <c r="M13" s="40">
        <v>92155412.989999995</v>
      </c>
      <c r="N13" s="40">
        <v>38346572.5</v>
      </c>
      <c r="O13" s="40">
        <v>18714640.059999999</v>
      </c>
      <c r="P13" s="40">
        <v>6162132.5800000001</v>
      </c>
      <c r="Q13" s="40">
        <v>29150448.190000001</v>
      </c>
      <c r="R13" s="40">
        <v>10779402.9</v>
      </c>
      <c r="S13" s="40">
        <v>6281430.2699999996</v>
      </c>
      <c r="T13" s="40">
        <v>2331341.94</v>
      </c>
      <c r="U13" s="40">
        <v>38108156.350000001</v>
      </c>
      <c r="V13" s="40">
        <v>18633513.219999999</v>
      </c>
      <c r="W13" s="40">
        <v>9735793.3399999999</v>
      </c>
      <c r="X13" s="40">
        <v>3152897.51</v>
      </c>
      <c r="Y13" s="40">
        <v>19255546.879999999</v>
      </c>
      <c r="Z13" s="40">
        <v>13050171.25</v>
      </c>
      <c r="AA13" s="40">
        <v>8800197.1600000001</v>
      </c>
      <c r="AB13" s="40">
        <v>1531245.22</v>
      </c>
      <c r="AC13" s="40">
        <v>24129854.140000001</v>
      </c>
      <c r="AD13" s="40">
        <v>18918651.100000001</v>
      </c>
      <c r="AE13" s="40">
        <v>3221915.62</v>
      </c>
      <c r="AF13" s="40">
        <v>0</v>
      </c>
      <c r="AG13" s="40">
        <v>19257088.739999998</v>
      </c>
      <c r="AH13" s="40">
        <v>21522504.739999998</v>
      </c>
      <c r="AI13" s="40">
        <v>10098497.59</v>
      </c>
      <c r="AJ13" s="40">
        <v>0</v>
      </c>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40">
        <v>2972831.53</v>
      </c>
      <c r="C14" s="40">
        <v>382739.12</v>
      </c>
      <c r="D14" s="40">
        <v>156508.92000000001</v>
      </c>
      <c r="E14" s="40">
        <v>6372067.5700000003</v>
      </c>
      <c r="F14" s="40">
        <v>9814601.3499999996</v>
      </c>
      <c r="G14" s="40">
        <v>5886363.5300000003</v>
      </c>
      <c r="H14" s="40">
        <v>263099.76</v>
      </c>
      <c r="I14" s="40">
        <v>28293377.309999999</v>
      </c>
      <c r="J14" s="40">
        <v>25314635.309999999</v>
      </c>
      <c r="K14" s="40">
        <v>6917082.3399999999</v>
      </c>
      <c r="L14" s="40">
        <v>4416755.84</v>
      </c>
      <c r="M14" s="40">
        <v>4773213.68</v>
      </c>
      <c r="N14" s="40">
        <v>3571754.87</v>
      </c>
      <c r="O14" s="40">
        <v>2839670.59</v>
      </c>
      <c r="P14" s="40">
        <v>734017.64</v>
      </c>
      <c r="Q14" s="40">
        <v>10876751.039999999</v>
      </c>
      <c r="R14" s="40">
        <v>4683991.01</v>
      </c>
      <c r="S14" s="40">
        <v>4236938.79</v>
      </c>
      <c r="T14" s="40">
        <v>1051484.3799999999</v>
      </c>
      <c r="U14" s="40">
        <v>5481719.4800000004</v>
      </c>
      <c r="V14" s="40">
        <v>2812759.31</v>
      </c>
      <c r="W14" s="40">
        <v>2657003.21</v>
      </c>
      <c r="X14" s="40">
        <v>849589.13</v>
      </c>
      <c r="Y14" s="40">
        <v>2307017.56</v>
      </c>
      <c r="Z14" s="40">
        <v>1737807.1</v>
      </c>
      <c r="AA14" s="40">
        <v>446867.46</v>
      </c>
      <c r="AB14" s="40">
        <v>300905.63</v>
      </c>
      <c r="AC14" s="40">
        <v>2967095.96</v>
      </c>
      <c r="AD14" s="40">
        <v>1631639.31</v>
      </c>
      <c r="AE14" s="40">
        <v>1444299.44</v>
      </c>
      <c r="AF14" s="40">
        <v>0</v>
      </c>
      <c r="AG14" s="40">
        <v>2375816.12</v>
      </c>
      <c r="AH14" s="40">
        <v>344812.72</v>
      </c>
      <c r="AI14" s="40">
        <v>2985732.44</v>
      </c>
      <c r="AJ14" s="40">
        <v>0</v>
      </c>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533941640.25999987</v>
      </c>
      <c r="C15" s="28">
        <f t="shared" ref="C15:BN15" si="7">C6-(C8+C9+C10+C11+C12)+C13-C14</f>
        <v>341445139.65000004</v>
      </c>
      <c r="D15" s="28">
        <f t="shared" si="7"/>
        <v>154201271.06</v>
      </c>
      <c r="E15" s="28">
        <f t="shared" si="7"/>
        <v>590426926.62000012</v>
      </c>
      <c r="F15" s="28">
        <f t="shared" si="7"/>
        <v>407927448.75</v>
      </c>
      <c r="G15" s="28">
        <f t="shared" si="7"/>
        <v>270688151.60000002</v>
      </c>
      <c r="H15" s="28">
        <f t="shared" si="7"/>
        <v>156819526.26000008</v>
      </c>
      <c r="I15" s="28">
        <f t="shared" si="7"/>
        <v>588171766.55000019</v>
      </c>
      <c r="J15" s="28">
        <f t="shared" si="7"/>
        <v>403357308.93999988</v>
      </c>
      <c r="K15" s="28">
        <f t="shared" si="7"/>
        <v>286103611.56</v>
      </c>
      <c r="L15" s="28">
        <f t="shared" si="7"/>
        <v>120237824.96999997</v>
      </c>
      <c r="M15" s="28">
        <f t="shared" si="7"/>
        <v>452128867.21000016</v>
      </c>
      <c r="N15" s="28">
        <f t="shared" si="7"/>
        <v>371813915.23999995</v>
      </c>
      <c r="O15" s="28">
        <f t="shared" si="7"/>
        <v>238426071.95999986</v>
      </c>
      <c r="P15" s="28">
        <f t="shared" si="7"/>
        <v>87460991.719999984</v>
      </c>
      <c r="Q15" s="28">
        <f t="shared" si="7"/>
        <v>304134975.62999988</v>
      </c>
      <c r="R15" s="28">
        <f t="shared" si="7"/>
        <v>239272044.13000011</v>
      </c>
      <c r="S15" s="28">
        <f t="shared" si="7"/>
        <v>149480781.46000001</v>
      </c>
      <c r="T15" s="28">
        <f t="shared" si="7"/>
        <v>65958254.390000008</v>
      </c>
      <c r="U15" s="28">
        <f t="shared" si="7"/>
        <v>237008875.01000005</v>
      </c>
      <c r="V15" s="28">
        <f t="shared" si="7"/>
        <v>189945745.60000002</v>
      </c>
      <c r="W15" s="28">
        <f t="shared" si="7"/>
        <v>128447090.84000006</v>
      </c>
      <c r="X15" s="28">
        <f t="shared" si="7"/>
        <v>57774972.440000027</v>
      </c>
      <c r="Y15" s="28">
        <f t="shared" si="7"/>
        <v>323428593.89000005</v>
      </c>
      <c r="Z15" s="28">
        <f t="shared" si="7"/>
        <v>261848850.18000004</v>
      </c>
      <c r="AA15" s="28">
        <f t="shared" si="7"/>
        <v>187449666.96000004</v>
      </c>
      <c r="AB15" s="28">
        <f t="shared" si="7"/>
        <v>92820645.119999975</v>
      </c>
      <c r="AC15" s="28">
        <f t="shared" si="7"/>
        <v>265683137.48000017</v>
      </c>
      <c r="AD15" s="28">
        <f t="shared" si="7"/>
        <v>209869133.33000001</v>
      </c>
      <c r="AE15" s="28">
        <f t="shared" si="7"/>
        <v>138124633.85000008</v>
      </c>
      <c r="AF15" s="28">
        <f t="shared" si="7"/>
        <v>0</v>
      </c>
      <c r="AG15" s="28">
        <f t="shared" si="7"/>
        <v>221283429.54000008</v>
      </c>
      <c r="AH15" s="28">
        <f t="shared" si="7"/>
        <v>151526519.86000004</v>
      </c>
      <c r="AI15" s="28">
        <f t="shared" si="7"/>
        <v>162679284.24000007</v>
      </c>
      <c r="AJ15" s="28">
        <f t="shared" si="7"/>
        <v>0</v>
      </c>
      <c r="AK15" s="28">
        <f t="shared" si="7"/>
        <v>-1767938</v>
      </c>
      <c r="AL15" s="28">
        <f t="shared" si="7"/>
        <v>0</v>
      </c>
      <c r="AM15" s="28">
        <f t="shared" si="7"/>
        <v>0</v>
      </c>
      <c r="AN15" s="28">
        <f t="shared" si="7"/>
        <v>0</v>
      </c>
      <c r="AO15" s="28">
        <f t="shared" si="7"/>
        <v>-1536704.75</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58915605.199970573</v>
      </c>
      <c r="C16" s="26">
        <f t="shared" ref="C16:BN16" si="9">C15*C41</f>
        <v>45138963.935177304</v>
      </c>
      <c r="D16" s="26">
        <f t="shared" si="9"/>
        <v>22549697.859975465</v>
      </c>
      <c r="E16" s="26">
        <f t="shared" si="9"/>
        <v>79229157.097253501</v>
      </c>
      <c r="F16" s="26">
        <f t="shared" si="9"/>
        <v>58423356.511575453</v>
      </c>
      <c r="G16" s="26">
        <f t="shared" si="9"/>
        <v>43014318.374272332</v>
      </c>
      <c r="H16" s="26">
        <f t="shared" si="9"/>
        <v>22993396.190632459</v>
      </c>
      <c r="I16" s="26">
        <f t="shared" si="9"/>
        <v>84100685.444715813</v>
      </c>
      <c r="J16" s="26">
        <f t="shared" si="9"/>
        <v>59413384.752022766</v>
      </c>
      <c r="K16" s="26">
        <f t="shared" si="9"/>
        <v>32599956.836604901</v>
      </c>
      <c r="L16" s="26">
        <f t="shared" si="9"/>
        <v>13793576.321092673</v>
      </c>
      <c r="M16" s="26">
        <f t="shared" si="9"/>
        <v>69706661.445972562</v>
      </c>
      <c r="N16" s="26">
        <f t="shared" si="9"/>
        <v>54172884.251779594</v>
      </c>
      <c r="O16" s="26">
        <f t="shared" si="9"/>
        <v>34505098.684427798</v>
      </c>
      <c r="P16" s="26">
        <f t="shared" si="9"/>
        <v>12507428.692080684</v>
      </c>
      <c r="Q16" s="26">
        <f t="shared" si="9"/>
        <v>37544384.146446571</v>
      </c>
      <c r="R16" s="26">
        <f t="shared" si="9"/>
        <v>24411759.368629977</v>
      </c>
      <c r="S16" s="26">
        <f t="shared" si="9"/>
        <v>14805306.223702604</v>
      </c>
      <c r="T16" s="26">
        <f t="shared" si="9"/>
        <v>6817638.6793679632</v>
      </c>
      <c r="U16" s="26">
        <f t="shared" si="9"/>
        <v>24434651.884012561</v>
      </c>
      <c r="V16" s="26">
        <f t="shared" si="9"/>
        <v>19668965.984144855</v>
      </c>
      <c r="W16" s="26">
        <f t="shared" si="9"/>
        <v>13256474.770068496</v>
      </c>
      <c r="X16" s="26">
        <f t="shared" si="9"/>
        <v>7483768.2603366105</v>
      </c>
      <c r="Y16" s="26">
        <f t="shared" si="9"/>
        <v>37604884.502089836</v>
      </c>
      <c r="Z16" s="26">
        <f t="shared" si="9"/>
        <v>36103429.066145897</v>
      </c>
      <c r="AA16" s="26">
        <f t="shared" si="9"/>
        <v>27046749.011744265</v>
      </c>
      <c r="AB16" s="26">
        <f t="shared" si="9"/>
        <v>13836886.671336668</v>
      </c>
      <c r="AC16" s="26">
        <f t="shared" si="9"/>
        <v>39282579.025428474</v>
      </c>
      <c r="AD16" s="26">
        <f t="shared" si="9"/>
        <v>35855928.4984878</v>
      </c>
      <c r="AE16" s="26">
        <f t="shared" si="9"/>
        <v>25020990.200938895</v>
      </c>
      <c r="AF16" s="26" t="e">
        <f t="shared" si="9"/>
        <v>#DIV/0!</v>
      </c>
      <c r="AG16" s="26">
        <f t="shared" si="9"/>
        <v>36765394.771232553</v>
      </c>
      <c r="AH16" s="26">
        <f t="shared" si="9"/>
        <v>29357803.822877433</v>
      </c>
      <c r="AI16" s="26">
        <f t="shared" si="9"/>
        <v>33747702.923727162</v>
      </c>
      <c r="AJ16" s="26" t="e">
        <f t="shared" si="9"/>
        <v>#DIV/0!</v>
      </c>
      <c r="AK16" s="26">
        <f t="shared" si="9"/>
        <v>6563010.1383573748</v>
      </c>
      <c r="AL16" s="26">
        <f t="shared" si="9"/>
        <v>0</v>
      </c>
      <c r="AM16" s="26">
        <f t="shared" si="9"/>
        <v>0</v>
      </c>
      <c r="AN16" s="26">
        <f t="shared" si="9"/>
        <v>0</v>
      </c>
      <c r="AO16" s="26">
        <f t="shared" si="9"/>
        <v>2337029.6106334436</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475026035.06002927</v>
      </c>
      <c r="C17" s="27">
        <f t="shared" ref="C17:BN17" si="11">C15-C16</f>
        <v>296306175.71482271</v>
      </c>
      <c r="D17" s="27">
        <f t="shared" si="11"/>
        <v>131651573.20002455</v>
      </c>
      <c r="E17" s="27">
        <f t="shared" si="11"/>
        <v>511197769.52274662</v>
      </c>
      <c r="F17" s="27">
        <f t="shared" si="11"/>
        <v>349504092.23842454</v>
      </c>
      <c r="G17" s="27">
        <f t="shared" si="11"/>
        <v>227673833.22572768</v>
      </c>
      <c r="H17" s="27">
        <f t="shared" si="11"/>
        <v>133826130.06936762</v>
      </c>
      <c r="I17" s="27">
        <f t="shared" si="11"/>
        <v>504071081.10528439</v>
      </c>
      <c r="J17" s="27">
        <f t="shared" si="11"/>
        <v>343943924.18797714</v>
      </c>
      <c r="K17" s="27">
        <f t="shared" si="11"/>
        <v>253503654.72339511</v>
      </c>
      <c r="L17" s="27">
        <f t="shared" si="11"/>
        <v>106444248.6489073</v>
      </c>
      <c r="M17" s="27">
        <f t="shared" si="11"/>
        <v>382422205.7640276</v>
      </c>
      <c r="N17" s="27">
        <f t="shared" si="11"/>
        <v>317641030.98822033</v>
      </c>
      <c r="O17" s="27">
        <f t="shared" si="11"/>
        <v>203920973.27557206</v>
      </c>
      <c r="P17" s="27">
        <f t="shared" si="11"/>
        <v>74953563.027919292</v>
      </c>
      <c r="Q17" s="27">
        <f t="shared" si="11"/>
        <v>266590591.48355329</v>
      </c>
      <c r="R17" s="27">
        <f t="shared" si="11"/>
        <v>214860284.76137012</v>
      </c>
      <c r="S17" s="27">
        <f t="shared" si="11"/>
        <v>134675475.2362974</v>
      </c>
      <c r="T17" s="27">
        <f t="shared" si="11"/>
        <v>59140615.710632041</v>
      </c>
      <c r="U17" s="27">
        <f t="shared" si="11"/>
        <v>212574223.1259875</v>
      </c>
      <c r="V17" s="27">
        <f t="shared" si="11"/>
        <v>170276779.61585516</v>
      </c>
      <c r="W17" s="27">
        <f t="shared" si="11"/>
        <v>115190616.06993157</v>
      </c>
      <c r="X17" s="27">
        <f t="shared" si="11"/>
        <v>50291204.17966342</v>
      </c>
      <c r="Y17" s="27">
        <f t="shared" si="11"/>
        <v>285823709.38791019</v>
      </c>
      <c r="Z17" s="27">
        <f t="shared" si="11"/>
        <v>225745421.11385414</v>
      </c>
      <c r="AA17" s="27">
        <f t="shared" si="11"/>
        <v>160402917.94825578</v>
      </c>
      <c r="AB17" s="27">
        <f t="shared" si="11"/>
        <v>78983758.448663309</v>
      </c>
      <c r="AC17" s="27">
        <f t="shared" si="11"/>
        <v>226400558.45457169</v>
      </c>
      <c r="AD17" s="27">
        <f t="shared" si="11"/>
        <v>174013204.83151221</v>
      </c>
      <c r="AE17" s="27">
        <f t="shared" si="11"/>
        <v>113103643.64906119</v>
      </c>
      <c r="AF17" s="27" t="e">
        <f t="shared" si="11"/>
        <v>#DIV/0!</v>
      </c>
      <c r="AG17" s="27">
        <f t="shared" si="11"/>
        <v>184518034.76876754</v>
      </c>
      <c r="AH17" s="27">
        <f t="shared" si="11"/>
        <v>122168716.03712261</v>
      </c>
      <c r="AI17" s="27">
        <f t="shared" si="11"/>
        <v>128931581.31627291</v>
      </c>
      <c r="AJ17" s="27" t="e">
        <f t="shared" si="11"/>
        <v>#DIV/0!</v>
      </c>
      <c r="AK17" s="27">
        <f t="shared" si="11"/>
        <v>-8330948.1383573748</v>
      </c>
      <c r="AL17" s="27">
        <f t="shared" si="11"/>
        <v>0</v>
      </c>
      <c r="AM17" s="27">
        <f t="shared" si="11"/>
        <v>0</v>
      </c>
      <c r="AN17" s="27">
        <f t="shared" si="11"/>
        <v>0</v>
      </c>
      <c r="AO17" s="27">
        <f t="shared" si="11"/>
        <v>-3873734.3606334436</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19.206474932147852</v>
      </c>
      <c r="C18" s="57">
        <f t="shared" ref="C18:D18" si="13">C17/C4*100</f>
        <v>17.826844846916121</v>
      </c>
      <c r="D18" s="57">
        <f t="shared" si="13"/>
        <v>17.363433410799832</v>
      </c>
      <c r="E18" s="57">
        <f>E17/E4</f>
        <v>0.16492066632722396</v>
      </c>
      <c r="F18" s="57">
        <f t="shared" ref="F18:BQ18" si="14">F17/F4</f>
        <v>0.16178423481195028</v>
      </c>
      <c r="G18" s="57">
        <f t="shared" si="14"/>
        <v>0.16221818565327034</v>
      </c>
      <c r="H18" s="57">
        <f t="shared" si="14"/>
        <v>0.1981135003217856</v>
      </c>
      <c r="I18" s="57">
        <f t="shared" si="14"/>
        <v>0.19260844319221268</v>
      </c>
      <c r="J18" s="57">
        <f t="shared" si="14"/>
        <v>0.18432320796651203</v>
      </c>
      <c r="K18" s="57">
        <f t="shared" si="14"/>
        <v>0.21667097634657703</v>
      </c>
      <c r="L18" s="57">
        <f t="shared" si="14"/>
        <v>0.21319417696780427</v>
      </c>
      <c r="M18" s="57">
        <f t="shared" si="14"/>
        <v>0.16113237735706862</v>
      </c>
      <c r="N18" s="57">
        <f t="shared" si="14"/>
        <v>0.18142422206078826</v>
      </c>
      <c r="O18" s="57">
        <f t="shared" si="14"/>
        <v>0.18225668981913862</v>
      </c>
      <c r="P18" s="57">
        <f t="shared" si="14"/>
        <v>0.14700248709910294</v>
      </c>
      <c r="Q18" s="57">
        <f t="shared" si="14"/>
        <v>0.13020224198991404</v>
      </c>
      <c r="R18" s="57">
        <f t="shared" si="14"/>
        <v>0.15550640899400853</v>
      </c>
      <c r="S18" s="57">
        <f t="shared" si="14"/>
        <v>0.15858354018456131</v>
      </c>
      <c r="T18" s="57">
        <f t="shared" si="14"/>
        <v>0.15706769352342237</v>
      </c>
      <c r="U18" s="57">
        <f t="shared" si="14"/>
        <v>0.1342910731812143</v>
      </c>
      <c r="V18" s="57">
        <f t="shared" si="14"/>
        <v>0.15465500186458048</v>
      </c>
      <c r="W18" s="57">
        <f t="shared" si="14"/>
        <v>0.16266298843621479</v>
      </c>
      <c r="X18" s="57">
        <f t="shared" si="14"/>
        <v>0.14791893674608431</v>
      </c>
      <c r="Y18" s="57">
        <f t="shared" si="14"/>
        <v>0.18785434050228492</v>
      </c>
      <c r="Z18" s="57">
        <f t="shared" si="14"/>
        <v>0.20408968495041674</v>
      </c>
      <c r="AA18" s="57">
        <f t="shared" si="14"/>
        <v>0.21664787185854109</v>
      </c>
      <c r="AB18" s="57">
        <f t="shared" si="14"/>
        <v>0.2023810745830584</v>
      </c>
      <c r="AC18" s="57">
        <f t="shared" si="14"/>
        <v>0.15082567896699151</v>
      </c>
      <c r="AD18" s="57">
        <f t="shared" si="14"/>
        <v>0.15982331917142004</v>
      </c>
      <c r="AE18" s="57">
        <f t="shared" si="14"/>
        <v>0.14864740540041949</v>
      </c>
      <c r="AF18" s="57" t="e">
        <f t="shared" si="14"/>
        <v>#DIV/0!</v>
      </c>
      <c r="AG18" s="57">
        <f t="shared" si="14"/>
        <v>0.16012209629956489</v>
      </c>
      <c r="AH18" s="57">
        <f t="shared" si="14"/>
        <v>0.14631180505162034</v>
      </c>
      <c r="AI18" s="57">
        <f t="shared" si="14"/>
        <v>0.17627099922862149</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40">
        <v>13412885.23</v>
      </c>
      <c r="C20" s="40">
        <v>9686905.5399999991</v>
      </c>
      <c r="D20" s="40">
        <v>2496636.15</v>
      </c>
      <c r="E20" s="40">
        <v>22434846.719999999</v>
      </c>
      <c r="F20" s="40">
        <v>17082560.879999999</v>
      </c>
      <c r="G20" s="40">
        <v>7147660.0800000001</v>
      </c>
      <c r="H20" s="40">
        <v>2329519.0499999998</v>
      </c>
      <c r="I20" s="40">
        <v>16085160.640000001</v>
      </c>
      <c r="J20" s="40">
        <v>13463643.050000001</v>
      </c>
      <c r="K20" s="40">
        <v>7400413.1500000004</v>
      </c>
      <c r="L20" s="40">
        <v>4059550.79</v>
      </c>
      <c r="M20" s="40">
        <v>28489687.899999999</v>
      </c>
      <c r="N20" s="40">
        <v>25877178.75</v>
      </c>
      <c r="O20" s="40">
        <v>17148639.780000001</v>
      </c>
      <c r="P20" s="40">
        <v>10494950.17</v>
      </c>
      <c r="Q20" s="40">
        <v>32105728.07</v>
      </c>
      <c r="R20" s="40">
        <v>27559816.84</v>
      </c>
      <c r="S20" s="40">
        <v>22554469.109999999</v>
      </c>
      <c r="T20" s="40">
        <v>9903213.9000000004</v>
      </c>
      <c r="U20" s="40">
        <v>22427932.850000001</v>
      </c>
      <c r="V20" s="40">
        <v>14903364.210000001</v>
      </c>
      <c r="W20" s="40">
        <v>7798162.9100000001</v>
      </c>
      <c r="X20" s="40">
        <v>3404575.07</v>
      </c>
      <c r="Y20" s="40">
        <v>11562993.33</v>
      </c>
      <c r="Z20" s="40">
        <v>6028861.7300000004</v>
      </c>
      <c r="AA20" s="40">
        <v>0</v>
      </c>
      <c r="AB20" s="40">
        <v>0</v>
      </c>
      <c r="AC20" s="40">
        <v>5560783.9800000004</v>
      </c>
      <c r="AD20" s="40">
        <v>4194247.22</v>
      </c>
      <c r="AE20" s="40">
        <v>1252355.51</v>
      </c>
      <c r="AF20" s="40">
        <v>0</v>
      </c>
      <c r="AG20" s="40">
        <v>-4285458.62</v>
      </c>
      <c r="AH20" s="40">
        <v>-1213254.6399999999</v>
      </c>
      <c r="AI20" s="40">
        <v>-1312384.21</v>
      </c>
      <c r="AJ20" s="40">
        <v>0</v>
      </c>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40">
        <v>0</v>
      </c>
      <c r="C22" s="40">
        <v>0</v>
      </c>
      <c r="D22" s="40">
        <v>0</v>
      </c>
      <c r="E22" s="40">
        <v>380473.53</v>
      </c>
      <c r="F22" s="40">
        <v>0</v>
      </c>
      <c r="G22" s="40">
        <v>0</v>
      </c>
      <c r="H22" s="40">
        <v>43260</v>
      </c>
      <c r="I22" s="40">
        <v>1144046</v>
      </c>
      <c r="J22" s="40">
        <v>7500</v>
      </c>
      <c r="K22" s="40">
        <v>-110370</v>
      </c>
      <c r="L22" s="40">
        <v>-99000</v>
      </c>
      <c r="M22" s="40">
        <v>-507510</v>
      </c>
      <c r="N22" s="40">
        <v>-554490</v>
      </c>
      <c r="O22" s="40">
        <v>198900</v>
      </c>
      <c r="P22" s="40">
        <v>-19320</v>
      </c>
      <c r="Q22" s="40">
        <v>713150</v>
      </c>
      <c r="R22" s="40">
        <v>-5800</v>
      </c>
      <c r="S22" s="40">
        <v>-156640</v>
      </c>
      <c r="T22" s="40">
        <v>-253770</v>
      </c>
      <c r="U22" s="40">
        <v>-1049660</v>
      </c>
      <c r="V22" s="40">
        <v>-975770</v>
      </c>
      <c r="W22" s="40">
        <v>-1004700</v>
      </c>
      <c r="X22" s="40">
        <v>-440240</v>
      </c>
      <c r="Y22" s="40">
        <v>237660</v>
      </c>
      <c r="Z22" s="40">
        <v>-312932</v>
      </c>
      <c r="AA22" s="40">
        <v>-199720</v>
      </c>
      <c r="AB22" s="40">
        <v>63160</v>
      </c>
      <c r="AC22" s="40">
        <v>-483619</v>
      </c>
      <c r="AD22" s="40">
        <v>-100270</v>
      </c>
      <c r="AE22" s="40">
        <v>501960</v>
      </c>
      <c r="AF22" s="40">
        <v>0</v>
      </c>
      <c r="AG22" s="40">
        <v>2388466.04</v>
      </c>
      <c r="AH22" s="40">
        <v>4086880.14</v>
      </c>
      <c r="AI22" s="40">
        <v>-7080725</v>
      </c>
      <c r="AJ22" s="40">
        <v>0</v>
      </c>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7472584.2000000002</v>
      </c>
      <c r="F23" s="29">
        <f t="shared" si="16"/>
        <v>34414</v>
      </c>
      <c r="G23" s="29">
        <f t="shared" si="16"/>
        <v>23309</v>
      </c>
      <c r="H23" s="29">
        <f t="shared" si="16"/>
        <v>16814</v>
      </c>
      <c r="I23" s="29">
        <f t="shared" si="16"/>
        <v>8334989.2400000002</v>
      </c>
      <c r="J23" s="29">
        <f t="shared" si="16"/>
        <v>0</v>
      </c>
      <c r="K23" s="29">
        <f t="shared" si="16"/>
        <v>0</v>
      </c>
      <c r="L23" s="29">
        <f t="shared" si="16"/>
        <v>0</v>
      </c>
      <c r="M23" s="29">
        <f t="shared" si="16"/>
        <v>19501936.84</v>
      </c>
      <c r="N23" s="29">
        <f t="shared" si="16"/>
        <v>0</v>
      </c>
      <c r="O23" s="29">
        <f t="shared" si="16"/>
        <v>0</v>
      </c>
      <c r="P23" s="29">
        <f t="shared" si="16"/>
        <v>0</v>
      </c>
      <c r="Q23" s="29">
        <f t="shared" si="16"/>
        <v>18271966.219999999</v>
      </c>
      <c r="R23" s="29">
        <f t="shared" si="16"/>
        <v>0</v>
      </c>
      <c r="S23" s="29">
        <f t="shared" si="16"/>
        <v>0</v>
      </c>
      <c r="T23" s="29">
        <f t="shared" si="16"/>
        <v>0</v>
      </c>
      <c r="U23" s="29">
        <f t="shared" si="16"/>
        <v>17564930.120000001</v>
      </c>
      <c r="V23" s="29">
        <f t="shared" si="16"/>
        <v>0</v>
      </c>
      <c r="W23" s="29">
        <f t="shared" si="16"/>
        <v>0</v>
      </c>
      <c r="X23" s="29">
        <f t="shared" si="16"/>
        <v>0</v>
      </c>
      <c r="Y23" s="29">
        <f t="shared" si="16"/>
        <v>17362467.16</v>
      </c>
      <c r="Z23" s="29">
        <f t="shared" si="16"/>
        <v>0</v>
      </c>
      <c r="AA23" s="29">
        <f t="shared" si="16"/>
        <v>0</v>
      </c>
      <c r="AB23" s="29">
        <f t="shared" si="16"/>
        <v>0</v>
      </c>
      <c r="AC23" s="29">
        <f t="shared" si="16"/>
        <v>7131134.4400000004</v>
      </c>
      <c r="AD23" s="29">
        <f t="shared" si="16"/>
        <v>0</v>
      </c>
      <c r="AE23" s="29">
        <f t="shared" si="16"/>
        <v>0</v>
      </c>
      <c r="AF23" s="29">
        <f t="shared" si="16"/>
        <v>0</v>
      </c>
      <c r="AG23" s="29">
        <f t="shared" si="16"/>
        <v>0</v>
      </c>
      <c r="AH23" s="29">
        <f t="shared" si="16"/>
        <v>0</v>
      </c>
      <c r="AI23" s="29">
        <f t="shared" si="16"/>
        <v>0</v>
      </c>
      <c r="AJ23" s="29">
        <f t="shared" si="16"/>
        <v>0</v>
      </c>
      <c r="AK23" s="29">
        <f t="shared" si="16"/>
        <v>316788.09999999998</v>
      </c>
      <c r="AL23" s="29">
        <f t="shared" si="16"/>
        <v>0</v>
      </c>
      <c r="AM23" s="29">
        <f t="shared" si="16"/>
        <v>0</v>
      </c>
      <c r="AN23" s="29">
        <f t="shared" si="16"/>
        <v>0</v>
      </c>
      <c r="AO23" s="29">
        <f t="shared" si="16"/>
        <v>351373.42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19235.679999999702</v>
      </c>
      <c r="C24" s="26">
        <f t="shared" ref="C24:BN24" si="18">C67</f>
        <v>19235.680000001565</v>
      </c>
      <c r="D24" s="26">
        <f t="shared" si="18"/>
        <v>0</v>
      </c>
      <c r="E24" s="26">
        <f>E67</f>
        <v>1254790.2699999996</v>
      </c>
      <c r="F24" s="26">
        <f t="shared" si="18"/>
        <v>684761.97000000253</v>
      </c>
      <c r="G24" s="26">
        <f t="shared" si="18"/>
        <v>742427.75</v>
      </c>
      <c r="H24" s="26">
        <f t="shared" si="18"/>
        <v>-20636.979999999981</v>
      </c>
      <c r="I24" s="26">
        <f t="shared" si="18"/>
        <v>162756266.44999999</v>
      </c>
      <c r="J24" s="26">
        <f t="shared" si="18"/>
        <v>130804234.70999999</v>
      </c>
      <c r="K24" s="26">
        <f t="shared" si="18"/>
        <v>122771.1099999994</v>
      </c>
      <c r="L24" s="26">
        <f t="shared" si="18"/>
        <v>56748.350000000093</v>
      </c>
      <c r="M24" s="26">
        <f t="shared" si="18"/>
        <v>1164021.2300000004</v>
      </c>
      <c r="N24" s="26">
        <f t="shared" si="18"/>
        <v>306765.3900000006</v>
      </c>
      <c r="O24" s="26">
        <f t="shared" si="18"/>
        <v>509003.64999999851</v>
      </c>
      <c r="P24" s="26">
        <f t="shared" si="18"/>
        <v>320900.31000000052</v>
      </c>
      <c r="Q24" s="26">
        <f t="shared" si="18"/>
        <v>4059793.700000003</v>
      </c>
      <c r="R24" s="26">
        <f t="shared" si="18"/>
        <v>3087805.6799999997</v>
      </c>
      <c r="S24" s="26">
        <f t="shared" si="18"/>
        <v>2186979.6400000006</v>
      </c>
      <c r="T24" s="26">
        <f t="shared" si="18"/>
        <v>476588.11999999918</v>
      </c>
      <c r="U24" s="26">
        <f t="shared" si="18"/>
        <v>13447996.339999996</v>
      </c>
      <c r="V24" s="26">
        <f t="shared" si="18"/>
        <v>3242171.629999999</v>
      </c>
      <c r="W24" s="26">
        <f t="shared" si="18"/>
        <v>3147721.629999999</v>
      </c>
      <c r="X24" s="26">
        <f t="shared" si="18"/>
        <v>60791.630000000354</v>
      </c>
      <c r="Y24" s="26">
        <f t="shared" si="18"/>
        <v>108545</v>
      </c>
      <c r="Z24" s="26">
        <f t="shared" si="18"/>
        <v>632629.13999999966</v>
      </c>
      <c r="AA24" s="26">
        <f t="shared" si="18"/>
        <v>3000805.99</v>
      </c>
      <c r="AB24" s="26">
        <f t="shared" si="18"/>
        <v>1094534.6599999999</v>
      </c>
      <c r="AC24" s="26">
        <f t="shared" si="18"/>
        <v>4970972.91</v>
      </c>
      <c r="AD24" s="26">
        <f t="shared" si="18"/>
        <v>4827667.91</v>
      </c>
      <c r="AE24" s="26">
        <f t="shared" si="18"/>
        <v>611498.93999999994</v>
      </c>
      <c r="AF24" s="26">
        <f t="shared" si="18"/>
        <v>0</v>
      </c>
      <c r="AG24" s="26">
        <f t="shared" si="18"/>
        <v>-346450.95000000019</v>
      </c>
      <c r="AH24" s="26">
        <f t="shared" si="18"/>
        <v>4859342.3999999994</v>
      </c>
      <c r="AI24" s="26">
        <f t="shared" si="18"/>
        <v>2523295.3200000003</v>
      </c>
      <c r="AJ24" s="26">
        <f t="shared" si="18"/>
        <v>0</v>
      </c>
      <c r="AK24" s="26">
        <f t="shared" si="18"/>
        <v>0</v>
      </c>
      <c r="AL24" s="26">
        <f t="shared" si="18"/>
        <v>20328.759999999998</v>
      </c>
      <c r="AM24" s="26">
        <f t="shared" si="18"/>
        <v>0</v>
      </c>
      <c r="AN24" s="26">
        <f t="shared" si="18"/>
        <v>0</v>
      </c>
      <c r="AO24" s="26">
        <f t="shared" si="18"/>
        <v>0</v>
      </c>
      <c r="AP24" s="26">
        <f t="shared" si="18"/>
        <v>0</v>
      </c>
      <c r="AQ24" s="26">
        <f t="shared" si="18"/>
        <v>0</v>
      </c>
      <c r="AR24" s="26">
        <f t="shared" si="18"/>
        <v>248300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491322.24</v>
      </c>
      <c r="F25" s="29">
        <f t="shared" si="20"/>
        <v>-2684</v>
      </c>
      <c r="G25" s="29">
        <f t="shared" si="20"/>
        <v>377</v>
      </c>
      <c r="H25" s="29">
        <f t="shared" si="20"/>
        <v>-1008</v>
      </c>
      <c r="I25" s="29">
        <f t="shared" si="20"/>
        <v>-721234.08</v>
      </c>
      <c r="J25" s="29">
        <f t="shared" si="20"/>
        <v>0</v>
      </c>
      <c r="K25" s="29">
        <f t="shared" si="20"/>
        <v>0</v>
      </c>
      <c r="L25" s="29">
        <f t="shared" si="20"/>
        <v>0</v>
      </c>
      <c r="M25" s="29">
        <f t="shared" si="20"/>
        <v>-262723.40999999997</v>
      </c>
      <c r="N25" s="29">
        <f t="shared" si="20"/>
        <v>0</v>
      </c>
      <c r="O25" s="29">
        <f t="shared" si="20"/>
        <v>0</v>
      </c>
      <c r="P25" s="29">
        <f t="shared" si="20"/>
        <v>0</v>
      </c>
      <c r="Q25" s="29">
        <f t="shared" si="20"/>
        <v>-104132</v>
      </c>
      <c r="R25" s="29">
        <f t="shared" si="20"/>
        <v>0</v>
      </c>
      <c r="S25" s="29">
        <f t="shared" si="20"/>
        <v>0</v>
      </c>
      <c r="T25" s="29">
        <f t="shared" si="20"/>
        <v>0</v>
      </c>
      <c r="U25" s="29">
        <f t="shared" si="20"/>
        <v>11970.86</v>
      </c>
      <c r="V25" s="29">
        <f t="shared" si="20"/>
        <v>0</v>
      </c>
      <c r="W25" s="29">
        <f t="shared" si="20"/>
        <v>0</v>
      </c>
      <c r="X25" s="29">
        <f t="shared" si="20"/>
        <v>0</v>
      </c>
      <c r="Y25" s="29">
        <f t="shared" si="20"/>
        <v>192810.31</v>
      </c>
      <c r="Z25" s="29">
        <f t="shared" si="20"/>
        <v>0</v>
      </c>
      <c r="AA25" s="29">
        <f t="shared" si="20"/>
        <v>0</v>
      </c>
      <c r="AB25" s="29">
        <f t="shared" si="20"/>
        <v>0</v>
      </c>
      <c r="AC25" s="29">
        <f t="shared" si="20"/>
        <v>-1688044.86</v>
      </c>
      <c r="AD25" s="29">
        <f t="shared" si="20"/>
        <v>0</v>
      </c>
      <c r="AE25" s="29">
        <f t="shared" si="20"/>
        <v>0</v>
      </c>
      <c r="AF25" s="29">
        <f t="shared" si="20"/>
        <v>0</v>
      </c>
      <c r="AG25" s="29">
        <f t="shared" si="20"/>
        <v>0</v>
      </c>
      <c r="AH25" s="29">
        <f t="shared" si="20"/>
        <v>0</v>
      </c>
      <c r="AI25" s="29">
        <f t="shared" si="20"/>
        <v>0</v>
      </c>
      <c r="AJ25" s="29">
        <f t="shared" si="20"/>
        <v>0</v>
      </c>
      <c r="AK25" s="29">
        <f t="shared" si="20"/>
        <v>-38012.89</v>
      </c>
      <c r="AL25" s="29">
        <f t="shared" si="20"/>
        <v>0</v>
      </c>
      <c r="AM25" s="29">
        <f t="shared" si="20"/>
        <v>0</v>
      </c>
      <c r="AN25" s="29">
        <f t="shared" si="20"/>
        <v>0</v>
      </c>
      <c r="AO25" s="29">
        <f t="shared" si="20"/>
        <v>-427068.29</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40">
        <v>1761829.41</v>
      </c>
      <c r="C26" s="40">
        <v>2157565.38</v>
      </c>
      <c r="D26" s="40">
        <v>2201590.08</v>
      </c>
      <c r="E26" s="40">
        <v>-496036.13</v>
      </c>
      <c r="F26" s="40">
        <v>2039678.94</v>
      </c>
      <c r="G26" s="40">
        <v>-1200321.06</v>
      </c>
      <c r="H26" s="40">
        <v>-2036615.53</v>
      </c>
      <c r="I26" s="40">
        <v>4024656.12</v>
      </c>
      <c r="J26" s="40">
        <v>2745682.54</v>
      </c>
      <c r="K26" s="40">
        <v>2367337.4900000002</v>
      </c>
      <c r="L26" s="40">
        <v>-52820.49</v>
      </c>
      <c r="M26" s="40">
        <v>-225541.66</v>
      </c>
      <c r="N26" s="40">
        <v>263147.39</v>
      </c>
      <c r="O26" s="40">
        <v>-1145.7</v>
      </c>
      <c r="P26" s="40">
        <v>29350.07</v>
      </c>
      <c r="Q26" s="40">
        <v>-410955.88</v>
      </c>
      <c r="R26" s="40">
        <v>266952.45</v>
      </c>
      <c r="S26" s="40">
        <v>291920.51</v>
      </c>
      <c r="T26" s="40">
        <v>286125.7</v>
      </c>
      <c r="U26" s="40">
        <v>-346913.01</v>
      </c>
      <c r="V26" s="40">
        <v>-733771.25</v>
      </c>
      <c r="W26" s="40">
        <v>-681002.26</v>
      </c>
      <c r="X26" s="40">
        <v>-488642.91</v>
      </c>
      <c r="Y26" s="40">
        <v>606146.93999999994</v>
      </c>
      <c r="Z26" s="40">
        <v>184106.95</v>
      </c>
      <c r="AA26" s="40">
        <v>155383.4</v>
      </c>
      <c r="AB26" s="40">
        <v>0</v>
      </c>
      <c r="AC26" s="40">
        <v>-988426.38</v>
      </c>
      <c r="AD26" s="40">
        <v>-765505.15</v>
      </c>
      <c r="AE26" s="40">
        <v>-906184.98</v>
      </c>
      <c r="AF26" s="40">
        <v>0</v>
      </c>
      <c r="AG26" s="40">
        <v>-141430.99</v>
      </c>
      <c r="AH26" s="40">
        <v>-7033.69</v>
      </c>
      <c r="AI26" s="40">
        <v>944907.6</v>
      </c>
      <c r="AJ26" s="40">
        <v>0</v>
      </c>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1803597.0899999996</v>
      </c>
      <c r="C27" s="26">
        <f t="shared" ref="C27:BN27" si="22">SUM(C22:C26)</f>
        <v>2205943.0600000015</v>
      </c>
      <c r="D27" s="26">
        <f t="shared" si="22"/>
        <v>2237247.08</v>
      </c>
      <c r="E27" s="26">
        <f t="shared" si="22"/>
        <v>9103134.1099999994</v>
      </c>
      <c r="F27" s="26">
        <f t="shared" si="22"/>
        <v>2756170.9100000025</v>
      </c>
      <c r="G27" s="26">
        <f t="shared" si="22"/>
        <v>-434207.31000000006</v>
      </c>
      <c r="H27" s="26">
        <f t="shared" si="22"/>
        <v>-1998186.51</v>
      </c>
      <c r="I27" s="26">
        <f t="shared" si="22"/>
        <v>175538723.72999999</v>
      </c>
      <c r="J27" s="26">
        <f t="shared" si="22"/>
        <v>133557417.25</v>
      </c>
      <c r="K27" s="26">
        <f t="shared" si="22"/>
        <v>2379738.5999999996</v>
      </c>
      <c r="L27" s="26">
        <f t="shared" si="22"/>
        <v>-95072.139999999898</v>
      </c>
      <c r="M27" s="26">
        <f t="shared" si="22"/>
        <v>19670183</v>
      </c>
      <c r="N27" s="26">
        <f t="shared" si="22"/>
        <v>15422.78000000061</v>
      </c>
      <c r="O27" s="26">
        <f t="shared" si="22"/>
        <v>706757.94999999856</v>
      </c>
      <c r="P27" s="26">
        <f t="shared" si="22"/>
        <v>330930.38000000053</v>
      </c>
      <c r="Q27" s="26">
        <f t="shared" si="22"/>
        <v>22529822.040000003</v>
      </c>
      <c r="R27" s="26">
        <f t="shared" si="22"/>
        <v>3348958.13</v>
      </c>
      <c r="S27" s="26">
        <f t="shared" si="22"/>
        <v>2322260.1500000004</v>
      </c>
      <c r="T27" s="26">
        <f t="shared" si="22"/>
        <v>508943.81999999919</v>
      </c>
      <c r="U27" s="26">
        <f t="shared" si="22"/>
        <v>29628324.309999995</v>
      </c>
      <c r="V27" s="26">
        <f t="shared" si="22"/>
        <v>1532630.379999999</v>
      </c>
      <c r="W27" s="26">
        <f t="shared" si="22"/>
        <v>1462019.3699999989</v>
      </c>
      <c r="X27" s="26">
        <f t="shared" si="22"/>
        <v>-868091.27999999956</v>
      </c>
      <c r="Y27" s="26">
        <f t="shared" si="22"/>
        <v>18507629.41</v>
      </c>
      <c r="Z27" s="26">
        <f t="shared" si="22"/>
        <v>503804.08999999968</v>
      </c>
      <c r="AA27" s="26">
        <f t="shared" si="22"/>
        <v>2956469.39</v>
      </c>
      <c r="AB27" s="26">
        <f t="shared" si="22"/>
        <v>1157694.6599999999</v>
      </c>
      <c r="AC27" s="26">
        <f t="shared" si="22"/>
        <v>8942017.1100000013</v>
      </c>
      <c r="AD27" s="26">
        <f t="shared" si="22"/>
        <v>3961892.7600000002</v>
      </c>
      <c r="AE27" s="26">
        <f t="shared" si="22"/>
        <v>207273.95999999996</v>
      </c>
      <c r="AF27" s="26">
        <f t="shared" si="22"/>
        <v>0</v>
      </c>
      <c r="AG27" s="26">
        <f t="shared" si="22"/>
        <v>1900584.0999999999</v>
      </c>
      <c r="AH27" s="26">
        <f t="shared" si="22"/>
        <v>8939188.8499999996</v>
      </c>
      <c r="AI27" s="26">
        <f t="shared" si="22"/>
        <v>-3612522.0799999996</v>
      </c>
      <c r="AJ27" s="26">
        <f t="shared" si="22"/>
        <v>0</v>
      </c>
      <c r="AK27" s="26">
        <f t="shared" si="22"/>
        <v>278775.20999999996</v>
      </c>
      <c r="AL27" s="26">
        <f t="shared" si="22"/>
        <v>20328.759999999998</v>
      </c>
      <c r="AM27" s="26">
        <f t="shared" si="22"/>
        <v>0</v>
      </c>
      <c r="AN27" s="26">
        <f t="shared" si="22"/>
        <v>0</v>
      </c>
      <c r="AO27" s="26">
        <f t="shared" si="22"/>
        <v>-75694.87</v>
      </c>
      <c r="AP27" s="26">
        <f t="shared" si="22"/>
        <v>0</v>
      </c>
      <c r="AQ27" s="26">
        <f t="shared" si="22"/>
        <v>0</v>
      </c>
      <c r="AR27" s="26">
        <f t="shared" si="22"/>
        <v>248300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4608.6837201916524</v>
      </c>
      <c r="C28" s="26">
        <f t="shared" ref="C28:BN28" si="24">SUM(C22:C25)*C41</f>
        <v>6395.5174615343767</v>
      </c>
      <c r="D28" s="26">
        <f t="shared" si="24"/>
        <v>5214.3187346379655</v>
      </c>
      <c r="E28" s="26">
        <f t="shared" si="24"/>
        <v>1288108.8796238487</v>
      </c>
      <c r="F28" s="26">
        <f t="shared" si="24"/>
        <v>102615.95763967617</v>
      </c>
      <c r="G28" s="26">
        <f t="shared" si="24"/>
        <v>121741.05352828334</v>
      </c>
      <c r="H28" s="26">
        <f t="shared" si="24"/>
        <v>5634.5896659115351</v>
      </c>
      <c r="I28" s="26">
        <f t="shared" si="24"/>
        <v>24524214.642298911</v>
      </c>
      <c r="J28" s="26">
        <f t="shared" si="24"/>
        <v>19268196.5893442</v>
      </c>
      <c r="K28" s="26">
        <f t="shared" si="24"/>
        <v>1413.0393130014286</v>
      </c>
      <c r="L28" s="26">
        <f t="shared" si="24"/>
        <v>-4847.0717023740763</v>
      </c>
      <c r="M28" s="26">
        <f t="shared" si="24"/>
        <v>3067409.8551923493</v>
      </c>
      <c r="N28" s="26">
        <f t="shared" si="24"/>
        <v>-36093.207041981848</v>
      </c>
      <c r="O28" s="26">
        <f t="shared" si="24"/>
        <v>102448.04648048106</v>
      </c>
      <c r="P28" s="26">
        <f t="shared" si="24"/>
        <v>43127.73212469805</v>
      </c>
      <c r="Q28" s="26">
        <f t="shared" si="24"/>
        <v>2831957.676234595</v>
      </c>
      <c r="R28" s="26">
        <f t="shared" si="24"/>
        <v>314442.00389759406</v>
      </c>
      <c r="S28" s="26">
        <f t="shared" si="24"/>
        <v>201094.7481992252</v>
      </c>
      <c r="T28" s="26">
        <f t="shared" si="24"/>
        <v>23031.134577848348</v>
      </c>
      <c r="U28" s="26">
        <f t="shared" si="24"/>
        <v>3090325.1577560469</v>
      </c>
      <c r="V28" s="26">
        <f t="shared" si="24"/>
        <v>234686.89138610763</v>
      </c>
      <c r="W28" s="26">
        <f t="shared" si="24"/>
        <v>221172.09493824636</v>
      </c>
      <c r="X28" s="26">
        <f t="shared" si="24"/>
        <v>-49151.103806955944</v>
      </c>
      <c r="Y28" s="26">
        <f t="shared" si="24"/>
        <v>2081396.6155679154</v>
      </c>
      <c r="Z28" s="26">
        <f t="shared" si="24"/>
        <v>44079.487111382747</v>
      </c>
      <c r="AA28" s="26">
        <f t="shared" si="24"/>
        <v>404163.26665445464</v>
      </c>
      <c r="AB28" s="26">
        <f t="shared" si="24"/>
        <v>172578.95363388353</v>
      </c>
      <c r="AC28" s="26">
        <f t="shared" si="24"/>
        <v>1468265.6748693427</v>
      </c>
      <c r="AD28" s="26">
        <f t="shared" si="24"/>
        <v>807671.13655693806</v>
      </c>
      <c r="AE28" s="26">
        <f t="shared" si="24"/>
        <v>201700.77161719688</v>
      </c>
      <c r="AF28" s="26" t="e">
        <f t="shared" si="24"/>
        <v>#DIV/0!</v>
      </c>
      <c r="AG28" s="26">
        <f t="shared" si="24"/>
        <v>339272.99061086279</v>
      </c>
      <c r="AH28" s="26">
        <f t="shared" si="24"/>
        <v>1733303.4938556408</v>
      </c>
      <c r="AI28" s="26">
        <f t="shared" si="24"/>
        <v>-945435.57684648002</v>
      </c>
      <c r="AJ28" s="26" t="e">
        <f t="shared" si="24"/>
        <v>#DIV/0!</v>
      </c>
      <c r="AK28" s="26">
        <f t="shared" si="24"/>
        <v>-1034880.4819811023</v>
      </c>
      <c r="AL28" s="26">
        <f t="shared" si="24"/>
        <v>-69949.440953085359</v>
      </c>
      <c r="AM28" s="26">
        <f t="shared" si="24"/>
        <v>0</v>
      </c>
      <c r="AN28" s="26">
        <f t="shared" si="24"/>
        <v>0</v>
      </c>
      <c r="AO28" s="26">
        <f t="shared" si="24"/>
        <v>115117.202938983</v>
      </c>
      <c r="AP28" s="26">
        <f t="shared" si="24"/>
        <v>0</v>
      </c>
      <c r="AQ28" s="26">
        <f t="shared" si="24"/>
        <v>0</v>
      </c>
      <c r="AR28" s="26">
        <f t="shared" si="24"/>
        <v>-567679.09799894039</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1798988.4062798079</v>
      </c>
      <c r="C29" s="28">
        <f t="shared" ref="C29:BN29" si="26">C27-C28</f>
        <v>2199547.5425384669</v>
      </c>
      <c r="D29" s="28">
        <f t="shared" si="26"/>
        <v>2232032.7612653621</v>
      </c>
      <c r="E29" s="28">
        <f t="shared" si="26"/>
        <v>7815025.2303761505</v>
      </c>
      <c r="F29" s="28">
        <f t="shared" si="26"/>
        <v>2653554.9523603264</v>
      </c>
      <c r="G29" s="28">
        <f t="shared" si="26"/>
        <v>-555948.36352828343</v>
      </c>
      <c r="H29" s="28">
        <f t="shared" si="26"/>
        <v>-2003821.0996659116</v>
      </c>
      <c r="I29" s="28">
        <f t="shared" si="26"/>
        <v>151014509.08770108</v>
      </c>
      <c r="J29" s="28">
        <f t="shared" si="26"/>
        <v>114289220.6606558</v>
      </c>
      <c r="K29" s="28">
        <f t="shared" si="26"/>
        <v>2378325.5606869981</v>
      </c>
      <c r="L29" s="28">
        <f t="shared" si="26"/>
        <v>-90225.068297625825</v>
      </c>
      <c r="M29" s="28">
        <f t="shared" si="26"/>
        <v>16602773.144807652</v>
      </c>
      <c r="N29" s="28">
        <f t="shared" si="26"/>
        <v>51515.987041982458</v>
      </c>
      <c r="O29" s="28">
        <f t="shared" si="26"/>
        <v>604309.90351951751</v>
      </c>
      <c r="P29" s="28">
        <f t="shared" si="26"/>
        <v>287802.64787530247</v>
      </c>
      <c r="Q29" s="28">
        <f t="shared" si="26"/>
        <v>19697864.363765407</v>
      </c>
      <c r="R29" s="28">
        <f t="shared" si="26"/>
        <v>3034516.1261024056</v>
      </c>
      <c r="S29" s="28">
        <f t="shared" si="26"/>
        <v>2121165.401800775</v>
      </c>
      <c r="T29" s="28">
        <f t="shared" si="26"/>
        <v>485912.68542215083</v>
      </c>
      <c r="U29" s="28">
        <f t="shared" si="26"/>
        <v>26537999.152243949</v>
      </c>
      <c r="V29" s="28">
        <f t="shared" si="26"/>
        <v>1297943.4886138914</v>
      </c>
      <c r="W29" s="28">
        <f t="shared" si="26"/>
        <v>1240847.2750617526</v>
      </c>
      <c r="X29" s="28">
        <f t="shared" si="26"/>
        <v>-818940.17619304359</v>
      </c>
      <c r="Y29" s="28">
        <f t="shared" si="26"/>
        <v>16426232.794432085</v>
      </c>
      <c r="Z29" s="28">
        <f t="shared" si="26"/>
        <v>459724.60288861691</v>
      </c>
      <c r="AA29" s="28">
        <f t="shared" si="26"/>
        <v>2552306.1233455455</v>
      </c>
      <c r="AB29" s="28">
        <f t="shared" si="26"/>
        <v>985115.70636611641</v>
      </c>
      <c r="AC29" s="28">
        <f t="shared" si="26"/>
        <v>7473751.4351306586</v>
      </c>
      <c r="AD29" s="28">
        <f t="shared" si="26"/>
        <v>3154221.6234430624</v>
      </c>
      <c r="AE29" s="28">
        <f t="shared" si="26"/>
        <v>5573.1883828030841</v>
      </c>
      <c r="AF29" s="28" t="e">
        <f t="shared" si="26"/>
        <v>#DIV/0!</v>
      </c>
      <c r="AG29" s="28">
        <f t="shared" si="26"/>
        <v>1561311.109389137</v>
      </c>
      <c r="AH29" s="28">
        <f t="shared" si="26"/>
        <v>7205885.3561443593</v>
      </c>
      <c r="AI29" s="28">
        <f t="shared" si="26"/>
        <v>-2667086.5031535197</v>
      </c>
      <c r="AJ29" s="28" t="e">
        <f t="shared" si="26"/>
        <v>#DIV/0!</v>
      </c>
      <c r="AK29" s="28">
        <f t="shared" si="26"/>
        <v>1313655.6919811023</v>
      </c>
      <c r="AL29" s="28">
        <f t="shared" si="26"/>
        <v>90278.200953085354</v>
      </c>
      <c r="AM29" s="28">
        <f t="shared" si="26"/>
        <v>0</v>
      </c>
      <c r="AN29" s="28">
        <f t="shared" si="26"/>
        <v>0</v>
      </c>
      <c r="AO29" s="28">
        <f t="shared" si="26"/>
        <v>-190812.07293898298</v>
      </c>
      <c r="AP29" s="28">
        <f t="shared" si="26"/>
        <v>0</v>
      </c>
      <c r="AQ29" s="28">
        <f t="shared" si="26"/>
        <v>0</v>
      </c>
      <c r="AR29" s="28">
        <f t="shared" si="26"/>
        <v>815979.09799894039</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549158122.57999992</v>
      </c>
      <c r="C31" s="26">
        <f t="shared" ref="C31:BN31" si="28">C15+C20+C27</f>
        <v>353337988.25000006</v>
      </c>
      <c r="D31" s="26">
        <f t="shared" si="28"/>
        <v>158935154.29000002</v>
      </c>
      <c r="E31" s="26">
        <f t="shared" si="28"/>
        <v>621964907.45000017</v>
      </c>
      <c r="F31" s="26">
        <f t="shared" si="28"/>
        <v>427766180.54000002</v>
      </c>
      <c r="G31" s="26">
        <f t="shared" si="28"/>
        <v>277401604.37</v>
      </c>
      <c r="H31" s="26">
        <f t="shared" si="28"/>
        <v>157150858.8000001</v>
      </c>
      <c r="I31" s="26">
        <f t="shared" si="28"/>
        <v>779795650.9200002</v>
      </c>
      <c r="J31" s="26">
        <f t="shared" si="28"/>
        <v>550378369.23999989</v>
      </c>
      <c r="K31" s="26">
        <f t="shared" si="28"/>
        <v>295883763.31</v>
      </c>
      <c r="L31" s="26">
        <f t="shared" si="28"/>
        <v>124202303.61999997</v>
      </c>
      <c r="M31" s="26">
        <f t="shared" si="28"/>
        <v>500288738.11000013</v>
      </c>
      <c r="N31" s="26">
        <f t="shared" si="28"/>
        <v>397706516.76999992</v>
      </c>
      <c r="O31" s="26">
        <f t="shared" si="28"/>
        <v>256281469.68999985</v>
      </c>
      <c r="P31" s="26">
        <f t="shared" si="28"/>
        <v>98286872.269999981</v>
      </c>
      <c r="Q31" s="26">
        <f t="shared" si="28"/>
        <v>358770525.73999989</v>
      </c>
      <c r="R31" s="26">
        <f t="shared" si="28"/>
        <v>270180819.10000014</v>
      </c>
      <c r="S31" s="26">
        <f t="shared" si="28"/>
        <v>174357510.72</v>
      </c>
      <c r="T31" s="26">
        <f t="shared" si="28"/>
        <v>76370412.109999999</v>
      </c>
      <c r="U31" s="26">
        <f t="shared" si="28"/>
        <v>289065132.17000002</v>
      </c>
      <c r="V31" s="26">
        <f t="shared" si="28"/>
        <v>206381740.19000003</v>
      </c>
      <c r="W31" s="26">
        <f t="shared" si="28"/>
        <v>137707273.12000006</v>
      </c>
      <c r="X31" s="26">
        <f t="shared" si="28"/>
        <v>60311456.230000027</v>
      </c>
      <c r="Y31" s="26">
        <f t="shared" si="28"/>
        <v>353499216.63000005</v>
      </c>
      <c r="Z31" s="26">
        <f t="shared" si="28"/>
        <v>268381516.00000003</v>
      </c>
      <c r="AA31" s="26">
        <f t="shared" si="28"/>
        <v>190406136.35000002</v>
      </c>
      <c r="AB31" s="26">
        <f t="shared" si="28"/>
        <v>93978339.779999971</v>
      </c>
      <c r="AC31" s="26">
        <f t="shared" si="28"/>
        <v>280185938.57000017</v>
      </c>
      <c r="AD31" s="26">
        <f t="shared" si="28"/>
        <v>218025273.31</v>
      </c>
      <c r="AE31" s="26">
        <f t="shared" si="28"/>
        <v>139584263.32000008</v>
      </c>
      <c r="AF31" s="26">
        <f t="shared" si="28"/>
        <v>0</v>
      </c>
      <c r="AG31" s="26">
        <f t="shared" si="28"/>
        <v>218898555.02000007</v>
      </c>
      <c r="AH31" s="26">
        <f t="shared" si="28"/>
        <v>159252454.07000005</v>
      </c>
      <c r="AI31" s="26">
        <f t="shared" si="28"/>
        <v>157754377.95000005</v>
      </c>
      <c r="AJ31" s="26">
        <f t="shared" si="28"/>
        <v>0</v>
      </c>
      <c r="AK31" s="26">
        <f t="shared" si="28"/>
        <v>-1489162.79</v>
      </c>
      <c r="AL31" s="26">
        <f t="shared" si="28"/>
        <v>20328.759999999998</v>
      </c>
      <c r="AM31" s="26">
        <f t="shared" si="28"/>
        <v>0</v>
      </c>
      <c r="AN31" s="26">
        <f t="shared" si="28"/>
        <v>0</v>
      </c>
      <c r="AO31" s="26">
        <f t="shared" si="28"/>
        <v>-1612399.62</v>
      </c>
      <c r="AP31" s="26">
        <f t="shared" si="28"/>
        <v>0</v>
      </c>
      <c r="AQ31" s="26">
        <f t="shared" si="28"/>
        <v>0</v>
      </c>
      <c r="AR31" s="26">
        <f t="shared" si="28"/>
        <v>248300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22.203818183955466</v>
      </c>
      <c r="C32" s="57">
        <f t="shared" ref="C32:D32" si="30">C31/C4*100</f>
        <v>21.258083736724224</v>
      </c>
      <c r="D32" s="57">
        <f t="shared" si="30"/>
        <v>20.961845734701011</v>
      </c>
      <c r="E32" s="57">
        <f>E31/E4</f>
        <v>0.20065593608627819</v>
      </c>
      <c r="F32" s="57">
        <f t="shared" ref="F32:BQ32" si="31">F31/F4</f>
        <v>0.19801148465490265</v>
      </c>
      <c r="G32" s="57">
        <f t="shared" si="31"/>
        <v>0.19764934916167015</v>
      </c>
      <c r="H32" s="57">
        <f t="shared" si="31"/>
        <v>0.23264295768924062</v>
      </c>
      <c r="I32" s="57">
        <f t="shared" si="31"/>
        <v>0.29796437836192463</v>
      </c>
      <c r="J32" s="57">
        <f t="shared" si="31"/>
        <v>0.29495362319076673</v>
      </c>
      <c r="K32" s="57">
        <f t="shared" si="31"/>
        <v>0.25289348964782693</v>
      </c>
      <c r="L32" s="57">
        <f t="shared" si="31"/>
        <v>0.24876128333724729</v>
      </c>
      <c r="M32" s="57">
        <f t="shared" si="31"/>
        <v>0.21079506503964374</v>
      </c>
      <c r="N32" s="57">
        <f t="shared" si="31"/>
        <v>0.22715451838518583</v>
      </c>
      <c r="O32" s="57">
        <f t="shared" si="31"/>
        <v>0.22905447918082592</v>
      </c>
      <c r="P32" s="57">
        <f t="shared" si="31"/>
        <v>0.19276488120384605</v>
      </c>
      <c r="Q32" s="57">
        <f t="shared" si="31"/>
        <v>0.17522271341721368</v>
      </c>
      <c r="R32" s="57">
        <f t="shared" si="31"/>
        <v>0.19554497474469854</v>
      </c>
      <c r="S32" s="57">
        <f t="shared" si="31"/>
        <v>0.20531007044327085</v>
      </c>
      <c r="T32" s="57">
        <f t="shared" si="31"/>
        <v>0.20282718296749955</v>
      </c>
      <c r="U32" s="57">
        <f t="shared" si="31"/>
        <v>0.18261323620301728</v>
      </c>
      <c r="V32" s="57">
        <f t="shared" si="31"/>
        <v>0.18744756910429497</v>
      </c>
      <c r="W32" s="57">
        <f t="shared" si="31"/>
        <v>0.19445921325312127</v>
      </c>
      <c r="X32" s="57">
        <f t="shared" si="31"/>
        <v>0.17739098963069036</v>
      </c>
      <c r="Y32" s="57">
        <f t="shared" si="31"/>
        <v>0.23233328806176315</v>
      </c>
      <c r="Z32" s="57">
        <f t="shared" si="31"/>
        <v>0.24263570342509919</v>
      </c>
      <c r="AA32" s="57">
        <f t="shared" si="31"/>
        <v>0.25717165720352952</v>
      </c>
      <c r="AB32" s="57">
        <f t="shared" si="31"/>
        <v>0.24080187833262137</v>
      </c>
      <c r="AC32" s="57">
        <f t="shared" si="31"/>
        <v>0.18665693543465159</v>
      </c>
      <c r="AD32" s="57">
        <f t="shared" si="31"/>
        <v>0.20024642886957511</v>
      </c>
      <c r="AE32" s="57">
        <f t="shared" si="31"/>
        <v>0.1834497802884813</v>
      </c>
      <c r="AF32" s="57" t="e">
        <f t="shared" si="31"/>
        <v>#DIV/0!</v>
      </c>
      <c r="AG32" s="57">
        <f t="shared" si="31"/>
        <v>0.18995701721337041</v>
      </c>
      <c r="AH32" s="57">
        <f t="shared" si="31"/>
        <v>0.19072406398051853</v>
      </c>
      <c r="AI32" s="57">
        <f t="shared" si="31"/>
        <v>0.21567657473868612</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490237908.69630909</v>
      </c>
      <c r="C33" s="26">
        <f t="shared" ref="C33:BN33" si="33">C17+C20+C29</f>
        <v>308192628.7973612</v>
      </c>
      <c r="D33" s="26">
        <f t="shared" si="33"/>
        <v>136380242.11128992</v>
      </c>
      <c r="E33" s="26">
        <f t="shared" si="33"/>
        <v>541447641.47312272</v>
      </c>
      <c r="F33" s="26">
        <f t="shared" si="33"/>
        <v>369240208.07078487</v>
      </c>
      <c r="G33" s="26">
        <f t="shared" si="33"/>
        <v>234265544.94219941</v>
      </c>
      <c r="H33" s="26">
        <f t="shared" si="33"/>
        <v>134151828.01970172</v>
      </c>
      <c r="I33" s="26">
        <f t="shared" si="33"/>
        <v>671170750.8329854</v>
      </c>
      <c r="J33" s="26">
        <f t="shared" si="33"/>
        <v>471696787.89863294</v>
      </c>
      <c r="K33" s="26">
        <f t="shared" si="33"/>
        <v>263282393.43408212</v>
      </c>
      <c r="L33" s="26">
        <f t="shared" si="33"/>
        <v>110413574.37060969</v>
      </c>
      <c r="M33" s="26">
        <f t="shared" si="33"/>
        <v>427514666.80883521</v>
      </c>
      <c r="N33" s="26">
        <f t="shared" si="33"/>
        <v>343569725.72526234</v>
      </c>
      <c r="O33" s="26">
        <f t="shared" si="33"/>
        <v>221673922.95909157</v>
      </c>
      <c r="P33" s="26">
        <f t="shared" si="33"/>
        <v>85736315.845794603</v>
      </c>
      <c r="Q33" s="26">
        <f t="shared" si="33"/>
        <v>318394183.9173187</v>
      </c>
      <c r="R33" s="26">
        <f t="shared" si="33"/>
        <v>245454617.72747254</v>
      </c>
      <c r="S33" s="26">
        <f t="shared" si="33"/>
        <v>159351109.74809816</v>
      </c>
      <c r="T33" s="26">
        <f t="shared" si="33"/>
        <v>69529742.296054199</v>
      </c>
      <c r="U33" s="26">
        <f t="shared" si="33"/>
        <v>261540155.12823144</v>
      </c>
      <c r="V33" s="26">
        <f t="shared" si="33"/>
        <v>186478087.31446907</v>
      </c>
      <c r="W33" s="26">
        <f t="shared" si="33"/>
        <v>124229626.25499332</v>
      </c>
      <c r="X33" s="26">
        <f t="shared" si="33"/>
        <v>52876839.073470376</v>
      </c>
      <c r="Y33" s="26">
        <f t="shared" si="33"/>
        <v>313812935.51234227</v>
      </c>
      <c r="Z33" s="26">
        <f t="shared" si="33"/>
        <v>232234007.44674274</v>
      </c>
      <c r="AA33" s="26">
        <f t="shared" si="33"/>
        <v>162955224.07160133</v>
      </c>
      <c r="AB33" s="26">
        <f t="shared" si="33"/>
        <v>79968874.155029431</v>
      </c>
      <c r="AC33" s="26">
        <f t="shared" si="33"/>
        <v>239435093.86970234</v>
      </c>
      <c r="AD33" s="26">
        <f t="shared" si="33"/>
        <v>181361673.67495528</v>
      </c>
      <c r="AE33" s="26">
        <f t="shared" si="33"/>
        <v>114361572.347444</v>
      </c>
      <c r="AF33" s="26" t="e">
        <f t="shared" si="33"/>
        <v>#DIV/0!</v>
      </c>
      <c r="AG33" s="26">
        <f t="shared" si="33"/>
        <v>181793887.25815666</v>
      </c>
      <c r="AH33" s="26">
        <f t="shared" si="33"/>
        <v>128161346.75326696</v>
      </c>
      <c r="AI33" s="26">
        <f t="shared" si="33"/>
        <v>124952110.6031194</v>
      </c>
      <c r="AJ33" s="26" t="e">
        <f t="shared" si="33"/>
        <v>#DIV/0!</v>
      </c>
      <c r="AK33" s="26">
        <f t="shared" si="33"/>
        <v>-7017292.4463762725</v>
      </c>
      <c r="AL33" s="26">
        <f t="shared" si="33"/>
        <v>90278.200953085354</v>
      </c>
      <c r="AM33" s="26">
        <f t="shared" si="33"/>
        <v>0</v>
      </c>
      <c r="AN33" s="26">
        <f t="shared" si="33"/>
        <v>0</v>
      </c>
      <c r="AO33" s="26">
        <f t="shared" si="33"/>
        <v>-4064546.4335724264</v>
      </c>
      <c r="AP33" s="26">
        <f t="shared" si="33"/>
        <v>0</v>
      </c>
      <c r="AQ33" s="26">
        <f t="shared" si="33"/>
        <v>0</v>
      </c>
      <c r="AR33" s="26">
        <f t="shared" si="33"/>
        <v>815979.09799894039</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19.821528525219414</v>
      </c>
      <c r="C34" s="57">
        <f t="shared" ref="C34:D34" si="35">C33/C4*100</f>
        <v>18.541976599979886</v>
      </c>
      <c r="D34" s="57">
        <f t="shared" si="35"/>
        <v>17.987094228264798</v>
      </c>
      <c r="E34" s="57">
        <f>E33/E4</f>
        <v>0.17467976414767572</v>
      </c>
      <c r="F34" s="57">
        <f t="shared" ref="F34:BQ34" si="36">F33/F4</f>
        <v>0.1709200145324356</v>
      </c>
      <c r="G34" s="57">
        <f t="shared" si="36"/>
        <v>0.16691479702861137</v>
      </c>
      <c r="H34" s="57">
        <f t="shared" si="36"/>
        <v>0.19859565698995552</v>
      </c>
      <c r="I34" s="57">
        <f t="shared" si="36"/>
        <v>0.25645818274404986</v>
      </c>
      <c r="J34" s="57">
        <f t="shared" si="36"/>
        <v>0.25278732670810955</v>
      </c>
      <c r="K34" s="57">
        <f t="shared" si="36"/>
        <v>0.22502891842908654</v>
      </c>
      <c r="L34" s="57">
        <f t="shared" si="36"/>
        <v>0.22114422726264621</v>
      </c>
      <c r="M34" s="57">
        <f t="shared" si="36"/>
        <v>0.1801319420777277</v>
      </c>
      <c r="N34" s="57">
        <f t="shared" si="36"/>
        <v>0.19623368561492827</v>
      </c>
      <c r="O34" s="57">
        <f t="shared" si="36"/>
        <v>0.1981235905693205</v>
      </c>
      <c r="P34" s="57">
        <f t="shared" si="36"/>
        <v>0.16815013396162906</v>
      </c>
      <c r="Q34" s="57">
        <f t="shared" si="36"/>
        <v>0.15550299938151207</v>
      </c>
      <c r="R34" s="57">
        <f t="shared" si="36"/>
        <v>0.17764923944035901</v>
      </c>
      <c r="S34" s="57">
        <f t="shared" si="36"/>
        <v>0.18763968028962358</v>
      </c>
      <c r="T34" s="57">
        <f t="shared" si="36"/>
        <v>0.18465949538222123</v>
      </c>
      <c r="U34" s="57">
        <f t="shared" si="36"/>
        <v>0.16522468056409279</v>
      </c>
      <c r="V34" s="57">
        <f t="shared" si="36"/>
        <v>0.16936994583985676</v>
      </c>
      <c r="W34" s="57">
        <f t="shared" si="36"/>
        <v>0.17542715672849052</v>
      </c>
      <c r="X34" s="57">
        <f t="shared" si="36"/>
        <v>0.15552393190466432</v>
      </c>
      <c r="Y34" s="57">
        <f t="shared" si="36"/>
        <v>0.20624993695589708</v>
      </c>
      <c r="Z34" s="57">
        <f t="shared" si="36"/>
        <v>0.20995582183115077</v>
      </c>
      <c r="AA34" s="57">
        <f t="shared" si="36"/>
        <v>0.22009513888477258</v>
      </c>
      <c r="AB34" s="57">
        <f t="shared" si="36"/>
        <v>0.20490524890900677</v>
      </c>
      <c r="AC34" s="57">
        <f t="shared" si="36"/>
        <v>0.15950914983572992</v>
      </c>
      <c r="AD34" s="57">
        <f t="shared" si="36"/>
        <v>0.16657255801524226</v>
      </c>
      <c r="AE34" s="57">
        <f t="shared" si="36"/>
        <v>0.1503006486661583</v>
      </c>
      <c r="AF34" s="57" t="e">
        <f t="shared" si="36"/>
        <v>#DIV/0!</v>
      </c>
      <c r="AG34" s="57">
        <f t="shared" si="36"/>
        <v>0.15775812027643588</v>
      </c>
      <c r="AH34" s="57">
        <f t="shared" si="36"/>
        <v>0.15348870471569179</v>
      </c>
      <c r="AI34" s="57">
        <f t="shared" si="36"/>
        <v>0.17083039831573973</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80289371.469999999</v>
      </c>
      <c r="C35" s="26">
        <f t="shared" ref="C35:BN35" si="38">C23+C68</f>
        <v>53097280.18</v>
      </c>
      <c r="D35" s="26">
        <f t="shared" si="38"/>
        <v>24121419.879999999</v>
      </c>
      <c r="E35" s="26">
        <f t="shared" si="38"/>
        <v>106149294.7</v>
      </c>
      <c r="F35" s="26">
        <f t="shared" si="38"/>
        <v>72538477.650000006</v>
      </c>
      <c r="G35" s="26">
        <f t="shared" si="38"/>
        <v>50066049.82</v>
      </c>
      <c r="H35" s="26">
        <f t="shared" si="38"/>
        <v>23400199.48</v>
      </c>
      <c r="I35" s="26">
        <f t="shared" si="38"/>
        <v>104420757.61999999</v>
      </c>
      <c r="J35" s="26">
        <f t="shared" si="38"/>
        <v>69878625.099999994</v>
      </c>
      <c r="K35" s="26">
        <f t="shared" si="38"/>
        <v>43032353.149999999</v>
      </c>
      <c r="L35" s="26">
        <f t="shared" si="38"/>
        <v>21210199.73</v>
      </c>
      <c r="M35" s="26">
        <f t="shared" si="38"/>
        <v>84013273.420000002</v>
      </c>
      <c r="N35" s="26">
        <f t="shared" si="38"/>
        <v>45599226.799999997</v>
      </c>
      <c r="O35" s="26">
        <f t="shared" si="38"/>
        <v>24322044.02</v>
      </c>
      <c r="P35" s="26">
        <f t="shared" si="38"/>
        <v>7785392.1799999997</v>
      </c>
      <c r="Q35" s="26">
        <f t="shared" si="38"/>
        <v>42476917.599999994</v>
      </c>
      <c r="R35" s="26">
        <f t="shared" si="38"/>
        <v>14217554.35</v>
      </c>
      <c r="S35" s="26">
        <f t="shared" si="38"/>
        <v>93963.21</v>
      </c>
      <c r="T35" s="26">
        <f t="shared" si="38"/>
        <v>4434766.2300000004</v>
      </c>
      <c r="U35" s="26">
        <f t="shared" si="38"/>
        <v>19034159.609999999</v>
      </c>
      <c r="V35" s="26">
        <f t="shared" si="38"/>
        <v>-2623094.59</v>
      </c>
      <c r="W35" s="26">
        <f t="shared" si="38"/>
        <v>-7112671.71</v>
      </c>
      <c r="X35" s="26">
        <f t="shared" si="38"/>
        <v>-3353902.82</v>
      </c>
      <c r="Y35" s="26">
        <f t="shared" si="38"/>
        <v>20554850.23</v>
      </c>
      <c r="Z35" s="26">
        <f t="shared" si="38"/>
        <v>10258134.98</v>
      </c>
      <c r="AA35" s="26">
        <f t="shared" si="38"/>
        <v>9766978.1999999993</v>
      </c>
      <c r="AB35" s="26">
        <f t="shared" si="38"/>
        <v>4905908.01</v>
      </c>
      <c r="AC35" s="26">
        <f t="shared" si="38"/>
        <v>26772422.57</v>
      </c>
      <c r="AD35" s="26">
        <f t="shared" si="38"/>
        <v>14567234.35</v>
      </c>
      <c r="AE35" s="26">
        <f t="shared" si="38"/>
        <v>13569568.210000001</v>
      </c>
      <c r="AF35" s="26">
        <f t="shared" si="38"/>
        <v>0</v>
      </c>
      <c r="AG35" s="26">
        <f t="shared" si="38"/>
        <v>22168812.870000001</v>
      </c>
      <c r="AH35" s="26">
        <f t="shared" si="38"/>
        <v>11021940.33</v>
      </c>
      <c r="AI35" s="26">
        <f t="shared" si="38"/>
        <v>8415838.8100000005</v>
      </c>
      <c r="AJ35" s="26">
        <f t="shared" si="38"/>
        <v>0</v>
      </c>
      <c r="AK35" s="26">
        <f t="shared" si="38"/>
        <v>4542693.8</v>
      </c>
      <c r="AL35" s="26">
        <f t="shared" si="38"/>
        <v>3800333.88</v>
      </c>
      <c r="AM35" s="26">
        <f t="shared" si="38"/>
        <v>3105181.44</v>
      </c>
      <c r="AN35" s="26">
        <f t="shared" si="38"/>
        <v>912582.73</v>
      </c>
      <c r="AO35" s="26">
        <f t="shared" si="38"/>
        <v>7225437.4100000001</v>
      </c>
      <c r="AP35" s="26">
        <f t="shared" si="38"/>
        <v>5302004.29</v>
      </c>
      <c r="AQ35" s="26">
        <f t="shared" si="38"/>
        <v>6007006.5499999998</v>
      </c>
      <c r="AR35" s="26">
        <f t="shared" si="38"/>
        <v>2839947.51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8859202.1198738292</v>
      </c>
      <c r="C36" s="26">
        <f t="shared" ref="C36:BN36" si="40">C35*C41</f>
        <v>7019447.4507905757</v>
      </c>
      <c r="D36" s="26">
        <f t="shared" si="40"/>
        <v>3527407.5661539854</v>
      </c>
      <c r="E36" s="26">
        <f t="shared" si="40"/>
        <v>14244132.112493791</v>
      </c>
      <c r="F36" s="26">
        <f t="shared" si="40"/>
        <v>10388958.510978106</v>
      </c>
      <c r="G36" s="26">
        <f t="shared" si="40"/>
        <v>7955859.8851493271</v>
      </c>
      <c r="H36" s="26">
        <f t="shared" si="40"/>
        <v>3431014.4305078927</v>
      </c>
      <c r="I36" s="26">
        <f t="shared" si="40"/>
        <v>14930769.870185515</v>
      </c>
      <c r="J36" s="26">
        <f t="shared" si="40"/>
        <v>10292922.79324045</v>
      </c>
      <c r="K36" s="26">
        <f t="shared" si="40"/>
        <v>4903303.5536265532</v>
      </c>
      <c r="L36" s="26">
        <f t="shared" si="40"/>
        <v>2433215.2451557629</v>
      </c>
      <c r="M36" s="26">
        <f t="shared" si="40"/>
        <v>12952689.447576897</v>
      </c>
      <c r="N36" s="26">
        <f t="shared" si="40"/>
        <v>6643757.8965073004</v>
      </c>
      <c r="O36" s="26">
        <f t="shared" si="40"/>
        <v>3519894.1215535076</v>
      </c>
      <c r="P36" s="26">
        <f t="shared" si="40"/>
        <v>1113356.2016192582</v>
      </c>
      <c r="Q36" s="26">
        <f t="shared" si="40"/>
        <v>5243624.8360711364</v>
      </c>
      <c r="R36" s="26">
        <f t="shared" si="40"/>
        <v>1450547.7096774708</v>
      </c>
      <c r="S36" s="26">
        <f t="shared" si="40"/>
        <v>9306.5749605031178</v>
      </c>
      <c r="T36" s="26">
        <f t="shared" si="40"/>
        <v>458390.44806781219</v>
      </c>
      <c r="U36" s="26">
        <f t="shared" si="40"/>
        <v>1962344.5069534159</v>
      </c>
      <c r="V36" s="26">
        <f t="shared" si="40"/>
        <v>-271622.60518618528</v>
      </c>
      <c r="W36" s="26">
        <f t="shared" si="40"/>
        <v>-734068.42034940165</v>
      </c>
      <c r="X36" s="26">
        <f t="shared" si="40"/>
        <v>-434441.25392938813</v>
      </c>
      <c r="Y36" s="26">
        <f t="shared" si="40"/>
        <v>2389902.3879125351</v>
      </c>
      <c r="Z36" s="26">
        <f t="shared" si="40"/>
        <v>1414380.2745239916</v>
      </c>
      <c r="AA36" s="26">
        <f t="shared" si="40"/>
        <v>1409258.3479219947</v>
      </c>
      <c r="AB36" s="26">
        <f t="shared" si="40"/>
        <v>731329.68497054989</v>
      </c>
      <c r="AC36" s="26">
        <f t="shared" si="40"/>
        <v>3958436.4114465411</v>
      </c>
      <c r="AD36" s="26">
        <f t="shared" si="40"/>
        <v>2488797.2089397837</v>
      </c>
      <c r="AE36" s="26">
        <f t="shared" si="40"/>
        <v>2458099.064226998</v>
      </c>
      <c r="AF36" s="26" t="e">
        <f t="shared" si="40"/>
        <v>#DIV/0!</v>
      </c>
      <c r="AG36" s="26">
        <f t="shared" si="40"/>
        <v>3683263.3987525944</v>
      </c>
      <c r="AH36" s="26">
        <f t="shared" si="40"/>
        <v>2135467.5224809907</v>
      </c>
      <c r="AI36" s="26">
        <f t="shared" si="40"/>
        <v>1745859.8329879979</v>
      </c>
      <c r="AJ36" s="26" t="e">
        <f t="shared" si="40"/>
        <v>#DIV/0!</v>
      </c>
      <c r="AK36" s="26">
        <f t="shared" si="40"/>
        <v>-16863569.573623728</v>
      </c>
      <c r="AL36" s="26">
        <f t="shared" si="40"/>
        <v>-13076608.230953084</v>
      </c>
      <c r="AM36" s="26">
        <f t="shared" si="40"/>
        <v>-9361626.6199999992</v>
      </c>
      <c r="AN36" s="26">
        <f t="shared" si="40"/>
        <v>-6775986.6600000001</v>
      </c>
      <c r="AO36" s="26">
        <f t="shared" si="40"/>
        <v>-10988487.656427573</v>
      </c>
      <c r="AP36" s="26">
        <f t="shared" si="40"/>
        <v>-9016715.9600000009</v>
      </c>
      <c r="AQ36" s="26">
        <f t="shared" si="40"/>
        <v>-4666928.18</v>
      </c>
      <c r="AR36" s="26">
        <f t="shared" si="40"/>
        <v>-6492866.8579989392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71430169.350126177</v>
      </c>
      <c r="C37" s="26">
        <f t="shared" ref="C37:BN37" si="42">C35-C36</f>
        <v>46077832.729209423</v>
      </c>
      <c r="D37" s="26">
        <f t="shared" si="42"/>
        <v>20594012.313846014</v>
      </c>
      <c r="E37" s="26">
        <f t="shared" si="42"/>
        <v>91905162.587506205</v>
      </c>
      <c r="F37" s="26">
        <f t="shared" si="42"/>
        <v>62149519.139021903</v>
      </c>
      <c r="G37" s="26">
        <f t="shared" si="42"/>
        <v>42110189.93485067</v>
      </c>
      <c r="H37" s="26">
        <f t="shared" si="42"/>
        <v>19969185.049492106</v>
      </c>
      <c r="I37" s="26">
        <f t="shared" si="42"/>
        <v>89489987.749814481</v>
      </c>
      <c r="J37" s="26">
        <f t="shared" si="42"/>
        <v>59585702.306759544</v>
      </c>
      <c r="K37" s="26">
        <f t="shared" si="42"/>
        <v>38129049.596373446</v>
      </c>
      <c r="L37" s="26">
        <f t="shared" si="42"/>
        <v>18776984.484844238</v>
      </c>
      <c r="M37" s="26">
        <f t="shared" si="42"/>
        <v>71060583.972423106</v>
      </c>
      <c r="N37" s="26">
        <f t="shared" si="42"/>
        <v>38955468.903492697</v>
      </c>
      <c r="O37" s="26">
        <f t="shared" si="42"/>
        <v>20802149.898446493</v>
      </c>
      <c r="P37" s="26">
        <f t="shared" si="42"/>
        <v>6672035.9783807416</v>
      </c>
      <c r="Q37" s="26">
        <f t="shared" si="42"/>
        <v>37233292.76392886</v>
      </c>
      <c r="R37" s="26">
        <f t="shared" si="42"/>
        <v>12767006.640322529</v>
      </c>
      <c r="S37" s="26">
        <f t="shared" si="42"/>
        <v>84656.63503949689</v>
      </c>
      <c r="T37" s="26">
        <f t="shared" si="42"/>
        <v>3976375.7819321882</v>
      </c>
      <c r="U37" s="26">
        <f t="shared" si="42"/>
        <v>17071815.103046585</v>
      </c>
      <c r="V37" s="26">
        <f t="shared" si="42"/>
        <v>-2351471.9848138145</v>
      </c>
      <c r="W37" s="26">
        <f t="shared" si="42"/>
        <v>-6378603.2896505985</v>
      </c>
      <c r="X37" s="26">
        <f t="shared" si="42"/>
        <v>-2919461.5660706116</v>
      </c>
      <c r="Y37" s="26">
        <f t="shared" si="42"/>
        <v>18164947.842087466</v>
      </c>
      <c r="Z37" s="26">
        <f t="shared" si="42"/>
        <v>8843754.7054760084</v>
      </c>
      <c r="AA37" s="26">
        <f t="shared" si="42"/>
        <v>8357719.8520780047</v>
      </c>
      <c r="AB37" s="26">
        <f t="shared" si="42"/>
        <v>4174578.32502945</v>
      </c>
      <c r="AC37" s="26">
        <f t="shared" si="42"/>
        <v>22813986.158553459</v>
      </c>
      <c r="AD37" s="26">
        <f t="shared" si="42"/>
        <v>12078437.141060216</v>
      </c>
      <c r="AE37" s="26">
        <f t="shared" si="42"/>
        <v>11111469.145773003</v>
      </c>
      <c r="AF37" s="26" t="e">
        <f t="shared" si="42"/>
        <v>#DIV/0!</v>
      </c>
      <c r="AG37" s="26">
        <f t="shared" si="42"/>
        <v>18485549.471247405</v>
      </c>
      <c r="AH37" s="26">
        <f t="shared" si="42"/>
        <v>8886472.8075190093</v>
      </c>
      <c r="AI37" s="26">
        <f t="shared" si="42"/>
        <v>6669978.9770120028</v>
      </c>
      <c r="AJ37" s="26" t="e">
        <f t="shared" si="42"/>
        <v>#DIV/0!</v>
      </c>
      <c r="AK37" s="26">
        <f t="shared" si="42"/>
        <v>21406263.373623729</v>
      </c>
      <c r="AL37" s="26">
        <f t="shared" si="42"/>
        <v>16876942.110953085</v>
      </c>
      <c r="AM37" s="26">
        <f t="shared" si="42"/>
        <v>12466808.059999999</v>
      </c>
      <c r="AN37" s="26">
        <f t="shared" si="42"/>
        <v>7688569.3900000006</v>
      </c>
      <c r="AO37" s="26">
        <f t="shared" si="42"/>
        <v>18213925.066427574</v>
      </c>
      <c r="AP37" s="26">
        <f t="shared" si="42"/>
        <v>14318720.25</v>
      </c>
      <c r="AQ37" s="26">
        <f t="shared" si="42"/>
        <v>10673934.73</v>
      </c>
      <c r="AR37" s="26">
        <f t="shared" si="42"/>
        <v>9332814.367998939</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468868751.1099999</v>
      </c>
      <c r="C38" s="28">
        <f t="shared" ref="C38:BN38" si="44">C31-C35</f>
        <v>300240708.07000005</v>
      </c>
      <c r="D38" s="28">
        <f t="shared" si="44"/>
        <v>134813734.41000003</v>
      </c>
      <c r="E38" s="28">
        <f t="shared" si="44"/>
        <v>515815612.75000018</v>
      </c>
      <c r="F38" s="28">
        <f t="shared" si="44"/>
        <v>355227702.88999999</v>
      </c>
      <c r="G38" s="28">
        <f t="shared" si="44"/>
        <v>227335554.55000001</v>
      </c>
      <c r="H38" s="28">
        <f t="shared" si="44"/>
        <v>133750659.3200001</v>
      </c>
      <c r="I38" s="28">
        <f t="shared" si="44"/>
        <v>675374893.30000019</v>
      </c>
      <c r="J38" s="28">
        <f t="shared" si="44"/>
        <v>480499744.13999987</v>
      </c>
      <c r="K38" s="28">
        <f t="shared" si="44"/>
        <v>252851410.16</v>
      </c>
      <c r="L38" s="28">
        <f t="shared" si="44"/>
        <v>102992103.88999997</v>
      </c>
      <c r="M38" s="28">
        <f t="shared" si="44"/>
        <v>416275464.69000012</v>
      </c>
      <c r="N38" s="28">
        <f t="shared" si="44"/>
        <v>352107289.96999991</v>
      </c>
      <c r="O38" s="28">
        <f t="shared" si="44"/>
        <v>231959425.66999984</v>
      </c>
      <c r="P38" s="28">
        <f t="shared" si="44"/>
        <v>90501480.089999974</v>
      </c>
      <c r="Q38" s="28">
        <f t="shared" si="44"/>
        <v>316293608.13999987</v>
      </c>
      <c r="R38" s="28">
        <f t="shared" si="44"/>
        <v>255963264.75000015</v>
      </c>
      <c r="S38" s="28">
        <f t="shared" si="44"/>
        <v>174263547.50999999</v>
      </c>
      <c r="T38" s="28">
        <f t="shared" si="44"/>
        <v>71935645.879999995</v>
      </c>
      <c r="U38" s="28">
        <f t="shared" si="44"/>
        <v>270030972.56</v>
      </c>
      <c r="V38" s="28">
        <f t="shared" si="44"/>
        <v>209004834.78000003</v>
      </c>
      <c r="W38" s="28">
        <f t="shared" si="44"/>
        <v>144819944.83000007</v>
      </c>
      <c r="X38" s="28">
        <f t="shared" si="44"/>
        <v>63665359.050000027</v>
      </c>
      <c r="Y38" s="28">
        <f t="shared" si="44"/>
        <v>332944366.40000004</v>
      </c>
      <c r="Z38" s="28">
        <f t="shared" si="44"/>
        <v>258123381.02000004</v>
      </c>
      <c r="AA38" s="28">
        <f t="shared" si="44"/>
        <v>180639158.15000004</v>
      </c>
      <c r="AB38" s="28">
        <f t="shared" si="44"/>
        <v>89072431.769999966</v>
      </c>
      <c r="AC38" s="28">
        <f t="shared" si="44"/>
        <v>253413516.00000018</v>
      </c>
      <c r="AD38" s="28">
        <f t="shared" si="44"/>
        <v>203458038.96000001</v>
      </c>
      <c r="AE38" s="28">
        <f t="shared" si="44"/>
        <v>126014695.11000007</v>
      </c>
      <c r="AF38" s="28">
        <f t="shared" si="44"/>
        <v>0</v>
      </c>
      <c r="AG38" s="28">
        <f t="shared" si="44"/>
        <v>196729742.15000007</v>
      </c>
      <c r="AH38" s="28">
        <f t="shared" si="44"/>
        <v>148230513.74000004</v>
      </c>
      <c r="AI38" s="28">
        <f t="shared" si="44"/>
        <v>149338539.14000005</v>
      </c>
      <c r="AJ38" s="28">
        <f t="shared" si="44"/>
        <v>0</v>
      </c>
      <c r="AK38" s="28">
        <f t="shared" si="44"/>
        <v>-6031856.5899999999</v>
      </c>
      <c r="AL38" s="28">
        <f t="shared" si="44"/>
        <v>-3780005.12</v>
      </c>
      <c r="AM38" s="28">
        <f t="shared" si="44"/>
        <v>-3105181.44</v>
      </c>
      <c r="AN38" s="28">
        <f t="shared" si="44"/>
        <v>-912582.73</v>
      </c>
      <c r="AO38" s="28">
        <f t="shared" si="44"/>
        <v>-8837837.0300000012</v>
      </c>
      <c r="AP38" s="28">
        <f t="shared" si="44"/>
        <v>-5302004.29</v>
      </c>
      <c r="AQ38" s="28">
        <f t="shared" si="44"/>
        <v>-6007006.5499999998</v>
      </c>
      <c r="AR38" s="28">
        <f t="shared" si="44"/>
        <v>-2591647.5099999998</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18.95752074625484</v>
      </c>
      <c r="C39" s="57">
        <f t="shared" ref="C39:D39" si="46">C38/C4*100</f>
        <v>18.063560459311674</v>
      </c>
      <c r="D39" s="57">
        <f t="shared" si="46"/>
        <v>17.780488629123749</v>
      </c>
      <c r="E39" s="57">
        <f>E38/E4</f>
        <v>0.16641045722115594</v>
      </c>
      <c r="F39" s="57">
        <f t="shared" ref="F39:BQ39" si="47">F38/F4</f>
        <v>0.1644336743755791</v>
      </c>
      <c r="G39" s="57">
        <f t="shared" si="47"/>
        <v>0.16197716123582079</v>
      </c>
      <c r="H39" s="57">
        <f t="shared" si="47"/>
        <v>0.19800177494856172</v>
      </c>
      <c r="I39" s="57">
        <f t="shared" si="47"/>
        <v>0.25806460962685063</v>
      </c>
      <c r="J39" s="57">
        <f t="shared" si="47"/>
        <v>0.25750492460674484</v>
      </c>
      <c r="K39" s="57">
        <f t="shared" si="47"/>
        <v>0.21611349930932577</v>
      </c>
      <c r="L39" s="57">
        <f t="shared" si="47"/>
        <v>0.20627997380520322</v>
      </c>
      <c r="M39" s="57">
        <f t="shared" si="47"/>
        <v>0.17539634009199478</v>
      </c>
      <c r="N39" s="57">
        <f t="shared" si="47"/>
        <v>0.20111001077536686</v>
      </c>
      <c r="O39" s="57">
        <f t="shared" si="47"/>
        <v>0.2073163756325942</v>
      </c>
      <c r="P39" s="57">
        <f t="shared" si="47"/>
        <v>0.17749580035874193</v>
      </c>
      <c r="Q39" s="57">
        <f t="shared" si="47"/>
        <v>0.1544770829222904</v>
      </c>
      <c r="R39" s="57">
        <f t="shared" si="47"/>
        <v>0.18525493522389477</v>
      </c>
      <c r="S39" s="57">
        <f t="shared" si="47"/>
        <v>0.20519942655311368</v>
      </c>
      <c r="T39" s="57">
        <f t="shared" si="47"/>
        <v>0.19104917736691804</v>
      </c>
      <c r="U39" s="57">
        <f t="shared" si="47"/>
        <v>0.17058864693936759</v>
      </c>
      <c r="V39" s="57">
        <f t="shared" si="47"/>
        <v>0.18983001196950905</v>
      </c>
      <c r="W39" s="57">
        <f t="shared" si="47"/>
        <v>0.20450316019591683</v>
      </c>
      <c r="X39" s="57">
        <f t="shared" si="47"/>
        <v>0.18725565179530618</v>
      </c>
      <c r="Y39" s="57">
        <f t="shared" si="47"/>
        <v>0.21882384952585973</v>
      </c>
      <c r="Z39" s="57">
        <f t="shared" si="47"/>
        <v>0.23336163033020724</v>
      </c>
      <c r="AA39" s="57">
        <f t="shared" si="47"/>
        <v>0.24397990814693593</v>
      </c>
      <c r="AB39" s="57">
        <f t="shared" si="47"/>
        <v>0.22823140872759795</v>
      </c>
      <c r="AC39" s="57">
        <f t="shared" si="47"/>
        <v>0.16882142814052231</v>
      </c>
      <c r="AD39" s="57">
        <f t="shared" si="47"/>
        <v>0.18686707787595838</v>
      </c>
      <c r="AE39" s="57">
        <f t="shared" si="47"/>
        <v>0.16561586228422026</v>
      </c>
      <c r="AF39" s="57" t="e">
        <f t="shared" si="47"/>
        <v>#DIV/0!</v>
      </c>
      <c r="AG39" s="57">
        <f t="shared" si="47"/>
        <v>0.17071924030085575</v>
      </c>
      <c r="AH39" s="57">
        <f t="shared" si="47"/>
        <v>0.17752395811738142</v>
      </c>
      <c r="AI39" s="57">
        <f t="shared" si="47"/>
        <v>0.2041707179017431</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51735403.549999997</v>
      </c>
      <c r="C40" s="26">
        <f t="shared" ref="C40:BN40" si="49">C60</f>
        <v>39691748.159999996</v>
      </c>
      <c r="D40" s="26">
        <f t="shared" si="49"/>
        <v>19714552.010000002</v>
      </c>
      <c r="E40" s="26">
        <f t="shared" si="49"/>
        <v>69217094.230000004</v>
      </c>
      <c r="F40" s="26">
        <f t="shared" si="49"/>
        <v>50875700.549999997</v>
      </c>
      <c r="G40" s="26">
        <f t="shared" si="49"/>
        <v>36125275.020000003</v>
      </c>
      <c r="H40" s="26">
        <f t="shared" si="49"/>
        <v>19610962.829999998</v>
      </c>
      <c r="I40" s="26">
        <f t="shared" si="49"/>
        <v>96569564.689999998</v>
      </c>
      <c r="J40" s="26">
        <f t="shared" si="49"/>
        <v>70776246.120000005</v>
      </c>
      <c r="K40" s="26">
        <f t="shared" si="49"/>
        <v>28811048.600000001</v>
      </c>
      <c r="L40" s="26">
        <f t="shared" si="49"/>
        <v>11815162.539999999</v>
      </c>
      <c r="M40" s="26">
        <f t="shared" si="49"/>
        <v>64178987.43</v>
      </c>
      <c r="N40" s="26">
        <f t="shared" si="49"/>
        <v>51301650.32</v>
      </c>
      <c r="O40" s="26">
        <f t="shared" si="49"/>
        <v>33569243.530000001</v>
      </c>
      <c r="P40" s="26">
        <f t="shared" si="49"/>
        <v>12942236.15</v>
      </c>
      <c r="Q40" s="26">
        <f t="shared" si="49"/>
        <v>39045324.210000001</v>
      </c>
      <c r="R40" s="26">
        <f t="shared" si="49"/>
        <v>26114683.18</v>
      </c>
      <c r="S40" s="26">
        <f t="shared" si="49"/>
        <v>17259912.34</v>
      </c>
      <c r="T40" s="26">
        <f t="shared" si="49"/>
        <v>7435479.4000000004</v>
      </c>
      <c r="U40" s="26">
        <f t="shared" si="49"/>
        <v>27839095.949999999</v>
      </c>
      <c r="V40" s="26">
        <f t="shared" si="49"/>
        <v>21642543.100000001</v>
      </c>
      <c r="W40" s="26">
        <f t="shared" si="49"/>
        <v>14946246.99</v>
      </c>
      <c r="X40" s="26">
        <f t="shared" si="49"/>
        <v>8246767.9900000002</v>
      </c>
      <c r="Y40" s="26">
        <f t="shared" si="49"/>
        <v>38711278.719999999</v>
      </c>
      <c r="Z40" s="26">
        <f t="shared" si="49"/>
        <v>35589765.509999998</v>
      </c>
      <c r="AA40" s="26">
        <f t="shared" si="49"/>
        <v>26064073.899999999</v>
      </c>
      <c r="AB40" s="26">
        <f t="shared" si="49"/>
        <v>13278135.939999999</v>
      </c>
      <c r="AC40" s="26">
        <f t="shared" si="49"/>
        <v>37468454.200000003</v>
      </c>
      <c r="AD40" s="26">
        <f t="shared" si="49"/>
        <v>34760599.530000001</v>
      </c>
      <c r="AE40" s="26">
        <f t="shared" si="49"/>
        <v>22827299.98</v>
      </c>
      <c r="AF40" s="26">
        <f t="shared" si="49"/>
        <v>0</v>
      </c>
      <c r="AG40" s="26">
        <f t="shared" si="49"/>
        <v>32685893.600000001</v>
      </c>
      <c r="AH40" s="26">
        <f t="shared" si="49"/>
        <v>28719212.629999999</v>
      </c>
      <c r="AI40" s="26">
        <f t="shared" si="49"/>
        <v>30980174.75</v>
      </c>
      <c r="AJ40" s="26">
        <f t="shared" si="49"/>
        <v>0</v>
      </c>
      <c r="AK40" s="26">
        <f t="shared" si="49"/>
        <v>22391699.23</v>
      </c>
      <c r="AL40" s="26">
        <f t="shared" si="49"/>
        <v>13006658.789999999</v>
      </c>
      <c r="AM40" s="26">
        <f t="shared" si="49"/>
        <v>9361626.6199999992</v>
      </c>
      <c r="AN40" s="26">
        <f t="shared" si="49"/>
        <v>6775986.6600000001</v>
      </c>
      <c r="AO40" s="26">
        <f t="shared" si="49"/>
        <v>13440634.470000001</v>
      </c>
      <c r="AP40" s="26">
        <f t="shared" si="49"/>
        <v>9016715.9600000009</v>
      </c>
      <c r="AQ40" s="26">
        <f t="shared" si="49"/>
        <v>4666928.18</v>
      </c>
      <c r="AR40" s="26">
        <f t="shared" si="49"/>
        <v>5925187.7599999998</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635</v>
      </c>
      <c r="B41" s="57">
        <f>B40/B38</f>
        <v>0.11034090761545017</v>
      </c>
      <c r="C41" s="57">
        <f t="shared" ref="C41:BN41" si="51">C40/C38</f>
        <v>0.13219975537343193</v>
      </c>
      <c r="D41" s="57">
        <f t="shared" si="51"/>
        <v>0.14623548628987199</v>
      </c>
      <c r="E41" s="57">
        <f t="shared" si="51"/>
        <v>0.13418960674916092</v>
      </c>
      <c r="F41" s="57">
        <f t="shared" si="51"/>
        <v>0.14321996887093627</v>
      </c>
      <c r="G41" s="57">
        <f t="shared" si="51"/>
        <v>0.15890728175585328</v>
      </c>
      <c r="H41" s="57">
        <f t="shared" si="51"/>
        <v>0.14662329838001417</v>
      </c>
      <c r="I41" s="57">
        <f t="shared" si="51"/>
        <v>0.14298660736134886</v>
      </c>
      <c r="J41" s="57">
        <f t="shared" si="51"/>
        <v>0.1472971567272644</v>
      </c>
      <c r="K41" s="57">
        <f t="shared" si="51"/>
        <v>0.11394458342853958</v>
      </c>
      <c r="L41" s="57">
        <f t="shared" si="51"/>
        <v>0.11471911043412711</v>
      </c>
      <c r="M41" s="57">
        <f t="shared" si="51"/>
        <v>0.15417432175060816</v>
      </c>
      <c r="N41" s="57">
        <f t="shared" si="51"/>
        <v>0.14569891559010603</v>
      </c>
      <c r="O41" s="57">
        <f t="shared" si="51"/>
        <v>0.14472032525963283</v>
      </c>
      <c r="P41" s="57">
        <f t="shared" si="51"/>
        <v>0.14300579545361558</v>
      </c>
      <c r="Q41" s="57">
        <f t="shared" si="51"/>
        <v>0.12344645356449162</v>
      </c>
      <c r="R41" s="57">
        <f t="shared" si="51"/>
        <v>0.1020251214779053</v>
      </c>
      <c r="S41" s="57">
        <f t="shared" si="51"/>
        <v>9.9044881081682051E-2</v>
      </c>
      <c r="T41" s="57">
        <f t="shared" si="51"/>
        <v>0.10336293375892604</v>
      </c>
      <c r="U41" s="57">
        <f t="shared" si="51"/>
        <v>0.10309593631454349</v>
      </c>
      <c r="V41" s="57">
        <f t="shared" si="51"/>
        <v>0.10355044237508236</v>
      </c>
      <c r="W41" s="57">
        <f t="shared" si="51"/>
        <v>0.10320572216447786</v>
      </c>
      <c r="X41" s="57">
        <f t="shared" si="51"/>
        <v>0.12953304768961318</v>
      </c>
      <c r="Y41" s="57">
        <f t="shared" si="51"/>
        <v>0.11626951114557137</v>
      </c>
      <c r="Z41" s="57">
        <f t="shared" si="51"/>
        <v>0.13787889097594927</v>
      </c>
      <c r="AA41" s="57">
        <f t="shared" si="51"/>
        <v>0.14428806116532489</v>
      </c>
      <c r="AB41" s="57">
        <f t="shared" si="51"/>
        <v>0.14907121851446006</v>
      </c>
      <c r="AC41" s="57">
        <f t="shared" si="51"/>
        <v>0.14785499523237733</v>
      </c>
      <c r="AD41" s="57">
        <f t="shared" si="51"/>
        <v>0.1708489854108638</v>
      </c>
      <c r="AE41" s="57">
        <f t="shared" si="51"/>
        <v>0.1811479205665158</v>
      </c>
      <c r="AF41" s="57" t="e">
        <f t="shared" si="51"/>
        <v>#DIV/0!</v>
      </c>
      <c r="AG41" s="57">
        <f t="shared" si="51"/>
        <v>0.16614617211808302</v>
      </c>
      <c r="AH41" s="57">
        <f t="shared" si="51"/>
        <v>0.19374696818749615</v>
      </c>
      <c r="AI41" s="57">
        <f t="shared" si="51"/>
        <v>0.20744929559647754</v>
      </c>
      <c r="AJ41" s="57" t="e">
        <f t="shared" si="51"/>
        <v>#DIV/0!</v>
      </c>
      <c r="AK41" s="57">
        <f t="shared" si="51"/>
        <v>-3.7122399871247604</v>
      </c>
      <c r="AL41" s="57">
        <f t="shared" si="51"/>
        <v>-3.4409103631055395</v>
      </c>
      <c r="AM41" s="57">
        <f t="shared" si="51"/>
        <v>-3.0148404532522259</v>
      </c>
      <c r="AN41" s="57">
        <f t="shared" si="51"/>
        <v>-7.4250656266528301</v>
      </c>
      <c r="AO41" s="57">
        <f t="shared" si="51"/>
        <v>-1.5208058741495032</v>
      </c>
      <c r="AP41" s="57">
        <f t="shared" si="51"/>
        <v>-1.7006240408002387</v>
      </c>
      <c r="AQ41" s="57">
        <f t="shared" si="51"/>
        <v>-0.7769141154007897</v>
      </c>
      <c r="AR41" s="57">
        <f t="shared" si="51"/>
        <v>-2.2862629802615402</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417133347.55999988</v>
      </c>
      <c r="C42" s="28">
        <f t="shared" ref="C42:BN42" si="53">C38-C40</f>
        <v>260548959.91000006</v>
      </c>
      <c r="D42" s="28">
        <f t="shared" si="53"/>
        <v>115099182.40000002</v>
      </c>
      <c r="E42" s="28">
        <f t="shared" si="53"/>
        <v>446598518.52000016</v>
      </c>
      <c r="F42" s="28">
        <f t="shared" si="53"/>
        <v>304352002.33999997</v>
      </c>
      <c r="G42" s="28">
        <f t="shared" si="53"/>
        <v>191210279.53</v>
      </c>
      <c r="H42" s="28">
        <f t="shared" si="53"/>
        <v>114139696.4900001</v>
      </c>
      <c r="I42" s="28">
        <f t="shared" si="53"/>
        <v>578805328.61000013</v>
      </c>
      <c r="J42" s="28">
        <f t="shared" si="53"/>
        <v>409723498.01999986</v>
      </c>
      <c r="K42" s="28">
        <f t="shared" si="53"/>
        <v>224040361.56</v>
      </c>
      <c r="L42" s="28">
        <f t="shared" si="53"/>
        <v>91176941.349999964</v>
      </c>
      <c r="M42" s="28">
        <f t="shared" si="53"/>
        <v>352096477.26000011</v>
      </c>
      <c r="N42" s="28">
        <f t="shared" si="53"/>
        <v>300805639.64999992</v>
      </c>
      <c r="O42" s="28">
        <f t="shared" si="53"/>
        <v>198390182.13999984</v>
      </c>
      <c r="P42" s="28">
        <f t="shared" si="53"/>
        <v>77559243.939999968</v>
      </c>
      <c r="Q42" s="28">
        <f t="shared" si="53"/>
        <v>277248283.92999989</v>
      </c>
      <c r="R42" s="28">
        <f t="shared" si="53"/>
        <v>229848581.57000014</v>
      </c>
      <c r="S42" s="28">
        <f t="shared" si="53"/>
        <v>157003635.16999999</v>
      </c>
      <c r="T42" s="28">
        <f t="shared" si="53"/>
        <v>64500166.479999997</v>
      </c>
      <c r="U42" s="28">
        <f t="shared" si="53"/>
        <v>242191876.61000001</v>
      </c>
      <c r="V42" s="28">
        <f t="shared" si="53"/>
        <v>187362291.68000004</v>
      </c>
      <c r="W42" s="28">
        <f t="shared" si="53"/>
        <v>129873697.84000008</v>
      </c>
      <c r="X42" s="28">
        <f t="shared" si="53"/>
        <v>55418591.060000025</v>
      </c>
      <c r="Y42" s="28">
        <f t="shared" si="53"/>
        <v>294233087.68000007</v>
      </c>
      <c r="Z42" s="28">
        <f t="shared" si="53"/>
        <v>222533615.51000005</v>
      </c>
      <c r="AA42" s="28">
        <f t="shared" si="53"/>
        <v>154575084.25000003</v>
      </c>
      <c r="AB42" s="28">
        <f t="shared" si="53"/>
        <v>75794295.829999968</v>
      </c>
      <c r="AC42" s="28">
        <f t="shared" si="53"/>
        <v>215945061.80000019</v>
      </c>
      <c r="AD42" s="28">
        <f t="shared" si="53"/>
        <v>168697439.43000001</v>
      </c>
      <c r="AE42" s="28">
        <f t="shared" si="53"/>
        <v>103187395.13000007</v>
      </c>
      <c r="AF42" s="28">
        <f t="shared" si="53"/>
        <v>0</v>
      </c>
      <c r="AG42" s="28">
        <f t="shared" si="53"/>
        <v>164043848.55000007</v>
      </c>
      <c r="AH42" s="28">
        <f t="shared" si="53"/>
        <v>119511301.11000004</v>
      </c>
      <c r="AI42" s="28">
        <f t="shared" si="53"/>
        <v>118358364.39000005</v>
      </c>
      <c r="AJ42" s="28">
        <f t="shared" si="53"/>
        <v>0</v>
      </c>
      <c r="AK42" s="28">
        <f t="shared" si="53"/>
        <v>-28423555.82</v>
      </c>
      <c r="AL42" s="28">
        <f t="shared" si="53"/>
        <v>-16786663.91</v>
      </c>
      <c r="AM42" s="28">
        <f t="shared" si="53"/>
        <v>-12466808.059999999</v>
      </c>
      <c r="AN42" s="28">
        <f t="shared" si="53"/>
        <v>-7688569.3900000006</v>
      </c>
      <c r="AO42" s="28">
        <f t="shared" si="53"/>
        <v>-22278471.5</v>
      </c>
      <c r="AP42" s="28">
        <f t="shared" si="53"/>
        <v>-14318720.25</v>
      </c>
      <c r="AQ42" s="28">
        <f t="shared" si="53"/>
        <v>-10673934.73</v>
      </c>
      <c r="AR42" s="28">
        <f t="shared" si="53"/>
        <v>-8516835.2699999996</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16.865730700974353</v>
      </c>
      <c r="C43" s="57">
        <f t="shared" ref="C43:D43" si="55">C42/C4*100</f>
        <v>15.675562185417471</v>
      </c>
      <c r="D43" s="57">
        <f t="shared" si="55"/>
        <v>15.180350227972299</v>
      </c>
      <c r="E43" s="57">
        <f>E42/E4</f>
        <v>0.14407990340770094</v>
      </c>
      <c r="F43" s="57">
        <f t="shared" ref="F43:BQ43" si="56">F42/F4</f>
        <v>0.140883488650175</v>
      </c>
      <c r="G43" s="57">
        <f t="shared" si="56"/>
        <v>0.13623781083730693</v>
      </c>
      <c r="H43" s="57">
        <f t="shared" si="56"/>
        <v>0.16897010162050632</v>
      </c>
      <c r="I43" s="57">
        <f t="shared" si="56"/>
        <v>0.22116482661627634</v>
      </c>
      <c r="J43" s="57">
        <f t="shared" si="56"/>
        <v>0.21957518136890272</v>
      </c>
      <c r="K43" s="57">
        <f t="shared" si="56"/>
        <v>0.19148853665724067</v>
      </c>
      <c r="L43" s="57">
        <f t="shared" si="56"/>
        <v>0.18261571870989524</v>
      </c>
      <c r="M43" s="57">
        <f t="shared" si="56"/>
        <v>0.14835472832077248</v>
      </c>
      <c r="N43" s="57">
        <f t="shared" si="56"/>
        <v>0.17180850029108136</v>
      </c>
      <c r="O43" s="57">
        <f t="shared" si="56"/>
        <v>0.17731348231939695</v>
      </c>
      <c r="P43" s="57">
        <f t="shared" si="56"/>
        <v>0.15211287223876388</v>
      </c>
      <c r="Q43" s="57">
        <f t="shared" si="56"/>
        <v>0.13540743487854576</v>
      </c>
      <c r="R43" s="57">
        <f t="shared" si="56"/>
        <v>0.16635427795329544</v>
      </c>
      <c r="S43" s="57">
        <f t="shared" si="56"/>
        <v>0.1848754737521312</v>
      </c>
      <c r="T43" s="57">
        <f t="shared" si="56"/>
        <v>0.17130177390204399</v>
      </c>
      <c r="U43" s="57">
        <f t="shared" si="56"/>
        <v>0.15300165065852242</v>
      </c>
      <c r="V43" s="57">
        <f t="shared" si="56"/>
        <v>0.17017303025399921</v>
      </c>
      <c r="W43" s="57">
        <f t="shared" si="56"/>
        <v>0.18339726386297933</v>
      </c>
      <c r="X43" s="57">
        <f t="shared" si="56"/>
        <v>0.16299985652115517</v>
      </c>
      <c r="Y43" s="57">
        <f t="shared" si="56"/>
        <v>0.19338130751449598</v>
      </c>
      <c r="Z43" s="57">
        <f t="shared" si="56"/>
        <v>0.20118598754393882</v>
      </c>
      <c r="AA43" s="57">
        <f t="shared" si="56"/>
        <v>0.20877652023712048</v>
      </c>
      <c r="AB43" s="57">
        <f t="shared" si="56"/>
        <v>0.19420867452530316</v>
      </c>
      <c r="AC43" s="57">
        <f t="shared" si="56"/>
        <v>0.14386033668768225</v>
      </c>
      <c r="AD43" s="57">
        <f t="shared" si="56"/>
        <v>0.15494102721415803</v>
      </c>
      <c r="AE43" s="57">
        <f t="shared" si="56"/>
        <v>0.13561489321860332</v>
      </c>
      <c r="AF43" s="57" t="e">
        <f t="shared" si="56"/>
        <v>#DIV/0!</v>
      </c>
      <c r="AG43" s="57">
        <f t="shared" si="56"/>
        <v>0.14235489201796139</v>
      </c>
      <c r="AH43" s="57">
        <f t="shared" si="56"/>
        <v>0.14312922945149473</v>
      </c>
      <c r="AI43" s="57">
        <f t="shared" si="56"/>
        <v>0.16181564629159936</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369228707.78160006</v>
      </c>
      <c r="C45" s="26">
        <f t="shared" ref="C45:BN45" si="58">C70*C69</f>
        <v>359886785.67760003</v>
      </c>
      <c r="D45" s="26">
        <f t="shared" si="58"/>
        <v>357812136.1688</v>
      </c>
      <c r="E45" s="26">
        <f t="shared" si="58"/>
        <v>345747802.07999998</v>
      </c>
      <c r="F45" s="26">
        <f t="shared" si="58"/>
        <v>328369790.55759996</v>
      </c>
      <c r="G45" s="26">
        <f t="shared" si="58"/>
        <v>331267841.68480003</v>
      </c>
      <c r="H45" s="26">
        <f t="shared" si="58"/>
        <v>319287686.93760002</v>
      </c>
      <c r="I45" s="26">
        <f t="shared" si="58"/>
        <v>309255435.97600001</v>
      </c>
      <c r="J45" s="26">
        <f t="shared" si="58"/>
        <v>293288980.54400003</v>
      </c>
      <c r="K45" s="26">
        <f t="shared" si="58"/>
        <v>277288750.26880002</v>
      </c>
      <c r="L45" s="26">
        <f t="shared" si="58"/>
        <v>263825032.35520002</v>
      </c>
      <c r="M45" s="26">
        <f t="shared" si="58"/>
        <v>257562843.3416</v>
      </c>
      <c r="N45" s="26">
        <f t="shared" si="58"/>
        <v>251566085.91439998</v>
      </c>
      <c r="O45" s="26">
        <f t="shared" si="58"/>
        <v>240711884.71759999</v>
      </c>
      <c r="P45" s="26">
        <f t="shared" si="58"/>
        <v>232334898.25599998</v>
      </c>
      <c r="Q45" s="26">
        <f t="shared" si="58"/>
        <v>227086075.89040002</v>
      </c>
      <c r="R45" s="26">
        <f t="shared" si="58"/>
        <v>229937684.05040002</v>
      </c>
      <c r="S45" s="26">
        <f t="shared" si="58"/>
        <v>212894093.57360002</v>
      </c>
      <c r="T45" s="26">
        <f t="shared" si="58"/>
        <v>209731397.54400003</v>
      </c>
      <c r="U45" s="26">
        <f t="shared" si="58"/>
        <v>195997079.5016</v>
      </c>
      <c r="V45" s="26">
        <f t="shared" si="58"/>
        <v>191908447.21040002</v>
      </c>
      <c r="W45" s="26">
        <f t="shared" si="58"/>
        <v>187309359.70320001</v>
      </c>
      <c r="X45" s="26">
        <f t="shared" si="58"/>
        <v>187215995.12959999</v>
      </c>
      <c r="Y45" s="26">
        <f t="shared" si="58"/>
        <v>181835681.72319999</v>
      </c>
      <c r="Z45" s="26">
        <f t="shared" si="58"/>
        <v>179066795.12400001</v>
      </c>
      <c r="AA45" s="26">
        <f t="shared" si="58"/>
        <v>177573131.26080003</v>
      </c>
      <c r="AB45" s="26">
        <f t="shared" si="58"/>
        <v>90679812.228</v>
      </c>
      <c r="AC45" s="26">
        <f t="shared" si="58"/>
        <v>83974656.530400008</v>
      </c>
      <c r="AD45" s="26">
        <f t="shared" si="58"/>
        <v>75165408.035999998</v>
      </c>
      <c r="AE45" s="26">
        <f t="shared" si="58"/>
        <v>67106416.425600007</v>
      </c>
      <c r="AF45" s="26">
        <f t="shared" si="58"/>
        <v>60866830.021600001</v>
      </c>
      <c r="AG45" s="26">
        <f t="shared" si="58"/>
        <v>51596060.314399995</v>
      </c>
      <c r="AH45" s="26">
        <f t="shared" si="58"/>
        <v>0</v>
      </c>
      <c r="AI45" s="26">
        <f t="shared" si="58"/>
        <v>0</v>
      </c>
      <c r="AJ45" s="26">
        <f t="shared" si="58"/>
        <v>0</v>
      </c>
      <c r="AK45" s="26">
        <f t="shared" si="58"/>
        <v>83381458.661599994</v>
      </c>
      <c r="AL45" s="26">
        <f t="shared" si="58"/>
        <v>21755556.4496</v>
      </c>
      <c r="AM45" s="26">
        <f t="shared" si="58"/>
        <v>20391823.436000001</v>
      </c>
      <c r="AN45" s="26">
        <f t="shared" si="58"/>
        <v>17695249.786400001</v>
      </c>
      <c r="AO45" s="26">
        <f t="shared" si="58"/>
        <v>13665352.8144</v>
      </c>
      <c r="AP45" s="26">
        <f t="shared" si="58"/>
        <v>9235290.0840000007</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47904639.778399825</v>
      </c>
      <c r="C47" s="28">
        <f t="shared" ref="C47:BN47" si="62">C42-C45</f>
        <v>-99337825.76759997</v>
      </c>
      <c r="D47" s="28">
        <f t="shared" si="62"/>
        <v>-242712953.76879996</v>
      </c>
      <c r="E47" s="28">
        <f t="shared" si="62"/>
        <v>100850716.44000018</v>
      </c>
      <c r="F47" s="28">
        <f t="shared" si="62"/>
        <v>-24017788.217599988</v>
      </c>
      <c r="G47" s="28">
        <f t="shared" si="62"/>
        <v>-140057562.15480003</v>
      </c>
      <c r="H47" s="28">
        <f t="shared" si="62"/>
        <v>-205147990.44759992</v>
      </c>
      <c r="I47" s="28">
        <f t="shared" si="62"/>
        <v>269549892.63400012</v>
      </c>
      <c r="J47" s="28">
        <f t="shared" si="62"/>
        <v>116434517.47599983</v>
      </c>
      <c r="K47" s="28">
        <f t="shared" si="62"/>
        <v>-53248388.708800018</v>
      </c>
      <c r="L47" s="28">
        <f t="shared" si="62"/>
        <v>-172648091.00520006</v>
      </c>
      <c r="M47" s="28">
        <f t="shared" si="62"/>
        <v>94533633.918400109</v>
      </c>
      <c r="N47" s="28">
        <f t="shared" si="62"/>
        <v>49239553.735599935</v>
      </c>
      <c r="O47" s="28">
        <f t="shared" si="62"/>
        <v>-42321702.577600151</v>
      </c>
      <c r="P47" s="28">
        <f t="shared" si="62"/>
        <v>-154775654.31600001</v>
      </c>
      <c r="Q47" s="28">
        <f t="shared" si="62"/>
        <v>50162208.039599866</v>
      </c>
      <c r="R47" s="28">
        <f t="shared" si="62"/>
        <v>-89102.480399876833</v>
      </c>
      <c r="S47" s="28">
        <f t="shared" si="62"/>
        <v>-55890458.403600037</v>
      </c>
      <c r="T47" s="28">
        <f t="shared" si="62"/>
        <v>-145231231.06400004</v>
      </c>
      <c r="U47" s="28">
        <f t="shared" si="62"/>
        <v>46194797.108400017</v>
      </c>
      <c r="V47" s="28">
        <f t="shared" si="62"/>
        <v>-4546155.5303999782</v>
      </c>
      <c r="W47" s="28">
        <f t="shared" si="62"/>
        <v>-57435661.863199934</v>
      </c>
      <c r="X47" s="28">
        <f t="shared" si="62"/>
        <v>-131797404.06959996</v>
      </c>
      <c r="Y47" s="28">
        <f t="shared" si="62"/>
        <v>112397405.95680007</v>
      </c>
      <c r="Z47" s="28">
        <f t="shared" si="62"/>
        <v>43466820.386000037</v>
      </c>
      <c r="AA47" s="28">
        <f t="shared" si="62"/>
        <v>-22998047.010800004</v>
      </c>
      <c r="AB47" s="28">
        <f t="shared" si="62"/>
        <v>-14885516.398000032</v>
      </c>
      <c r="AC47" s="28">
        <f t="shared" si="62"/>
        <v>131970405.26960018</v>
      </c>
      <c r="AD47" s="28">
        <f t="shared" si="62"/>
        <v>93532031.394000009</v>
      </c>
      <c r="AE47" s="28">
        <f t="shared" si="62"/>
        <v>36080978.704400063</v>
      </c>
      <c r="AF47" s="28">
        <f t="shared" si="62"/>
        <v>-60866830.021600001</v>
      </c>
      <c r="AG47" s="28">
        <f t="shared" si="62"/>
        <v>112447788.23560008</v>
      </c>
      <c r="AH47" s="28">
        <f t="shared" si="62"/>
        <v>119511301.11000004</v>
      </c>
      <c r="AI47" s="28">
        <f t="shared" si="62"/>
        <v>118358364.39000005</v>
      </c>
      <c r="AJ47" s="28">
        <f t="shared" si="62"/>
        <v>0</v>
      </c>
      <c r="AK47" s="28">
        <f t="shared" si="62"/>
        <v>-111805014.48159999</v>
      </c>
      <c r="AL47" s="28">
        <f t="shared" si="62"/>
        <v>-38542220.3596</v>
      </c>
      <c r="AM47" s="28">
        <f t="shared" si="62"/>
        <v>-32858631.495999999</v>
      </c>
      <c r="AN47" s="28">
        <f t="shared" si="62"/>
        <v>-25383819.176400002</v>
      </c>
      <c r="AO47" s="28">
        <f t="shared" si="62"/>
        <v>-35943824.314400002</v>
      </c>
      <c r="AP47" s="28">
        <f t="shared" si="62"/>
        <v>-23554010.333999999</v>
      </c>
      <c r="AQ47" s="28">
        <f t="shared" si="62"/>
        <v>-10673934.73</v>
      </c>
      <c r="AR47" s="28">
        <f t="shared" si="62"/>
        <v>-8516835.2699999996</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40">
        <v>20180930</v>
      </c>
      <c r="C51" s="40">
        <v>20180630</v>
      </c>
      <c r="D51" s="40">
        <v>20180331</v>
      </c>
      <c r="E51" s="40">
        <v>20171231</v>
      </c>
      <c r="F51" s="40">
        <v>20170930</v>
      </c>
      <c r="G51" s="40">
        <v>20170630</v>
      </c>
      <c r="H51" s="40">
        <v>20170331</v>
      </c>
      <c r="I51" s="40">
        <v>20161231</v>
      </c>
      <c r="J51" s="40">
        <v>20160930</v>
      </c>
      <c r="K51" s="40">
        <v>20160630</v>
      </c>
      <c r="L51" s="40">
        <v>20160331</v>
      </c>
      <c r="M51" s="40">
        <v>20151231</v>
      </c>
      <c r="N51" s="40">
        <v>20150930</v>
      </c>
      <c r="O51" s="40">
        <v>20150630</v>
      </c>
      <c r="P51" s="40">
        <v>20150331</v>
      </c>
      <c r="Q51" s="40">
        <v>20141231</v>
      </c>
      <c r="R51" s="40">
        <v>20140930</v>
      </c>
      <c r="S51" s="40">
        <v>20140630</v>
      </c>
      <c r="T51" s="40">
        <v>20140331</v>
      </c>
      <c r="U51" s="40">
        <v>20131231</v>
      </c>
      <c r="V51" s="40">
        <v>20130930</v>
      </c>
      <c r="W51" s="40">
        <v>20130630</v>
      </c>
      <c r="X51" s="40">
        <v>20130331</v>
      </c>
      <c r="Y51" s="40">
        <v>20121231</v>
      </c>
      <c r="Z51" s="40">
        <v>20120930</v>
      </c>
      <c r="AA51" s="40">
        <v>20120630</v>
      </c>
      <c r="AB51" s="40">
        <v>20120331</v>
      </c>
      <c r="AC51" s="40">
        <v>20111231</v>
      </c>
      <c r="AD51" s="40">
        <v>20110930</v>
      </c>
      <c r="AE51" s="40">
        <v>20110630</v>
      </c>
      <c r="AF51" s="40">
        <v>20110331</v>
      </c>
      <c r="AG51" s="40">
        <v>20101231</v>
      </c>
      <c r="AH51" s="40">
        <v>20091231</v>
      </c>
      <c r="AI51" s="40">
        <v>20081231</v>
      </c>
      <c r="AJ51" s="40">
        <v>19700101</v>
      </c>
      <c r="AK51" s="40">
        <v>20091231</v>
      </c>
      <c r="AL51" s="40">
        <v>20090930</v>
      </c>
      <c r="AM51" s="40">
        <v>20090630</v>
      </c>
      <c r="AN51" s="40">
        <v>20090331</v>
      </c>
      <c r="AO51" s="40">
        <v>20081231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45" t="s">
        <v>579</v>
      </c>
      <c r="B52" s="42">
        <v>-25636</v>
      </c>
      <c r="C52" s="42">
        <v>-27718</v>
      </c>
      <c r="D52" s="42">
        <v>-35317</v>
      </c>
      <c r="E52" s="42">
        <v>-7472584.2000000002</v>
      </c>
      <c r="F52" s="42">
        <v>-34414</v>
      </c>
      <c r="G52" s="42">
        <v>-23309</v>
      </c>
      <c r="H52" s="42">
        <v>-16814</v>
      </c>
      <c r="I52" s="42">
        <v>-8334989.2400000002</v>
      </c>
      <c r="J52" s="42"/>
      <c r="K52" s="42"/>
      <c r="M52" s="43">
        <v>-19501936.84</v>
      </c>
      <c r="Q52" s="43">
        <v>-18271966.219999999</v>
      </c>
      <c r="U52" s="43">
        <v>-17564930.120000001</v>
      </c>
      <c r="Y52" s="43">
        <v>-17362467.16</v>
      </c>
      <c r="AC52" s="43">
        <v>-7131134.4400000004</v>
      </c>
      <c r="AK52" s="43">
        <v>-316788.09999999998</v>
      </c>
      <c r="AO52" s="43">
        <v>-351373.42</v>
      </c>
    </row>
    <row r="53" spans="1:89" s="43" customFormat="1">
      <c r="A53" s="146" t="s">
        <v>90</v>
      </c>
      <c r="B53" s="42">
        <v>217</v>
      </c>
      <c r="C53" s="42">
        <v>189</v>
      </c>
      <c r="D53" s="42"/>
      <c r="E53" s="42">
        <v>105424157.53</v>
      </c>
      <c r="F53" s="42">
        <v>0</v>
      </c>
      <c r="G53" s="42">
        <v>0</v>
      </c>
      <c r="H53" s="42">
        <v>0</v>
      </c>
      <c r="I53" s="42">
        <v>102061330.70999999</v>
      </c>
      <c r="J53" s="42">
        <v>0</v>
      </c>
      <c r="K53" s="42">
        <v>0</v>
      </c>
      <c r="L53" s="42">
        <v>0</v>
      </c>
      <c r="M53" s="42">
        <v>80785635.939999998</v>
      </c>
      <c r="N53" s="42">
        <v>0</v>
      </c>
      <c r="O53" s="42">
        <v>0</v>
      </c>
      <c r="P53" s="42">
        <v>0</v>
      </c>
      <c r="Q53" s="42">
        <v>37668628.869999997</v>
      </c>
      <c r="R53" s="42">
        <v>0</v>
      </c>
      <c r="S53" s="42">
        <v>0</v>
      </c>
      <c r="T53" s="42">
        <v>0</v>
      </c>
      <c r="U53" s="42">
        <v>17934737.84</v>
      </c>
      <c r="V53" s="42">
        <v>0</v>
      </c>
      <c r="W53" s="42">
        <v>0</v>
      </c>
      <c r="X53" s="42">
        <v>0</v>
      </c>
      <c r="Y53" s="42">
        <v>20164822.449999999</v>
      </c>
      <c r="Z53" s="42"/>
      <c r="AA53" s="42"/>
      <c r="AB53" s="42"/>
      <c r="AC53" s="42">
        <v>24514483.059999999</v>
      </c>
      <c r="AD53" s="42"/>
      <c r="AE53" s="42"/>
      <c r="AF53" s="42"/>
      <c r="AG53" s="42"/>
      <c r="AH53" s="42">
        <v>0</v>
      </c>
      <c r="AI53" s="42">
        <v>0</v>
      </c>
      <c r="AJ53" s="42">
        <v>0</v>
      </c>
      <c r="AK53" s="42">
        <v>2736742.91</v>
      </c>
      <c r="AL53" s="42">
        <v>0</v>
      </c>
      <c r="AM53" s="42">
        <v>0</v>
      </c>
      <c r="AN53" s="42">
        <v>0</v>
      </c>
      <c r="AO53" s="42">
        <v>5261664.37</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46" t="s">
        <v>91</v>
      </c>
      <c r="B54" s="42">
        <v>3104</v>
      </c>
      <c r="C54" s="42">
        <v>-1424</v>
      </c>
      <c r="D54" s="42">
        <v>-340</v>
      </c>
      <c r="E54" s="42">
        <v>-491322.24</v>
      </c>
      <c r="F54" s="42">
        <v>2684</v>
      </c>
      <c r="G54" s="42">
        <v>-377</v>
      </c>
      <c r="H54" s="42">
        <v>1008</v>
      </c>
      <c r="I54" s="42">
        <v>721234.08</v>
      </c>
      <c r="J54" s="42"/>
      <c r="K54" s="42"/>
      <c r="M54" s="43">
        <v>262723.40999999997</v>
      </c>
      <c r="Q54" s="43">
        <v>104132</v>
      </c>
      <c r="U54" s="43">
        <v>-11970.86</v>
      </c>
      <c r="Y54" s="43">
        <v>-192810.31</v>
      </c>
      <c r="AC54" s="43">
        <v>1688044.86</v>
      </c>
      <c r="AK54" s="43">
        <v>38012.89</v>
      </c>
      <c r="AO54" s="43">
        <v>427068.29</v>
      </c>
    </row>
    <row r="55" spans="1:89" s="43" customFormat="1">
      <c r="A55" s="146" t="s">
        <v>92</v>
      </c>
      <c r="B55" s="42">
        <v>463</v>
      </c>
      <c r="C55" s="42">
        <v>603</v>
      </c>
      <c r="D55" s="42">
        <v>653</v>
      </c>
      <c r="E55" s="42">
        <v>1216459.4099999999</v>
      </c>
      <c r="F55" s="42">
        <v>1204</v>
      </c>
      <c r="G55" s="42">
        <v>868</v>
      </c>
      <c r="H55" s="42">
        <v>644</v>
      </c>
      <c r="I55" s="42">
        <v>1638192.83</v>
      </c>
      <c r="J55" s="42"/>
      <c r="K55" s="42"/>
      <c r="M55" s="166">
        <v>2964914.07</v>
      </c>
      <c r="Q55" s="43">
        <v>4704156.7300000004</v>
      </c>
      <c r="U55" s="43">
        <v>1111392.6299999999</v>
      </c>
      <c r="Y55" s="43">
        <v>582838.09</v>
      </c>
      <c r="AC55" s="43">
        <v>569894.65</v>
      </c>
      <c r="AK55" s="43">
        <v>1767938</v>
      </c>
      <c r="AO55" s="43">
        <v>1536704.75</v>
      </c>
    </row>
    <row r="56" spans="1:89" s="26" customFormat="1">
      <c r="A56" s="147" t="s">
        <v>93</v>
      </c>
      <c r="B56" s="44">
        <f>SUM(B52:B55)</f>
        <v>-21852</v>
      </c>
      <c r="C56" s="44">
        <f t="shared" ref="C56:D56" si="64">SUM(C52:C55)</f>
        <v>-28350</v>
      </c>
      <c r="D56" s="44">
        <f t="shared" si="64"/>
        <v>-35004</v>
      </c>
      <c r="E56" s="44">
        <f>SUM(E52:E55)</f>
        <v>98676710.5</v>
      </c>
      <c r="F56" s="44">
        <f t="shared" ref="F56:BQ56" si="65">SUM(F52:F55)</f>
        <v>-30526</v>
      </c>
      <c r="G56" s="44">
        <f t="shared" si="65"/>
        <v>-22818</v>
      </c>
      <c r="H56" s="44">
        <f t="shared" si="65"/>
        <v>-15162</v>
      </c>
      <c r="I56" s="44">
        <f t="shared" si="65"/>
        <v>96085768.379999995</v>
      </c>
      <c r="J56" s="44">
        <f t="shared" si="65"/>
        <v>0</v>
      </c>
      <c r="K56" s="44">
        <f t="shared" si="65"/>
        <v>0</v>
      </c>
      <c r="L56" s="44">
        <f t="shared" si="65"/>
        <v>0</v>
      </c>
      <c r="M56" s="44">
        <f t="shared" si="65"/>
        <v>64511336.579999991</v>
      </c>
      <c r="N56" s="44">
        <f t="shared" si="65"/>
        <v>0</v>
      </c>
      <c r="O56" s="44">
        <f t="shared" si="65"/>
        <v>0</v>
      </c>
      <c r="P56" s="44">
        <f t="shared" si="65"/>
        <v>0</v>
      </c>
      <c r="Q56" s="44">
        <f t="shared" si="65"/>
        <v>24204951.379999999</v>
      </c>
      <c r="R56" s="44">
        <f t="shared" si="65"/>
        <v>0</v>
      </c>
      <c r="S56" s="44">
        <f t="shared" si="65"/>
        <v>0</v>
      </c>
      <c r="T56" s="44">
        <f t="shared" si="65"/>
        <v>0</v>
      </c>
      <c r="U56" s="44">
        <f t="shared" si="65"/>
        <v>1469229.4899999988</v>
      </c>
      <c r="V56" s="44">
        <f t="shared" si="65"/>
        <v>0</v>
      </c>
      <c r="W56" s="44">
        <f t="shared" si="65"/>
        <v>0</v>
      </c>
      <c r="X56" s="44">
        <f t="shared" si="65"/>
        <v>0</v>
      </c>
      <c r="Y56" s="44">
        <f t="shared" si="65"/>
        <v>3192383.0699999989</v>
      </c>
      <c r="Z56" s="44">
        <f t="shared" si="65"/>
        <v>0</v>
      </c>
      <c r="AA56" s="44">
        <f t="shared" si="65"/>
        <v>0</v>
      </c>
      <c r="AB56" s="44">
        <f t="shared" si="65"/>
        <v>0</v>
      </c>
      <c r="AC56" s="44">
        <f t="shared" si="65"/>
        <v>19641288.129999995</v>
      </c>
      <c r="AD56" s="44"/>
      <c r="AE56" s="44"/>
      <c r="AF56" s="44"/>
      <c r="AG56" s="44"/>
      <c r="AH56" s="44">
        <f t="shared" si="65"/>
        <v>0</v>
      </c>
      <c r="AI56" s="44">
        <f t="shared" si="65"/>
        <v>0</v>
      </c>
      <c r="AJ56" s="44">
        <f t="shared" si="65"/>
        <v>0</v>
      </c>
      <c r="AK56" s="44">
        <f t="shared" si="65"/>
        <v>4225905.7</v>
      </c>
      <c r="AL56" s="44">
        <f t="shared" si="65"/>
        <v>0</v>
      </c>
      <c r="AM56" s="44">
        <f t="shared" si="65"/>
        <v>0</v>
      </c>
      <c r="AN56" s="44">
        <f t="shared" si="65"/>
        <v>0</v>
      </c>
      <c r="AO56" s="44">
        <f t="shared" si="65"/>
        <v>6874063.9900000002</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48" t="s">
        <v>97</v>
      </c>
    </row>
    <row r="59" spans="1:89">
      <c r="A59" s="22" t="s">
        <v>96</v>
      </c>
      <c r="B59" s="40">
        <v>432817853.05000001</v>
      </c>
      <c r="C59" s="40">
        <v>313271550.69999999</v>
      </c>
      <c r="D59" s="40">
        <v>142255532.96000001</v>
      </c>
      <c r="E59" s="26">
        <v>553356049.42999995</v>
      </c>
      <c r="F59" s="26">
        <v>380017440.26999998</v>
      </c>
      <c r="G59" s="26">
        <v>250208698.56</v>
      </c>
      <c r="H59" s="26">
        <v>116175311.26000001</v>
      </c>
      <c r="I59" s="26">
        <v>577135850.99000001</v>
      </c>
      <c r="J59" s="26">
        <v>406975121.68000001</v>
      </c>
      <c r="K59" s="26">
        <v>221671499.06999999</v>
      </c>
      <c r="L59" s="26">
        <v>91229268.840000004</v>
      </c>
      <c r="M59" s="26">
        <v>385174067.27999997</v>
      </c>
      <c r="N59" s="26">
        <v>300522511.10000002</v>
      </c>
      <c r="O59" s="26">
        <v>198384016.50999999</v>
      </c>
      <c r="P59" s="26">
        <v>77529044.069999993</v>
      </c>
      <c r="Q59" s="26">
        <v>282467528.54000002</v>
      </c>
      <c r="R59" s="26">
        <v>229581629.12</v>
      </c>
      <c r="S59" s="26">
        <v>156711714.66</v>
      </c>
      <c r="T59" s="26">
        <v>64214040.780000001</v>
      </c>
      <c r="U59" s="26">
        <v>243638211.38999999</v>
      </c>
      <c r="V59" s="26">
        <v>188096062.93000001</v>
      </c>
      <c r="W59" s="26">
        <v>130554700.09999999</v>
      </c>
      <c r="X59" s="26">
        <v>55907233.969999999</v>
      </c>
      <c r="Y59" s="26">
        <v>294016968.51999998</v>
      </c>
      <c r="Z59" s="26">
        <v>222349508.56</v>
      </c>
      <c r="AA59" s="26">
        <v>154419700.84999999</v>
      </c>
      <c r="AB59" s="26">
        <v>75794295.829999998</v>
      </c>
      <c r="AC59" s="26">
        <v>219191427.69</v>
      </c>
      <c r="AD59" s="26">
        <v>169462944.58000001</v>
      </c>
      <c r="AE59" s="26">
        <v>104093580.11</v>
      </c>
      <c r="AF59" s="26">
        <v>60047493.960000001</v>
      </c>
      <c r="AG59" s="26">
        <v>164185279.53999999</v>
      </c>
      <c r="AH59" s="26">
        <v>119518334.8</v>
      </c>
      <c r="AI59" s="26">
        <v>117413456.79000001</v>
      </c>
      <c r="AJ59" s="26">
        <v>0</v>
      </c>
      <c r="AK59" s="26">
        <v>86105281.549999997</v>
      </c>
      <c r="AL59" s="26">
        <v>50753833.289999999</v>
      </c>
      <c r="AM59" s="26">
        <v>33707170.619999997</v>
      </c>
      <c r="AN59" s="26">
        <v>24753475.579999998</v>
      </c>
      <c r="AO59" s="26">
        <v>65749032.149999999</v>
      </c>
      <c r="AP59" s="26">
        <v>45174294.520000003</v>
      </c>
      <c r="AQ59" s="26">
        <v>58424699.130000003</v>
      </c>
      <c r="AR59" s="26">
        <v>33780411.490000002</v>
      </c>
      <c r="AS59" s="26">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40">
        <v>51735403.549999997</v>
      </c>
      <c r="C60" s="40">
        <v>39691748.159999996</v>
      </c>
      <c r="D60" s="40">
        <v>19714552.010000002</v>
      </c>
      <c r="E60" s="26">
        <v>69217094.230000004</v>
      </c>
      <c r="F60" s="26">
        <v>50875700.549999997</v>
      </c>
      <c r="G60" s="26">
        <v>36125275.020000003</v>
      </c>
      <c r="H60" s="26">
        <v>19610962.829999998</v>
      </c>
      <c r="I60" s="26">
        <v>96569564.689999998</v>
      </c>
      <c r="J60" s="26">
        <v>70776246.120000005</v>
      </c>
      <c r="K60" s="26">
        <v>28811048.600000001</v>
      </c>
      <c r="L60" s="26">
        <v>11815162.539999999</v>
      </c>
      <c r="M60" s="26">
        <v>64178987.43</v>
      </c>
      <c r="N60" s="26">
        <v>51301650.32</v>
      </c>
      <c r="O60" s="26">
        <v>33569243.530000001</v>
      </c>
      <c r="P60" s="26">
        <v>12942236.15</v>
      </c>
      <c r="Q60" s="26">
        <v>39045324.210000001</v>
      </c>
      <c r="R60" s="26">
        <v>26114683.18</v>
      </c>
      <c r="S60" s="26">
        <v>17259912.34</v>
      </c>
      <c r="T60" s="26">
        <v>7435479.4000000004</v>
      </c>
      <c r="U60" s="26">
        <v>27839095.949999999</v>
      </c>
      <c r="V60" s="26">
        <v>21642543.100000001</v>
      </c>
      <c r="W60" s="26">
        <v>14946246.99</v>
      </c>
      <c r="X60" s="26">
        <v>8246767.9900000002</v>
      </c>
      <c r="Y60" s="26">
        <v>38711278.719999999</v>
      </c>
      <c r="Z60" s="26">
        <v>35589765.509999998</v>
      </c>
      <c r="AA60" s="26">
        <v>26064073.899999999</v>
      </c>
      <c r="AB60" s="26">
        <v>13278135.939999999</v>
      </c>
      <c r="AC60" s="26">
        <v>37468454.200000003</v>
      </c>
      <c r="AD60" s="26">
        <v>34760599.530000001</v>
      </c>
      <c r="AE60" s="26">
        <v>22827299.98</v>
      </c>
      <c r="AF60" s="26">
        <v>0</v>
      </c>
      <c r="AG60" s="26">
        <v>32685893.600000001</v>
      </c>
      <c r="AH60" s="26">
        <v>28719212.629999999</v>
      </c>
      <c r="AI60" s="26">
        <v>30980174.75</v>
      </c>
      <c r="AJ60" s="26">
        <v>0</v>
      </c>
      <c r="AK60" s="26">
        <v>22391699.23</v>
      </c>
      <c r="AL60" s="26">
        <v>13006658.789999999</v>
      </c>
      <c r="AM60" s="26">
        <v>9361626.6199999992</v>
      </c>
      <c r="AN60" s="26">
        <v>6775986.6600000001</v>
      </c>
      <c r="AO60" s="26">
        <v>13440634.470000001</v>
      </c>
      <c r="AP60" s="26">
        <v>9016715.9600000009</v>
      </c>
      <c r="AQ60" s="26">
        <v>4666928.18</v>
      </c>
      <c r="AR60" s="26">
        <v>5925187.7599999998</v>
      </c>
      <c r="AS60" s="26">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40">
        <v>484553256.60000002</v>
      </c>
      <c r="C61" s="40">
        <v>352963298.86000001</v>
      </c>
      <c r="D61" s="40">
        <v>161970084.97</v>
      </c>
      <c r="E61" s="26">
        <v>622573143.65999997</v>
      </c>
      <c r="F61" s="26">
        <v>430893140.81999999</v>
      </c>
      <c r="G61" s="26">
        <v>286333973.57999998</v>
      </c>
      <c r="H61" s="26">
        <v>135786274.09</v>
      </c>
      <c r="I61" s="26">
        <v>673705415.67999995</v>
      </c>
      <c r="J61" s="26">
        <v>477751367.80000001</v>
      </c>
      <c r="K61" s="26">
        <v>250482547.66999999</v>
      </c>
      <c r="L61" s="26">
        <v>103044431.38</v>
      </c>
      <c r="M61" s="26">
        <v>449353054.70999998</v>
      </c>
      <c r="N61" s="26">
        <v>351824161.42000002</v>
      </c>
      <c r="O61" s="26">
        <v>231953260.03999999</v>
      </c>
      <c r="P61" s="26">
        <v>90471280.219999999</v>
      </c>
      <c r="Q61" s="26">
        <v>321512852.75</v>
      </c>
      <c r="R61" s="26">
        <v>255696312.30000001</v>
      </c>
      <c r="S61" s="26">
        <v>173971627</v>
      </c>
      <c r="T61" s="26">
        <v>71649520.180000007</v>
      </c>
      <c r="U61" s="26">
        <v>271477307.33999997</v>
      </c>
      <c r="V61" s="26">
        <v>209738606.03</v>
      </c>
      <c r="W61" s="26">
        <v>145500947.09</v>
      </c>
      <c r="X61" s="26">
        <v>64154001.960000001</v>
      </c>
      <c r="Y61" s="26">
        <v>332728247.24000001</v>
      </c>
      <c r="Z61" s="26">
        <v>257939274.06999999</v>
      </c>
      <c r="AA61" s="26">
        <v>180483774.75</v>
      </c>
      <c r="AB61" s="26">
        <v>89072431.769999996</v>
      </c>
      <c r="AC61" s="26">
        <v>256659881.88999999</v>
      </c>
      <c r="AD61" s="26">
        <v>204223544.11000001</v>
      </c>
      <c r="AE61" s="26">
        <v>126920880.09</v>
      </c>
      <c r="AF61" s="26">
        <v>60047493.960000001</v>
      </c>
      <c r="AG61" s="26">
        <v>196871173.13999999</v>
      </c>
      <c r="AH61" s="26">
        <v>148237547.43000001</v>
      </c>
      <c r="AI61" s="26">
        <v>148393631.53999999</v>
      </c>
      <c r="AJ61" s="26">
        <v>0</v>
      </c>
      <c r="AK61" s="26">
        <v>108496980.78</v>
      </c>
      <c r="AL61" s="26">
        <v>63760492.079999998</v>
      </c>
      <c r="AM61" s="26">
        <v>43068797.240000002</v>
      </c>
      <c r="AN61" s="26">
        <v>31529462.239999998</v>
      </c>
      <c r="AO61" s="26">
        <v>79189666.620000005</v>
      </c>
      <c r="AP61" s="26">
        <v>54191010.490000002</v>
      </c>
      <c r="AQ61" s="26">
        <v>63091627.310000002</v>
      </c>
      <c r="AR61" s="26">
        <v>39705599.25</v>
      </c>
      <c r="AS61" s="26">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row>
    <row r="65" spans="1:89">
      <c r="A65" s="22" t="s">
        <v>98</v>
      </c>
      <c r="B65" s="40">
        <v>13432120.91</v>
      </c>
      <c r="C65" s="40">
        <v>9706141.2200000007</v>
      </c>
      <c r="D65" s="40">
        <v>2496636.15</v>
      </c>
      <c r="E65" s="40">
        <v>23689636.989999998</v>
      </c>
      <c r="F65" s="40">
        <v>17767322.850000001</v>
      </c>
      <c r="G65" s="40">
        <v>7890087.8300000001</v>
      </c>
      <c r="H65" s="40">
        <v>2308882.0699999998</v>
      </c>
      <c r="I65" s="40">
        <v>178841427.09</v>
      </c>
      <c r="J65" s="40">
        <v>144267877.75999999</v>
      </c>
      <c r="K65" s="40">
        <v>7523184.2599999998</v>
      </c>
      <c r="L65" s="40">
        <v>4116299.14</v>
      </c>
      <c r="M65" s="40">
        <v>29653709.129999999</v>
      </c>
      <c r="N65" s="40">
        <v>26183944.140000001</v>
      </c>
      <c r="O65" s="40">
        <v>17657643.43</v>
      </c>
      <c r="P65" s="40">
        <v>10815850.48</v>
      </c>
      <c r="Q65" s="40">
        <v>36165521.770000003</v>
      </c>
      <c r="R65" s="40">
        <v>30647622.52</v>
      </c>
      <c r="S65" s="40">
        <v>24741448.75</v>
      </c>
      <c r="T65" s="40">
        <v>10379802.02</v>
      </c>
      <c r="U65" s="40">
        <v>35875929.189999998</v>
      </c>
      <c r="V65" s="40">
        <v>18145535.84</v>
      </c>
      <c r="W65" s="40">
        <v>10945884.539999999</v>
      </c>
      <c r="X65" s="40">
        <v>3465366.7</v>
      </c>
      <c r="Y65" s="40">
        <v>11671538.33</v>
      </c>
      <c r="Z65" s="40">
        <v>6661490.8700000001</v>
      </c>
      <c r="AA65" s="40">
        <v>3000805.99</v>
      </c>
      <c r="AB65" s="40">
        <v>1094534.6599999999</v>
      </c>
      <c r="AC65" s="40">
        <v>10531756.890000001</v>
      </c>
      <c r="AD65" s="40">
        <v>9021915.1300000008</v>
      </c>
      <c r="AE65" s="40">
        <v>1863854.45</v>
      </c>
      <c r="AF65" s="40">
        <v>0</v>
      </c>
      <c r="AG65" s="40">
        <v>-4631909.57</v>
      </c>
      <c r="AH65" s="40">
        <v>3646087.76</v>
      </c>
      <c r="AI65" s="40">
        <v>1210911.1100000001</v>
      </c>
      <c r="AJ65" s="40">
        <v>0</v>
      </c>
      <c r="AK65" s="40">
        <v>0</v>
      </c>
      <c r="AL65" s="40">
        <v>20328.759999999998</v>
      </c>
      <c r="AM65" s="40">
        <v>0</v>
      </c>
      <c r="AN65" s="40">
        <v>0</v>
      </c>
      <c r="AO65" s="40">
        <v>0</v>
      </c>
      <c r="AP65" s="40">
        <v>0</v>
      </c>
      <c r="AQ65" s="40">
        <v>0</v>
      </c>
      <c r="AR65" s="40">
        <v>248300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40">
        <v>13412885.23</v>
      </c>
      <c r="C66" s="40">
        <v>9686905.5399999991</v>
      </c>
      <c r="D66" s="40">
        <v>2496636.15</v>
      </c>
      <c r="E66" s="40">
        <v>22434846.719999999</v>
      </c>
      <c r="F66" s="40">
        <v>17082560.879999999</v>
      </c>
      <c r="G66" s="40">
        <v>7147660.0800000001</v>
      </c>
      <c r="H66" s="40">
        <v>2329519.0499999998</v>
      </c>
      <c r="I66" s="40">
        <v>16085160.640000001</v>
      </c>
      <c r="J66" s="40">
        <v>13463643.050000001</v>
      </c>
      <c r="K66" s="40">
        <v>7400413.1500000004</v>
      </c>
      <c r="L66" s="40">
        <v>4059550.79</v>
      </c>
      <c r="M66" s="40">
        <v>28489687.899999999</v>
      </c>
      <c r="N66" s="40">
        <v>25877178.75</v>
      </c>
      <c r="O66" s="40">
        <v>17148639.780000001</v>
      </c>
      <c r="P66" s="40">
        <v>10494950.17</v>
      </c>
      <c r="Q66" s="40">
        <v>32105728.07</v>
      </c>
      <c r="R66" s="40">
        <v>27559816.84</v>
      </c>
      <c r="S66" s="40">
        <v>22554469.109999999</v>
      </c>
      <c r="T66" s="40">
        <v>9903213.9000000004</v>
      </c>
      <c r="U66" s="40">
        <v>22427932.850000001</v>
      </c>
      <c r="V66" s="40">
        <v>14903364.210000001</v>
      </c>
      <c r="W66" s="40">
        <v>7798162.9100000001</v>
      </c>
      <c r="X66" s="40">
        <v>3404575.07</v>
      </c>
      <c r="Y66" s="40">
        <v>11562993.33</v>
      </c>
      <c r="Z66" s="40">
        <v>6028861.7300000004</v>
      </c>
      <c r="AA66" s="40">
        <v>0</v>
      </c>
      <c r="AB66" s="40">
        <v>0</v>
      </c>
      <c r="AC66" s="40">
        <v>5560783.9800000004</v>
      </c>
      <c r="AD66" s="40">
        <v>4194247.22</v>
      </c>
      <c r="AE66" s="40">
        <v>1252355.51</v>
      </c>
      <c r="AF66" s="40">
        <v>0</v>
      </c>
      <c r="AG66" s="40">
        <v>-4285458.62</v>
      </c>
      <c r="AH66" s="40">
        <v>-1213254.6399999999</v>
      </c>
      <c r="AI66" s="40">
        <v>-1312384.21</v>
      </c>
      <c r="AJ66" s="40">
        <v>0</v>
      </c>
      <c r="AK66" s="40">
        <v>0</v>
      </c>
      <c r="AL66" s="40">
        <v>0</v>
      </c>
      <c r="AM66" s="40">
        <v>0</v>
      </c>
      <c r="AN66" s="40">
        <v>0</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19235.679999999702</v>
      </c>
      <c r="C67" s="4">
        <f t="shared" ref="C67:BN67" si="67">C65-C66</f>
        <v>19235.680000001565</v>
      </c>
      <c r="D67" s="4">
        <f t="shared" si="67"/>
        <v>0</v>
      </c>
      <c r="E67" s="4">
        <f t="shared" si="67"/>
        <v>1254790.2699999996</v>
      </c>
      <c r="F67" s="4">
        <f t="shared" si="67"/>
        <v>684761.97000000253</v>
      </c>
      <c r="G67" s="4">
        <f t="shared" si="67"/>
        <v>742427.75</v>
      </c>
      <c r="H67" s="4">
        <f t="shared" si="67"/>
        <v>-20636.979999999981</v>
      </c>
      <c r="I67" s="4">
        <f t="shared" si="67"/>
        <v>162756266.44999999</v>
      </c>
      <c r="J67" s="4">
        <f t="shared" si="67"/>
        <v>130804234.70999999</v>
      </c>
      <c r="K67" s="4">
        <f t="shared" si="67"/>
        <v>122771.1099999994</v>
      </c>
      <c r="L67" s="4">
        <f t="shared" si="67"/>
        <v>56748.350000000093</v>
      </c>
      <c r="M67" s="4">
        <f t="shared" si="67"/>
        <v>1164021.2300000004</v>
      </c>
      <c r="N67" s="4">
        <f t="shared" si="67"/>
        <v>306765.3900000006</v>
      </c>
      <c r="O67" s="4">
        <f t="shared" si="67"/>
        <v>509003.64999999851</v>
      </c>
      <c r="P67" s="4">
        <f t="shared" si="67"/>
        <v>320900.31000000052</v>
      </c>
      <c r="Q67" s="4">
        <f t="shared" si="67"/>
        <v>4059793.700000003</v>
      </c>
      <c r="R67" s="4">
        <f t="shared" si="67"/>
        <v>3087805.6799999997</v>
      </c>
      <c r="S67" s="4">
        <f t="shared" si="67"/>
        <v>2186979.6400000006</v>
      </c>
      <c r="T67" s="4">
        <f t="shared" si="67"/>
        <v>476588.11999999918</v>
      </c>
      <c r="U67" s="4">
        <f t="shared" si="67"/>
        <v>13447996.339999996</v>
      </c>
      <c r="V67" s="4">
        <f t="shared" si="67"/>
        <v>3242171.629999999</v>
      </c>
      <c r="W67" s="4">
        <f t="shared" si="67"/>
        <v>3147721.629999999</v>
      </c>
      <c r="X67" s="4">
        <f t="shared" si="67"/>
        <v>60791.630000000354</v>
      </c>
      <c r="Y67" s="4">
        <f t="shared" si="67"/>
        <v>108545</v>
      </c>
      <c r="Z67" s="4">
        <f t="shared" si="67"/>
        <v>632629.13999999966</v>
      </c>
      <c r="AA67" s="4">
        <f t="shared" si="67"/>
        <v>3000805.99</v>
      </c>
      <c r="AB67" s="4">
        <f t="shared" si="67"/>
        <v>1094534.6599999999</v>
      </c>
      <c r="AC67" s="4">
        <f t="shared" si="67"/>
        <v>4970972.91</v>
      </c>
      <c r="AD67" s="4">
        <f t="shared" si="67"/>
        <v>4827667.91</v>
      </c>
      <c r="AE67" s="4">
        <f t="shared" si="67"/>
        <v>611498.93999999994</v>
      </c>
      <c r="AF67" s="4">
        <f t="shared" si="67"/>
        <v>0</v>
      </c>
      <c r="AG67" s="4">
        <f t="shared" si="67"/>
        <v>-346450.95000000019</v>
      </c>
      <c r="AH67" s="4">
        <f t="shared" si="67"/>
        <v>4859342.3999999994</v>
      </c>
      <c r="AI67" s="4">
        <f t="shared" si="67"/>
        <v>2523295.3200000003</v>
      </c>
      <c r="AJ67" s="4">
        <f t="shared" si="67"/>
        <v>0</v>
      </c>
      <c r="AK67" s="4">
        <f t="shared" si="67"/>
        <v>0</v>
      </c>
      <c r="AL67" s="4">
        <f t="shared" si="67"/>
        <v>20328.759999999998</v>
      </c>
      <c r="AM67" s="4">
        <f t="shared" si="67"/>
        <v>0</v>
      </c>
      <c r="AN67" s="4">
        <f t="shared" si="67"/>
        <v>0</v>
      </c>
      <c r="AO67" s="4">
        <f t="shared" si="67"/>
        <v>0</v>
      </c>
      <c r="AP67" s="4">
        <f t="shared" si="67"/>
        <v>0</v>
      </c>
      <c r="AQ67" s="4">
        <f t="shared" si="67"/>
        <v>0</v>
      </c>
      <c r="AR67" s="4">
        <f t="shared" si="67"/>
        <v>248300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40">
        <v>80263735.469999999</v>
      </c>
      <c r="C68" s="40">
        <v>53069562.18</v>
      </c>
      <c r="D68" s="40">
        <v>24086102.879999999</v>
      </c>
      <c r="E68" s="40">
        <v>98676710.5</v>
      </c>
      <c r="F68" s="40">
        <v>72504063.650000006</v>
      </c>
      <c r="G68" s="40">
        <v>50042740.82</v>
      </c>
      <c r="H68" s="40">
        <v>23383385.48</v>
      </c>
      <c r="I68" s="40">
        <v>96085768.379999995</v>
      </c>
      <c r="J68" s="40">
        <v>69878625.099999994</v>
      </c>
      <c r="K68" s="40">
        <v>43032353.149999999</v>
      </c>
      <c r="L68" s="40">
        <v>21210199.73</v>
      </c>
      <c r="M68" s="40">
        <v>64511336.579999998</v>
      </c>
      <c r="N68" s="40">
        <v>45599226.799999997</v>
      </c>
      <c r="O68" s="40">
        <v>24322044.02</v>
      </c>
      <c r="P68" s="40">
        <v>7785392.1799999997</v>
      </c>
      <c r="Q68" s="40">
        <v>24204951.379999999</v>
      </c>
      <c r="R68" s="40">
        <v>14217554.35</v>
      </c>
      <c r="S68" s="40">
        <v>93963.21</v>
      </c>
      <c r="T68" s="40">
        <v>4434766.2300000004</v>
      </c>
      <c r="U68" s="40">
        <v>1469229.49</v>
      </c>
      <c r="V68" s="40">
        <v>-2623094.59</v>
      </c>
      <c r="W68" s="40">
        <v>-7112671.71</v>
      </c>
      <c r="X68" s="40">
        <v>-3353902.82</v>
      </c>
      <c r="Y68" s="40">
        <v>3192383.07</v>
      </c>
      <c r="Z68" s="40">
        <v>10258134.98</v>
      </c>
      <c r="AA68" s="40">
        <v>9766978.1999999993</v>
      </c>
      <c r="AB68" s="40">
        <v>4905908.01</v>
      </c>
      <c r="AC68" s="40">
        <v>19641288.129999999</v>
      </c>
      <c r="AD68" s="40">
        <v>14567234.35</v>
      </c>
      <c r="AE68" s="40">
        <v>13569568.210000001</v>
      </c>
      <c r="AF68" s="40">
        <v>0</v>
      </c>
      <c r="AG68" s="40">
        <v>22168812.870000001</v>
      </c>
      <c r="AH68" s="40">
        <v>11021940.33</v>
      </c>
      <c r="AI68" s="40">
        <v>8415838.8100000005</v>
      </c>
      <c r="AJ68" s="40">
        <v>0</v>
      </c>
      <c r="AK68" s="40">
        <v>4225905.7</v>
      </c>
      <c r="AL68" s="40">
        <v>3800333.88</v>
      </c>
      <c r="AM68" s="40">
        <v>3105181.44</v>
      </c>
      <c r="AN68" s="40">
        <v>912582.73</v>
      </c>
      <c r="AO68" s="40">
        <v>6874063.9900000002</v>
      </c>
      <c r="AP68" s="40">
        <v>5302004.29</v>
      </c>
      <c r="AQ68" s="40">
        <v>6007006.5499999998</v>
      </c>
      <c r="AR68" s="40">
        <v>2839947.51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0">
        <v>4615358847.2700005</v>
      </c>
      <c r="C70" s="40">
        <v>4498584820.9700003</v>
      </c>
      <c r="D70" s="40">
        <v>4472651702.1099997</v>
      </c>
      <c r="E70" s="40">
        <v>4321847526</v>
      </c>
      <c r="F70" s="40">
        <v>4104622381.9699998</v>
      </c>
      <c r="G70" s="40">
        <v>4140848021.0599999</v>
      </c>
      <c r="H70" s="40">
        <v>3991096086.7199998</v>
      </c>
      <c r="I70" s="40">
        <v>3865692949.6999998</v>
      </c>
      <c r="J70" s="40">
        <v>3666112256.8000002</v>
      </c>
      <c r="K70" s="40">
        <v>3466109378.3600001</v>
      </c>
      <c r="L70" s="40">
        <v>3297812904.4400001</v>
      </c>
      <c r="M70" s="40">
        <v>3219535541.77</v>
      </c>
      <c r="N70" s="40">
        <v>3144576073.9299998</v>
      </c>
      <c r="O70" s="40">
        <v>3008898558.9699998</v>
      </c>
      <c r="P70" s="40">
        <v>2904186228.1999998</v>
      </c>
      <c r="Q70" s="40">
        <v>2838575948.6300001</v>
      </c>
      <c r="R70" s="40">
        <v>2874221050.6300001</v>
      </c>
      <c r="S70" s="40">
        <v>2661176169.6700001</v>
      </c>
      <c r="T70" s="40">
        <v>2621642469.3000002</v>
      </c>
      <c r="U70" s="40">
        <v>2449963493.77</v>
      </c>
      <c r="V70" s="40">
        <v>2398855590.1300001</v>
      </c>
      <c r="W70" s="40">
        <v>2341366996.29</v>
      </c>
      <c r="X70" s="40">
        <v>2340199939.1199999</v>
      </c>
      <c r="Y70" s="40">
        <v>2272946021.54</v>
      </c>
      <c r="Z70" s="40">
        <v>2238334939.0500002</v>
      </c>
      <c r="AA70" s="40">
        <v>2219664140.7600002</v>
      </c>
      <c r="AB70" s="40">
        <v>1133497652.8499999</v>
      </c>
      <c r="AC70" s="40">
        <v>1049683206.63</v>
      </c>
      <c r="AD70" s="40">
        <v>939567600.45000005</v>
      </c>
      <c r="AE70" s="40">
        <v>838830205.32000005</v>
      </c>
      <c r="AF70" s="40">
        <v>760835375.26999998</v>
      </c>
      <c r="AG70" s="40">
        <v>644950753.92999995</v>
      </c>
      <c r="AH70" s="40">
        <v>0</v>
      </c>
      <c r="AI70" s="40"/>
      <c r="AJ70" s="40"/>
      <c r="AK70" s="40">
        <v>1042268233.27</v>
      </c>
      <c r="AL70" s="40">
        <v>271944455.62</v>
      </c>
      <c r="AM70" s="40">
        <v>254897792.94999999</v>
      </c>
      <c r="AN70" s="40">
        <v>221190622.33000001</v>
      </c>
      <c r="AO70" s="40">
        <v>170816910.18000001</v>
      </c>
      <c r="AP70" s="40">
        <v>115441126.05</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34" workbookViewId="0">
      <selection activeCell="M71" sqref="M71"/>
    </sheetView>
  </sheetViews>
  <sheetFormatPr defaultRowHeight="13.5"/>
  <cols>
    <col min="1" max="1" width="58.125" style="17" bestFit="1" customWidth="1"/>
    <col min="2" max="2" width="22" hidden="1" customWidth="1"/>
    <col min="3" max="3" width="19.5" hidden="1" customWidth="1"/>
    <col min="4" max="4" width="19.375" hidden="1" customWidth="1"/>
    <col min="5" max="5" width="19.625" bestFit="1" customWidth="1"/>
    <col min="6" max="8" width="19.375" hidden="1" customWidth="1"/>
    <col min="9" max="9" width="19.625" bestFit="1" customWidth="1"/>
    <col min="10" max="12" width="19.375" hidden="1" customWidth="1"/>
    <col min="13" max="13" width="19.5" bestFit="1" customWidth="1"/>
    <col min="14" max="16" width="19.375" hidden="1" customWidth="1"/>
    <col min="17" max="17" width="19.5" bestFit="1" customWidth="1"/>
    <col min="18" max="20" width="19.375" hidden="1" customWidth="1"/>
    <col min="21" max="21" width="19.5" bestFit="1" customWidth="1"/>
    <col min="22" max="24" width="19.375" hidden="1" customWidth="1"/>
    <col min="25" max="25" width="19.5" bestFit="1" customWidth="1"/>
    <col min="26" max="28" width="19.375" hidden="1" customWidth="1"/>
    <col min="29" max="29" width="14" bestFit="1" customWidth="1"/>
    <col min="30" max="31" width="13.875" hidden="1" customWidth="1"/>
    <col min="32" max="32" width="12.75" hidden="1" customWidth="1"/>
    <col min="33" max="35" width="12.875" bestFit="1" customWidth="1"/>
    <col min="36" max="36" width="9.5" hidden="1" customWidth="1"/>
    <col min="37" max="37" width="8.5" bestFit="1" customWidth="1"/>
    <col min="38" max="73" width="6.5" bestFit="1" customWidth="1"/>
    <col min="74" max="74" width="19.375" bestFit="1" customWidth="1"/>
  </cols>
  <sheetData>
    <row r="1" spans="1:74" s="6" customFormat="1">
      <c r="A1" s="115"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40">
        <v>341631.62</v>
      </c>
      <c r="C3" s="40">
        <v>331071.62</v>
      </c>
      <c r="D3" s="40">
        <v>12306.84</v>
      </c>
      <c r="E3" s="26">
        <v>1023679.41</v>
      </c>
      <c r="F3" s="26">
        <v>282354.37</v>
      </c>
      <c r="G3" s="26">
        <v>132354.37</v>
      </c>
      <c r="H3" s="26">
        <v>126000</v>
      </c>
      <c r="I3" s="26">
        <v>271679.15999999997</v>
      </c>
      <c r="J3" s="26">
        <v>0</v>
      </c>
      <c r="K3" s="26">
        <v>0</v>
      </c>
      <c r="L3" s="26">
        <v>0</v>
      </c>
      <c r="M3" s="26">
        <v>282086.48</v>
      </c>
      <c r="N3" s="26">
        <v>103657.7</v>
      </c>
      <c r="O3" s="26">
        <v>79057.7</v>
      </c>
      <c r="P3" s="26">
        <v>0</v>
      </c>
      <c r="Q3" s="26">
        <v>548001.78</v>
      </c>
      <c r="R3" s="26">
        <v>325700</v>
      </c>
      <c r="S3" s="26">
        <v>75119.66</v>
      </c>
      <c r="T3" s="26">
        <v>72000</v>
      </c>
      <c r="U3" s="26">
        <v>347698.55</v>
      </c>
      <c r="V3" s="26">
        <v>409075.3</v>
      </c>
      <c r="W3" s="26">
        <v>412901.82</v>
      </c>
      <c r="X3" s="26">
        <v>365000</v>
      </c>
      <c r="Y3" s="26">
        <v>504676.36</v>
      </c>
      <c r="Z3" s="40">
        <v>0</v>
      </c>
      <c r="AA3" s="40">
        <v>0</v>
      </c>
      <c r="AB3" s="40">
        <v>0</v>
      </c>
      <c r="AC3" s="40">
        <v>821798.54</v>
      </c>
      <c r="AD3" s="40">
        <v>40151936.229999997</v>
      </c>
      <c r="AE3" s="40">
        <v>40037432</v>
      </c>
      <c r="AF3" s="40">
        <v>0</v>
      </c>
      <c r="AG3" s="40">
        <v>86688.13</v>
      </c>
      <c r="AH3" s="40">
        <v>0</v>
      </c>
      <c r="AI3" s="40">
        <v>4399356.03</v>
      </c>
      <c r="AJ3" s="40">
        <v>0</v>
      </c>
    </row>
    <row r="4" spans="1:74" s="26" customFormat="1">
      <c r="A4" s="17" t="s">
        <v>304</v>
      </c>
      <c r="B4" s="40">
        <v>659292066.38999999</v>
      </c>
      <c r="C4" s="40">
        <v>441292036.81</v>
      </c>
      <c r="D4" s="40">
        <v>256595098.15000001</v>
      </c>
      <c r="E4" s="26">
        <v>743388561.87</v>
      </c>
      <c r="F4" s="26">
        <v>594475020.27999997</v>
      </c>
      <c r="G4" s="26">
        <v>343665177.50999999</v>
      </c>
      <c r="H4" s="26">
        <v>139035537.08000001</v>
      </c>
      <c r="I4" s="26">
        <v>839107842.02999997</v>
      </c>
      <c r="J4" s="26">
        <v>531210778.44999999</v>
      </c>
      <c r="K4" s="26">
        <v>281413198.51999998</v>
      </c>
      <c r="L4" s="26">
        <v>144224649.19999999</v>
      </c>
      <c r="M4" s="26">
        <v>475898039.74000001</v>
      </c>
      <c r="N4" s="26">
        <v>460440737.66000003</v>
      </c>
      <c r="O4" s="26">
        <v>285260710.64999998</v>
      </c>
      <c r="P4" s="26">
        <v>196026593.53</v>
      </c>
      <c r="Q4" s="26">
        <v>500956254.16000003</v>
      </c>
      <c r="R4" s="26">
        <v>328730451.55000001</v>
      </c>
      <c r="S4" s="26">
        <v>217048550.68000001</v>
      </c>
      <c r="T4" s="26">
        <v>100159332.38</v>
      </c>
      <c r="U4" s="26">
        <v>317855221.30000001</v>
      </c>
      <c r="V4" s="26">
        <v>167966930.69999999</v>
      </c>
      <c r="W4" s="26">
        <v>115222616.40000001</v>
      </c>
      <c r="X4" s="26">
        <v>94955903.530000001</v>
      </c>
      <c r="Y4" s="26">
        <v>190564485.69</v>
      </c>
      <c r="Z4" s="40">
        <v>145120316.46000001</v>
      </c>
      <c r="AA4" s="40">
        <v>104640863.73999999</v>
      </c>
      <c r="AB4" s="40">
        <v>48435728.579999998</v>
      </c>
      <c r="AC4" s="40">
        <v>212907024.56999999</v>
      </c>
      <c r="AD4" s="40">
        <v>173934214.78</v>
      </c>
      <c r="AE4" s="40">
        <v>107995215.48999999</v>
      </c>
      <c r="AF4" s="40">
        <v>0</v>
      </c>
      <c r="AG4" s="40">
        <v>183004646.34</v>
      </c>
      <c r="AH4" s="40">
        <v>382929299.26999998</v>
      </c>
      <c r="AI4" s="40">
        <v>249951415.86000001</v>
      </c>
      <c r="AJ4" s="40">
        <v>0</v>
      </c>
    </row>
    <row r="5" spans="1:74" s="47" customFormat="1">
      <c r="A5" s="149" t="s">
        <v>295</v>
      </c>
      <c r="E5" s="47">
        <f>E4-E3</f>
        <v>742364882.46000004</v>
      </c>
      <c r="F5" s="47">
        <f t="shared" ref="F5:AB5" si="0">F4-F3</f>
        <v>594192665.90999997</v>
      </c>
      <c r="G5" s="47">
        <f t="shared" si="0"/>
        <v>343532823.13999999</v>
      </c>
      <c r="H5" s="47">
        <f t="shared" si="0"/>
        <v>138909537.08000001</v>
      </c>
      <c r="I5" s="47">
        <f t="shared" si="0"/>
        <v>838836162.87</v>
      </c>
      <c r="J5" s="47">
        <f t="shared" si="0"/>
        <v>531210778.44999999</v>
      </c>
      <c r="K5" s="47">
        <f t="shared" si="0"/>
        <v>281413198.51999998</v>
      </c>
      <c r="L5" s="47">
        <f t="shared" si="0"/>
        <v>144224649.19999999</v>
      </c>
      <c r="M5" s="47">
        <f t="shared" si="0"/>
        <v>475615953.25999999</v>
      </c>
      <c r="N5" s="47">
        <f t="shared" si="0"/>
        <v>460337079.96000004</v>
      </c>
      <c r="O5" s="47">
        <f t="shared" si="0"/>
        <v>285181652.94999999</v>
      </c>
      <c r="P5" s="47">
        <f t="shared" si="0"/>
        <v>196026593.53</v>
      </c>
      <c r="Q5" s="47">
        <f t="shared" si="0"/>
        <v>500408252.38000005</v>
      </c>
      <c r="R5" s="47">
        <f t="shared" si="0"/>
        <v>328404751.55000001</v>
      </c>
      <c r="S5" s="47">
        <f t="shared" si="0"/>
        <v>216973431.02000001</v>
      </c>
      <c r="T5" s="47">
        <f t="shared" si="0"/>
        <v>100087332.38</v>
      </c>
      <c r="U5" s="47">
        <f t="shared" si="0"/>
        <v>317507522.75</v>
      </c>
      <c r="V5" s="47">
        <f t="shared" si="0"/>
        <v>167557855.39999998</v>
      </c>
      <c r="W5" s="47">
        <f t="shared" si="0"/>
        <v>114809714.58000001</v>
      </c>
      <c r="X5" s="47">
        <f t="shared" si="0"/>
        <v>94590903.530000001</v>
      </c>
      <c r="Y5" s="47">
        <f t="shared" si="0"/>
        <v>190059809.32999998</v>
      </c>
      <c r="Z5" s="47">
        <f t="shared" si="0"/>
        <v>145120316.46000001</v>
      </c>
      <c r="AA5" s="47">
        <f t="shared" si="0"/>
        <v>104640863.73999999</v>
      </c>
      <c r="AB5" s="47">
        <f t="shared" si="0"/>
        <v>48435728.579999998</v>
      </c>
    </row>
    <row r="6" spans="1:74" s="116" customFormat="1">
      <c r="A6" s="150" t="s">
        <v>305</v>
      </c>
      <c r="B6" s="40">
        <v>0</v>
      </c>
      <c r="C6" s="40">
        <v>106101674.65000001</v>
      </c>
      <c r="D6" s="40">
        <v>0</v>
      </c>
      <c r="E6" s="26">
        <v>194526993.19</v>
      </c>
      <c r="F6" s="26">
        <v>0</v>
      </c>
      <c r="G6" s="26">
        <v>87720744.489999995</v>
      </c>
      <c r="H6" s="26">
        <v>0</v>
      </c>
      <c r="I6" s="26">
        <v>175363546.31</v>
      </c>
      <c r="J6" s="26">
        <v>0</v>
      </c>
      <c r="K6" s="26">
        <v>111953432.93000001</v>
      </c>
      <c r="L6" s="26">
        <v>0</v>
      </c>
      <c r="M6" s="26">
        <v>143263126.72999999</v>
      </c>
      <c r="N6" s="26">
        <v>0</v>
      </c>
      <c r="O6" s="26">
        <v>57393250.630000003</v>
      </c>
      <c r="P6" s="26">
        <v>0</v>
      </c>
      <c r="Q6" s="26">
        <v>95801181.439999998</v>
      </c>
      <c r="R6" s="26">
        <v>0</v>
      </c>
      <c r="S6" s="26">
        <v>40333332.340000004</v>
      </c>
      <c r="T6" s="26">
        <v>0</v>
      </c>
      <c r="U6" s="26">
        <v>74316347.739999995</v>
      </c>
      <c r="V6" s="26">
        <v>0</v>
      </c>
      <c r="W6" s="26">
        <v>37134080.630000003</v>
      </c>
      <c r="X6" s="26">
        <v>0</v>
      </c>
      <c r="Y6" s="26">
        <v>63782505.490000002</v>
      </c>
      <c r="Z6" s="40">
        <v>0</v>
      </c>
      <c r="AA6" s="40">
        <v>28467956.41</v>
      </c>
      <c r="AB6" s="40">
        <v>0</v>
      </c>
      <c r="AC6" s="40">
        <v>53322981.729999997</v>
      </c>
      <c r="AD6" s="40">
        <v>0</v>
      </c>
      <c r="AE6" s="40">
        <v>0</v>
      </c>
      <c r="AF6" s="40">
        <v>0</v>
      </c>
      <c r="AG6" s="40">
        <v>38065622.630000003</v>
      </c>
      <c r="AH6" s="40">
        <v>36274416.140000001</v>
      </c>
      <c r="AI6" s="40">
        <v>0</v>
      </c>
      <c r="AJ6" s="40">
        <v>0</v>
      </c>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0">
        <v>0</v>
      </c>
      <c r="C7" s="40">
        <v>35581773.549999997</v>
      </c>
      <c r="D7" s="40">
        <v>0</v>
      </c>
      <c r="E7" s="26">
        <v>61256415.780000001</v>
      </c>
      <c r="F7" s="26">
        <v>0</v>
      </c>
      <c r="G7" s="26">
        <v>27164039.68</v>
      </c>
      <c r="H7" s="26">
        <v>0</v>
      </c>
      <c r="I7" s="26">
        <v>107737514.34</v>
      </c>
      <c r="J7" s="26">
        <v>0</v>
      </c>
      <c r="K7" s="26">
        <v>31463388.68</v>
      </c>
      <c r="L7" s="26">
        <v>0</v>
      </c>
      <c r="M7" s="26">
        <v>63711660.950000003</v>
      </c>
      <c r="N7" s="26">
        <v>0</v>
      </c>
      <c r="O7" s="26">
        <v>28544086.59</v>
      </c>
      <c r="P7" s="26">
        <v>0</v>
      </c>
      <c r="Q7" s="26">
        <v>34879385.649999999</v>
      </c>
      <c r="R7" s="26">
        <v>0</v>
      </c>
      <c r="S7" s="26">
        <v>14060257.949999999</v>
      </c>
      <c r="T7" s="26">
        <v>0</v>
      </c>
      <c r="U7" s="26">
        <v>17677963.100000001</v>
      </c>
      <c r="V7" s="26">
        <v>0</v>
      </c>
      <c r="W7" s="26">
        <v>5972171.9699999997</v>
      </c>
      <c r="X7" s="26">
        <v>0</v>
      </c>
      <c r="Y7" s="26">
        <v>10578484.869999999</v>
      </c>
      <c r="Z7" s="40">
        <v>0</v>
      </c>
      <c r="AA7" s="40">
        <v>2686453.9</v>
      </c>
      <c r="AB7" s="40">
        <v>0</v>
      </c>
      <c r="AC7" s="40">
        <v>12767447.84</v>
      </c>
      <c r="AD7" s="40">
        <v>0</v>
      </c>
      <c r="AE7" s="40">
        <v>0</v>
      </c>
      <c r="AF7" s="40">
        <v>0</v>
      </c>
      <c r="AG7" s="40">
        <v>10518784.85</v>
      </c>
      <c r="AH7" s="40">
        <v>9196777.2899999991</v>
      </c>
      <c r="AI7" s="40">
        <v>0</v>
      </c>
      <c r="AJ7" s="40">
        <v>0</v>
      </c>
    </row>
    <row r="8" spans="1:74" s="26" customFormat="1">
      <c r="A8" s="17" t="s">
        <v>307</v>
      </c>
      <c r="B8" s="40">
        <v>0</v>
      </c>
      <c r="C8" s="40">
        <v>0</v>
      </c>
      <c r="D8" s="40">
        <v>0</v>
      </c>
      <c r="E8" s="26">
        <v>3494140.58</v>
      </c>
      <c r="F8" s="26">
        <v>0</v>
      </c>
      <c r="G8" s="26">
        <v>0</v>
      </c>
      <c r="H8" s="26">
        <v>0</v>
      </c>
      <c r="I8" s="26">
        <v>3180377.72</v>
      </c>
      <c r="J8" s="26">
        <v>0</v>
      </c>
      <c r="K8" s="26">
        <v>0</v>
      </c>
      <c r="L8" s="26">
        <v>0</v>
      </c>
      <c r="M8" s="26">
        <v>2321522.96</v>
      </c>
      <c r="N8" s="26">
        <v>0</v>
      </c>
      <c r="O8" s="26">
        <v>901903.94</v>
      </c>
      <c r="P8" s="26">
        <v>0</v>
      </c>
      <c r="Q8" s="26">
        <v>2216460.9300000002</v>
      </c>
      <c r="R8" s="26">
        <v>0</v>
      </c>
      <c r="S8" s="26">
        <v>29230.01</v>
      </c>
      <c r="T8" s="26">
        <v>0</v>
      </c>
      <c r="U8" s="26">
        <v>1325514.6100000001</v>
      </c>
      <c r="V8" s="26">
        <v>0</v>
      </c>
      <c r="W8" s="26">
        <v>666348.1</v>
      </c>
      <c r="X8" s="26">
        <v>0</v>
      </c>
      <c r="Y8" s="26">
        <v>640726.18999999994</v>
      </c>
      <c r="Z8" s="40">
        <v>0</v>
      </c>
      <c r="AA8" s="40">
        <v>824</v>
      </c>
      <c r="AB8" s="40">
        <v>0</v>
      </c>
      <c r="AC8" s="40">
        <v>181500</v>
      </c>
      <c r="AD8" s="40">
        <v>0</v>
      </c>
      <c r="AE8" s="40">
        <v>0</v>
      </c>
      <c r="AF8" s="40">
        <v>0</v>
      </c>
      <c r="AG8" s="40">
        <v>180000</v>
      </c>
      <c r="AH8" s="40">
        <v>180000</v>
      </c>
      <c r="AI8" s="40">
        <v>0</v>
      </c>
      <c r="AJ8" s="40">
        <v>0</v>
      </c>
    </row>
    <row r="9" spans="1:74" s="26" customFormat="1">
      <c r="A9" s="17" t="s">
        <v>308</v>
      </c>
      <c r="B9" s="40">
        <v>0</v>
      </c>
      <c r="C9" s="40">
        <v>-171663.53</v>
      </c>
      <c r="D9" s="40">
        <v>0</v>
      </c>
      <c r="E9" s="26">
        <v>4600814.83</v>
      </c>
      <c r="F9" s="26">
        <v>0</v>
      </c>
      <c r="G9" s="26">
        <v>402650.59</v>
      </c>
      <c r="H9" s="26">
        <v>0</v>
      </c>
      <c r="I9" s="26">
        <v>17333353.949999999</v>
      </c>
      <c r="J9" s="26">
        <v>0</v>
      </c>
      <c r="K9" s="26">
        <v>-200289.7</v>
      </c>
      <c r="L9" s="26">
        <v>0</v>
      </c>
      <c r="M9" s="26">
        <v>934052.55</v>
      </c>
      <c r="N9" s="26">
        <v>0</v>
      </c>
      <c r="O9" s="26">
        <v>171588.83</v>
      </c>
      <c r="P9" s="26">
        <v>0</v>
      </c>
      <c r="Q9" s="26">
        <v>2030527.39</v>
      </c>
      <c r="R9" s="26">
        <v>0</v>
      </c>
      <c r="S9" s="26">
        <v>45015.48</v>
      </c>
      <c r="T9" s="26">
        <v>0</v>
      </c>
      <c r="U9" s="26">
        <v>1886412.96</v>
      </c>
      <c r="V9" s="26">
        <v>0</v>
      </c>
      <c r="W9" s="26">
        <v>202248.68</v>
      </c>
      <c r="X9" s="26">
        <v>0</v>
      </c>
      <c r="Y9" s="26">
        <v>623199.29</v>
      </c>
      <c r="Z9" s="40">
        <v>0</v>
      </c>
      <c r="AA9" s="40">
        <v>140158.29</v>
      </c>
      <c r="AB9" s="40">
        <v>0</v>
      </c>
      <c r="AC9" s="40">
        <v>129546.02</v>
      </c>
      <c r="AD9" s="40">
        <v>0</v>
      </c>
      <c r="AE9" s="40">
        <v>0</v>
      </c>
      <c r="AF9" s="40">
        <v>0</v>
      </c>
      <c r="AG9" s="40">
        <v>-2329030.06</v>
      </c>
      <c r="AH9" s="40">
        <v>-543099.81000000006</v>
      </c>
      <c r="AI9" s="40">
        <v>0</v>
      </c>
      <c r="AJ9" s="40">
        <v>0</v>
      </c>
    </row>
    <row r="10" spans="1:74" s="26" customFormat="1">
      <c r="A10" s="17" t="s">
        <v>309</v>
      </c>
      <c r="B10" s="40">
        <v>0</v>
      </c>
      <c r="C10" s="40">
        <v>0</v>
      </c>
      <c r="D10" s="40">
        <v>0</v>
      </c>
      <c r="E10" s="26">
        <v>0</v>
      </c>
      <c r="F10" s="26">
        <v>0</v>
      </c>
      <c r="G10" s="26">
        <v>0</v>
      </c>
      <c r="H10" s="26">
        <v>0</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40">
        <v>0</v>
      </c>
      <c r="AA10" s="40">
        <v>0</v>
      </c>
      <c r="AB10" s="40">
        <v>0</v>
      </c>
      <c r="AC10" s="40">
        <v>-196494.95</v>
      </c>
      <c r="AD10" s="40">
        <v>0</v>
      </c>
      <c r="AE10" s="40">
        <v>0</v>
      </c>
      <c r="AF10" s="40">
        <v>0</v>
      </c>
      <c r="AG10" s="40">
        <v>19294.080000000002</v>
      </c>
      <c r="AH10" s="40">
        <v>-16182.6</v>
      </c>
      <c r="AI10" s="40">
        <v>0</v>
      </c>
      <c r="AJ10" s="40">
        <v>0</v>
      </c>
    </row>
    <row r="11" spans="1:74" s="47" customFormat="1">
      <c r="A11" s="149" t="s">
        <v>296</v>
      </c>
      <c r="E11" s="47">
        <f>E5-E6-E7-E8-E9-E10</f>
        <v>478486518.08000004</v>
      </c>
      <c r="F11" s="47">
        <f t="shared" ref="F11:AB11" si="1">F5-F6-F7-F8-F9-F10</f>
        <v>594192665.90999997</v>
      </c>
      <c r="G11" s="47">
        <f t="shared" si="1"/>
        <v>228245388.37999997</v>
      </c>
      <c r="H11" s="47">
        <f t="shared" si="1"/>
        <v>138909537.08000001</v>
      </c>
      <c r="I11" s="47">
        <f t="shared" si="1"/>
        <v>535221370.54999989</v>
      </c>
      <c r="J11" s="47">
        <f t="shared" si="1"/>
        <v>531210778.44999999</v>
      </c>
      <c r="K11" s="47">
        <f t="shared" si="1"/>
        <v>138196666.60999995</v>
      </c>
      <c r="L11" s="47">
        <f t="shared" si="1"/>
        <v>144224649.19999999</v>
      </c>
      <c r="M11" s="47">
        <f t="shared" si="1"/>
        <v>265385590.06999996</v>
      </c>
      <c r="N11" s="47">
        <f t="shared" si="1"/>
        <v>460337079.96000004</v>
      </c>
      <c r="O11" s="47">
        <f t="shared" si="1"/>
        <v>198170822.95999998</v>
      </c>
      <c r="P11" s="47">
        <f t="shared" si="1"/>
        <v>196026593.53</v>
      </c>
      <c r="Q11" s="47">
        <f t="shared" si="1"/>
        <v>365480696.97000009</v>
      </c>
      <c r="R11" s="47">
        <f t="shared" si="1"/>
        <v>328404751.55000001</v>
      </c>
      <c r="S11" s="47">
        <f t="shared" si="1"/>
        <v>162505595.24000004</v>
      </c>
      <c r="T11" s="47">
        <f t="shared" si="1"/>
        <v>100087332.38</v>
      </c>
      <c r="U11" s="47">
        <f t="shared" si="1"/>
        <v>222301284.33999997</v>
      </c>
      <c r="V11" s="47">
        <f t="shared" si="1"/>
        <v>167557855.39999998</v>
      </c>
      <c r="W11" s="47">
        <f t="shared" si="1"/>
        <v>70834865.200000018</v>
      </c>
      <c r="X11" s="47">
        <f t="shared" si="1"/>
        <v>94590903.530000001</v>
      </c>
      <c r="Y11" s="47">
        <f t="shared" si="1"/>
        <v>114434893.48999996</v>
      </c>
      <c r="Z11" s="47">
        <f t="shared" si="1"/>
        <v>145120316.46000001</v>
      </c>
      <c r="AA11" s="47">
        <f t="shared" si="1"/>
        <v>73345471.139999986</v>
      </c>
      <c r="AB11" s="47">
        <f t="shared" si="1"/>
        <v>48435728.579999998</v>
      </c>
    </row>
    <row r="12" spans="1:74" s="26" customFormat="1">
      <c r="A12" s="17" t="s">
        <v>297</v>
      </c>
      <c r="E12" s="26">
        <f t="shared" ref="E12:AB12" si="2">I34</f>
        <v>4343663196.6700001</v>
      </c>
      <c r="F12" s="26">
        <f t="shared" si="2"/>
        <v>4172332038.3100004</v>
      </c>
      <c r="G12" s="26">
        <f t="shared" si="2"/>
        <v>4159308980.29</v>
      </c>
      <c r="H12" s="26">
        <f t="shared" si="2"/>
        <v>3783169686.1100006</v>
      </c>
      <c r="I12" s="26">
        <f t="shared" si="2"/>
        <v>3669718027.7900004</v>
      </c>
      <c r="J12" s="26">
        <f t="shared" si="2"/>
        <v>3379981084.9899998</v>
      </c>
      <c r="K12" s="26">
        <f t="shared" si="2"/>
        <v>3127844479.23</v>
      </c>
      <c r="L12" s="26">
        <f t="shared" si="2"/>
        <v>2743622661.6300001</v>
      </c>
      <c r="M12" s="26">
        <f t="shared" si="2"/>
        <v>2399052888.1700001</v>
      </c>
      <c r="N12" s="26">
        <f t="shared" si="2"/>
        <v>2076914427.4400003</v>
      </c>
      <c r="O12" s="26">
        <f t="shared" si="2"/>
        <v>1813657603.4599998</v>
      </c>
      <c r="P12" s="26">
        <f t="shared" si="2"/>
        <v>1613637166.1599998</v>
      </c>
      <c r="Q12" s="26">
        <f t="shared" si="2"/>
        <v>1541241331.8799999</v>
      </c>
      <c r="R12" s="26">
        <f t="shared" si="2"/>
        <v>1449980944.75</v>
      </c>
      <c r="S12" s="26">
        <f t="shared" si="2"/>
        <v>1394656185.23</v>
      </c>
      <c r="T12" s="26">
        <f t="shared" si="2"/>
        <v>1372100733.5799999</v>
      </c>
      <c r="U12" s="26">
        <f t="shared" si="2"/>
        <v>1300197442.45</v>
      </c>
      <c r="V12" s="26">
        <f t="shared" si="2"/>
        <v>1190829981.03</v>
      </c>
      <c r="W12" s="26">
        <f t="shared" si="2"/>
        <v>1181766546.51</v>
      </c>
      <c r="X12" s="26">
        <f t="shared" si="2"/>
        <v>1139490937.1999998</v>
      </c>
      <c r="Y12" s="26">
        <f t="shared" si="2"/>
        <v>0</v>
      </c>
      <c r="Z12" s="26">
        <f t="shared" si="2"/>
        <v>0</v>
      </c>
      <c r="AA12" s="26">
        <f t="shared" si="2"/>
        <v>0</v>
      </c>
      <c r="AB12" s="26">
        <f t="shared" si="2"/>
        <v>0</v>
      </c>
    </row>
    <row r="13" spans="1:74" s="63" customFormat="1">
      <c r="A13" s="63" t="s">
        <v>354</v>
      </c>
      <c r="E13" s="63">
        <f>E11/E12</f>
        <v>0.11015737095979819</v>
      </c>
      <c r="F13" s="63">
        <f t="shared" ref="F13:AK13" si="3">F11/F12</f>
        <v>0.14241260294103467</v>
      </c>
      <c r="G13" s="63">
        <f t="shared" si="3"/>
        <v>5.4875795345236886E-2</v>
      </c>
      <c r="H13" s="63">
        <f t="shared" si="3"/>
        <v>3.6717765420358955E-2</v>
      </c>
      <c r="I13" s="63">
        <f t="shared" si="3"/>
        <v>0.14584809146012892</v>
      </c>
      <c r="J13" s="63">
        <f t="shared" si="3"/>
        <v>0.15716383171758835</v>
      </c>
      <c r="K13" s="63">
        <f t="shared" si="3"/>
        <v>4.4182716732777148E-2</v>
      </c>
      <c r="L13" s="63">
        <f t="shared" si="3"/>
        <v>5.2567232082241004E-2</v>
      </c>
      <c r="M13" s="63">
        <f t="shared" si="3"/>
        <v>0.11062098354673471</v>
      </c>
      <c r="N13" s="63">
        <f t="shared" si="3"/>
        <v>0.22164470229397482</v>
      </c>
      <c r="O13" s="63">
        <f t="shared" si="3"/>
        <v>0.10926584079703919</v>
      </c>
      <c r="P13" s="63">
        <f t="shared" si="3"/>
        <v>0.12148120881256588</v>
      </c>
      <c r="Q13" s="63">
        <f t="shared" si="3"/>
        <v>0.23713398376371611</v>
      </c>
      <c r="R13" s="63">
        <f t="shared" si="3"/>
        <v>0.22648901196878987</v>
      </c>
      <c r="S13" s="63">
        <f t="shared" si="3"/>
        <v>0.1165201839428263</v>
      </c>
      <c r="T13" s="63">
        <f t="shared" si="3"/>
        <v>7.294459505087382E-2</v>
      </c>
      <c r="U13" s="63">
        <f t="shared" si="3"/>
        <v>0.17097502047159174</v>
      </c>
      <c r="V13" s="63">
        <f t="shared" si="3"/>
        <v>0.14070678272230935</v>
      </c>
      <c r="W13" s="63">
        <f t="shared" si="3"/>
        <v>5.9939812485968538E-2</v>
      </c>
      <c r="X13" s="63">
        <f t="shared" si="3"/>
        <v>8.3011545280414725E-2</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40">
        <v>0</v>
      </c>
      <c r="C15" s="40">
        <v>0</v>
      </c>
      <c r="D15" s="40">
        <v>0</v>
      </c>
      <c r="E15" s="26">
        <v>0</v>
      </c>
      <c r="F15" s="26">
        <v>0</v>
      </c>
      <c r="G15" s="26">
        <v>0</v>
      </c>
      <c r="H15" s="26">
        <v>0</v>
      </c>
      <c r="I15" s="26">
        <v>318098481.57999998</v>
      </c>
      <c r="J15" s="26">
        <v>207335600</v>
      </c>
      <c r="K15" s="26">
        <v>85800000</v>
      </c>
      <c r="L15" s="26">
        <v>0</v>
      </c>
      <c r="M15" s="26">
        <v>0</v>
      </c>
      <c r="N15" s="26">
        <v>0</v>
      </c>
      <c r="O15" s="26">
        <v>0</v>
      </c>
      <c r="P15" s="26">
        <v>0</v>
      </c>
      <c r="Q15" s="26">
        <v>0</v>
      </c>
      <c r="R15" s="26">
        <v>0</v>
      </c>
      <c r="S15" s="26">
        <v>0</v>
      </c>
      <c r="T15" s="26">
        <v>0</v>
      </c>
      <c r="U15" s="26">
        <v>0</v>
      </c>
      <c r="V15" s="26">
        <v>3300000</v>
      </c>
      <c r="W15" s="26">
        <v>3300000</v>
      </c>
      <c r="X15" s="26">
        <v>0</v>
      </c>
      <c r="Y15" s="26">
        <v>0</v>
      </c>
      <c r="Z15" s="40">
        <v>120636</v>
      </c>
      <c r="AA15" s="40">
        <v>120636</v>
      </c>
      <c r="AB15" s="40">
        <v>0</v>
      </c>
      <c r="AC15" s="40">
        <v>37065401.18</v>
      </c>
      <c r="AD15" s="40">
        <v>37074224.369999997</v>
      </c>
      <c r="AE15" s="40">
        <v>33000000</v>
      </c>
      <c r="AF15" s="40">
        <v>0</v>
      </c>
      <c r="AG15" s="40">
        <v>4136575</v>
      </c>
      <c r="AH15" s="40">
        <v>7948073.0599999996</v>
      </c>
      <c r="AI15" s="40">
        <v>-19573.48</v>
      </c>
      <c r="AJ15" s="40">
        <v>0</v>
      </c>
    </row>
    <row r="16" spans="1:74" s="26" customFormat="1">
      <c r="A16" s="17" t="s">
        <v>314</v>
      </c>
      <c r="B16" s="40">
        <v>71163678.599999994</v>
      </c>
      <c r="C16" s="40">
        <v>26133678.600000001</v>
      </c>
      <c r="D16" s="40">
        <v>2160000</v>
      </c>
      <c r="E16" s="26">
        <v>102147519.65000001</v>
      </c>
      <c r="F16" s="26">
        <v>175811750</v>
      </c>
      <c r="G16" s="26">
        <v>53891750</v>
      </c>
      <c r="H16" s="26">
        <v>23500000</v>
      </c>
      <c r="I16" s="26">
        <v>272062067.57999998</v>
      </c>
      <c r="J16" s="26">
        <v>336142715.99000001</v>
      </c>
      <c r="K16" s="26">
        <v>229842716</v>
      </c>
      <c r="L16" s="26">
        <v>144000000</v>
      </c>
      <c r="M16" s="26">
        <v>368971249.38999999</v>
      </c>
      <c r="N16" s="26">
        <v>352411785.20999998</v>
      </c>
      <c r="O16" s="26">
        <v>265805161.37</v>
      </c>
      <c r="P16" s="26">
        <v>199109252.11000001</v>
      </c>
      <c r="Q16" s="26">
        <v>362567710.31999999</v>
      </c>
      <c r="R16" s="26">
        <v>351587108.77999997</v>
      </c>
      <c r="S16" s="26">
        <v>79664236.920000002</v>
      </c>
      <c r="T16" s="26">
        <v>0</v>
      </c>
      <c r="U16" s="26">
        <v>107736653.63</v>
      </c>
      <c r="V16" s="26">
        <v>104220000</v>
      </c>
      <c r="W16" s="26">
        <v>0</v>
      </c>
      <c r="X16" s="26">
        <v>0</v>
      </c>
      <c r="Y16" s="26">
        <v>66168591.789999999</v>
      </c>
      <c r="Z16" s="40">
        <v>0</v>
      </c>
      <c r="AA16" s="40">
        <v>0</v>
      </c>
      <c r="AB16" s="40">
        <v>11000000</v>
      </c>
      <c r="AC16" s="40">
        <v>0</v>
      </c>
      <c r="AD16" s="40">
        <v>0</v>
      </c>
      <c r="AE16" s="40">
        <v>0</v>
      </c>
      <c r="AF16" s="40">
        <v>0</v>
      </c>
      <c r="AG16" s="40">
        <v>13300000</v>
      </c>
      <c r="AH16" s="40">
        <v>0</v>
      </c>
      <c r="AI16" s="40">
        <v>4100000</v>
      </c>
      <c r="AJ16" s="40">
        <v>0</v>
      </c>
    </row>
    <row r="17" spans="1:74" s="47" customFormat="1">
      <c r="A17" s="149" t="s">
        <v>298</v>
      </c>
      <c r="E17" s="47">
        <f>E16-E15</f>
        <v>102147519.65000001</v>
      </c>
      <c r="F17" s="47">
        <f t="shared" ref="F17:AB17" si="4">F16-F15</f>
        <v>175811750</v>
      </c>
      <c r="G17" s="47">
        <f t="shared" si="4"/>
        <v>53891750</v>
      </c>
      <c r="H17" s="47">
        <f t="shared" si="4"/>
        <v>23500000</v>
      </c>
      <c r="I17" s="47">
        <f t="shared" si="4"/>
        <v>-46036414</v>
      </c>
      <c r="J17" s="47">
        <f t="shared" si="4"/>
        <v>128807115.99000001</v>
      </c>
      <c r="K17" s="47">
        <f t="shared" si="4"/>
        <v>144042716</v>
      </c>
      <c r="L17" s="47">
        <f t="shared" si="4"/>
        <v>144000000</v>
      </c>
      <c r="M17" s="47">
        <f t="shared" si="4"/>
        <v>368971249.38999999</v>
      </c>
      <c r="N17" s="47">
        <f t="shared" si="4"/>
        <v>352411785.20999998</v>
      </c>
      <c r="O17" s="47">
        <f t="shared" si="4"/>
        <v>265805161.37</v>
      </c>
      <c r="P17" s="47">
        <f t="shared" si="4"/>
        <v>199109252.11000001</v>
      </c>
      <c r="Q17" s="47">
        <f t="shared" si="4"/>
        <v>362567710.31999999</v>
      </c>
      <c r="R17" s="47">
        <f t="shared" si="4"/>
        <v>351587108.77999997</v>
      </c>
      <c r="S17" s="47">
        <f t="shared" si="4"/>
        <v>79664236.920000002</v>
      </c>
      <c r="T17" s="47">
        <f t="shared" si="4"/>
        <v>0</v>
      </c>
      <c r="U17" s="47">
        <f t="shared" si="4"/>
        <v>107736653.63</v>
      </c>
      <c r="V17" s="47">
        <f t="shared" si="4"/>
        <v>100920000</v>
      </c>
      <c r="W17" s="47">
        <f t="shared" si="4"/>
        <v>-3300000</v>
      </c>
      <c r="X17" s="47">
        <f t="shared" si="4"/>
        <v>0</v>
      </c>
      <c r="Y17" s="47">
        <f t="shared" si="4"/>
        <v>66168591.789999999</v>
      </c>
      <c r="Z17" s="47">
        <f t="shared" si="4"/>
        <v>-120636</v>
      </c>
      <c r="AA17" s="47">
        <f t="shared" si="4"/>
        <v>-120636</v>
      </c>
      <c r="AB17" s="47">
        <f t="shared" si="4"/>
        <v>11000000</v>
      </c>
    </row>
    <row r="18" spans="1:74" s="48" customFormat="1">
      <c r="A18" s="46" t="s">
        <v>294</v>
      </c>
    </row>
    <row r="19" spans="1:74" s="26" customFormat="1">
      <c r="A19" s="17" t="s">
        <v>299</v>
      </c>
      <c r="E19" s="26">
        <f>E5+E17</f>
        <v>844512402.11000001</v>
      </c>
      <c r="F19" s="26">
        <f t="shared" ref="F19:AB19" si="5">F5+F17</f>
        <v>770004415.90999997</v>
      </c>
      <c r="G19" s="26">
        <f t="shared" si="5"/>
        <v>397424573.13999999</v>
      </c>
      <c r="H19" s="26">
        <f t="shared" si="5"/>
        <v>162409537.08000001</v>
      </c>
      <c r="I19" s="26">
        <f t="shared" si="5"/>
        <v>792799748.87</v>
      </c>
      <c r="J19" s="26">
        <f t="shared" si="5"/>
        <v>660017894.44000006</v>
      </c>
      <c r="K19" s="26">
        <f t="shared" si="5"/>
        <v>425455914.51999998</v>
      </c>
      <c r="L19" s="26">
        <f t="shared" si="5"/>
        <v>288224649.19999999</v>
      </c>
      <c r="M19" s="26">
        <f t="shared" si="5"/>
        <v>844587202.64999998</v>
      </c>
      <c r="N19" s="26">
        <f t="shared" si="5"/>
        <v>812748865.17000008</v>
      </c>
      <c r="O19" s="26">
        <f t="shared" si="5"/>
        <v>550986814.31999993</v>
      </c>
      <c r="P19" s="26">
        <f t="shared" si="5"/>
        <v>395135845.63999999</v>
      </c>
      <c r="Q19" s="26">
        <f t="shared" si="5"/>
        <v>862975962.70000005</v>
      </c>
      <c r="R19" s="26">
        <f t="shared" si="5"/>
        <v>679991860.32999992</v>
      </c>
      <c r="S19" s="26">
        <f t="shared" si="5"/>
        <v>296637667.94</v>
      </c>
      <c r="T19" s="26">
        <f t="shared" si="5"/>
        <v>100087332.38</v>
      </c>
      <c r="U19" s="26">
        <f t="shared" si="5"/>
        <v>425244176.38</v>
      </c>
      <c r="V19" s="26">
        <f t="shared" si="5"/>
        <v>268477855.39999998</v>
      </c>
      <c r="W19" s="26">
        <f t="shared" si="5"/>
        <v>111509714.58000001</v>
      </c>
      <c r="X19" s="26">
        <f t="shared" si="5"/>
        <v>94590903.530000001</v>
      </c>
      <c r="Y19" s="26">
        <f t="shared" si="5"/>
        <v>256228401.11999997</v>
      </c>
      <c r="Z19" s="26">
        <f t="shared" si="5"/>
        <v>144999680.46000001</v>
      </c>
      <c r="AA19" s="26">
        <f t="shared" si="5"/>
        <v>104520227.73999999</v>
      </c>
      <c r="AB19" s="26">
        <f t="shared" si="5"/>
        <v>59435728.579999998</v>
      </c>
    </row>
    <row r="20" spans="1:74" s="26" customFormat="1">
      <c r="A20" s="17" t="s">
        <v>300</v>
      </c>
      <c r="B20" s="40">
        <v>539307205.66999996</v>
      </c>
      <c r="C20" s="40">
        <v>298710706.64999998</v>
      </c>
      <c r="D20" s="40">
        <v>53424340.170000002</v>
      </c>
      <c r="E20" s="26">
        <v>671396305.88</v>
      </c>
      <c r="F20" s="26">
        <v>472220795.66000003</v>
      </c>
      <c r="G20" s="26">
        <v>89866496.560000002</v>
      </c>
      <c r="H20" s="26">
        <v>98632519.780000001</v>
      </c>
      <c r="I20" s="26">
        <v>689844199.94000006</v>
      </c>
      <c r="J20" s="26">
        <v>153912849.30000001</v>
      </c>
      <c r="K20" s="26">
        <v>19900576.359999999</v>
      </c>
      <c r="L20" s="26">
        <v>6908958.2800000003</v>
      </c>
      <c r="M20" s="26">
        <v>227783450.15000001</v>
      </c>
      <c r="N20" s="26">
        <v>11019516.92</v>
      </c>
      <c r="O20" s="26">
        <v>-70332768.439999998</v>
      </c>
      <c r="P20" s="26">
        <v>5955731.9100000001</v>
      </c>
      <c r="Q20" s="26">
        <v>165537405.34999999</v>
      </c>
      <c r="R20" s="26">
        <v>126379974.90000001</v>
      </c>
      <c r="S20" s="26">
        <v>82925369.269999996</v>
      </c>
      <c r="T20" s="26">
        <v>41639247.590000004</v>
      </c>
      <c r="U20" s="26">
        <v>343986058.02999997</v>
      </c>
      <c r="V20" s="26">
        <v>148215315</v>
      </c>
      <c r="W20" s="26">
        <v>105993713.34999999</v>
      </c>
      <c r="X20" s="26">
        <v>55168192.780000001</v>
      </c>
      <c r="Y20" s="26">
        <v>311785850.20999998</v>
      </c>
      <c r="Z20" s="40">
        <v>214415795.81</v>
      </c>
      <c r="AA20" s="40">
        <v>161099299.12</v>
      </c>
      <c r="AB20" s="40">
        <v>92782978.969999999</v>
      </c>
      <c r="AC20" s="40">
        <v>400732305.49000001</v>
      </c>
      <c r="AD20" s="40">
        <v>330756005.32999998</v>
      </c>
      <c r="AE20" s="40">
        <v>265370885.94999999</v>
      </c>
      <c r="AF20" s="40">
        <v>168262384.78</v>
      </c>
      <c r="AG20" s="40">
        <v>183597326.80000001</v>
      </c>
      <c r="AH20" s="40">
        <v>92311923.209999993</v>
      </c>
      <c r="AI20" s="40">
        <v>71724230.170000002</v>
      </c>
      <c r="AJ20" s="40">
        <v>0</v>
      </c>
    </row>
    <row r="21" spans="1:74" s="63" customFormat="1">
      <c r="A21" s="63" t="s">
        <v>559</v>
      </c>
      <c r="E21" s="63">
        <f>E20/E19</f>
        <v>0.79501059333471913</v>
      </c>
      <c r="F21" s="63">
        <f t="shared" ref="F21:AB21" si="6">F20/F19</f>
        <v>0.61327024352441428</v>
      </c>
      <c r="G21" s="63">
        <f t="shared" si="6"/>
        <v>0.22612214400829941</v>
      </c>
      <c r="H21" s="63">
        <f t="shared" si="6"/>
        <v>0.60730743744079141</v>
      </c>
      <c r="I21" s="63">
        <f t="shared" si="6"/>
        <v>0.87013675385651246</v>
      </c>
      <c r="J21" s="63">
        <f t="shared" si="6"/>
        <v>0.23319496425258163</v>
      </c>
      <c r="K21" s="63">
        <f t="shared" si="6"/>
        <v>4.6774708449997364E-2</v>
      </c>
      <c r="L21" s="63">
        <f t="shared" si="6"/>
        <v>2.397074052887771E-2</v>
      </c>
      <c r="M21" s="63">
        <f t="shared" si="6"/>
        <v>0.26969796539102225</v>
      </c>
      <c r="N21" s="63">
        <f t="shared" si="6"/>
        <v>1.3558329506489169E-2</v>
      </c>
      <c r="O21" s="63">
        <f t="shared" si="6"/>
        <v>-0.12764873244163047</v>
      </c>
      <c r="P21" s="63">
        <f t="shared" si="6"/>
        <v>1.5072618634114363E-2</v>
      </c>
      <c r="Q21" s="63">
        <f t="shared" si="6"/>
        <v>0.19182157152104415</v>
      </c>
      <c r="R21" s="63">
        <f t="shared" si="6"/>
        <v>0.18585512896973183</v>
      </c>
      <c r="S21" s="63">
        <f t="shared" si="6"/>
        <v>0.27955104234022315</v>
      </c>
      <c r="T21" s="63">
        <f t="shared" si="6"/>
        <v>0.41602914774378169</v>
      </c>
      <c r="U21" s="63">
        <f t="shared" si="6"/>
        <v>0.80891421243735639</v>
      </c>
      <c r="V21" s="63">
        <f t="shared" si="6"/>
        <v>0.55205787747066459</v>
      </c>
      <c r="W21" s="63">
        <f t="shared" si="6"/>
        <v>0.95053344678734075</v>
      </c>
      <c r="X21" s="63">
        <f t="shared" si="6"/>
        <v>0.58322936689681915</v>
      </c>
      <c r="Y21" s="63">
        <f t="shared" si="6"/>
        <v>1.216827833476511</v>
      </c>
      <c r="Z21" s="63">
        <f t="shared" si="6"/>
        <v>1.4787328849952142</v>
      </c>
      <c r="AA21" s="63">
        <f t="shared" si="6"/>
        <v>1.5413217384174063</v>
      </c>
      <c r="AB21" s="63">
        <f t="shared" si="6"/>
        <v>1.5610640466048107</v>
      </c>
    </row>
    <row r="22" spans="1:74" s="26" customFormat="1">
      <c r="A22" s="17" t="s">
        <v>301</v>
      </c>
      <c r="E22" s="26">
        <f>I35</f>
        <v>1517949461.8400002</v>
      </c>
      <c r="F22" s="26">
        <f t="shared" ref="F22:AB22" si="7">J35</f>
        <v>1086104194.3599999</v>
      </c>
      <c r="G22" s="26">
        <f t="shared" si="7"/>
        <v>1177733753.0799999</v>
      </c>
      <c r="H22" s="26">
        <f t="shared" si="7"/>
        <v>1027942896.3000001</v>
      </c>
      <c r="I22" s="26">
        <f t="shared" si="7"/>
        <v>1099848578.8099999</v>
      </c>
      <c r="J22" s="26">
        <f t="shared" si="7"/>
        <v>1150348930.8500001</v>
      </c>
      <c r="K22" s="26">
        <f t="shared" si="7"/>
        <v>1301059384.7</v>
      </c>
      <c r="L22" s="26">
        <f t="shared" si="7"/>
        <v>1090262131.3900001</v>
      </c>
      <c r="M22" s="26">
        <f t="shared" si="7"/>
        <v>1083675397.4000001</v>
      </c>
      <c r="N22" s="26">
        <f t="shared" si="7"/>
        <v>866969147.35000002</v>
      </c>
      <c r="O22" s="26">
        <f t="shared" si="7"/>
        <v>903646111.97000003</v>
      </c>
      <c r="P22" s="26">
        <f t="shared" si="7"/>
        <v>983627040.76999998</v>
      </c>
      <c r="Q22" s="26">
        <f t="shared" si="7"/>
        <v>1002525755.89</v>
      </c>
      <c r="R22" s="26">
        <f t="shared" si="7"/>
        <v>1052226532.66</v>
      </c>
      <c r="S22" s="26">
        <f t="shared" si="7"/>
        <v>1104813177.74</v>
      </c>
      <c r="T22" s="26">
        <f t="shared" si="7"/>
        <v>966928453.38</v>
      </c>
      <c r="U22" s="26">
        <f t="shared" si="7"/>
        <v>1085194436.3800001</v>
      </c>
      <c r="V22" s="26">
        <f t="shared" si="7"/>
        <v>1245522975.5</v>
      </c>
      <c r="W22" s="26">
        <f t="shared" si="7"/>
        <v>1203488085.3999999</v>
      </c>
      <c r="X22" s="26">
        <f t="shared" si="7"/>
        <v>301864678.05000001</v>
      </c>
      <c r="Y22" s="26">
        <f t="shared" si="7"/>
        <v>0</v>
      </c>
      <c r="Z22" s="26">
        <f t="shared" si="7"/>
        <v>0</v>
      </c>
      <c r="AA22" s="26">
        <f t="shared" si="7"/>
        <v>0</v>
      </c>
      <c r="AB22" s="26">
        <f t="shared" si="7"/>
        <v>0</v>
      </c>
    </row>
    <row r="23" spans="1:74" s="26" customFormat="1">
      <c r="A23" s="17" t="s">
        <v>302</v>
      </c>
      <c r="E23" s="26">
        <f>E20+E22-E19</f>
        <v>1344833365.6100001</v>
      </c>
      <c r="F23" s="26">
        <f t="shared" ref="F23:AB23" si="8">F20+F22-F19</f>
        <v>788320574.11000001</v>
      </c>
      <c r="G23" s="26">
        <f t="shared" si="8"/>
        <v>870175676.49999988</v>
      </c>
      <c r="H23" s="26">
        <f t="shared" si="8"/>
        <v>964165879.00000012</v>
      </c>
      <c r="I23" s="26">
        <f t="shared" si="8"/>
        <v>996893029.88</v>
      </c>
      <c r="J23" s="26">
        <f t="shared" si="8"/>
        <v>644243885.71000004</v>
      </c>
      <c r="K23" s="26">
        <f t="shared" si="8"/>
        <v>895504046.53999996</v>
      </c>
      <c r="L23" s="26">
        <f t="shared" si="8"/>
        <v>808946440.47000003</v>
      </c>
      <c r="M23" s="26">
        <f t="shared" si="8"/>
        <v>466871644.90000021</v>
      </c>
      <c r="N23" s="26">
        <f t="shared" si="8"/>
        <v>65239799.099999905</v>
      </c>
      <c r="O23" s="26">
        <f t="shared" si="8"/>
        <v>282326529.21000004</v>
      </c>
      <c r="P23" s="26">
        <f t="shared" si="8"/>
        <v>594446927.03999996</v>
      </c>
      <c r="Q23" s="26">
        <f t="shared" si="8"/>
        <v>305087198.53999996</v>
      </c>
      <c r="R23" s="26">
        <f t="shared" si="8"/>
        <v>498614647.23000002</v>
      </c>
      <c r="S23" s="26">
        <f t="shared" si="8"/>
        <v>891100879.06999993</v>
      </c>
      <c r="T23" s="26">
        <f t="shared" si="8"/>
        <v>908480368.59000003</v>
      </c>
      <c r="U23" s="26">
        <f t="shared" si="8"/>
        <v>1003936318.0300001</v>
      </c>
      <c r="V23" s="26">
        <f t="shared" si="8"/>
        <v>1125260435.0999999</v>
      </c>
      <c r="W23" s="26">
        <f t="shared" si="8"/>
        <v>1197972084.1699998</v>
      </c>
      <c r="X23" s="26">
        <f t="shared" si="8"/>
        <v>262441967.30000004</v>
      </c>
      <c r="Y23" s="26">
        <f t="shared" si="8"/>
        <v>55557449.090000004</v>
      </c>
      <c r="Z23" s="26">
        <f t="shared" si="8"/>
        <v>69416115.349999994</v>
      </c>
      <c r="AA23" s="26">
        <f t="shared" si="8"/>
        <v>56579071.38000001</v>
      </c>
      <c r="AB23" s="26">
        <f t="shared" si="8"/>
        <v>33347250.390000001</v>
      </c>
    </row>
    <row r="24" spans="1:74" s="26" customFormat="1">
      <c r="A24" s="17" t="s">
        <v>303</v>
      </c>
      <c r="B24" s="40">
        <v>31932827.25</v>
      </c>
      <c r="C24" s="40">
        <v>36947239.68</v>
      </c>
      <c r="D24" s="40">
        <v>10684165.9</v>
      </c>
      <c r="E24" s="26">
        <v>404148285.75</v>
      </c>
      <c r="F24" s="26">
        <v>192320221.71000001</v>
      </c>
      <c r="G24" s="26">
        <v>280348353.11000001</v>
      </c>
      <c r="H24" s="26">
        <v>721892364.89999998</v>
      </c>
      <c r="I24" s="26">
        <v>287478447.73000002</v>
      </c>
      <c r="J24" s="26">
        <v>397866458.67000002</v>
      </c>
      <c r="K24" s="26">
        <v>395017279.06999999</v>
      </c>
      <c r="L24" s="26">
        <v>205385498.41</v>
      </c>
      <c r="M24" s="26">
        <v>479708883.26999998</v>
      </c>
      <c r="N24" s="26">
        <v>512008699.74000001</v>
      </c>
      <c r="O24" s="26">
        <v>518874842.41000003</v>
      </c>
      <c r="P24" s="26">
        <v>252898730.63999999</v>
      </c>
      <c r="Q24" s="26">
        <v>894145812.67999995</v>
      </c>
      <c r="R24" s="26">
        <v>508180506.60000002</v>
      </c>
      <c r="S24" s="26">
        <v>195164612.47999999</v>
      </c>
      <c r="T24" s="26">
        <v>95413139.670000002</v>
      </c>
      <c r="U24" s="26">
        <v>33841143.479999997</v>
      </c>
      <c r="V24" s="26">
        <v>95241892.739999995</v>
      </c>
      <c r="W24" s="26">
        <v>95670406.010000005</v>
      </c>
      <c r="X24" s="26">
        <v>-2734216.35</v>
      </c>
      <c r="Y24" s="26">
        <v>712563495.87</v>
      </c>
      <c r="Z24" s="40">
        <v>856460545.92999995</v>
      </c>
      <c r="AA24" s="40">
        <v>877462650.26999998</v>
      </c>
      <c r="AB24" s="40">
        <v>-41345462.039999999</v>
      </c>
      <c r="AC24" s="40">
        <v>-140626218.33000001</v>
      </c>
      <c r="AD24" s="40">
        <v>-152269629.83000001</v>
      </c>
      <c r="AE24" s="40">
        <v>-163069873.31</v>
      </c>
      <c r="AF24" s="40">
        <v>0</v>
      </c>
      <c r="AG24" s="40">
        <v>35298543.259999998</v>
      </c>
      <c r="AH24" s="40">
        <v>326762623.47000003</v>
      </c>
      <c r="AI24" s="40">
        <v>169145868.18000001</v>
      </c>
      <c r="AJ24" s="40">
        <v>0</v>
      </c>
    </row>
    <row r="25" spans="1:74" s="117" customFormat="1" ht="129.75" customHeight="1">
      <c r="A25" s="200" t="s">
        <v>640</v>
      </c>
      <c r="B25" s="201"/>
      <c r="C25" s="201"/>
      <c r="D25" s="201"/>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row>
    <row r="26" spans="1:74" s="26" customFormat="1">
      <c r="A26" s="17"/>
    </row>
    <row r="27" spans="1:74" s="26" customFormat="1">
      <c r="A27" s="17"/>
    </row>
    <row r="28" spans="1:74" s="26" customFormat="1">
      <c r="A28" s="17"/>
    </row>
    <row r="29" spans="1:74" s="26" customFormat="1">
      <c r="A29" s="17"/>
    </row>
    <row r="30" spans="1:74" s="30" customFormat="1" ht="11.25" customHeight="1" thickBot="1">
      <c r="A30" s="15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40178</v>
      </c>
      <c r="AI30" s="1">
        <v>39813</v>
      </c>
      <c r="AJ30" s="1">
        <v>25569</v>
      </c>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23" t="s">
        <v>310</v>
      </c>
      <c r="B31" s="40">
        <v>6645621326.6999998</v>
      </c>
      <c r="C31" s="40">
        <v>6525292105</v>
      </c>
      <c r="D31" s="40">
        <v>6352283866.6199999</v>
      </c>
      <c r="E31" s="40">
        <v>6203738631.4799995</v>
      </c>
      <c r="F31" s="40">
        <v>6150898685.3199997</v>
      </c>
      <c r="G31" s="40">
        <v>5751256765.3699999</v>
      </c>
      <c r="H31" s="40">
        <v>5588315041.3100004</v>
      </c>
      <c r="I31" s="40">
        <v>5477455256.5500002</v>
      </c>
      <c r="J31" s="40">
        <v>5318071506.8800001</v>
      </c>
      <c r="K31" s="40">
        <v>5253048448.8599997</v>
      </c>
      <c r="L31" s="40">
        <v>4704684614.1000004</v>
      </c>
      <c r="M31" s="40">
        <v>4362399290.8100004</v>
      </c>
      <c r="N31" s="40">
        <v>4082761065</v>
      </c>
      <c r="O31" s="40">
        <v>3677608757.8899999</v>
      </c>
      <c r="P31" s="40">
        <v>3225522356.71</v>
      </c>
      <c r="Q31" s="40">
        <v>2744455394.3800001</v>
      </c>
      <c r="R31" s="40">
        <v>2408716662.0300002</v>
      </c>
      <c r="S31" s="40">
        <v>1965300289.6099999</v>
      </c>
      <c r="T31" s="40">
        <v>1713171473.3199999</v>
      </c>
      <c r="U31" s="40">
        <v>1640775639.04</v>
      </c>
      <c r="V31" s="40">
        <v>1553586549.78</v>
      </c>
      <c r="W31" s="40">
        <v>1437445900.4200001</v>
      </c>
      <c r="X31" s="40">
        <v>1414890448.77</v>
      </c>
      <c r="Y31" s="40">
        <v>1342987157.6400001</v>
      </c>
      <c r="Z31" s="40">
        <v>1213164447.1199999</v>
      </c>
      <c r="AA31" s="40">
        <v>1184818565.6500001</v>
      </c>
      <c r="AB31" s="40">
        <v>1142542956.3399999</v>
      </c>
      <c r="AC31" s="40">
        <v>1110389699.6700001</v>
      </c>
      <c r="AD31" s="40">
        <v>1008027285.3</v>
      </c>
      <c r="AE31" s="40">
        <v>969991063.89999998</v>
      </c>
      <c r="AF31" s="40">
        <v>850735370.58000004</v>
      </c>
      <c r="AG31" s="40">
        <v>514259705.08999997</v>
      </c>
      <c r="AH31" s="40">
        <v>0</v>
      </c>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52" t="s">
        <v>311</v>
      </c>
      <c r="B32" s="40">
        <v>1235994451.48</v>
      </c>
      <c r="C32" s="40">
        <v>1235994451.48</v>
      </c>
      <c r="D32" s="40">
        <v>1235994451.48</v>
      </c>
      <c r="E32" s="40">
        <v>1235994451.48</v>
      </c>
      <c r="F32" s="40">
        <v>1135538264.98</v>
      </c>
      <c r="G32" s="40">
        <v>1135538264.98</v>
      </c>
      <c r="H32" s="40">
        <v>1118860359.8800001</v>
      </c>
      <c r="I32" s="40">
        <v>1118860359.8800001</v>
      </c>
      <c r="J32" s="40">
        <v>1130807768.5699999</v>
      </c>
      <c r="K32" s="40">
        <v>1078807768.5699999</v>
      </c>
      <c r="L32" s="40">
        <v>907083227.99000001</v>
      </c>
      <c r="M32" s="40">
        <v>678249563.01999998</v>
      </c>
      <c r="N32" s="40">
        <v>688848280.00999999</v>
      </c>
      <c r="O32" s="40">
        <v>536332578.66000003</v>
      </c>
      <c r="P32" s="40">
        <v>481899695.07999998</v>
      </c>
      <c r="Q32" s="40">
        <v>345402506.20999998</v>
      </c>
      <c r="R32" s="40">
        <v>331802234.58999997</v>
      </c>
      <c r="S32" s="40">
        <v>151642686.15000001</v>
      </c>
      <c r="T32" s="40">
        <v>99534307.159999996</v>
      </c>
      <c r="U32" s="40">
        <v>99534307.159999996</v>
      </c>
      <c r="V32" s="40">
        <v>103605605.03</v>
      </c>
      <c r="W32" s="40">
        <v>42789715.189999998</v>
      </c>
      <c r="X32" s="40">
        <v>42789715.189999998</v>
      </c>
      <c r="Y32" s="40">
        <v>42789715.189999998</v>
      </c>
      <c r="Z32" s="40">
        <v>22334466.09</v>
      </c>
      <c r="AA32" s="40">
        <v>3052019.14</v>
      </c>
      <c r="AB32" s="40">
        <v>3052019.14</v>
      </c>
      <c r="AC32" s="40">
        <v>3052019.14</v>
      </c>
      <c r="AD32" s="40">
        <v>3052019.14</v>
      </c>
      <c r="AE32" s="40">
        <v>26883677.579999998</v>
      </c>
      <c r="AF32" s="40">
        <v>26883677.579999998</v>
      </c>
      <c r="AG32" s="40">
        <v>33883677.579999998</v>
      </c>
      <c r="AH32" s="40">
        <v>0</v>
      </c>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52" t="s">
        <v>312</v>
      </c>
      <c r="B33" s="40">
        <v>0</v>
      </c>
      <c r="C33" s="40">
        <v>13431700</v>
      </c>
      <c r="D33" s="40">
        <v>13431700</v>
      </c>
      <c r="E33" s="40">
        <v>13431700</v>
      </c>
      <c r="F33" s="40">
        <v>13431700</v>
      </c>
      <c r="G33" s="40">
        <v>13431700</v>
      </c>
      <c r="H33" s="40">
        <v>14931700</v>
      </c>
      <c r="I33" s="40">
        <v>14931700</v>
      </c>
      <c r="J33" s="40">
        <v>14931700</v>
      </c>
      <c r="K33" s="40">
        <v>14931700</v>
      </c>
      <c r="L33" s="40">
        <v>14431700</v>
      </c>
      <c r="M33" s="40">
        <v>14431700</v>
      </c>
      <c r="N33" s="40">
        <v>13931700</v>
      </c>
      <c r="O33" s="40">
        <v>13431700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53" t="s">
        <v>315</v>
      </c>
      <c r="B34" s="49"/>
      <c r="C34" s="49"/>
      <c r="D34" s="49"/>
      <c r="E34" s="49">
        <f>E31-E32-E33</f>
        <v>4954312480</v>
      </c>
      <c r="F34" s="49">
        <f t="shared" ref="F34:AB34" si="9">F31-F32-F33</f>
        <v>5001928720.3400002</v>
      </c>
      <c r="G34" s="49">
        <f t="shared" si="9"/>
        <v>4602286800.3899994</v>
      </c>
      <c r="H34" s="49">
        <f t="shared" si="9"/>
        <v>4454522981.4300003</v>
      </c>
      <c r="I34" s="49">
        <f t="shared" si="9"/>
        <v>4343663196.6700001</v>
      </c>
      <c r="J34" s="49">
        <f t="shared" si="9"/>
        <v>4172332038.3100004</v>
      </c>
      <c r="K34" s="49">
        <f t="shared" si="9"/>
        <v>4159308980.29</v>
      </c>
      <c r="L34" s="49">
        <f t="shared" si="9"/>
        <v>3783169686.1100006</v>
      </c>
      <c r="M34" s="49">
        <f t="shared" si="9"/>
        <v>3669718027.7900004</v>
      </c>
      <c r="N34" s="49">
        <f t="shared" si="9"/>
        <v>3379981084.9899998</v>
      </c>
      <c r="O34" s="49">
        <f t="shared" si="9"/>
        <v>3127844479.23</v>
      </c>
      <c r="P34" s="49">
        <f t="shared" si="9"/>
        <v>2743622661.6300001</v>
      </c>
      <c r="Q34" s="49">
        <f t="shared" si="9"/>
        <v>2399052888.1700001</v>
      </c>
      <c r="R34" s="49">
        <f t="shared" si="9"/>
        <v>2076914427.4400003</v>
      </c>
      <c r="S34" s="49">
        <f t="shared" si="9"/>
        <v>1813657603.4599998</v>
      </c>
      <c r="T34" s="49">
        <f t="shared" si="9"/>
        <v>1613637166.1599998</v>
      </c>
      <c r="U34" s="49">
        <f t="shared" si="9"/>
        <v>1541241331.8799999</v>
      </c>
      <c r="V34" s="49">
        <f t="shared" si="9"/>
        <v>1449980944.75</v>
      </c>
      <c r="W34" s="49">
        <f t="shared" si="9"/>
        <v>1394656185.23</v>
      </c>
      <c r="X34" s="49">
        <f t="shared" si="9"/>
        <v>1372100733.5799999</v>
      </c>
      <c r="Y34" s="49">
        <f t="shared" si="9"/>
        <v>1300197442.45</v>
      </c>
      <c r="Z34" s="49">
        <f t="shared" si="9"/>
        <v>1190829981.03</v>
      </c>
      <c r="AA34" s="49">
        <f t="shared" si="9"/>
        <v>1181766546.51</v>
      </c>
      <c r="AB34" s="49">
        <f t="shared" si="9"/>
        <v>1139490937.1999998</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18" customFormat="1" ht="14.25" thickBot="1">
      <c r="A35" s="154" t="s">
        <v>317</v>
      </c>
      <c r="B35" s="33">
        <f>SUM(B22:B31)</f>
        <v>6677597526.9499998</v>
      </c>
      <c r="C35" s="33">
        <f>SUM(C22:C31)</f>
        <v>6562282625.6800003</v>
      </c>
      <c r="D35" s="33">
        <f>SUM(D22:D31)</f>
        <v>6363011222.5199995</v>
      </c>
      <c r="E35" s="33">
        <f>资产资本表!E17</f>
        <v>1620527103.6300001</v>
      </c>
      <c r="F35" s="33">
        <f>资产资本表!F17</f>
        <v>1347487635.8500001</v>
      </c>
      <c r="G35" s="33">
        <f>资产资本表!G17</f>
        <v>1558660397.6500001</v>
      </c>
      <c r="H35" s="33">
        <f>资产资本表!H17</f>
        <v>2143420262.55</v>
      </c>
      <c r="I35" s="33">
        <f>资产资本表!I17</f>
        <v>1517949461.8400002</v>
      </c>
      <c r="J35" s="33">
        <f>资产资本表!J17</f>
        <v>1086104194.3599999</v>
      </c>
      <c r="K35" s="33">
        <f>资产资本表!K17</f>
        <v>1177733753.0799999</v>
      </c>
      <c r="L35" s="33">
        <f>资产资本表!L17</f>
        <v>1027942896.3000001</v>
      </c>
      <c r="M35" s="33">
        <f>资产资本表!M17</f>
        <v>1099848578.8099999</v>
      </c>
      <c r="N35" s="33">
        <f>资产资本表!N17</f>
        <v>1150348930.8500001</v>
      </c>
      <c r="O35" s="33">
        <f>资产资本表!O17</f>
        <v>1301059384.7</v>
      </c>
      <c r="P35" s="33">
        <f>资产资本表!P17</f>
        <v>1090262131.3900001</v>
      </c>
      <c r="Q35" s="33">
        <f>资产资本表!Q17</f>
        <v>1083675397.4000001</v>
      </c>
      <c r="R35" s="33">
        <f>资产资本表!R17</f>
        <v>866969147.35000002</v>
      </c>
      <c r="S35" s="33">
        <f>资产资本表!S17</f>
        <v>903646111.97000003</v>
      </c>
      <c r="T35" s="33">
        <f>资产资本表!T17</f>
        <v>983627040.76999998</v>
      </c>
      <c r="U35" s="33">
        <f>资产资本表!U17</f>
        <v>1002525755.89</v>
      </c>
      <c r="V35" s="33">
        <f>资产资本表!V17</f>
        <v>1052226532.66</v>
      </c>
      <c r="W35" s="33">
        <f>资产资本表!W17</f>
        <v>1104813177.74</v>
      </c>
      <c r="X35" s="33">
        <f>资产资本表!X17</f>
        <v>966928453.38</v>
      </c>
      <c r="Y35" s="33">
        <f>资产资本表!Y17</f>
        <v>1085194436.3800001</v>
      </c>
      <c r="Z35" s="33">
        <f>资产资本表!Z17</f>
        <v>1245522975.5</v>
      </c>
      <c r="AA35" s="33">
        <f>资产资本表!AA17</f>
        <v>1203488085.3999999</v>
      </c>
      <c r="AB35" s="33">
        <f>资产资本表!AB17</f>
        <v>301864678.05000001</v>
      </c>
      <c r="AC35" s="33"/>
      <c r="AD35" s="33"/>
      <c r="AE35" s="33"/>
      <c r="AF35" s="33"/>
      <c r="AG35" s="33"/>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SUM(BV22:BV31)</f>
        <v>1207647065.74</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40">
        <v>9000000</v>
      </c>
      <c r="C40" s="40">
        <v>6480000</v>
      </c>
      <c r="D40" s="40">
        <v>0</v>
      </c>
      <c r="E40" s="26">
        <v>11164200</v>
      </c>
      <c r="F40" s="26">
        <v>0</v>
      </c>
      <c r="G40" s="26">
        <v>0</v>
      </c>
      <c r="H40" s="26">
        <v>0</v>
      </c>
      <c r="I40" s="26">
        <v>159760208</v>
      </c>
      <c r="J40" s="26">
        <v>180000</v>
      </c>
      <c r="K40" s="26">
        <v>180000</v>
      </c>
      <c r="L40" s="26">
        <v>0</v>
      </c>
      <c r="M40" s="26">
        <v>8480000</v>
      </c>
      <c r="N40" s="26">
        <v>8000000</v>
      </c>
      <c r="O40" s="26">
        <v>8000000</v>
      </c>
      <c r="P40" s="26">
        <v>0</v>
      </c>
      <c r="Q40" s="26">
        <v>132217700</v>
      </c>
      <c r="R40" s="26">
        <v>117314500</v>
      </c>
      <c r="S40" s="26">
        <v>113314500</v>
      </c>
      <c r="T40" s="26">
        <v>113314500</v>
      </c>
      <c r="U40" s="26">
        <v>0</v>
      </c>
      <c r="V40" s="26">
        <v>0</v>
      </c>
      <c r="W40" s="26">
        <v>0</v>
      </c>
      <c r="X40" s="26">
        <v>0</v>
      </c>
      <c r="Y40" s="26">
        <v>1061200000</v>
      </c>
      <c r="Z40" s="40">
        <v>1025000000</v>
      </c>
      <c r="AA40" s="40">
        <v>1025000000</v>
      </c>
      <c r="AB40" s="40">
        <v>0</v>
      </c>
      <c r="AC40" s="40">
        <v>12000000</v>
      </c>
      <c r="AD40" s="40">
        <v>12000000</v>
      </c>
      <c r="AE40" s="40">
        <v>0</v>
      </c>
      <c r="AF40" s="40">
        <v>0</v>
      </c>
      <c r="AG40" s="40">
        <v>1000000</v>
      </c>
      <c r="AH40" s="40">
        <v>0</v>
      </c>
      <c r="AI40" s="40">
        <v>23300503</v>
      </c>
      <c r="AJ40" s="40">
        <v>0</v>
      </c>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55" t="s">
        <v>580</v>
      </c>
      <c r="B41" s="53">
        <v>1419647033.29</v>
      </c>
      <c r="C41" s="53">
        <v>682396282.87</v>
      </c>
      <c r="D41" s="53">
        <v>73246783.790000007</v>
      </c>
      <c r="E41" s="53">
        <v>142823116.41999999</v>
      </c>
      <c r="I41" s="53">
        <v>107309709.34</v>
      </c>
      <c r="M41" s="53">
        <v>69550568.159999996</v>
      </c>
      <c r="Q41" s="53">
        <v>52171026.149999999</v>
      </c>
      <c r="U41" s="53">
        <v>69469368.299999997</v>
      </c>
      <c r="Y41" s="53">
        <v>60190549.600000001</v>
      </c>
    </row>
    <row r="42" spans="1:74" s="26" customFormat="1">
      <c r="A42" s="17" t="s">
        <v>322</v>
      </c>
      <c r="E42" s="26">
        <f>E40-E41</f>
        <v>-131658916.41999999</v>
      </c>
      <c r="F42" s="26">
        <f t="shared" ref="F42:AB42" si="10">F40-F41</f>
        <v>0</v>
      </c>
      <c r="G42" s="26">
        <f t="shared" si="10"/>
        <v>0</v>
      </c>
      <c r="H42" s="26">
        <f t="shared" si="10"/>
        <v>0</v>
      </c>
      <c r="I42" s="26">
        <f t="shared" si="10"/>
        <v>52450498.659999996</v>
      </c>
      <c r="J42" s="26">
        <f t="shared" si="10"/>
        <v>180000</v>
      </c>
      <c r="K42" s="26">
        <f t="shared" si="10"/>
        <v>180000</v>
      </c>
      <c r="L42" s="26">
        <f t="shared" si="10"/>
        <v>0</v>
      </c>
      <c r="M42" s="26">
        <f t="shared" si="10"/>
        <v>-61070568.159999996</v>
      </c>
      <c r="N42" s="26">
        <f t="shared" si="10"/>
        <v>8000000</v>
      </c>
      <c r="O42" s="26">
        <f t="shared" si="10"/>
        <v>8000000</v>
      </c>
      <c r="P42" s="26">
        <f t="shared" si="10"/>
        <v>0</v>
      </c>
      <c r="Q42" s="26">
        <f t="shared" si="10"/>
        <v>80046673.849999994</v>
      </c>
      <c r="R42" s="26">
        <f t="shared" si="10"/>
        <v>117314500</v>
      </c>
      <c r="S42" s="26">
        <f t="shared" si="10"/>
        <v>113314500</v>
      </c>
      <c r="T42" s="26">
        <f t="shared" si="10"/>
        <v>113314500</v>
      </c>
      <c r="U42" s="26">
        <f t="shared" si="10"/>
        <v>-69469368.299999997</v>
      </c>
      <c r="V42" s="26">
        <f t="shared" si="10"/>
        <v>0</v>
      </c>
      <c r="W42" s="26">
        <f t="shared" si="10"/>
        <v>0</v>
      </c>
      <c r="X42" s="26">
        <f t="shared" si="10"/>
        <v>0</v>
      </c>
      <c r="Y42" s="26">
        <f t="shared" si="10"/>
        <v>1001009450.4</v>
      </c>
      <c r="Z42" s="26">
        <f t="shared" si="10"/>
        <v>1025000000</v>
      </c>
      <c r="AA42" s="26">
        <f t="shared" si="10"/>
        <v>1025000000</v>
      </c>
      <c r="AB42" s="26">
        <f t="shared" si="10"/>
        <v>0</v>
      </c>
    </row>
    <row r="43" spans="1:74" s="52" customFormat="1">
      <c r="A43" s="156" t="s">
        <v>321</v>
      </c>
    </row>
    <row r="44" spans="1:74" s="26" customFormat="1">
      <c r="A44" s="17" t="s">
        <v>325</v>
      </c>
      <c r="B44" s="40">
        <v>1624706138.9100001</v>
      </c>
      <c r="C44" s="40">
        <v>1017978898.8</v>
      </c>
      <c r="D44" s="40">
        <v>399193800</v>
      </c>
      <c r="E44" s="26">
        <v>1839427610.9400001</v>
      </c>
      <c r="F44" s="26">
        <v>1262558800</v>
      </c>
      <c r="G44" s="26">
        <v>704307000</v>
      </c>
      <c r="H44" s="26">
        <v>223464857.63999999</v>
      </c>
      <c r="I44" s="26">
        <v>2260963460.4200001</v>
      </c>
      <c r="J44" s="26">
        <v>1952734749.1700001</v>
      </c>
      <c r="K44" s="26">
        <v>1418515100.25</v>
      </c>
      <c r="L44" s="26">
        <v>408294100</v>
      </c>
      <c r="M44" s="26">
        <v>1696909049.0899999</v>
      </c>
      <c r="N44" s="26">
        <v>1286047049.0899999</v>
      </c>
      <c r="O44" s="26">
        <v>976024177.34000003</v>
      </c>
      <c r="P44" s="26">
        <v>298298186.63999999</v>
      </c>
      <c r="Q44" s="26">
        <v>1094598243.1099999</v>
      </c>
      <c r="R44" s="26">
        <v>689700633.15999997</v>
      </c>
      <c r="S44" s="26">
        <v>439200633.16000003</v>
      </c>
      <c r="T44" s="26">
        <v>0</v>
      </c>
      <c r="U44" s="26">
        <v>417615000</v>
      </c>
      <c r="V44" s="26">
        <v>323249000</v>
      </c>
      <c r="W44" s="26">
        <v>223323000</v>
      </c>
      <c r="X44" s="26">
        <v>38043000</v>
      </c>
      <c r="Y44" s="26">
        <v>196877132.19999999</v>
      </c>
      <c r="Z44" s="40">
        <v>150000000</v>
      </c>
      <c r="AA44" s="40">
        <v>135000000</v>
      </c>
      <c r="AB44" s="40">
        <v>70000000</v>
      </c>
      <c r="AC44" s="40">
        <v>407084125</v>
      </c>
      <c r="AD44" s="40">
        <v>294078680</v>
      </c>
      <c r="AE44" s="40">
        <v>264578680</v>
      </c>
      <c r="AF44" s="40">
        <v>0</v>
      </c>
      <c r="AG44" s="40">
        <v>456587320</v>
      </c>
      <c r="AH44" s="40">
        <v>578526635</v>
      </c>
      <c r="AI44" s="40">
        <v>242818659.74000001</v>
      </c>
      <c r="AJ44" s="40">
        <v>0</v>
      </c>
      <c r="AK44" s="40"/>
      <c r="AL44" s="40"/>
      <c r="AM44" s="40"/>
      <c r="AN44" s="40"/>
      <c r="AO44" s="40"/>
      <c r="AP44" s="40"/>
      <c r="AQ44" s="40"/>
      <c r="AR44" s="40"/>
      <c r="AS44" s="40"/>
    </row>
    <row r="45" spans="1:74" s="26" customFormat="1">
      <c r="A45" s="17" t="s">
        <v>323</v>
      </c>
      <c r="E45" s="26">
        <f>股权价值增加表!E53</f>
        <v>105424157.53</v>
      </c>
      <c r="F45" s="26">
        <f>股权价值增加表!F53</f>
        <v>0</v>
      </c>
      <c r="G45" s="26">
        <f>股权价值增加表!G53</f>
        <v>0</v>
      </c>
      <c r="H45" s="26">
        <f>股权价值增加表!H53</f>
        <v>0</v>
      </c>
      <c r="I45" s="26">
        <f>股权价值增加表!I53</f>
        <v>102061330.70999999</v>
      </c>
      <c r="J45" s="26">
        <f>股权价值增加表!J53</f>
        <v>0</v>
      </c>
      <c r="K45" s="26">
        <f>股权价值增加表!K53</f>
        <v>0</v>
      </c>
      <c r="L45" s="26">
        <f>股权价值增加表!L53</f>
        <v>0</v>
      </c>
      <c r="M45" s="26">
        <f>股权价值增加表!M53</f>
        <v>80785635.939999998</v>
      </c>
      <c r="N45" s="26">
        <f>股权价值增加表!N53</f>
        <v>0</v>
      </c>
      <c r="O45" s="26">
        <f>股权价值增加表!O53</f>
        <v>0</v>
      </c>
      <c r="P45" s="26">
        <f>股权价值增加表!P53</f>
        <v>0</v>
      </c>
      <c r="Q45" s="26">
        <f>股权价值增加表!Q53</f>
        <v>37668628.869999997</v>
      </c>
      <c r="R45" s="26">
        <f>股权价值增加表!R53</f>
        <v>0</v>
      </c>
      <c r="S45" s="26">
        <f>股权价值增加表!S53</f>
        <v>0</v>
      </c>
      <c r="T45" s="26">
        <f>股权价值增加表!T53</f>
        <v>0</v>
      </c>
      <c r="U45" s="26">
        <f>股权价值增加表!U53</f>
        <v>17934737.84</v>
      </c>
      <c r="V45" s="26">
        <f>股权价值增加表!V53</f>
        <v>0</v>
      </c>
      <c r="W45" s="26">
        <f>股权价值增加表!W53</f>
        <v>0</v>
      </c>
      <c r="X45" s="26">
        <f>股权价值增加表!X53</f>
        <v>0</v>
      </c>
      <c r="Y45" s="26">
        <f>股权价值增加表!Y53</f>
        <v>20164822.449999999</v>
      </c>
      <c r="Z45" s="26">
        <f>股权价值增加表!Z53</f>
        <v>0</v>
      </c>
      <c r="AA45" s="26">
        <f>股权价值增加表!AA53</f>
        <v>0</v>
      </c>
      <c r="AB45" s="26">
        <f>股权价值增加表!AB53</f>
        <v>0</v>
      </c>
    </row>
    <row r="46" spans="1:74" s="26" customFormat="1">
      <c r="A46" s="17" t="s">
        <v>326</v>
      </c>
      <c r="B46" s="40">
        <v>0</v>
      </c>
      <c r="C46" s="40">
        <v>3398209.88</v>
      </c>
      <c r="D46" s="40">
        <v>625084.89</v>
      </c>
      <c r="E46" s="26">
        <v>891381.67</v>
      </c>
      <c r="F46" s="26">
        <v>1109119.72</v>
      </c>
      <c r="G46" s="26">
        <v>741793.14</v>
      </c>
      <c r="H46" s="26">
        <v>246329.37</v>
      </c>
      <c r="I46" s="26">
        <v>492344.62</v>
      </c>
      <c r="J46" s="26">
        <v>874778.65</v>
      </c>
      <c r="K46" s="26">
        <v>843947.5</v>
      </c>
      <c r="L46" s="26">
        <v>2404824.62</v>
      </c>
      <c r="M46" s="26">
        <v>4549891.8600000003</v>
      </c>
      <c r="N46" s="26">
        <v>2686268.11</v>
      </c>
      <c r="O46" s="26">
        <v>2759724.23</v>
      </c>
      <c r="P46" s="26">
        <v>2183072.35</v>
      </c>
      <c r="Q46" s="26">
        <v>2255536.85</v>
      </c>
      <c r="R46" s="26">
        <v>5277.55</v>
      </c>
      <c r="S46" s="26">
        <v>0</v>
      </c>
      <c r="T46" s="26">
        <v>0</v>
      </c>
      <c r="U46" s="26">
        <v>0</v>
      </c>
      <c r="V46" s="26">
        <v>0</v>
      </c>
      <c r="W46" s="26">
        <v>0</v>
      </c>
      <c r="X46" s="26">
        <v>0</v>
      </c>
      <c r="Y46" s="26">
        <v>0</v>
      </c>
      <c r="Z46" s="40">
        <v>0</v>
      </c>
      <c r="AA46" s="40">
        <v>0</v>
      </c>
      <c r="AB46" s="40">
        <v>0</v>
      </c>
      <c r="AC46" s="40">
        <v>0</v>
      </c>
      <c r="AD46" s="40">
        <v>0</v>
      </c>
      <c r="AE46" s="40">
        <v>0</v>
      </c>
      <c r="AF46" s="40">
        <v>0</v>
      </c>
      <c r="AG46" s="40">
        <v>0</v>
      </c>
      <c r="AH46" s="40">
        <v>0</v>
      </c>
      <c r="AI46" s="40"/>
      <c r="AJ46" s="40"/>
      <c r="AK46" s="40"/>
      <c r="AL46" s="40"/>
      <c r="AM46" s="40"/>
      <c r="AN46" s="40"/>
      <c r="AO46" s="40"/>
      <c r="AP46" s="40"/>
      <c r="AQ46" s="40"/>
      <c r="AR46" s="40"/>
      <c r="AS46" s="40"/>
      <c r="AT46" s="40"/>
      <c r="AU46" s="40"/>
      <c r="AV46" s="40"/>
      <c r="AW46" s="40"/>
      <c r="AX46" s="40"/>
      <c r="AY46" s="40"/>
      <c r="AZ46" s="40"/>
      <c r="BA46" s="40"/>
      <c r="BB46" s="40"/>
      <c r="BC46" s="40"/>
      <c r="BD46" s="40"/>
      <c r="BE46" s="40"/>
      <c r="BF46" s="40"/>
      <c r="BG46" s="40"/>
      <c r="BH46" s="40"/>
      <c r="BI46" s="40"/>
      <c r="BJ46" s="40"/>
      <c r="BK46" s="40"/>
      <c r="BL46" s="40"/>
      <c r="BM46" s="40"/>
      <c r="BN46" s="40"/>
      <c r="BO46" s="40"/>
      <c r="BP46" s="40"/>
      <c r="BQ46" s="40"/>
      <c r="BR46" s="40"/>
      <c r="BS46" s="40"/>
      <c r="BT46" s="40"/>
      <c r="BU46" s="40"/>
      <c r="BV46" s="40"/>
    </row>
    <row r="47" spans="1:74" s="26" customFormat="1">
      <c r="A47" s="17" t="s">
        <v>327</v>
      </c>
      <c r="B47" s="40">
        <v>1341752329.6900001</v>
      </c>
      <c r="C47" s="40">
        <v>905326426.25</v>
      </c>
      <c r="D47" s="40">
        <v>343179100</v>
      </c>
      <c r="E47" s="26">
        <v>2098260955.9200001</v>
      </c>
      <c r="F47" s="26">
        <v>1753353797.02</v>
      </c>
      <c r="G47" s="26">
        <v>1275659900</v>
      </c>
      <c r="H47" s="26">
        <v>396829556.93000001</v>
      </c>
      <c r="I47" s="26">
        <v>1841406234.29</v>
      </c>
      <c r="J47" s="26">
        <v>1337229568.6300001</v>
      </c>
      <c r="K47" s="26">
        <v>861934510.55999994</v>
      </c>
      <c r="L47" s="26">
        <v>153457668.61000001</v>
      </c>
      <c r="M47" s="26">
        <v>982828118.15999997</v>
      </c>
      <c r="N47" s="26">
        <v>682782255.07000005</v>
      </c>
      <c r="O47" s="26">
        <v>419720598.25</v>
      </c>
      <c r="P47" s="26">
        <v>14736108.07</v>
      </c>
      <c r="Q47" s="26">
        <v>541900708.51999998</v>
      </c>
      <c r="R47" s="26">
        <v>543075229.52999997</v>
      </c>
      <c r="S47" s="26">
        <v>279594899.19999999</v>
      </c>
      <c r="T47" s="26">
        <v>8149835.1600000001</v>
      </c>
      <c r="U47" s="26">
        <v>279182069.60000002</v>
      </c>
      <c r="V47" s="26">
        <v>145933794.44</v>
      </c>
      <c r="W47" s="26">
        <v>97783959.290000007</v>
      </c>
      <c r="X47" s="26">
        <v>38164873.380000003</v>
      </c>
      <c r="Y47" s="26">
        <v>408617011.32999998</v>
      </c>
      <c r="Z47" s="40">
        <v>269800000</v>
      </c>
      <c r="AA47" s="40">
        <v>249700000</v>
      </c>
      <c r="AB47" s="40">
        <v>102100000</v>
      </c>
      <c r="AC47" s="40">
        <v>525479711.30000001</v>
      </c>
      <c r="AD47" s="40">
        <v>434512000</v>
      </c>
      <c r="AE47" s="40">
        <v>407445911.69</v>
      </c>
      <c r="AF47" s="40">
        <v>0</v>
      </c>
      <c r="AG47" s="40">
        <v>351736635</v>
      </c>
      <c r="AH47" s="40">
        <v>235088045.09999999</v>
      </c>
      <c r="AI47" s="40">
        <v>83052073.909999996</v>
      </c>
      <c r="AJ47" s="40">
        <v>0</v>
      </c>
      <c r="AK47" s="40"/>
      <c r="AL47" s="40"/>
      <c r="AM47" s="40"/>
      <c r="AN47" s="40"/>
      <c r="AO47" s="40"/>
      <c r="AP47" s="40"/>
      <c r="AQ47" s="40"/>
      <c r="AR47" s="40"/>
      <c r="AS47" s="40"/>
    </row>
    <row r="48" spans="1:74" s="26" customFormat="1">
      <c r="A48" s="17" t="s">
        <v>611</v>
      </c>
      <c r="B48" s="40">
        <v>0</v>
      </c>
      <c r="C48" s="40">
        <v>0</v>
      </c>
      <c r="D48" s="40">
        <v>0</v>
      </c>
      <c r="E48" s="26">
        <v>920000000</v>
      </c>
      <c r="F48" s="26">
        <v>920000000</v>
      </c>
      <c r="G48" s="26">
        <v>920000000</v>
      </c>
      <c r="H48" s="26">
        <v>920000000</v>
      </c>
      <c r="I48" s="26">
        <v>0</v>
      </c>
      <c r="J48" s="26">
        <v>0</v>
      </c>
      <c r="K48" s="26">
        <v>0</v>
      </c>
      <c r="L48" s="26">
        <v>0</v>
      </c>
      <c r="M48" s="26">
        <v>0</v>
      </c>
      <c r="N48" s="26">
        <v>0</v>
      </c>
      <c r="O48" s="26">
        <v>0</v>
      </c>
      <c r="P48" s="26">
        <v>0</v>
      </c>
      <c r="Q48" s="26">
        <v>350000000</v>
      </c>
      <c r="R48" s="26">
        <v>350000000</v>
      </c>
      <c r="S48" s="26">
        <v>0</v>
      </c>
      <c r="T48" s="26">
        <v>0</v>
      </c>
      <c r="U48" s="26">
        <v>0</v>
      </c>
      <c r="V48" s="26">
        <v>0</v>
      </c>
      <c r="W48" s="26">
        <v>0</v>
      </c>
      <c r="X48" s="26">
        <v>0</v>
      </c>
      <c r="Y48" s="26">
        <v>0</v>
      </c>
      <c r="Z48" s="40">
        <v>0</v>
      </c>
      <c r="AA48" s="40">
        <v>0</v>
      </c>
      <c r="AB48" s="40">
        <v>0</v>
      </c>
      <c r="AC48" s="40">
        <v>0</v>
      </c>
      <c r="AD48" s="40">
        <v>0</v>
      </c>
      <c r="AE48" s="40">
        <v>0</v>
      </c>
      <c r="AF48" s="40">
        <v>0</v>
      </c>
      <c r="AG48" s="40">
        <v>0</v>
      </c>
      <c r="AH48" s="40">
        <v>0</v>
      </c>
      <c r="AI48" s="40">
        <v>0</v>
      </c>
      <c r="AJ48" s="40">
        <v>0</v>
      </c>
      <c r="AK48" s="40"/>
      <c r="AL48" s="40"/>
      <c r="AM48" s="40"/>
      <c r="AN48" s="40"/>
      <c r="AO48" s="40"/>
      <c r="AP48" s="40"/>
      <c r="AQ48" s="40"/>
      <c r="AR48" s="40"/>
      <c r="AS48" s="40"/>
    </row>
    <row r="49" spans="1:74" s="26" customFormat="1">
      <c r="A49" s="17" t="s">
        <v>612</v>
      </c>
      <c r="E49" s="26">
        <f>E44+E48-E45-E46-E47</f>
        <v>554851115.81999969</v>
      </c>
      <c r="F49" s="26">
        <f t="shared" ref="F49:BQ49" si="11">F44+F48-F45-F46-F47</f>
        <v>428095883.26000023</v>
      </c>
      <c r="G49" s="26">
        <f t="shared" si="11"/>
        <v>347905306.8599999</v>
      </c>
      <c r="H49" s="26">
        <f t="shared" si="11"/>
        <v>746388971.33999991</v>
      </c>
      <c r="I49" s="26">
        <f t="shared" si="11"/>
        <v>317003550.80000019</v>
      </c>
      <c r="J49" s="26">
        <f t="shared" si="11"/>
        <v>614630401.88999987</v>
      </c>
      <c r="K49" s="26">
        <f t="shared" si="11"/>
        <v>555736642.19000006</v>
      </c>
      <c r="L49" s="26">
        <f t="shared" si="11"/>
        <v>252431606.76999998</v>
      </c>
      <c r="M49" s="26">
        <f t="shared" si="11"/>
        <v>628745403.13</v>
      </c>
      <c r="N49" s="26">
        <f t="shared" si="11"/>
        <v>600578525.90999997</v>
      </c>
      <c r="O49" s="26">
        <f t="shared" si="11"/>
        <v>553543854.86000001</v>
      </c>
      <c r="P49" s="26">
        <f t="shared" si="11"/>
        <v>281379006.21999997</v>
      </c>
      <c r="Q49" s="26">
        <f t="shared" si="11"/>
        <v>862773368.87000012</v>
      </c>
      <c r="R49" s="26">
        <f t="shared" si="11"/>
        <v>496620126.08000004</v>
      </c>
      <c r="S49" s="26">
        <f t="shared" si="11"/>
        <v>159605733.96000004</v>
      </c>
      <c r="T49" s="26">
        <f t="shared" si="11"/>
        <v>-8149835.1600000001</v>
      </c>
      <c r="U49" s="26">
        <f t="shared" si="11"/>
        <v>120498192.56</v>
      </c>
      <c r="V49" s="26">
        <f t="shared" si="11"/>
        <v>177315205.56</v>
      </c>
      <c r="W49" s="26">
        <f t="shared" si="11"/>
        <v>125539040.70999999</v>
      </c>
      <c r="X49" s="26">
        <f t="shared" si="11"/>
        <v>-121873.38000000268</v>
      </c>
      <c r="Y49" s="26">
        <f t="shared" si="11"/>
        <v>-231904701.57999998</v>
      </c>
      <c r="Z49" s="26">
        <f t="shared" si="11"/>
        <v>-119800000</v>
      </c>
      <c r="AA49" s="26">
        <f t="shared" si="11"/>
        <v>-114700000</v>
      </c>
      <c r="AB49" s="26">
        <f t="shared" si="11"/>
        <v>-32100000</v>
      </c>
      <c r="AC49" s="26">
        <f t="shared" si="11"/>
        <v>-118395586.30000001</v>
      </c>
      <c r="AD49" s="26">
        <f t="shared" si="11"/>
        <v>-140433320</v>
      </c>
      <c r="AE49" s="26">
        <f t="shared" si="11"/>
        <v>-142867231.69</v>
      </c>
      <c r="AF49" s="26">
        <f t="shared" si="11"/>
        <v>0</v>
      </c>
      <c r="AG49" s="26">
        <f t="shared" si="11"/>
        <v>104850685</v>
      </c>
      <c r="AH49" s="26">
        <f t="shared" si="11"/>
        <v>343438589.89999998</v>
      </c>
      <c r="AI49" s="26">
        <f t="shared" si="11"/>
        <v>159766585.83000001</v>
      </c>
      <c r="AJ49" s="26">
        <f t="shared" si="11"/>
        <v>0</v>
      </c>
      <c r="AK49" s="26">
        <f t="shared" si="11"/>
        <v>0</v>
      </c>
      <c r="AL49" s="26">
        <f t="shared" si="11"/>
        <v>0</v>
      </c>
      <c r="AM49" s="26">
        <f t="shared" si="11"/>
        <v>0</v>
      </c>
      <c r="AN49" s="26">
        <f t="shared" si="11"/>
        <v>0</v>
      </c>
      <c r="AO49" s="26">
        <f t="shared" si="11"/>
        <v>0</v>
      </c>
      <c r="AP49" s="26">
        <f t="shared" si="11"/>
        <v>0</v>
      </c>
      <c r="AQ49" s="26">
        <f t="shared" si="11"/>
        <v>0</v>
      </c>
      <c r="AR49" s="26">
        <f t="shared" si="11"/>
        <v>0</v>
      </c>
      <c r="AS49" s="26">
        <f t="shared" si="11"/>
        <v>0</v>
      </c>
      <c r="AT49" s="26">
        <f t="shared" si="11"/>
        <v>0</v>
      </c>
      <c r="AU49" s="26">
        <f t="shared" si="11"/>
        <v>0</v>
      </c>
      <c r="AV49" s="26">
        <f t="shared" si="11"/>
        <v>0</v>
      </c>
      <c r="AW49" s="26">
        <f t="shared" si="11"/>
        <v>0</v>
      </c>
      <c r="AX49" s="26">
        <f t="shared" si="11"/>
        <v>0</v>
      </c>
      <c r="AY49" s="26">
        <f t="shared" si="11"/>
        <v>0</v>
      </c>
      <c r="AZ49" s="26">
        <f t="shared" si="11"/>
        <v>0</v>
      </c>
      <c r="BA49" s="26">
        <f t="shared" si="11"/>
        <v>0</v>
      </c>
      <c r="BB49" s="26">
        <f t="shared" si="11"/>
        <v>0</v>
      </c>
      <c r="BC49" s="26">
        <f t="shared" si="11"/>
        <v>0</v>
      </c>
      <c r="BD49" s="26">
        <f t="shared" si="11"/>
        <v>0</v>
      </c>
      <c r="BE49" s="26">
        <f t="shared" si="11"/>
        <v>0</v>
      </c>
      <c r="BF49" s="26">
        <f t="shared" si="11"/>
        <v>0</v>
      </c>
      <c r="BG49" s="26">
        <f t="shared" si="11"/>
        <v>0</v>
      </c>
      <c r="BH49" s="26">
        <f t="shared" si="11"/>
        <v>0</v>
      </c>
      <c r="BI49" s="26">
        <f t="shared" si="11"/>
        <v>0</v>
      </c>
      <c r="BJ49" s="26">
        <f t="shared" si="11"/>
        <v>0</v>
      </c>
      <c r="BK49" s="26">
        <f t="shared" si="11"/>
        <v>0</v>
      </c>
      <c r="BL49" s="26">
        <f t="shared" si="11"/>
        <v>0</v>
      </c>
      <c r="BM49" s="26">
        <f t="shared" si="11"/>
        <v>0</v>
      </c>
      <c r="BN49" s="26">
        <f t="shared" si="11"/>
        <v>0</v>
      </c>
      <c r="BO49" s="26">
        <f t="shared" si="11"/>
        <v>0</v>
      </c>
      <c r="BP49" s="26">
        <f t="shared" si="11"/>
        <v>0</v>
      </c>
      <c r="BQ49" s="26">
        <f t="shared" si="11"/>
        <v>0</v>
      </c>
      <c r="BR49" s="26">
        <f t="shared" ref="BR49:BV49" si="12">BR44+BR48-BR45-BR46-BR47</f>
        <v>0</v>
      </c>
      <c r="BS49" s="26">
        <f t="shared" si="12"/>
        <v>0</v>
      </c>
      <c r="BT49" s="26">
        <f t="shared" si="12"/>
        <v>0</v>
      </c>
      <c r="BU49" s="26">
        <f t="shared" si="12"/>
        <v>0</v>
      </c>
      <c r="BV49" s="26">
        <f t="shared" si="12"/>
        <v>0</v>
      </c>
    </row>
    <row r="50" spans="1:74" s="26" customFormat="1"/>
    <row r="51" spans="1:74" s="16" customFormat="1" ht="42.75" customHeight="1">
      <c r="A51" s="202" t="s">
        <v>634</v>
      </c>
      <c r="B51" s="203"/>
      <c r="C51" s="203"/>
      <c r="D51" s="203"/>
      <c r="E51" s="203"/>
      <c r="F51" s="203"/>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c r="AG51" s="203"/>
      <c r="AH51" s="203"/>
      <c r="AI51" s="203"/>
      <c r="AJ51" s="203"/>
      <c r="AK51" s="203"/>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C31" sqref="AC31"/>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7.25" bestFit="1" customWidth="1"/>
    <col min="34" max="34" width="9.5" bestFit="1" customWidth="1"/>
    <col min="35" max="35" width="19.375" bestFit="1" customWidth="1"/>
    <col min="36" max="36" width="19.375" hidden="1" customWidth="1"/>
    <col min="37" max="37" width="19.375" bestFit="1" customWidth="1"/>
    <col min="38" max="42" width="17.25" bestFit="1" customWidth="1"/>
    <col min="43" max="43" width="8.5" bestFit="1" customWidth="1"/>
    <col min="44" max="73" width="19.375" bestFit="1" customWidth="1"/>
    <col min="74" max="74" width="8.5" bestFit="1" customWidth="1"/>
  </cols>
  <sheetData>
    <row r="1" spans="1:74">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105424157.53</v>
      </c>
      <c r="F3" s="26">
        <f>股权价值增加表!F53</f>
        <v>0</v>
      </c>
      <c r="G3" s="26">
        <f>股权价值增加表!G53</f>
        <v>0</v>
      </c>
      <c r="H3" s="26">
        <f>股权价值增加表!H53</f>
        <v>0</v>
      </c>
      <c r="I3" s="26">
        <f>股权价值增加表!I53</f>
        <v>102061330.70999999</v>
      </c>
      <c r="J3" s="26">
        <f>股权价值增加表!J53</f>
        <v>0</v>
      </c>
      <c r="K3" s="26">
        <f>股权价值增加表!K53</f>
        <v>0</v>
      </c>
      <c r="L3" s="26">
        <f>股权价值增加表!L53</f>
        <v>0</v>
      </c>
      <c r="M3" s="26">
        <f>股权价值增加表!M53</f>
        <v>80785635.939999998</v>
      </c>
      <c r="N3" s="26">
        <f>股权价值增加表!N53</f>
        <v>0</v>
      </c>
      <c r="O3" s="26">
        <f>股权价值增加表!O53</f>
        <v>0</v>
      </c>
      <c r="P3" s="26">
        <f>股权价值增加表!P53</f>
        <v>0</v>
      </c>
      <c r="Q3" s="26">
        <f>股权价值增加表!Q53</f>
        <v>37668628.869999997</v>
      </c>
      <c r="R3" s="26">
        <f>股权价值增加表!R53</f>
        <v>0</v>
      </c>
      <c r="S3" s="26">
        <f>股权价值增加表!S53</f>
        <v>0</v>
      </c>
      <c r="T3" s="26">
        <f>股权价值增加表!T53</f>
        <v>0</v>
      </c>
      <c r="U3" s="26">
        <f>股权价值增加表!U53</f>
        <v>17934737.84</v>
      </c>
      <c r="V3" s="26">
        <f>股权价值增加表!V53</f>
        <v>0</v>
      </c>
      <c r="W3" s="26">
        <f>股权价值增加表!W53</f>
        <v>0</v>
      </c>
      <c r="X3" s="26">
        <f>股权价值增加表!X53</f>
        <v>0</v>
      </c>
      <c r="Y3" s="26">
        <f>股权价值增加表!Y53</f>
        <v>20164822.449999999</v>
      </c>
      <c r="Z3" s="26">
        <f>股权价值增加表!Z53</f>
        <v>0</v>
      </c>
      <c r="AA3" s="26">
        <f>股权价值增加表!AA53</f>
        <v>0</v>
      </c>
      <c r="AB3" s="26">
        <f>股权价值增加表!AB53</f>
        <v>0</v>
      </c>
      <c r="AC3" s="26">
        <f>股权价值增加表!AC53</f>
        <v>24514483.059999999</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2736742.91</v>
      </c>
      <c r="AL3" s="26">
        <f>股权价值增加表!AL53</f>
        <v>0</v>
      </c>
      <c r="AM3" s="26">
        <f>股权价值增加表!AM53</f>
        <v>0</v>
      </c>
      <c r="AN3" s="26">
        <f>股权价值增加表!AN53</f>
        <v>0</v>
      </c>
      <c r="AO3" s="26">
        <f>股权价值增加表!AO53</f>
        <v>5261664.37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3466446962.6099997</v>
      </c>
      <c r="F4" s="26">
        <f>资产资本表!F89</f>
        <v>3202614501.1300001</v>
      </c>
      <c r="G4" s="26">
        <f>资产资本表!G89</f>
        <v>3138310808.8400002</v>
      </c>
      <c r="H4" s="26">
        <f>资产资本表!H89</f>
        <v>3539585969.4699998</v>
      </c>
      <c r="I4" s="26">
        <f>资产资本表!I89</f>
        <v>2792838788.3099999</v>
      </c>
      <c r="J4" s="26">
        <f>资产资本表!J89</f>
        <v>3025327181.1799998</v>
      </c>
      <c r="K4" s="26">
        <f>资产资本表!K89</f>
        <v>2984413121.8699999</v>
      </c>
      <c r="L4" s="26">
        <f>资产资本表!L89</f>
        <v>2665694857.5</v>
      </c>
      <c r="M4" s="26">
        <f>资产资本表!M89</f>
        <v>2380010142.8800001</v>
      </c>
      <c r="N4" s="26">
        <f>资产资本表!N89</f>
        <v>2341217526.96</v>
      </c>
      <c r="O4" s="26">
        <f>资产资本表!O89</f>
        <v>2276510427.2300005</v>
      </c>
      <c r="P4" s="26">
        <f>资产资本表!P89</f>
        <v>1816801506.8299999</v>
      </c>
      <c r="Q4" s="26">
        <f>资产资本表!Q89</f>
        <v>1463846463.4099998</v>
      </c>
      <c r="R4" s="26">
        <f>资产资本表!R89</f>
        <v>1083697990.24</v>
      </c>
      <c r="S4" s="26">
        <f>资产资本表!S89</f>
        <v>607131796.50999999</v>
      </c>
      <c r="T4" s="26">
        <f>资产资本表!T89</f>
        <v>521532804.18000001</v>
      </c>
      <c r="U4" s="26">
        <f>资产资本表!U89</f>
        <v>533395005.95000005</v>
      </c>
      <c r="V4" s="26">
        <f>资产资本表!V89</f>
        <v>579085924.12</v>
      </c>
      <c r="W4" s="26">
        <f>资产资本表!W89</f>
        <v>519475604.76999998</v>
      </c>
      <c r="X4" s="26">
        <f>资产资本表!X89</f>
        <v>396802210.56</v>
      </c>
      <c r="Y4" s="26">
        <f>资产资本表!Y89</f>
        <v>409853290.63999999</v>
      </c>
      <c r="Z4" s="26">
        <f>资产资本表!Z89</f>
        <v>495856094.65999997</v>
      </c>
      <c r="AA4" s="26">
        <f>资产资本表!AA89</f>
        <v>492880545.82999998</v>
      </c>
      <c r="AB4" s="26">
        <f>资产资本表!AB89</f>
        <v>581836034.92000008</v>
      </c>
      <c r="AC4" s="26">
        <f>资产资本表!AC89</f>
        <v>612673036.03999996</v>
      </c>
      <c r="AD4" s="26">
        <f>资产资本表!AD89</f>
        <v>597171477.33000004</v>
      </c>
      <c r="AE4" s="26">
        <f>资产资本表!AE89</f>
        <v>690683616.16999996</v>
      </c>
      <c r="AF4" s="26">
        <f>资产资本表!AF89</f>
        <v>588897723.50999999</v>
      </c>
      <c r="AG4" s="26">
        <f>资产资本表!AG89</f>
        <v>234647070.32999998</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E3/((E4+I4)/2)</f>
        <v>3.3685682911825707E-2</v>
      </c>
      <c r="F5" s="63">
        <f t="shared" ref="F5:BQ5" si="0">F3/((F4+J4)/2)</f>
        <v>0</v>
      </c>
      <c r="G5" s="63">
        <f t="shared" si="0"/>
        <v>0</v>
      </c>
      <c r="H5" s="63">
        <f t="shared" si="0"/>
        <v>0</v>
      </c>
      <c r="I5" s="63">
        <f t="shared" si="0"/>
        <v>3.9460394868527912E-2</v>
      </c>
      <c r="J5" s="63">
        <f t="shared" si="0"/>
        <v>0</v>
      </c>
      <c r="K5" s="63">
        <f t="shared" si="0"/>
        <v>0</v>
      </c>
      <c r="L5" s="63">
        <f t="shared" si="0"/>
        <v>0</v>
      </c>
      <c r="M5" s="63">
        <f t="shared" si="0"/>
        <v>4.2033636638684292E-2</v>
      </c>
      <c r="N5" s="63">
        <f t="shared" si="0"/>
        <v>0</v>
      </c>
      <c r="O5" s="63">
        <f t="shared" si="0"/>
        <v>0</v>
      </c>
      <c r="P5" s="63">
        <f t="shared" si="0"/>
        <v>0</v>
      </c>
      <c r="Q5" s="63">
        <f t="shared" si="0"/>
        <v>3.7720655662202535E-2</v>
      </c>
      <c r="R5" s="63">
        <f t="shared" si="0"/>
        <v>0</v>
      </c>
      <c r="S5" s="63">
        <f t="shared" si="0"/>
        <v>0</v>
      </c>
      <c r="T5" s="63">
        <f t="shared" si="0"/>
        <v>0</v>
      </c>
      <c r="U5" s="63">
        <f t="shared" si="0"/>
        <v>3.8027607163112979E-2</v>
      </c>
      <c r="V5" s="63">
        <f t="shared" si="0"/>
        <v>0</v>
      </c>
      <c r="W5" s="63">
        <f t="shared" si="0"/>
        <v>0</v>
      </c>
      <c r="X5" s="63">
        <f t="shared" si="0"/>
        <v>0</v>
      </c>
      <c r="Y5" s="63">
        <f t="shared" si="0"/>
        <v>3.9441179994792623E-2</v>
      </c>
      <c r="Z5" s="63">
        <f t="shared" si="0"/>
        <v>0</v>
      </c>
      <c r="AA5" s="63">
        <f t="shared" si="0"/>
        <v>0</v>
      </c>
      <c r="AB5" s="63">
        <f t="shared" si="0"/>
        <v>0</v>
      </c>
      <c r="AC5" s="63">
        <f t="shared" si="0"/>
        <v>5.7863569802497385E-2</v>
      </c>
      <c r="AD5" s="63">
        <f t="shared" si="0"/>
        <v>0</v>
      </c>
      <c r="AE5" s="63">
        <f t="shared" si="0"/>
        <v>0</v>
      </c>
      <c r="AF5" s="63">
        <f t="shared" si="0"/>
        <v>0</v>
      </c>
      <c r="AG5" s="63">
        <f t="shared" si="0"/>
        <v>0</v>
      </c>
      <c r="AH5" s="63" t="e">
        <f t="shared" si="0"/>
        <v>#DIV/0!</v>
      </c>
      <c r="AI5" s="63" t="e">
        <f t="shared" si="0"/>
        <v>#DIV/0!</v>
      </c>
      <c r="AJ5" s="63" t="e">
        <f t="shared" si="0"/>
        <v>#DIV/0!</v>
      </c>
      <c r="AK5" s="63" t="e">
        <f t="shared" si="0"/>
        <v>#DIV/0!</v>
      </c>
      <c r="AL5" s="63" t="e">
        <f t="shared" si="0"/>
        <v>#DIV/0!</v>
      </c>
      <c r="AM5" s="63" t="e">
        <f t="shared" si="0"/>
        <v>#DIV/0!</v>
      </c>
      <c r="AN5" s="63" t="e">
        <f t="shared" si="0"/>
        <v>#DIV/0!</v>
      </c>
      <c r="AO5" s="63" t="e">
        <f t="shared" si="0"/>
        <v>#DIV/0!</v>
      </c>
      <c r="AP5" s="63" t="e">
        <f t="shared" si="0"/>
        <v>#DIV/0!</v>
      </c>
      <c r="AQ5" s="63" t="e">
        <f t="shared" si="0"/>
        <v>#DIV/0!</v>
      </c>
      <c r="AR5" s="63" t="e">
        <f t="shared" si="0"/>
        <v>#DIV/0!</v>
      </c>
      <c r="AS5" s="63" t="e">
        <f t="shared" si="0"/>
        <v>#DIV/0!</v>
      </c>
      <c r="AT5" s="63" t="e">
        <f t="shared" si="0"/>
        <v>#DIV/0!</v>
      </c>
      <c r="AU5" s="63" t="e">
        <f t="shared" si="0"/>
        <v>#DIV/0!</v>
      </c>
      <c r="AV5" s="63" t="e">
        <f t="shared" si="0"/>
        <v>#DIV/0!</v>
      </c>
      <c r="AW5" s="63" t="e">
        <f t="shared" si="0"/>
        <v>#DIV/0!</v>
      </c>
      <c r="AX5" s="63" t="e">
        <f t="shared" si="0"/>
        <v>#DIV/0!</v>
      </c>
      <c r="AY5" s="63" t="e">
        <f t="shared" si="0"/>
        <v>#DIV/0!</v>
      </c>
      <c r="AZ5" s="63" t="e">
        <f t="shared" si="0"/>
        <v>#DIV/0!</v>
      </c>
      <c r="BA5" s="63" t="e">
        <f t="shared" si="0"/>
        <v>#DIV/0!</v>
      </c>
      <c r="BB5" s="63" t="e">
        <f t="shared" si="0"/>
        <v>#DIV/0!</v>
      </c>
      <c r="BC5" s="63" t="e">
        <f t="shared" si="0"/>
        <v>#DIV/0!</v>
      </c>
      <c r="BD5" s="63" t="e">
        <f t="shared" si="0"/>
        <v>#DIV/0!</v>
      </c>
      <c r="BE5" s="63" t="e">
        <f t="shared" si="0"/>
        <v>#DIV/0!</v>
      </c>
      <c r="BF5" s="63" t="e">
        <f t="shared" si="0"/>
        <v>#DIV/0!</v>
      </c>
      <c r="BG5" s="63" t="e">
        <f t="shared" si="0"/>
        <v>#DIV/0!</v>
      </c>
      <c r="BH5" s="63" t="e">
        <f t="shared" si="0"/>
        <v>#DIV/0!</v>
      </c>
      <c r="BI5" s="63" t="e">
        <f t="shared" si="0"/>
        <v>#DIV/0!</v>
      </c>
      <c r="BJ5" s="63" t="e">
        <f t="shared" si="0"/>
        <v>#DIV/0!</v>
      </c>
      <c r="BK5" s="63" t="e">
        <f t="shared" si="0"/>
        <v>#DIV/0!</v>
      </c>
      <c r="BL5" s="63" t="e">
        <f t="shared" si="0"/>
        <v>#DIV/0!</v>
      </c>
      <c r="BM5" s="63" t="e">
        <f t="shared" si="0"/>
        <v>#DIV/0!</v>
      </c>
      <c r="BN5" s="63" t="e">
        <f t="shared" si="0"/>
        <v>#DIV/0!</v>
      </c>
      <c r="BO5" s="63" t="e">
        <f t="shared" si="0"/>
        <v>#DIV/0!</v>
      </c>
      <c r="BP5" s="63" t="e">
        <f t="shared" si="0"/>
        <v>#DIV/0!</v>
      </c>
      <c r="BQ5" s="63" t="e">
        <f t="shared" si="0"/>
        <v>#DIV/0!</v>
      </c>
      <c r="BR5" s="63" t="e">
        <f t="shared" ref="BR5:BV5" si="1">BR3/((BR4+BV4)/2)</f>
        <v>#DIV/0!</v>
      </c>
      <c r="BS5" s="63" t="e">
        <f t="shared" si="1"/>
        <v>#DIV/0!</v>
      </c>
      <c r="BT5" s="63" t="e">
        <f t="shared" si="1"/>
        <v>#DIV/0!</v>
      </c>
      <c r="BU5" s="63" t="e">
        <f t="shared" si="1"/>
        <v>#DIV/0!</v>
      </c>
      <c r="BV5" s="63" t="e">
        <f t="shared" si="1"/>
        <v>#DIV/0!</v>
      </c>
    </row>
    <row r="6" spans="1:74" s="63" customFormat="1">
      <c r="A6" s="63" t="s">
        <v>350</v>
      </c>
      <c r="E6" s="63">
        <f>股权价值增加表!E41</f>
        <v>0.13418960674916092</v>
      </c>
      <c r="F6" s="63">
        <f>股权价值增加表!F41</f>
        <v>0.14321996887093627</v>
      </c>
      <c r="G6" s="63">
        <f>股权价值增加表!G41</f>
        <v>0.15890728175585328</v>
      </c>
      <c r="H6" s="63">
        <f>股权价值增加表!H41</f>
        <v>0.14662329838001417</v>
      </c>
      <c r="I6" s="63">
        <f>股权价值增加表!I41</f>
        <v>0.14298660736134886</v>
      </c>
      <c r="J6" s="63">
        <f>股权价值增加表!J41</f>
        <v>0.1472971567272644</v>
      </c>
      <c r="K6" s="63">
        <f>股权价值增加表!K41</f>
        <v>0.11394458342853958</v>
      </c>
      <c r="L6" s="63">
        <f>股权价值增加表!L41</f>
        <v>0.11471911043412711</v>
      </c>
      <c r="M6" s="63">
        <f>股权价值增加表!M41</f>
        <v>0.15417432175060816</v>
      </c>
      <c r="N6" s="63">
        <f>股权价值增加表!N41</f>
        <v>0.14569891559010603</v>
      </c>
      <c r="O6" s="63">
        <f>股权价值增加表!O41</f>
        <v>0.14472032525963283</v>
      </c>
      <c r="P6" s="63">
        <f>股权价值增加表!P41</f>
        <v>0.14300579545361558</v>
      </c>
      <c r="Q6" s="63">
        <f>股权价值增加表!Q41</f>
        <v>0.12344645356449162</v>
      </c>
      <c r="R6" s="63">
        <f>股权价值增加表!R41</f>
        <v>0.1020251214779053</v>
      </c>
      <c r="S6" s="63">
        <f>股权价值增加表!S41</f>
        <v>9.9044881081682051E-2</v>
      </c>
      <c r="T6" s="63">
        <f>股权价值增加表!T41</f>
        <v>0.10336293375892604</v>
      </c>
      <c r="U6" s="63">
        <f>股权价值增加表!U41</f>
        <v>0.10309593631454349</v>
      </c>
      <c r="V6" s="63">
        <f>股权价值增加表!V41</f>
        <v>0.10355044237508236</v>
      </c>
      <c r="W6" s="63">
        <f>股权价值增加表!W41</f>
        <v>0.10320572216447786</v>
      </c>
      <c r="X6" s="63">
        <f>股权价值增加表!X41</f>
        <v>0.12953304768961318</v>
      </c>
      <c r="Y6" s="63">
        <f>股权价值增加表!Y41</f>
        <v>0.11626951114557137</v>
      </c>
      <c r="Z6" s="63">
        <f>股权价值增加表!Z41</f>
        <v>0.13787889097594927</v>
      </c>
      <c r="AA6" s="63">
        <f>股权价值增加表!AA41</f>
        <v>0.14428806116532489</v>
      </c>
      <c r="AB6" s="63">
        <f>股权价值增加表!AB41</f>
        <v>0.14907121851446006</v>
      </c>
      <c r="AC6" s="63">
        <f>股权价值增加表!AC41</f>
        <v>0.14785499523237733</v>
      </c>
      <c r="AD6" s="63">
        <f>股权价值增加表!AD41</f>
        <v>0.1708489854108638</v>
      </c>
      <c r="AE6" s="63">
        <f>股权价值增加表!AE41</f>
        <v>0.1811479205665158</v>
      </c>
      <c r="AF6" s="63" t="e">
        <f>股权价值增加表!AF41</f>
        <v>#DIV/0!</v>
      </c>
      <c r="AG6" s="63">
        <f>股权价值增加表!AG41</f>
        <v>0.16614617211808302</v>
      </c>
      <c r="AH6" s="63">
        <f>股权价值增加表!AH41</f>
        <v>0.19374696818749615</v>
      </c>
      <c r="AI6" s="63">
        <f>股权价值增加表!AI41</f>
        <v>0.20744929559647754</v>
      </c>
      <c r="AJ6" s="63" t="e">
        <f>股权价值增加表!AJ41</f>
        <v>#DIV/0!</v>
      </c>
      <c r="AK6" s="63">
        <f>股权价值增加表!AK41</f>
        <v>-3.7122399871247604</v>
      </c>
      <c r="AL6" s="63">
        <f>股权价值增加表!AL41</f>
        <v>-3.4409103631055395</v>
      </c>
      <c r="AM6" s="63">
        <f>股权价值增加表!AM41</f>
        <v>-3.0148404532522259</v>
      </c>
      <c r="AN6" s="63">
        <f>股权价值增加表!AN41</f>
        <v>-7.4250656266528301</v>
      </c>
      <c r="AO6" s="63">
        <f>股权价值增加表!AO41</f>
        <v>-1.5208058741495032</v>
      </c>
      <c r="AP6" s="63">
        <f>股权价值增加表!AP41</f>
        <v>-1.7006240408002387</v>
      </c>
      <c r="AQ6" s="63">
        <f>股权价值增加表!AQ41</f>
        <v>-0.7769141154007897</v>
      </c>
      <c r="AR6" s="63">
        <f>股权价值增加表!AR41</f>
        <v>-2.2862629802615402</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2.9165414368810885E-2</v>
      </c>
      <c r="F7" s="63">
        <f t="shared" ref="F7:BQ7" si="2">F5*(1-F6)</f>
        <v>0</v>
      </c>
      <c r="G7" s="63">
        <f t="shared" si="2"/>
        <v>0</v>
      </c>
      <c r="H7" s="63">
        <f t="shared" si="2"/>
        <v>0</v>
      </c>
      <c r="I7" s="63">
        <f t="shared" si="2"/>
        <v>3.3818086881137931E-2</v>
      </c>
      <c r="J7" s="63">
        <f t="shared" si="2"/>
        <v>0</v>
      </c>
      <c r="K7" s="63">
        <f t="shared" si="2"/>
        <v>0</v>
      </c>
      <c r="L7" s="63">
        <f t="shared" si="2"/>
        <v>0</v>
      </c>
      <c r="M7" s="63">
        <f t="shared" si="2"/>
        <v>3.555312921920363E-2</v>
      </c>
      <c r="N7" s="63">
        <f t="shared" si="2"/>
        <v>0</v>
      </c>
      <c r="O7" s="63">
        <f t="shared" si="2"/>
        <v>0</v>
      </c>
      <c r="P7" s="63">
        <f t="shared" si="2"/>
        <v>0</v>
      </c>
      <c r="Q7" s="63">
        <f t="shared" si="2"/>
        <v>3.3064174494576271E-2</v>
      </c>
      <c r="R7" s="63">
        <f t="shared" si="2"/>
        <v>0</v>
      </c>
      <c r="S7" s="63">
        <f t="shared" si="2"/>
        <v>0</v>
      </c>
      <c r="T7" s="63">
        <f t="shared" si="2"/>
        <v>0</v>
      </c>
      <c r="U7" s="63">
        <f t="shared" si="2"/>
        <v>3.4107115396830208E-2</v>
      </c>
      <c r="V7" s="63">
        <f t="shared" si="2"/>
        <v>0</v>
      </c>
      <c r="W7" s="63">
        <f t="shared" si="2"/>
        <v>0</v>
      </c>
      <c r="X7" s="63">
        <f t="shared" si="2"/>
        <v>0</v>
      </c>
      <c r="Y7" s="63">
        <f t="shared" si="2"/>
        <v>3.4855373277793596E-2</v>
      </c>
      <c r="Z7" s="63">
        <f t="shared" si="2"/>
        <v>0</v>
      </c>
      <c r="AA7" s="63">
        <f t="shared" si="2"/>
        <v>0</v>
      </c>
      <c r="AB7" s="63">
        <f t="shared" si="2"/>
        <v>0</v>
      </c>
      <c r="AC7" s="63">
        <f t="shared" si="2"/>
        <v>4.9308151965220801E-2</v>
      </c>
      <c r="AD7" s="63">
        <f t="shared" si="2"/>
        <v>0</v>
      </c>
      <c r="AE7" s="63">
        <f t="shared" si="2"/>
        <v>0</v>
      </c>
      <c r="AF7" s="63" t="e">
        <f t="shared" si="2"/>
        <v>#DIV/0!</v>
      </c>
      <c r="AG7" s="63">
        <f t="shared" si="2"/>
        <v>0</v>
      </c>
      <c r="AH7" s="63" t="e">
        <f t="shared" si="2"/>
        <v>#DIV/0!</v>
      </c>
      <c r="AI7" s="63" t="e">
        <f t="shared" si="2"/>
        <v>#DIV/0!</v>
      </c>
      <c r="AJ7" s="63" t="e">
        <f t="shared" si="2"/>
        <v>#DIV/0!</v>
      </c>
      <c r="AK7" s="63" t="e">
        <f t="shared" si="2"/>
        <v>#DIV/0!</v>
      </c>
      <c r="AL7" s="63" t="e">
        <f t="shared" si="2"/>
        <v>#DIV/0!</v>
      </c>
      <c r="AM7" s="63" t="e">
        <f t="shared" si="2"/>
        <v>#DIV/0!</v>
      </c>
      <c r="AN7" s="63" t="e">
        <f t="shared" si="2"/>
        <v>#DIV/0!</v>
      </c>
      <c r="AO7" s="63" t="e">
        <f t="shared" si="2"/>
        <v>#DIV/0!</v>
      </c>
      <c r="AP7" s="63" t="e">
        <f t="shared" si="2"/>
        <v>#DIV/0!</v>
      </c>
      <c r="AQ7" s="63" t="e">
        <f t="shared" si="2"/>
        <v>#DIV/0!</v>
      </c>
      <c r="AR7" s="63" t="e">
        <f t="shared" si="2"/>
        <v>#DIV/0!</v>
      </c>
      <c r="AS7" s="63" t="e">
        <f t="shared" si="2"/>
        <v>#DIV/0!</v>
      </c>
      <c r="AT7" s="63" t="e">
        <f t="shared" si="2"/>
        <v>#DIV/0!</v>
      </c>
      <c r="AU7" s="63" t="e">
        <f t="shared" si="2"/>
        <v>#DIV/0!</v>
      </c>
      <c r="AV7" s="63" t="e">
        <f t="shared" si="2"/>
        <v>#DIV/0!</v>
      </c>
      <c r="AW7" s="63" t="e">
        <f t="shared" si="2"/>
        <v>#DIV/0!</v>
      </c>
      <c r="AX7" s="63" t="e">
        <f t="shared" si="2"/>
        <v>#DIV/0!</v>
      </c>
      <c r="AY7" s="63" t="e">
        <f t="shared" si="2"/>
        <v>#DIV/0!</v>
      </c>
      <c r="AZ7" s="63" t="e">
        <f t="shared" si="2"/>
        <v>#DIV/0!</v>
      </c>
      <c r="BA7" s="63" t="e">
        <f t="shared" si="2"/>
        <v>#DIV/0!</v>
      </c>
      <c r="BB7" s="63" t="e">
        <f t="shared" si="2"/>
        <v>#DIV/0!</v>
      </c>
      <c r="BC7" s="63" t="e">
        <f t="shared" si="2"/>
        <v>#DIV/0!</v>
      </c>
      <c r="BD7" s="63" t="e">
        <f t="shared" si="2"/>
        <v>#DIV/0!</v>
      </c>
      <c r="BE7" s="63" t="e">
        <f t="shared" si="2"/>
        <v>#DIV/0!</v>
      </c>
      <c r="BF7" s="63" t="e">
        <f t="shared" si="2"/>
        <v>#DIV/0!</v>
      </c>
      <c r="BG7" s="63" t="e">
        <f t="shared" si="2"/>
        <v>#DIV/0!</v>
      </c>
      <c r="BH7" s="63" t="e">
        <f t="shared" si="2"/>
        <v>#DIV/0!</v>
      </c>
      <c r="BI7" s="63" t="e">
        <f t="shared" si="2"/>
        <v>#DIV/0!</v>
      </c>
      <c r="BJ7" s="63" t="e">
        <f t="shared" si="2"/>
        <v>#DIV/0!</v>
      </c>
      <c r="BK7" s="63" t="e">
        <f t="shared" si="2"/>
        <v>#DIV/0!</v>
      </c>
      <c r="BL7" s="63" t="e">
        <f t="shared" si="2"/>
        <v>#DIV/0!</v>
      </c>
      <c r="BM7" s="63" t="e">
        <f t="shared" si="2"/>
        <v>#DIV/0!</v>
      </c>
      <c r="BN7" s="63" t="e">
        <f t="shared" si="2"/>
        <v>#DIV/0!</v>
      </c>
      <c r="BO7" s="63" t="e">
        <f t="shared" si="2"/>
        <v>#DIV/0!</v>
      </c>
      <c r="BP7" s="63" t="e">
        <f t="shared" si="2"/>
        <v>#DIV/0!</v>
      </c>
      <c r="BQ7" s="63" t="e">
        <f t="shared" si="2"/>
        <v>#DIV/0!</v>
      </c>
      <c r="BR7" s="63" t="e">
        <f>BR5*(1-BR6)</f>
        <v>#DIV/0!</v>
      </c>
      <c r="BS7" s="63" t="e">
        <f>BS5*(1-BS6)</f>
        <v>#DIV/0!</v>
      </c>
      <c r="BT7" s="63" t="e">
        <f>BT5*(1-BT6)</f>
        <v>#DIV/0!</v>
      </c>
      <c r="BU7" s="63" t="e">
        <f>BU5*(1-BU6)</f>
        <v>#DIV/0!</v>
      </c>
      <c r="BV7" s="63" t="e">
        <f>BV5*(1-BV6)</f>
        <v>#DIV/0!</v>
      </c>
    </row>
    <row r="8" spans="1:74" s="26" customFormat="1">
      <c r="A8" s="17" t="s">
        <v>332</v>
      </c>
      <c r="E8" s="26">
        <f>资产资本表!E107</f>
        <v>4321847526</v>
      </c>
      <c r="F8" s="26">
        <f>资产资本表!F107</f>
        <v>4104622381.9700003</v>
      </c>
      <c r="G8" s="26">
        <f>资产资本表!G107</f>
        <v>4140848021.0599999</v>
      </c>
      <c r="H8" s="26">
        <f>资产资本表!H107</f>
        <v>3991096086.7199998</v>
      </c>
      <c r="I8" s="26">
        <f>资产资本表!I107</f>
        <v>3865692949.6999998</v>
      </c>
      <c r="J8" s="26">
        <f>资产资本表!J107</f>
        <v>3666112256.8000002</v>
      </c>
      <c r="K8" s="26">
        <f>资产资本表!K107</f>
        <v>3466109378.3600001</v>
      </c>
      <c r="L8" s="26">
        <f>资产资本表!L107</f>
        <v>3297812904.4400001</v>
      </c>
      <c r="M8" s="26">
        <f>资产资本表!M107</f>
        <v>3219535541.77</v>
      </c>
      <c r="N8" s="26">
        <f>资产资本表!N107</f>
        <v>3144576073.9299998</v>
      </c>
      <c r="O8" s="26">
        <f>资产资本表!O107</f>
        <v>3008898558.9700003</v>
      </c>
      <c r="P8" s="26">
        <f>资产资本表!P107</f>
        <v>2904186228.1999998</v>
      </c>
      <c r="Q8" s="26">
        <f>资产资本表!Q107</f>
        <v>2838575948.6300001</v>
      </c>
      <c r="R8" s="26">
        <f>资产资本表!R107</f>
        <v>2874221050.6300001</v>
      </c>
      <c r="S8" s="26">
        <f>资产资本表!S107</f>
        <v>2661176169.6700001</v>
      </c>
      <c r="T8" s="26">
        <f>资产资本表!T107</f>
        <v>2621642469.2999997</v>
      </c>
      <c r="U8" s="26">
        <f>资产资本表!U107</f>
        <v>2449963493.77</v>
      </c>
      <c r="V8" s="26">
        <f>资产资本表!V107</f>
        <v>2398855590.1300001</v>
      </c>
      <c r="W8" s="26">
        <f>资产资本表!W107</f>
        <v>2341366996.29</v>
      </c>
      <c r="X8" s="26">
        <f>资产资本表!X107</f>
        <v>2340199939.1199999</v>
      </c>
      <c r="Y8" s="26">
        <f>资产资本表!Y107</f>
        <v>2272946021.54</v>
      </c>
      <c r="Z8" s="26">
        <f>资产资本表!Z107</f>
        <v>2238334939.0500002</v>
      </c>
      <c r="AA8" s="26">
        <f>资产资本表!AA107</f>
        <v>2219664140.7599998</v>
      </c>
      <c r="AB8" s="26">
        <f>资产资本表!AB107</f>
        <v>1133497652.8499999</v>
      </c>
      <c r="AC8" s="26">
        <f>资产资本表!AC107</f>
        <v>1049683206.63</v>
      </c>
      <c r="AD8" s="26">
        <f>资产资本表!AD107</f>
        <v>939567600.45000005</v>
      </c>
      <c r="AE8" s="26">
        <f>资产资本表!AE107</f>
        <v>838830205.32000005</v>
      </c>
      <c r="AF8" s="26">
        <f>资产资本表!AF107</f>
        <v>760835375.26999998</v>
      </c>
      <c r="AG8" s="26">
        <f>资产资本表!AG107</f>
        <v>644950753.92999995</v>
      </c>
      <c r="AH8" s="26">
        <f>资产资本表!AH107</f>
        <v>0</v>
      </c>
      <c r="AI8" s="26">
        <f>资产资本表!AI107</f>
        <v>1090054243.6500001</v>
      </c>
      <c r="AJ8" s="26">
        <f>资产资本表!AJ107</f>
        <v>1078573513.4300001</v>
      </c>
      <c r="AK8" s="26">
        <f>资产资本表!AK107</f>
        <v>1042268233.27</v>
      </c>
      <c r="AL8" s="26">
        <f>资产资本表!AL107</f>
        <v>271944455.62</v>
      </c>
      <c r="AM8" s="26">
        <f>资产资本表!AM107</f>
        <v>254897792.94999999</v>
      </c>
      <c r="AN8" s="26">
        <f>资产资本表!AN107</f>
        <v>221190622.33000001</v>
      </c>
      <c r="AO8" s="26">
        <f>资产资本表!AO107</f>
        <v>170816910.18000001</v>
      </c>
      <c r="AP8" s="26">
        <f>资产资本表!AP107</f>
        <v>115441126.05</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7794887898.6200008</v>
      </c>
      <c r="F10" s="26">
        <f>资产资本表!F70</f>
        <v>7309919623.0999994</v>
      </c>
      <c r="G10" s="26">
        <f>资产资本表!G70</f>
        <v>7280021122.8999977</v>
      </c>
      <c r="H10" s="26">
        <f>资产资本表!H70</f>
        <v>7532813306.1900005</v>
      </c>
      <c r="I10" s="26">
        <f>资产资本表!I70</f>
        <v>6660772588.0100012</v>
      </c>
      <c r="J10" s="26">
        <f>资产资本表!J70</f>
        <v>6693753687.9799995</v>
      </c>
      <c r="K10" s="26">
        <f>资产资本表!K70</f>
        <v>6468912350.2299995</v>
      </c>
      <c r="L10" s="26">
        <f>资产资本表!L70</f>
        <v>5968709417.1100006</v>
      </c>
      <c r="M10" s="26">
        <f>资产资本表!M70</f>
        <v>5607744984.6500006</v>
      </c>
      <c r="N10" s="26">
        <f>资产资本表!N70</f>
        <v>5494005560.8900013</v>
      </c>
      <c r="O10" s="26">
        <f>资产资本表!O70</f>
        <v>5299821796.1999998</v>
      </c>
      <c r="P10" s="26">
        <f>资产资本表!P70</f>
        <v>4723626112.1599998</v>
      </c>
      <c r="Q10" s="26">
        <f>资产资本表!Q70</f>
        <v>4304015562.04</v>
      </c>
      <c r="R10" s="26">
        <f>资产资本表!R70</f>
        <v>3959586290.8699994</v>
      </c>
      <c r="S10" s="26">
        <f>资产资本表!S70</f>
        <v>3285986216.1800003</v>
      </c>
      <c r="T10" s="26">
        <f>资产资本表!T70</f>
        <v>3143175273.48</v>
      </c>
      <c r="U10" s="26">
        <f>资产资本表!U70</f>
        <v>2983358499.7200003</v>
      </c>
      <c r="V10" s="26">
        <f>资产资本表!V70</f>
        <v>2977941514.25</v>
      </c>
      <c r="W10" s="26">
        <f>资产资本表!W70</f>
        <v>2906668602.6599998</v>
      </c>
      <c r="X10" s="26">
        <f>资产资本表!X70</f>
        <v>2737002149.6900005</v>
      </c>
      <c r="Y10" s="26">
        <f>资产资本表!Y70</f>
        <v>2682799312.1800003</v>
      </c>
      <c r="Z10" s="26">
        <f>资产资本表!Z70</f>
        <v>2809429220.71</v>
      </c>
      <c r="AA10" s="26">
        <f>资产资本表!AA70</f>
        <v>2712544686.5899997</v>
      </c>
      <c r="AB10" s="26">
        <f>资产资本表!AB70</f>
        <v>1715333687.77</v>
      </c>
      <c r="AC10" s="26">
        <f>资产资本表!AC70</f>
        <v>1662356242.6699998</v>
      </c>
      <c r="AD10" s="26">
        <f>资产资本表!AD70</f>
        <v>1536739077.7799997</v>
      </c>
      <c r="AE10" s="26">
        <f>资产资本表!AE70</f>
        <v>1529513821.49</v>
      </c>
      <c r="AF10" s="26">
        <f>资产资本表!AF70</f>
        <v>1349733098.78</v>
      </c>
      <c r="AG10" s="26">
        <f>资产资本表!AG70</f>
        <v>879597824.25999987</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0.44470773764734911</v>
      </c>
      <c r="F11" s="63">
        <f t="shared" ref="F11:BQ11" si="4">F4/F10</f>
        <v>0.43811897616622925</v>
      </c>
      <c r="G11" s="63">
        <f t="shared" si="4"/>
        <v>0.43108539877283397</v>
      </c>
      <c r="H11" s="63">
        <f t="shared" si="4"/>
        <v>0.4698889811275937</v>
      </c>
      <c r="I11" s="63">
        <f t="shared" si="4"/>
        <v>0.41929652324977507</v>
      </c>
      <c r="J11" s="63">
        <f t="shared" si="4"/>
        <v>0.45196272856776787</v>
      </c>
      <c r="K11" s="63">
        <f t="shared" si="4"/>
        <v>0.46134697152974879</v>
      </c>
      <c r="L11" s="63">
        <f t="shared" si="4"/>
        <v>0.44661159912701986</v>
      </c>
      <c r="M11" s="63">
        <f t="shared" si="4"/>
        <v>0.42441483152225495</v>
      </c>
      <c r="N11" s="63">
        <f t="shared" si="4"/>
        <v>0.4261403635311819</v>
      </c>
      <c r="O11" s="63">
        <f t="shared" si="4"/>
        <v>0.42954471202451949</v>
      </c>
      <c r="P11" s="63">
        <f t="shared" si="4"/>
        <v>0.38462009136434816</v>
      </c>
      <c r="Q11" s="63">
        <f t="shared" si="4"/>
        <v>0.34011179613769144</v>
      </c>
      <c r="R11" s="63">
        <f t="shared" si="4"/>
        <v>0.27368970155765698</v>
      </c>
      <c r="S11" s="63">
        <f t="shared" si="4"/>
        <v>0.18476395108431046</v>
      </c>
      <c r="T11" s="63">
        <f t="shared" si="4"/>
        <v>0.16592546033953093</v>
      </c>
      <c r="U11" s="63">
        <f t="shared" si="4"/>
        <v>0.17879011389347316</v>
      </c>
      <c r="V11" s="63">
        <f t="shared" si="4"/>
        <v>0.19445846110441287</v>
      </c>
      <c r="W11" s="63">
        <f t="shared" si="4"/>
        <v>0.17871855232984202</v>
      </c>
      <c r="X11" s="63">
        <f t="shared" si="4"/>
        <v>0.14497694516058118</v>
      </c>
      <c r="Y11" s="63">
        <f t="shared" si="4"/>
        <v>0.1527707602947608</v>
      </c>
      <c r="Z11" s="63">
        <f t="shared" si="4"/>
        <v>0.17649709450045764</v>
      </c>
      <c r="AA11" s="63">
        <f t="shared" si="4"/>
        <v>0.18170412021842527</v>
      </c>
      <c r="AB11" s="63">
        <f t="shared" si="4"/>
        <v>0.33919699651932411</v>
      </c>
      <c r="AC11" s="63">
        <f t="shared" si="4"/>
        <v>0.36855700379598105</v>
      </c>
      <c r="AD11" s="63">
        <f t="shared" si="4"/>
        <v>0.38859653272609196</v>
      </c>
      <c r="AE11" s="63">
        <f t="shared" si="4"/>
        <v>0.45157069289976054</v>
      </c>
      <c r="AF11" s="63">
        <f t="shared" si="4"/>
        <v>0.43630679579710557</v>
      </c>
      <c r="AG11" s="63">
        <f t="shared" si="4"/>
        <v>0.26676631507974352</v>
      </c>
      <c r="AH11" s="63" t="e">
        <f t="shared" si="4"/>
        <v>#DIV/0!</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0.55444639900018777</v>
      </c>
      <c r="F12" s="63">
        <f t="shared" ref="F12:BQ12" si="5">F8/F10</f>
        <v>0.56151402390240057</v>
      </c>
      <c r="G12" s="63">
        <f t="shared" si="5"/>
        <v>0.56879615473017919</v>
      </c>
      <c r="H12" s="63">
        <f t="shared" si="5"/>
        <v>0.52982809004975118</v>
      </c>
      <c r="I12" s="63">
        <f t="shared" si="5"/>
        <v>0.58036705181296833</v>
      </c>
      <c r="J12" s="63">
        <f t="shared" si="5"/>
        <v>0.54769153866286602</v>
      </c>
      <c r="K12" s="63">
        <f t="shared" si="5"/>
        <v>0.5358102244555476</v>
      </c>
      <c r="L12" s="63">
        <f t="shared" si="5"/>
        <v>0.5525169134530884</v>
      </c>
      <c r="M12" s="63">
        <f t="shared" si="5"/>
        <v>0.57412302994925557</v>
      </c>
      <c r="N12" s="63">
        <f t="shared" si="5"/>
        <v>0.57236492374801939</v>
      </c>
      <c r="O12" s="63">
        <f t="shared" si="5"/>
        <v>0.56773579842390109</v>
      </c>
      <c r="P12" s="63">
        <f t="shared" si="5"/>
        <v>0.61482135953219752</v>
      </c>
      <c r="Q12" s="63">
        <f t="shared" si="5"/>
        <v>0.65951804953153637</v>
      </c>
      <c r="R12" s="63">
        <f t="shared" si="5"/>
        <v>0.72588923172538733</v>
      </c>
      <c r="S12" s="63">
        <f t="shared" si="5"/>
        <v>0.80985615720678539</v>
      </c>
      <c r="T12" s="63">
        <f t="shared" si="5"/>
        <v>0.83407453966046896</v>
      </c>
      <c r="U12" s="63">
        <f t="shared" si="5"/>
        <v>0.82120988610652679</v>
      </c>
      <c r="V12" s="63">
        <f t="shared" si="5"/>
        <v>0.80554153889558722</v>
      </c>
      <c r="W12" s="63">
        <f t="shared" si="5"/>
        <v>0.80551563193249087</v>
      </c>
      <c r="X12" s="63">
        <f t="shared" si="5"/>
        <v>0.85502305483576491</v>
      </c>
      <c r="Y12" s="63">
        <f t="shared" si="5"/>
        <v>0.84722923970523911</v>
      </c>
      <c r="Z12" s="63">
        <f t="shared" si="5"/>
        <v>0.79672231019378636</v>
      </c>
      <c r="AA12" s="63">
        <f t="shared" si="5"/>
        <v>0.81829587978157481</v>
      </c>
      <c r="AB12" s="63">
        <f t="shared" si="5"/>
        <v>0.66080300348067589</v>
      </c>
      <c r="AC12" s="63">
        <f t="shared" si="5"/>
        <v>0.631442996204019</v>
      </c>
      <c r="AD12" s="63">
        <f t="shared" si="5"/>
        <v>0.61140346727390826</v>
      </c>
      <c r="AE12" s="63">
        <f t="shared" si="5"/>
        <v>0.5484293071002394</v>
      </c>
      <c r="AF12" s="63">
        <f t="shared" si="5"/>
        <v>0.56369320420289437</v>
      </c>
      <c r="AG12" s="63">
        <f t="shared" si="5"/>
        <v>0.73323368492025653</v>
      </c>
      <c r="AH12" s="63" t="e">
        <f t="shared" si="5"/>
        <v>#DIV/0!</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5.7325797361516398E-2</v>
      </c>
      <c r="F13" s="63">
        <f t="shared" ref="F13:BQ13" si="6">(F4/F10*F7+F8/F10*F9)</f>
        <v>4.4921121912192045E-2</v>
      </c>
      <c r="G13" s="63">
        <f t="shared" si="6"/>
        <v>4.5503692378414333E-2</v>
      </c>
      <c r="H13" s="63">
        <f t="shared" si="6"/>
        <v>4.2386247203980092E-2</v>
      </c>
      <c r="I13" s="63">
        <f t="shared" si="6"/>
        <v>6.0609170397257432E-2</v>
      </c>
      <c r="J13" s="63">
        <f t="shared" si="6"/>
        <v>4.3815323093029282E-2</v>
      </c>
      <c r="K13" s="63">
        <f t="shared" si="6"/>
        <v>4.2864817956443806E-2</v>
      </c>
      <c r="L13" s="63">
        <f t="shared" si="6"/>
        <v>4.420135307624707E-2</v>
      </c>
      <c r="M13" s="63">
        <f t="shared" si="6"/>
        <v>6.1019117743597716E-2</v>
      </c>
      <c r="N13" s="63">
        <f t="shared" si="6"/>
        <v>4.5789193899841554E-2</v>
      </c>
      <c r="O13" s="63">
        <f t="shared" si="6"/>
        <v>4.5418863873912085E-2</v>
      </c>
      <c r="P13" s="63">
        <f t="shared" si="6"/>
        <v>4.9185708762575803E-2</v>
      </c>
      <c r="Q13" s="63">
        <f t="shared" si="6"/>
        <v>6.4006959737683292E-2</v>
      </c>
      <c r="R13" s="63">
        <f t="shared" si="6"/>
        <v>5.8071138538030989E-2</v>
      </c>
      <c r="S13" s="63">
        <f t="shared" si="6"/>
        <v>6.478849257654283E-2</v>
      </c>
      <c r="T13" s="63">
        <f t="shared" si="6"/>
        <v>6.6725963172837521E-2</v>
      </c>
      <c r="U13" s="63">
        <f t="shared" si="6"/>
        <v>7.1794805934899258E-2</v>
      </c>
      <c r="V13" s="63">
        <f t="shared" si="6"/>
        <v>6.444332311164698E-2</v>
      </c>
      <c r="W13" s="63">
        <f t="shared" si="6"/>
        <v>6.4441250554599275E-2</v>
      </c>
      <c r="X13" s="63">
        <f t="shared" si="6"/>
        <v>6.8401844386861199E-2</v>
      </c>
      <c r="Y13" s="63">
        <f t="shared" si="6"/>
        <v>7.3103221052425352E-2</v>
      </c>
      <c r="Z13" s="63">
        <f t="shared" si="6"/>
        <v>6.3737784815502907E-2</v>
      </c>
      <c r="AA13" s="63">
        <f t="shared" si="6"/>
        <v>6.5463670382525985E-2</v>
      </c>
      <c r="AB13" s="63">
        <f t="shared" si="6"/>
        <v>5.2864240278454072E-2</v>
      </c>
      <c r="AC13" s="63">
        <f t="shared" si="6"/>
        <v>6.8688304447340212E-2</v>
      </c>
      <c r="AD13" s="63">
        <f t="shared" si="6"/>
        <v>4.8912277381912665E-2</v>
      </c>
      <c r="AE13" s="63">
        <f t="shared" si="6"/>
        <v>4.3874344568019155E-2</v>
      </c>
      <c r="AF13" s="63" t="e">
        <f t="shared" si="6"/>
        <v>#DIV/0!</v>
      </c>
      <c r="AG13" s="63">
        <f t="shared" si="6"/>
        <v>5.8658694793620521E-2</v>
      </c>
      <c r="AH13" s="63" t="e">
        <f t="shared" si="6"/>
        <v>#DIV/0!</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202" t="s">
        <v>613</v>
      </c>
      <c r="B14" s="203"/>
      <c r="C14" s="203"/>
      <c r="D14" s="203"/>
      <c r="E14" s="203"/>
      <c r="F14" s="203"/>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c r="AG14" s="203"/>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34" workbookViewId="0">
      <selection activeCell="Q22" sqref="Q22"/>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0" width="22" hidden="1" customWidth="1"/>
    <col min="31" max="32" width="22" bestFit="1" customWidth="1"/>
    <col min="33" max="33" width="19.5" bestFit="1" customWidth="1"/>
    <col min="34" max="34" width="9.5" hidden="1" customWidth="1"/>
    <col min="35" max="90" width="8.5" bestFit="1" customWidth="1"/>
  </cols>
  <sheetData>
    <row r="1" spans="1:90" s="26" customFormat="1">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40724</v>
      </c>
      <c r="AE1" s="1">
        <v>40543</v>
      </c>
      <c r="AF1" s="1">
        <v>40178</v>
      </c>
      <c r="AG1" s="1">
        <v>39813</v>
      </c>
      <c r="AH1" s="1">
        <v>25569</v>
      </c>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s="26" customFormat="1">
      <c r="A2" s="17" t="s">
        <v>560</v>
      </c>
      <c r="E2" s="26">
        <f>资产资本表!E17</f>
        <v>1620527103.6300001</v>
      </c>
      <c r="F2" s="26">
        <f>资产资本表!F17</f>
        <v>1347487635.8500001</v>
      </c>
      <c r="G2" s="26">
        <f>资产资本表!G17</f>
        <v>1558660397.6500001</v>
      </c>
      <c r="H2" s="26">
        <f>资产资本表!H17</f>
        <v>2143420262.55</v>
      </c>
      <c r="I2" s="26">
        <f>资产资本表!I17</f>
        <v>1517949461.8400002</v>
      </c>
      <c r="J2" s="26">
        <f>资产资本表!J17</f>
        <v>1086104194.3599999</v>
      </c>
      <c r="K2" s="26">
        <f>资产资本表!K17</f>
        <v>1177733753.0799999</v>
      </c>
      <c r="L2" s="26">
        <f>资产资本表!L17</f>
        <v>1027942896.3000001</v>
      </c>
      <c r="M2" s="26">
        <f>资产资本表!M17</f>
        <v>1099848578.8099999</v>
      </c>
      <c r="N2" s="26">
        <f>资产资本表!N17</f>
        <v>1150348930.8500001</v>
      </c>
      <c r="O2" s="26">
        <f>资产资本表!O17</f>
        <v>1301059384.7</v>
      </c>
      <c r="P2" s="26">
        <f>资产资本表!P17</f>
        <v>1090262131.3900001</v>
      </c>
      <c r="Q2" s="26">
        <f>资产资本表!Q17</f>
        <v>1083675397.4000001</v>
      </c>
      <c r="R2" s="26">
        <f>资产资本表!R17</f>
        <v>866969147.35000002</v>
      </c>
      <c r="S2" s="26">
        <f>资产资本表!S17</f>
        <v>903646111.97000003</v>
      </c>
      <c r="T2" s="26">
        <f>资产资本表!T17</f>
        <v>983627040.76999998</v>
      </c>
      <c r="U2" s="26">
        <f>资产资本表!U17</f>
        <v>1002525755.89</v>
      </c>
      <c r="V2" s="26">
        <f>资产资本表!V17</f>
        <v>1052226532.66</v>
      </c>
      <c r="W2" s="26">
        <f>资产资本表!W17</f>
        <v>1104813177.74</v>
      </c>
      <c r="X2" s="26">
        <f>资产资本表!X17</f>
        <v>966928453.38</v>
      </c>
      <c r="Y2" s="26">
        <f>资产资本表!Y17</f>
        <v>1085194436.3800001</v>
      </c>
      <c r="Z2" s="26">
        <f>资产资本表!Z17</f>
        <v>1245522975.5</v>
      </c>
      <c r="AA2" s="26">
        <f>资产资本表!AA17</f>
        <v>1203488085.3999999</v>
      </c>
      <c r="AB2" s="26">
        <f>资产资本表!AB17</f>
        <v>301864678.05000001</v>
      </c>
      <c r="AC2" s="26">
        <f>资产资本表!AC17</f>
        <v>309145321.75999999</v>
      </c>
      <c r="AD2" s="26">
        <f>资产资本表!AD17</f>
        <v>292665757.73000002</v>
      </c>
      <c r="AE2" s="26">
        <f>资产资本表!AE17</f>
        <v>237118547.40000001</v>
      </c>
      <c r="AF2" s="26">
        <f>资产资本表!AF17</f>
        <v>288114713.52999997</v>
      </c>
      <c r="AG2" s="26">
        <f>资产资本表!AG17</f>
        <v>230930493.84999999</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561</v>
      </c>
      <c r="E3" s="26">
        <f>资产资本表!E19</f>
        <v>243310020.03999999</v>
      </c>
      <c r="F3" s="26">
        <f>资产资本表!F19</f>
        <v>166837734.19</v>
      </c>
      <c r="G3" s="26">
        <f>资产资本表!G19</f>
        <v>169402833.41999999</v>
      </c>
      <c r="H3" s="26">
        <f>资产资本表!H19</f>
        <v>164584692.38</v>
      </c>
      <c r="I3" s="26">
        <f>资产资本表!I19</f>
        <v>138075173.33000001</v>
      </c>
      <c r="J3" s="26">
        <f>资产资本表!J19</f>
        <v>164953655.75999999</v>
      </c>
      <c r="K3" s="26">
        <f>资产资本表!K19</f>
        <v>109390425.83</v>
      </c>
      <c r="L3" s="26">
        <f>资产资本表!L19</f>
        <v>175502345.33000001</v>
      </c>
      <c r="M3" s="26">
        <f>资产资本表!M19</f>
        <v>135103824.53</v>
      </c>
      <c r="N3" s="26">
        <f>资产资本表!N19</f>
        <v>154773366.50999999</v>
      </c>
      <c r="O3" s="26">
        <f>资产资本表!O19</f>
        <v>151792282.72</v>
      </c>
      <c r="P3" s="26">
        <f>资产资本表!P19</f>
        <v>125710293.12</v>
      </c>
      <c r="Q3" s="26">
        <f>资产资本表!Q19</f>
        <v>101383642.95</v>
      </c>
      <c r="R3" s="26">
        <f>资产资本表!R19</f>
        <v>155502727.02000001</v>
      </c>
      <c r="S3" s="26">
        <f>资产资本表!S19</f>
        <v>184310779.28999999</v>
      </c>
      <c r="T3" s="26">
        <f>资产资本表!T19</f>
        <v>123459524.08</v>
      </c>
      <c r="U3" s="26">
        <f>资产资本表!U19</f>
        <v>103556310.18000001</v>
      </c>
      <c r="V3" s="26">
        <f>资产资本表!V19</f>
        <v>96031741.540000007</v>
      </c>
      <c r="W3" s="26">
        <f>资产资本表!W19</f>
        <v>88926540.239999995</v>
      </c>
      <c r="X3" s="26">
        <f>资产资本表!X19</f>
        <v>84752952.400000006</v>
      </c>
      <c r="Y3" s="26">
        <f>资产资本表!Y19</f>
        <v>81255271.819999993</v>
      </c>
      <c r="Z3" s="26">
        <f>资产资本表!Z19</f>
        <v>90632195.739999995</v>
      </c>
      <c r="AA3" s="26">
        <f>资产资本表!AA19</f>
        <v>133992075.61</v>
      </c>
      <c r="AB3" s="26">
        <f>资产资本表!AB19</f>
        <v>102977680.55</v>
      </c>
      <c r="AC3" s="26">
        <f>资产资本表!AC19</f>
        <v>91016769.819999993</v>
      </c>
      <c r="AD3" s="26">
        <f>资产资本表!AD19</f>
        <v>86708338.329999998</v>
      </c>
      <c r="AE3" s="26">
        <f>资产资本表!AE19</f>
        <v>118491720.88</v>
      </c>
      <c r="AF3" s="26">
        <f>资产资本表!AF19</f>
        <v>71645089.409999996</v>
      </c>
      <c r="AG3" s="26">
        <f>资产资本表!AG19</f>
        <v>28958344.050000001</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566</v>
      </c>
      <c r="E4" s="26">
        <f>资产资本表!E50</f>
        <v>292060365.5</v>
      </c>
      <c r="F4" s="26">
        <f>资产资本表!F50</f>
        <v>341644694.92999959</v>
      </c>
      <c r="G4" s="26">
        <f>资产资本表!G50</f>
        <v>267561326.15000033</v>
      </c>
      <c r="H4" s="26">
        <f>资产资本表!H50</f>
        <v>104683136.5999999</v>
      </c>
      <c r="I4" s="26">
        <f>资产资本表!I50</f>
        <v>-25194544.850000143</v>
      </c>
      <c r="J4" s="26">
        <f>资产资本表!J50</f>
        <v>627246095.03999996</v>
      </c>
      <c r="K4" s="26">
        <f>资产资本表!K50</f>
        <v>370077309.79999995</v>
      </c>
      <c r="L4" s="26">
        <f>资产资本表!L50</f>
        <v>486102742.79000008</v>
      </c>
      <c r="M4" s="26">
        <f>资产资本表!M50</f>
        <v>394478680.6099999</v>
      </c>
      <c r="N4" s="26">
        <f>资产资本表!N50</f>
        <v>507152320.98999989</v>
      </c>
      <c r="O4" s="26">
        <f>资产资本表!O50</f>
        <v>549492196.55999982</v>
      </c>
      <c r="P4" s="26">
        <f>资产资本表!P50</f>
        <v>648711103.3599999</v>
      </c>
      <c r="Q4" s="26">
        <f>资产资本表!Q50</f>
        <v>633846684.85000002</v>
      </c>
      <c r="R4" s="26">
        <f>资产资本表!R50</f>
        <v>794663101.48999977</v>
      </c>
      <c r="S4" s="26">
        <f>资产资本表!S50</f>
        <v>537362434.5999999</v>
      </c>
      <c r="T4" s="26">
        <f>资产资本表!T50</f>
        <v>566999379.38999987</v>
      </c>
      <c r="U4" s="26">
        <f>资产资本表!U50</f>
        <v>451719724.79000002</v>
      </c>
      <c r="V4" s="26">
        <f>资产资本表!V50</f>
        <v>470576067.4600001</v>
      </c>
      <c r="W4" s="26">
        <f>资产资本表!W50</f>
        <v>475812126.39999998</v>
      </c>
      <c r="X4" s="26">
        <f>资产资本表!X50</f>
        <v>465495613.97000003</v>
      </c>
      <c r="Y4" s="26">
        <f>资产资本表!Y50</f>
        <v>354934513.95000011</v>
      </c>
      <c r="Z4" s="26">
        <f>资产资本表!Z50</f>
        <v>406894411.7100001</v>
      </c>
      <c r="AA4" s="26">
        <f>资产资本表!AA50</f>
        <v>380385433.61999995</v>
      </c>
      <c r="AB4" s="26">
        <f>资产资本表!AB50</f>
        <v>327064223.96000004</v>
      </c>
      <c r="AC4" s="26">
        <f>资产资本表!AC50</f>
        <v>298959592.41000003</v>
      </c>
      <c r="AD4" s="26">
        <f>资产资本表!AD50</f>
        <v>293358482.85000002</v>
      </c>
      <c r="AE4" s="26">
        <f>资产资本表!AE50</f>
        <v>377760145.88999999</v>
      </c>
      <c r="AF4" s="26">
        <f>资产资本表!AF50</f>
        <v>263402255.15000001</v>
      </c>
      <c r="AG4" s="26">
        <f>资产资本表!AG50</f>
        <v>138440436.95999998</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1733928295.5799999</v>
      </c>
      <c r="F5" s="26">
        <f>资产资本表!F33</f>
        <v>1670180556.55</v>
      </c>
      <c r="G5" s="26">
        <f>资产资本表!G33</f>
        <v>1659435313.4200001</v>
      </c>
      <c r="H5" s="26">
        <f>资产资本表!H33</f>
        <v>1490592425.3000002</v>
      </c>
      <c r="I5" s="26">
        <f>资产资本表!I33</f>
        <v>1500175518.1399999</v>
      </c>
      <c r="J5" s="26">
        <f>资产资本表!J33</f>
        <v>1822303288.96</v>
      </c>
      <c r="K5" s="26">
        <f>资产资本表!K33</f>
        <v>1651154164.5500002</v>
      </c>
      <c r="L5" s="26">
        <f>资产资本表!L33</f>
        <v>1513281287.2</v>
      </c>
      <c r="M5" s="26">
        <f>资产资本表!M33</f>
        <v>1469723576.24</v>
      </c>
      <c r="N5" s="26">
        <f>资产资本表!N33</f>
        <v>1524246258.73</v>
      </c>
      <c r="O5" s="26">
        <f>资产资本表!O33</f>
        <v>1400449034.6499999</v>
      </c>
      <c r="P5" s="26">
        <f>资产资本表!P33</f>
        <v>1355875778.5799999</v>
      </c>
      <c r="Q5" s="26">
        <f>资产资本表!Q33</f>
        <v>1313309237.99</v>
      </c>
      <c r="R5" s="26">
        <f>资产资本表!R33</f>
        <v>1309183652.52</v>
      </c>
      <c r="S5" s="26">
        <f>资产资本表!S33</f>
        <v>999822466.78999996</v>
      </c>
      <c r="T5" s="26">
        <f>资产资本表!T33</f>
        <v>833839480.6099999</v>
      </c>
      <c r="U5" s="26">
        <f>资产资本表!U33</f>
        <v>734097077.36000001</v>
      </c>
      <c r="V5" s="26">
        <f>资产资本表!V33</f>
        <v>758661439.20000005</v>
      </c>
      <c r="W5" s="26">
        <f>资产资本表!W33</f>
        <v>725565132.21000004</v>
      </c>
      <c r="X5" s="26">
        <f>资产资本表!X33</f>
        <v>693483142.49000001</v>
      </c>
      <c r="Y5" s="26">
        <f>资产资本表!Y33</f>
        <v>779870319.28000009</v>
      </c>
      <c r="Z5" s="26">
        <f>资产资本表!Z33</f>
        <v>763577618.43000007</v>
      </c>
      <c r="AA5" s="26">
        <f>资产资本表!AA33</f>
        <v>719548593.53999996</v>
      </c>
      <c r="AB5" s="26">
        <f>资产资本表!AB33</f>
        <v>714189018.5</v>
      </c>
      <c r="AC5" s="26">
        <f>资产资本表!AC33</f>
        <v>617729050.97000003</v>
      </c>
      <c r="AD5" s="26">
        <f>资产资本表!AD33</f>
        <v>537146808.11000001</v>
      </c>
      <c r="AE5" s="26">
        <f>资产资本表!AE33</f>
        <v>628919926.51999998</v>
      </c>
      <c r="AF5" s="26">
        <f>资产资本表!AF33</f>
        <v>449676768.70999998</v>
      </c>
      <c r="AG5" s="26">
        <f>资产资本表!AG33</f>
        <v>275167394.56999999</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1441867930.0799999</v>
      </c>
      <c r="F6" s="26">
        <f>资产资本表!F49</f>
        <v>1328535861.6200004</v>
      </c>
      <c r="G6" s="26">
        <f>资产资本表!G49</f>
        <v>1391873987.2699997</v>
      </c>
      <c r="H6" s="26">
        <f>资产资本表!H49</f>
        <v>1385909288.7000003</v>
      </c>
      <c r="I6" s="26">
        <f>资产资本表!I49</f>
        <v>1525370062.99</v>
      </c>
      <c r="J6" s="26">
        <f>资产资本表!J49</f>
        <v>1195057193.9200001</v>
      </c>
      <c r="K6" s="26">
        <f>资产资本表!K49</f>
        <v>1281076854.7500002</v>
      </c>
      <c r="L6" s="26">
        <f>资产资本表!L49</f>
        <v>1027178544.41</v>
      </c>
      <c r="M6" s="26">
        <f>资产资本表!M49</f>
        <v>1075244895.6300001</v>
      </c>
      <c r="N6" s="26">
        <f>资产资本表!N49</f>
        <v>1017093937.7400001</v>
      </c>
      <c r="O6" s="26">
        <f>资产资本表!O49</f>
        <v>850956838.09000003</v>
      </c>
      <c r="P6" s="26">
        <f>资产资本表!P49</f>
        <v>707164675.22000003</v>
      </c>
      <c r="Q6" s="26">
        <f>资产资本表!Q49</f>
        <v>679462553.13999999</v>
      </c>
      <c r="R6" s="26">
        <f>资产资本表!R49</f>
        <v>514520551.03000015</v>
      </c>
      <c r="S6" s="26">
        <f>资产资本表!S49</f>
        <v>462460032.19</v>
      </c>
      <c r="T6" s="26">
        <f>资产资本表!T49</f>
        <v>266840101.22000003</v>
      </c>
      <c r="U6" s="26">
        <f>资产资本表!U49</f>
        <v>282377352.56999999</v>
      </c>
      <c r="V6" s="26">
        <f>资产资本表!V49</f>
        <v>288085371.73999995</v>
      </c>
      <c r="W6" s="26">
        <f>资产资本表!W49</f>
        <v>249753005.81000003</v>
      </c>
      <c r="X6" s="26">
        <f>资产资本表!X49</f>
        <v>227987528.52000001</v>
      </c>
      <c r="Y6" s="26">
        <f>资产资本表!Y49</f>
        <v>424935805.32999998</v>
      </c>
      <c r="Z6" s="26">
        <f>资产资本表!Z49</f>
        <v>356683206.71999997</v>
      </c>
      <c r="AA6" s="26">
        <f>资产资本表!AA49</f>
        <v>339163159.92000002</v>
      </c>
      <c r="AB6" s="26">
        <f>资产资本表!AB49</f>
        <v>387124794.53999996</v>
      </c>
      <c r="AC6" s="26">
        <f>资产资本表!AC49</f>
        <v>318769458.56</v>
      </c>
      <c r="AD6" s="26">
        <f>资产资本表!AD49</f>
        <v>243788325.26000002</v>
      </c>
      <c r="AE6" s="26">
        <f>资产资本表!AE49</f>
        <v>251159780.62999997</v>
      </c>
      <c r="AF6" s="26">
        <f>资产资本表!AF49</f>
        <v>186274513.55999997</v>
      </c>
      <c r="AG6" s="26">
        <f>资产资本表!AG49</f>
        <v>136726957.61000001</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5638990409.4500008</v>
      </c>
      <c r="F7" s="26">
        <f>资产资本表!F68</f>
        <v>5453949558.1300001</v>
      </c>
      <c r="G7" s="26">
        <f>资产资本表!G68</f>
        <v>5284396565.6799974</v>
      </c>
      <c r="H7" s="26">
        <f>资产资本表!H68</f>
        <v>5120125214.6599998</v>
      </c>
      <c r="I7" s="26">
        <f>资产资本表!I68</f>
        <v>5029942497.6900015</v>
      </c>
      <c r="J7" s="26">
        <f>资产资本表!J68</f>
        <v>4815449742.8199997</v>
      </c>
      <c r="K7" s="26">
        <f>资产资本表!K68</f>
        <v>4811710861.5199995</v>
      </c>
      <c r="L7" s="26">
        <f>资产资本表!L68</f>
        <v>4279161432.6900005</v>
      </c>
      <c r="M7" s="26">
        <f>资产资本表!M68</f>
        <v>3978313900.7000008</v>
      </c>
      <c r="N7" s="26">
        <f>资产资本表!N68</f>
        <v>3681730942.5400009</v>
      </c>
      <c r="O7" s="26">
        <f>资产资本表!O68</f>
        <v>3297477932.2199998</v>
      </c>
      <c r="P7" s="26">
        <f>资产资本表!P68</f>
        <v>2858942584.29</v>
      </c>
      <c r="Q7" s="26">
        <f>资产资本表!Q68</f>
        <v>2485109836.8400002</v>
      </c>
      <c r="R7" s="26">
        <f>资产资本表!R68</f>
        <v>2142451315.0099998</v>
      </c>
      <c r="S7" s="26">
        <f>资产资本表!S68</f>
        <v>1660666890.3200002</v>
      </c>
      <c r="T7" s="26">
        <f>资产资本表!T68</f>
        <v>1469089329.2400002</v>
      </c>
      <c r="U7" s="26">
        <f>资产资本表!U68</f>
        <v>1425556708.8600001</v>
      </c>
      <c r="V7" s="26">
        <f>资产资本表!V68</f>
        <v>1359107172.5900002</v>
      </c>
      <c r="W7" s="26">
        <f>资产资本表!W68</f>
        <v>1237116758.28</v>
      </c>
      <c r="X7" s="26">
        <f>资产资本表!X68</f>
        <v>1219825129.9400003</v>
      </c>
      <c r="Y7" s="26">
        <f>资产资本表!Y68</f>
        <v>1161415090.0300002</v>
      </c>
      <c r="Z7" s="26">
        <f>资产资本表!Z68</f>
        <v>1066379637.76</v>
      </c>
      <c r="AA7" s="26">
        <f>资产资本表!AA68</f>
        <v>994679091.96000004</v>
      </c>
      <c r="AB7" s="26">
        <f>资产资本表!AB68</f>
        <v>983427105.20999992</v>
      </c>
      <c r="AC7" s="26">
        <f>资产资本表!AC68</f>
        <v>963234558.67999983</v>
      </c>
      <c r="AD7" s="26">
        <f>资产资本表!AD68</f>
        <v>864006498.86999989</v>
      </c>
      <c r="AE7" s="26">
        <f>资产资本表!AE68</f>
        <v>796143407.32000005</v>
      </c>
      <c r="AF7" s="26">
        <f>资产资本表!AF68</f>
        <v>726571040.69000006</v>
      </c>
      <c r="AG7" s="26">
        <f>资产资本表!AG68</f>
        <v>481268549.39999998</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5931050774.9500008</v>
      </c>
      <c r="F8" s="26">
        <f>资产资本表!F69</f>
        <v>5795594253.0599995</v>
      </c>
      <c r="G8" s="26">
        <f>资产资本表!G69</f>
        <v>5551957891.829998</v>
      </c>
      <c r="H8" s="26">
        <f>资产资本表!H69</f>
        <v>5224808351.2600002</v>
      </c>
      <c r="I8" s="26">
        <f>资产资本表!I69</f>
        <v>5004747952.8400011</v>
      </c>
      <c r="J8" s="26">
        <f>资产资本表!J69</f>
        <v>5442695837.8599997</v>
      </c>
      <c r="K8" s="26">
        <f>资产资本表!K69</f>
        <v>5181788171.3199997</v>
      </c>
      <c r="L8" s="26">
        <f>资产资本表!L69</f>
        <v>4765264175.4800005</v>
      </c>
      <c r="M8" s="26">
        <f>资产资本表!M69</f>
        <v>4372792581.3100004</v>
      </c>
      <c r="N8" s="26">
        <f>资产资本表!N69</f>
        <v>4188883263.5300007</v>
      </c>
      <c r="O8" s="26">
        <f>资产资本表!O69</f>
        <v>3846970128.7799997</v>
      </c>
      <c r="P8" s="26">
        <f>资产资本表!P69</f>
        <v>3507653687.6499996</v>
      </c>
      <c r="Q8" s="26">
        <f>资产资本表!Q69</f>
        <v>3118956521.6900001</v>
      </c>
      <c r="R8" s="26">
        <f>资产资本表!R69</f>
        <v>2937114416.4999995</v>
      </c>
      <c r="S8" s="26">
        <f>资产资本表!S69</f>
        <v>2198029324.9200001</v>
      </c>
      <c r="T8" s="26">
        <f>资产资本表!T69</f>
        <v>2036088708.6300001</v>
      </c>
      <c r="U8" s="26">
        <f>资产资本表!U69</f>
        <v>1877276433.6500001</v>
      </c>
      <c r="V8" s="26">
        <f>资产资本表!V69</f>
        <v>1829683240.0500002</v>
      </c>
      <c r="W8" s="26">
        <f>资产资本表!W69</f>
        <v>1712928884.6799998</v>
      </c>
      <c r="X8" s="26">
        <f>资产资本表!X69</f>
        <v>1685320743.9100003</v>
      </c>
      <c r="Y8" s="26">
        <f>资产资本表!Y69</f>
        <v>1516349603.9800003</v>
      </c>
      <c r="Z8" s="26">
        <f>资产资本表!Z69</f>
        <v>1473274049.47</v>
      </c>
      <c r="AA8" s="26">
        <f>资产资本表!AA69</f>
        <v>1375064525.5799999</v>
      </c>
      <c r="AB8" s="26">
        <f>资产资本表!AB69</f>
        <v>1310491329.1700001</v>
      </c>
      <c r="AC8" s="26">
        <f>资产资本表!AC69</f>
        <v>1262194151.0899999</v>
      </c>
      <c r="AD8" s="26">
        <f>资产资本表!AD69</f>
        <v>1157364981.7199998</v>
      </c>
      <c r="AE8" s="26">
        <f>资产资本表!AE69</f>
        <v>1173903553.21</v>
      </c>
      <c r="AF8" s="26">
        <f>资产资本表!AF69</f>
        <v>989973295.84000003</v>
      </c>
      <c r="AG8" s="26">
        <f>资产资本表!AG69</f>
        <v>619708986.3599999</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7794887898.6200008</v>
      </c>
      <c r="F9" s="48">
        <f>资产资本表!F70</f>
        <v>7309919623.0999994</v>
      </c>
      <c r="G9" s="48">
        <f>资产资本表!G70</f>
        <v>7280021122.8999977</v>
      </c>
      <c r="H9" s="48">
        <f>资产资本表!H70</f>
        <v>7532813306.1900005</v>
      </c>
      <c r="I9" s="48">
        <f>资产资本表!I70</f>
        <v>6660772588.0100012</v>
      </c>
      <c r="J9" s="48">
        <f>资产资本表!J70</f>
        <v>6693753687.9799995</v>
      </c>
      <c r="K9" s="48">
        <f>资产资本表!K70</f>
        <v>6468912350.2299995</v>
      </c>
      <c r="L9" s="48">
        <f>资产资本表!L70</f>
        <v>5968709417.1100006</v>
      </c>
      <c r="M9" s="48">
        <f>资产资本表!M70</f>
        <v>5607744984.6500006</v>
      </c>
      <c r="N9" s="48">
        <f>资产资本表!N70</f>
        <v>5494005560.8900013</v>
      </c>
      <c r="O9" s="48">
        <f>资产资本表!O70</f>
        <v>5299821796.1999998</v>
      </c>
      <c r="P9" s="48">
        <f>资产资本表!P70</f>
        <v>4723626112.1599998</v>
      </c>
      <c r="Q9" s="48">
        <f>资产资本表!Q70</f>
        <v>4304015562.04</v>
      </c>
      <c r="R9" s="48">
        <f>资产资本表!R70</f>
        <v>3959586290.8699994</v>
      </c>
      <c r="S9" s="48">
        <f>资产资本表!S70</f>
        <v>3285986216.1800003</v>
      </c>
      <c r="T9" s="48">
        <f>资产资本表!T70</f>
        <v>3143175273.48</v>
      </c>
      <c r="U9" s="48">
        <f>资产资本表!U70</f>
        <v>2983358499.7200003</v>
      </c>
      <c r="V9" s="48">
        <f>资产资本表!V70</f>
        <v>2977941514.25</v>
      </c>
      <c r="W9" s="48">
        <f>资产资本表!W70</f>
        <v>2906668602.6599998</v>
      </c>
      <c r="X9" s="48">
        <f>资产资本表!X70</f>
        <v>2737002149.6900005</v>
      </c>
      <c r="Y9" s="48">
        <f>资产资本表!Y70</f>
        <v>2682799312.1800003</v>
      </c>
      <c r="Z9" s="48">
        <f>资产资本表!Z70</f>
        <v>2809429220.71</v>
      </c>
      <c r="AA9" s="48">
        <f>资产资本表!AA70</f>
        <v>2712544686.5899997</v>
      </c>
      <c r="AB9" s="48">
        <f>资产资本表!AB70</f>
        <v>1715333687.77</v>
      </c>
      <c r="AC9" s="48">
        <f>资产资本表!AC70</f>
        <v>1662356242.6699998</v>
      </c>
      <c r="AD9" s="48">
        <f>资产资本表!AD70</f>
        <v>1536739077.7799997</v>
      </c>
      <c r="AE9" s="48">
        <f>资产资本表!AE70</f>
        <v>1529513821.49</v>
      </c>
      <c r="AF9" s="48">
        <f>资产资本表!AF70</f>
        <v>1349733098.78</v>
      </c>
      <c r="AG9" s="48">
        <f>资产资本表!AG70</f>
        <v>879597824.25999987</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1879660092.28</v>
      </c>
      <c r="F10" s="26">
        <f>资产资本表!F72</f>
        <v>1609836391.6700001</v>
      </c>
      <c r="G10" s="26">
        <f>资产资本表!G72</f>
        <v>1533399566.0900002</v>
      </c>
      <c r="H10" s="26">
        <f>资产资本表!H72</f>
        <v>1805682611.6799998</v>
      </c>
      <c r="I10" s="26">
        <f>资产资本表!I72</f>
        <v>2032900838.3199999</v>
      </c>
      <c r="J10" s="26">
        <f>资产资本表!J72</f>
        <v>2095282934.8</v>
      </c>
      <c r="K10" s="26">
        <f>资产资本表!K72</f>
        <v>1948485724.3</v>
      </c>
      <c r="L10" s="26">
        <f>资产资本表!L72</f>
        <v>1798060203.6499999</v>
      </c>
      <c r="M10" s="26">
        <f>资产资本表!M72</f>
        <v>1633846148.76</v>
      </c>
      <c r="N10" s="26">
        <f>资产资本表!N72</f>
        <v>1538711667.8099999</v>
      </c>
      <c r="O10" s="26">
        <f>资产资本表!O72</f>
        <v>1345059954.6300001</v>
      </c>
      <c r="P10" s="26">
        <f>资产资本表!P72</f>
        <v>839503339.76999998</v>
      </c>
      <c r="Q10" s="26">
        <f>资产资本表!Q72</f>
        <v>719422475.22000003</v>
      </c>
      <c r="R10" s="26">
        <f>资产资本表!R72</f>
        <v>219820505.5</v>
      </c>
      <c r="S10" s="26">
        <f>资产资本表!S72</f>
        <v>157438582.78</v>
      </c>
      <c r="T10" s="26">
        <f>资产资本表!T72</f>
        <v>324527547.68000001</v>
      </c>
      <c r="U10" s="26">
        <f>资产资本表!U72</f>
        <v>323343088.61000001</v>
      </c>
      <c r="V10" s="26">
        <f>资产资本表!V72</f>
        <v>419615702.68000001</v>
      </c>
      <c r="W10" s="26">
        <f>资产资本表!W72</f>
        <v>331589702.56999999</v>
      </c>
      <c r="X10" s="26">
        <f>资产资本表!X72</f>
        <v>228335093.40000001</v>
      </c>
      <c r="Y10" s="26">
        <f>资产资本表!Y72</f>
        <v>198480838.90000001</v>
      </c>
      <c r="Z10" s="26">
        <f>资产资本表!Z72</f>
        <v>185894142.88</v>
      </c>
      <c r="AA10" s="26">
        <f>资产资本表!AA72</f>
        <v>172121917.92000002</v>
      </c>
      <c r="AB10" s="26">
        <f>资产资本表!AB72</f>
        <v>118106000</v>
      </c>
      <c r="AC10" s="26">
        <f>资产资本表!AC72</f>
        <v>183172824.12</v>
      </c>
      <c r="AD10" s="26">
        <f>资产资本表!AD72</f>
        <v>222671318.48000002</v>
      </c>
      <c r="AE10" s="26">
        <f>资产资本表!AE72</f>
        <v>400450022.01999998</v>
      </c>
      <c r="AF10" s="26">
        <f>资产资本表!AF72</f>
        <v>313659080.80000001</v>
      </c>
      <c r="AG10" s="26">
        <f>资产资本表!AG72</f>
        <v>213000000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1586786870.3299999</v>
      </c>
      <c r="F11" s="26">
        <f>资产资本表!F81</f>
        <v>1592778109.46</v>
      </c>
      <c r="G11" s="26">
        <f>资产资本表!G81</f>
        <v>1604911242.75</v>
      </c>
      <c r="H11" s="26">
        <f>资产资本表!H81</f>
        <v>1733903357.79</v>
      </c>
      <c r="I11" s="26">
        <f>资产资本表!I81</f>
        <v>759937949.99000001</v>
      </c>
      <c r="J11" s="26">
        <f>资产资本表!J81</f>
        <v>930044246.38</v>
      </c>
      <c r="K11" s="26">
        <f>资产资本表!K81</f>
        <v>1035927397.5700001</v>
      </c>
      <c r="L11" s="26">
        <f>资产资本表!L81</f>
        <v>867634653.8499999</v>
      </c>
      <c r="M11" s="26">
        <f>资产资本表!M81</f>
        <v>746163994.11999989</v>
      </c>
      <c r="N11" s="26">
        <f>资产资本表!N81</f>
        <v>802505859.14999986</v>
      </c>
      <c r="O11" s="26">
        <f>资产资本表!O81</f>
        <v>931450472.60000014</v>
      </c>
      <c r="P11" s="26">
        <f>资产资本表!P81</f>
        <v>977298167.06000006</v>
      </c>
      <c r="Q11" s="26">
        <f>资产资本表!Q81</f>
        <v>744423988.18999994</v>
      </c>
      <c r="R11" s="26">
        <f>资产资本表!R81</f>
        <v>863877484.74000001</v>
      </c>
      <c r="S11" s="26">
        <f>资产资本表!S81</f>
        <v>449693213.73000002</v>
      </c>
      <c r="T11" s="26">
        <f>资产资本表!T81</f>
        <v>197005256.5</v>
      </c>
      <c r="U11" s="26">
        <f>资产资本表!U81</f>
        <v>210051917.34000003</v>
      </c>
      <c r="V11" s="26">
        <f>资产资本表!V81</f>
        <v>159470221.44</v>
      </c>
      <c r="W11" s="26">
        <f>资产资本表!W81</f>
        <v>187885902.19999999</v>
      </c>
      <c r="X11" s="26">
        <f>资产资本表!X81</f>
        <v>168467117.16</v>
      </c>
      <c r="Y11" s="26">
        <f>资产资本表!Y81</f>
        <v>211372451.74000001</v>
      </c>
      <c r="Z11" s="26">
        <f>资产资本表!Z81</f>
        <v>309961951.77999997</v>
      </c>
      <c r="AA11" s="26">
        <f>资产资本表!AA81</f>
        <v>320758627.90999997</v>
      </c>
      <c r="AB11" s="26">
        <f>资产资本表!AB81</f>
        <v>463730034.92000002</v>
      </c>
      <c r="AC11" s="26">
        <f>资产资本表!AC81</f>
        <v>429500211.92000002</v>
      </c>
      <c r="AD11" s="26">
        <f>资产资本表!AD81</f>
        <v>374500158.85000002</v>
      </c>
      <c r="AE11" s="26">
        <f>资产资本表!AE81</f>
        <v>290233594.14999998</v>
      </c>
      <c r="AF11" s="26">
        <f>资产资本表!AF81</f>
        <v>275238642.71000004</v>
      </c>
      <c r="AG11" s="26">
        <f>资产资本表!AG81</f>
        <v>21647070.329999998</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3466446962.6099997</v>
      </c>
      <c r="F12" s="26">
        <f>资产资本表!F89</f>
        <v>3202614501.1300001</v>
      </c>
      <c r="G12" s="26">
        <f>资产资本表!G89</f>
        <v>3138310808.8400002</v>
      </c>
      <c r="H12" s="26">
        <f>资产资本表!H89</f>
        <v>3539585969.4699998</v>
      </c>
      <c r="I12" s="26">
        <f>资产资本表!I89</f>
        <v>2792838788.3099999</v>
      </c>
      <c r="J12" s="26">
        <f>资产资本表!J89</f>
        <v>3025327181.1799998</v>
      </c>
      <c r="K12" s="26">
        <f>资产资本表!K89</f>
        <v>2984413121.8699999</v>
      </c>
      <c r="L12" s="26">
        <f>资产资本表!L89</f>
        <v>2665694857.5</v>
      </c>
      <c r="M12" s="26">
        <f>资产资本表!M89</f>
        <v>2380010142.8800001</v>
      </c>
      <c r="N12" s="26">
        <f>资产资本表!N89</f>
        <v>2341217526.96</v>
      </c>
      <c r="O12" s="26">
        <f>资产资本表!O89</f>
        <v>2276510427.2300005</v>
      </c>
      <c r="P12" s="26">
        <f>资产资本表!P89</f>
        <v>1816801506.8299999</v>
      </c>
      <c r="Q12" s="26">
        <f>资产资本表!Q89</f>
        <v>1463846463.4099998</v>
      </c>
      <c r="R12" s="26">
        <f>资产资本表!R89</f>
        <v>1083697990.24</v>
      </c>
      <c r="S12" s="26">
        <f>资产资本表!S89</f>
        <v>607131796.50999999</v>
      </c>
      <c r="T12" s="26">
        <f>资产资本表!T89</f>
        <v>521532804.18000001</v>
      </c>
      <c r="U12" s="26">
        <f>资产资本表!U89</f>
        <v>533395005.95000005</v>
      </c>
      <c r="V12" s="26">
        <f>资产资本表!V89</f>
        <v>579085924.12</v>
      </c>
      <c r="W12" s="26">
        <f>资产资本表!W89</f>
        <v>519475604.76999998</v>
      </c>
      <c r="X12" s="26">
        <f>资产资本表!X89</f>
        <v>396802210.56</v>
      </c>
      <c r="Y12" s="26">
        <f>资产资本表!Y89</f>
        <v>409853290.63999999</v>
      </c>
      <c r="Z12" s="26">
        <f>资产资本表!Z89</f>
        <v>495856094.65999997</v>
      </c>
      <c r="AA12" s="26">
        <f>资产资本表!AA89</f>
        <v>492880545.82999998</v>
      </c>
      <c r="AB12" s="26">
        <f>资产资本表!AB89</f>
        <v>581836034.92000008</v>
      </c>
      <c r="AC12" s="26">
        <f>资产资本表!AC89</f>
        <v>612673036.03999996</v>
      </c>
      <c r="AD12" s="26">
        <f>资产资本表!AD89</f>
        <v>597171477.33000004</v>
      </c>
      <c r="AE12" s="26">
        <f>资产资本表!AE89</f>
        <v>690683616.16999996</v>
      </c>
      <c r="AF12" s="26">
        <f>资产资本表!AF89</f>
        <v>588897723.50999999</v>
      </c>
      <c r="AG12" s="26">
        <f>资产资本表!AG89</f>
        <v>234647070.32999998</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4328440936.0100012</v>
      </c>
      <c r="F13" s="26">
        <f t="shared" ref="F13:BQ13" si="0">F9-F12</f>
        <v>4107305121.9699993</v>
      </c>
      <c r="G13" s="26">
        <f t="shared" si="0"/>
        <v>4141710314.0599976</v>
      </c>
      <c r="H13" s="26">
        <f t="shared" si="0"/>
        <v>3993227336.7200007</v>
      </c>
      <c r="I13" s="26">
        <f t="shared" si="0"/>
        <v>3867933799.7000012</v>
      </c>
      <c r="J13" s="26">
        <f t="shared" si="0"/>
        <v>3668426506.7999997</v>
      </c>
      <c r="K13" s="26">
        <f t="shared" si="0"/>
        <v>3484499228.3599997</v>
      </c>
      <c r="L13" s="26">
        <f t="shared" si="0"/>
        <v>3303014559.6100006</v>
      </c>
      <c r="M13" s="26">
        <f t="shared" si="0"/>
        <v>3227734841.7700005</v>
      </c>
      <c r="N13" s="26">
        <f t="shared" si="0"/>
        <v>3152788033.9300013</v>
      </c>
      <c r="O13" s="26">
        <f t="shared" si="0"/>
        <v>3023311368.9699993</v>
      </c>
      <c r="P13" s="26">
        <f t="shared" si="0"/>
        <v>2906824605.3299999</v>
      </c>
      <c r="Q13" s="26">
        <f t="shared" si="0"/>
        <v>2840169098.6300001</v>
      </c>
      <c r="R13" s="26">
        <f t="shared" si="0"/>
        <v>2875888300.6299992</v>
      </c>
      <c r="S13" s="26">
        <f t="shared" si="0"/>
        <v>2678854419.6700001</v>
      </c>
      <c r="T13" s="26">
        <f t="shared" si="0"/>
        <v>2621642469.3000002</v>
      </c>
      <c r="U13" s="26">
        <f t="shared" si="0"/>
        <v>2449963493.7700005</v>
      </c>
      <c r="V13" s="26">
        <f t="shared" si="0"/>
        <v>2398855590.1300001</v>
      </c>
      <c r="W13" s="26">
        <f t="shared" si="0"/>
        <v>2387192997.8899999</v>
      </c>
      <c r="X13" s="26">
        <f t="shared" si="0"/>
        <v>2340199939.1300006</v>
      </c>
      <c r="Y13" s="26">
        <f t="shared" si="0"/>
        <v>2272946021.5400004</v>
      </c>
      <c r="Z13" s="26">
        <f t="shared" si="0"/>
        <v>2313573126.0500002</v>
      </c>
      <c r="AA13" s="26">
        <f t="shared" si="0"/>
        <v>2219664140.7599998</v>
      </c>
      <c r="AB13" s="26">
        <f t="shared" si="0"/>
        <v>1133497652.8499999</v>
      </c>
      <c r="AC13" s="26">
        <f t="shared" si="0"/>
        <v>1049683206.6299999</v>
      </c>
      <c r="AD13" s="26">
        <f t="shared" si="0"/>
        <v>939567600.44999969</v>
      </c>
      <c r="AE13" s="26">
        <f t="shared" si="0"/>
        <v>838830205.32000005</v>
      </c>
      <c r="AF13" s="26">
        <f t="shared" si="0"/>
        <v>760835375.26999998</v>
      </c>
      <c r="AG13" s="26">
        <f t="shared" si="0"/>
        <v>644950753.92999983</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7794887898.6200008</v>
      </c>
      <c r="F14" s="48">
        <f t="shared" ref="F14:BQ14" si="2">F9</f>
        <v>7309919623.0999994</v>
      </c>
      <c r="G14" s="48">
        <f t="shared" si="2"/>
        <v>7280021122.8999977</v>
      </c>
      <c r="H14" s="48">
        <f t="shared" si="2"/>
        <v>7532813306.1900005</v>
      </c>
      <c r="I14" s="48">
        <f t="shared" si="2"/>
        <v>6660772588.0100012</v>
      </c>
      <c r="J14" s="48">
        <f t="shared" si="2"/>
        <v>6693753687.9799995</v>
      </c>
      <c r="K14" s="48">
        <f t="shared" si="2"/>
        <v>6468912350.2299995</v>
      </c>
      <c r="L14" s="48">
        <f t="shared" si="2"/>
        <v>5968709417.1100006</v>
      </c>
      <c r="M14" s="48">
        <f t="shared" si="2"/>
        <v>5607744984.6500006</v>
      </c>
      <c r="N14" s="48">
        <f t="shared" si="2"/>
        <v>5494005560.8900013</v>
      </c>
      <c r="O14" s="48">
        <f t="shared" si="2"/>
        <v>5299821796.1999998</v>
      </c>
      <c r="P14" s="48">
        <f t="shared" si="2"/>
        <v>4723626112.1599998</v>
      </c>
      <c r="Q14" s="48">
        <f t="shared" si="2"/>
        <v>4304015562.04</v>
      </c>
      <c r="R14" s="48">
        <f t="shared" si="2"/>
        <v>3959586290.8699994</v>
      </c>
      <c r="S14" s="48">
        <f t="shared" si="2"/>
        <v>3285986216.1800003</v>
      </c>
      <c r="T14" s="48">
        <f t="shared" si="2"/>
        <v>3143175273.48</v>
      </c>
      <c r="U14" s="48">
        <f t="shared" si="2"/>
        <v>2983358499.7200003</v>
      </c>
      <c r="V14" s="48">
        <f t="shared" si="2"/>
        <v>2977941514.25</v>
      </c>
      <c r="W14" s="48">
        <f t="shared" si="2"/>
        <v>2906668602.6599998</v>
      </c>
      <c r="X14" s="48">
        <f t="shared" si="2"/>
        <v>2737002149.6900005</v>
      </c>
      <c r="Y14" s="48">
        <f t="shared" si="2"/>
        <v>2682799312.1800003</v>
      </c>
      <c r="Z14" s="48">
        <f t="shared" si="2"/>
        <v>2809429220.71</v>
      </c>
      <c r="AA14" s="48">
        <f t="shared" si="2"/>
        <v>2712544686.5899997</v>
      </c>
      <c r="AB14" s="48">
        <f t="shared" si="2"/>
        <v>1715333687.77</v>
      </c>
      <c r="AC14" s="48">
        <f t="shared" si="2"/>
        <v>1662356242.6699998</v>
      </c>
      <c r="AD14" s="48">
        <f t="shared" si="2"/>
        <v>1536739077.7799997</v>
      </c>
      <c r="AE14" s="48">
        <f t="shared" si="2"/>
        <v>1529513821.49</v>
      </c>
      <c r="AF14" s="48">
        <f t="shared" si="2"/>
        <v>1349733098.78</v>
      </c>
      <c r="AG14" s="48">
        <f t="shared" si="2"/>
        <v>879597824.25999987</v>
      </c>
      <c r="AH14" s="48">
        <f t="shared" si="2"/>
        <v>0</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-259132988.64999962</v>
      </c>
      <c r="F15" s="26">
        <f t="shared" ref="F15:BQ15" si="4">F11+F13-F3-F4-F7</f>
        <v>-262348755.81999969</v>
      </c>
      <c r="G15" s="26">
        <f t="shared" si="4"/>
        <v>25260831.559999466</v>
      </c>
      <c r="H15" s="26">
        <f t="shared" si="4"/>
        <v>337737650.87000084</v>
      </c>
      <c r="I15" s="26">
        <f t="shared" si="4"/>
        <v>-514951376.47999954</v>
      </c>
      <c r="J15" s="26">
        <f t="shared" si="4"/>
        <v>-1009178740.4400005</v>
      </c>
      <c r="K15" s="26">
        <f t="shared" si="4"/>
        <v>-770751971.22000027</v>
      </c>
      <c r="L15" s="26">
        <f t="shared" si="4"/>
        <v>-770117307.3499999</v>
      </c>
      <c r="M15" s="26">
        <f t="shared" si="4"/>
        <v>-533997569.95000076</v>
      </c>
      <c r="N15" s="26">
        <f t="shared" si="4"/>
        <v>-388362736.96000004</v>
      </c>
      <c r="O15" s="26">
        <f t="shared" si="4"/>
        <v>-44000569.929999828</v>
      </c>
      <c r="P15" s="26">
        <f t="shared" si="4"/>
        <v>250758791.61999989</v>
      </c>
      <c r="Q15" s="26">
        <f t="shared" si="4"/>
        <v>364252922.18000031</v>
      </c>
      <c r="R15" s="26">
        <f t="shared" si="4"/>
        <v>647148641.84999943</v>
      </c>
      <c r="S15" s="26">
        <f t="shared" si="4"/>
        <v>746207529.19000006</v>
      </c>
      <c r="T15" s="26">
        <f t="shared" si="4"/>
        <v>659099493.09000015</v>
      </c>
      <c r="U15" s="26">
        <f t="shared" si="4"/>
        <v>679182667.28000069</v>
      </c>
      <c r="V15" s="26">
        <f t="shared" si="4"/>
        <v>632610829.98000002</v>
      </c>
      <c r="W15" s="26">
        <f t="shared" si="4"/>
        <v>773223475.16999984</v>
      </c>
      <c r="X15" s="26">
        <f t="shared" si="4"/>
        <v>738593359.98000002</v>
      </c>
      <c r="Y15" s="26">
        <f t="shared" si="4"/>
        <v>886713597.48000026</v>
      </c>
      <c r="Z15" s="26">
        <f t="shared" si="4"/>
        <v>1059628832.6200001</v>
      </c>
      <c r="AA15" s="26">
        <f t="shared" si="4"/>
        <v>1031366167.4799995</v>
      </c>
      <c r="AB15" s="26">
        <f t="shared" si="4"/>
        <v>183758678.05000007</v>
      </c>
      <c r="AC15" s="26">
        <f t="shared" si="4"/>
        <v>125972497.6400001</v>
      </c>
      <c r="AD15" s="26">
        <f t="shared" si="4"/>
        <v>69994439.249999881</v>
      </c>
      <c r="AE15" s="26">
        <f t="shared" si="4"/>
        <v>-163331474.62</v>
      </c>
      <c r="AF15" s="26">
        <f t="shared" si="4"/>
        <v>-25544367.269999981</v>
      </c>
      <c r="AG15" s="26">
        <f t="shared" si="4"/>
        <v>17930493.849999964</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259132988.64999986</v>
      </c>
      <c r="F16" s="26">
        <f t="shared" ref="F16:BQ16" si="6">F10-F2</f>
        <v>262348755.81999993</v>
      </c>
      <c r="G16" s="26">
        <f t="shared" si="6"/>
        <v>-25260831.559999943</v>
      </c>
      <c r="H16" s="26">
        <f t="shared" si="6"/>
        <v>-337737650.87000012</v>
      </c>
      <c r="I16" s="26">
        <f t="shared" si="6"/>
        <v>514951376.47999978</v>
      </c>
      <c r="J16" s="26">
        <f t="shared" si="6"/>
        <v>1009178740.4400001</v>
      </c>
      <c r="K16" s="26">
        <f t="shared" si="6"/>
        <v>770751971.22000003</v>
      </c>
      <c r="L16" s="26">
        <f t="shared" si="6"/>
        <v>770117307.34999979</v>
      </c>
      <c r="M16" s="26">
        <f t="shared" si="6"/>
        <v>533997569.95000005</v>
      </c>
      <c r="N16" s="26">
        <f t="shared" si="6"/>
        <v>388362736.9599998</v>
      </c>
      <c r="O16" s="26">
        <f t="shared" si="6"/>
        <v>44000569.930000067</v>
      </c>
      <c r="P16" s="26">
        <f t="shared" si="6"/>
        <v>-250758791.62000012</v>
      </c>
      <c r="Q16" s="26">
        <f t="shared" si="6"/>
        <v>-364252922.18000007</v>
      </c>
      <c r="R16" s="26">
        <f t="shared" si="6"/>
        <v>-647148641.85000002</v>
      </c>
      <c r="S16" s="26">
        <f t="shared" si="6"/>
        <v>-746207529.19000006</v>
      </c>
      <c r="T16" s="26">
        <f t="shared" si="6"/>
        <v>-659099493.08999991</v>
      </c>
      <c r="U16" s="26">
        <f t="shared" si="6"/>
        <v>-679182667.27999997</v>
      </c>
      <c r="V16" s="26">
        <f t="shared" si="6"/>
        <v>-632610829.98000002</v>
      </c>
      <c r="W16" s="26">
        <f t="shared" si="6"/>
        <v>-773223475.17000008</v>
      </c>
      <c r="X16" s="26">
        <f t="shared" si="6"/>
        <v>-738593359.98000002</v>
      </c>
      <c r="Y16" s="26">
        <f t="shared" si="6"/>
        <v>-886713597.48000014</v>
      </c>
      <c r="Z16" s="26">
        <f t="shared" si="6"/>
        <v>-1059628832.62</v>
      </c>
      <c r="AA16" s="26">
        <f t="shared" si="6"/>
        <v>-1031366167.4799998</v>
      </c>
      <c r="AB16" s="26">
        <f t="shared" si="6"/>
        <v>-183758678.05000001</v>
      </c>
      <c r="AC16" s="26">
        <f t="shared" si="6"/>
        <v>-125972497.63999999</v>
      </c>
      <c r="AD16" s="26">
        <f t="shared" si="6"/>
        <v>-69994439.25</v>
      </c>
      <c r="AE16" s="26">
        <f t="shared" si="6"/>
        <v>163331474.61999997</v>
      </c>
      <c r="AF16" s="26">
        <f t="shared" si="6"/>
        <v>25544367.270000041</v>
      </c>
      <c r="AG16" s="26">
        <f t="shared" si="6"/>
        <v>-17930493.849999994</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0.11274168199313697</v>
      </c>
      <c r="F17" s="63">
        <f t="shared" ref="F17:BQ17" si="8">(F11+F13-F7-F3)/F4</f>
        <v>0.23210060125841081</v>
      </c>
      <c r="G17" s="63">
        <f t="shared" si="8"/>
        <v>1.0944113707443581</v>
      </c>
      <c r="H17" s="63">
        <f t="shared" si="8"/>
        <v>4.2262851672138453</v>
      </c>
      <c r="I17" s="63">
        <f t="shared" si="8"/>
        <v>21.439002948687797</v>
      </c>
      <c r="J17" s="63">
        <f t="shared" si="8"/>
        <v>-0.60890398269541113</v>
      </c>
      <c r="K17" s="63">
        <f t="shared" si="8"/>
        <v>-1.082678269674344</v>
      </c>
      <c r="L17" s="63">
        <f t="shared" si="8"/>
        <v>-0.58426859089477801</v>
      </c>
      <c r="M17" s="63">
        <f t="shared" si="8"/>
        <v>-0.35367916239289832</v>
      </c>
      <c r="N17" s="63">
        <f t="shared" si="8"/>
        <v>0.23422861162917222</v>
      </c>
      <c r="O17" s="63">
        <f t="shared" si="8"/>
        <v>0.91992503222892363</v>
      </c>
      <c r="P17" s="63">
        <f t="shared" si="8"/>
        <v>1.3865492517720053</v>
      </c>
      <c r="Q17" s="63">
        <f t="shared" si="8"/>
        <v>1.5746703909419366</v>
      </c>
      <c r="R17" s="63">
        <f t="shared" si="8"/>
        <v>1.8143685552237048</v>
      </c>
      <c r="S17" s="63">
        <f t="shared" si="8"/>
        <v>2.388648482184021</v>
      </c>
      <c r="T17" s="63">
        <f t="shared" si="8"/>
        <v>2.1624342407554047</v>
      </c>
      <c r="U17" s="63">
        <f t="shared" si="8"/>
        <v>2.5035488379342867</v>
      </c>
      <c r="V17" s="63">
        <f t="shared" si="8"/>
        <v>2.3443327736461503</v>
      </c>
      <c r="W17" s="63">
        <f t="shared" si="8"/>
        <v>2.6250604645581808</v>
      </c>
      <c r="X17" s="63">
        <f t="shared" si="8"/>
        <v>2.5866816739278673</v>
      </c>
      <c r="Y17" s="63">
        <f t="shared" si="8"/>
        <v>3.4982456273748359</v>
      </c>
      <c r="Z17" s="63">
        <f t="shared" si="8"/>
        <v>3.6041862510886817</v>
      </c>
      <c r="AA17" s="63">
        <f t="shared" si="8"/>
        <v>3.7113713521173395</v>
      </c>
      <c r="AB17" s="63">
        <f t="shared" si="8"/>
        <v>1.561842795965583</v>
      </c>
      <c r="AC17" s="63">
        <f t="shared" si="8"/>
        <v>1.4213696460598546</v>
      </c>
      <c r="AD17" s="63">
        <f t="shared" si="8"/>
        <v>1.2385969499501037</v>
      </c>
      <c r="AE17" s="63">
        <f t="shared" si="8"/>
        <v>0.56763179917989415</v>
      </c>
      <c r="AF17" s="63">
        <f t="shared" si="8"/>
        <v>0.90302145569918046</v>
      </c>
      <c r="AG17" s="63">
        <f t="shared" si="8"/>
        <v>1.1295177496093907</v>
      </c>
      <c r="AH17" s="63" t="e">
        <f t="shared" si="8"/>
        <v>#DIV/0!</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202" t="s">
        <v>614</v>
      </c>
      <c r="B18" s="203"/>
      <c r="C18" s="203"/>
      <c r="D18" s="203"/>
      <c r="E18" s="203"/>
      <c r="F18" s="203"/>
      <c r="G18" s="203"/>
      <c r="H18" s="203"/>
      <c r="I18" s="20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c r="AG18" s="203"/>
    </row>
    <row r="19" spans="1:90">
      <c r="A19" s="126" t="s">
        <v>583</v>
      </c>
      <c r="B19" s="127"/>
      <c r="C19" s="127"/>
      <c r="D19" s="127"/>
      <c r="E19" s="127" t="s">
        <v>575</v>
      </c>
      <c r="F19" s="127"/>
      <c r="G19" s="127"/>
      <c r="H19" s="127"/>
      <c r="I19" s="127" t="s">
        <v>625</v>
      </c>
      <c r="M19" s="127" t="s">
        <v>577</v>
      </c>
      <c r="N19" s="63"/>
      <c r="O19" s="63"/>
      <c r="P19" s="63"/>
      <c r="Q19" s="63"/>
      <c r="R19" s="63"/>
      <c r="S19" s="63"/>
      <c r="T19" s="63"/>
      <c r="U19" s="63"/>
    </row>
    <row r="20" spans="1:90" s="63" customFormat="1" ht="14.25" customHeight="1">
      <c r="A20" s="126" t="s">
        <v>584</v>
      </c>
      <c r="B20" s="128"/>
      <c r="C20" s="128"/>
      <c r="D20" s="128"/>
      <c r="E20" s="128">
        <f>POWER(E9/U9,1/5)-1</f>
        <v>0.21177192396834288</v>
      </c>
      <c r="F20" s="128"/>
      <c r="G20" s="128"/>
      <c r="H20" s="128"/>
      <c r="I20" s="128">
        <f>POWER(E9/Y9,1/6)-1</f>
        <v>0.19454802497217227</v>
      </c>
      <c r="M20" s="128">
        <f>POWER(E9/AC9,1/7)-1</f>
        <v>0.24700845025214146</v>
      </c>
    </row>
    <row r="21" spans="1:90" s="63" customFormat="1" ht="14.25" customHeight="1">
      <c r="A21" s="126" t="s">
        <v>582</v>
      </c>
      <c r="B21" s="128"/>
      <c r="C21" s="128"/>
      <c r="D21" s="128"/>
      <c r="E21" s="128">
        <f>POWER(E4/U4,1/5)-1</f>
        <v>-8.3524807308014593E-2</v>
      </c>
      <c r="F21" s="128"/>
      <c r="G21" s="128"/>
      <c r="H21" s="128"/>
      <c r="I21" s="128">
        <f>POWER(E4/Y4,1/6)-1</f>
        <v>-3.1973160603820938E-2</v>
      </c>
      <c r="M21" s="128">
        <f>POWER(E4/AC4,1/7)-1</f>
        <v>-3.3298593589488057E-3</v>
      </c>
    </row>
    <row r="22" spans="1:90" s="63" customFormat="1" ht="14.25" customHeight="1">
      <c r="A22" s="126" t="s">
        <v>585</v>
      </c>
      <c r="B22" s="128"/>
      <c r="C22" s="128"/>
      <c r="D22" s="128"/>
      <c r="E22" s="128">
        <f>POWER(E5/U5,1/5)-1</f>
        <v>0.18755990897885977</v>
      </c>
      <c r="F22" s="128"/>
      <c r="G22" s="128"/>
      <c r="H22" s="128"/>
      <c r="I22" s="128">
        <f>POWER(E5/Y5,1/6)-1</f>
        <v>0.14244365580482454</v>
      </c>
      <c r="M22" s="128">
        <f>POWER(E5/AC5,1/7)-1</f>
        <v>0.15886621300796944</v>
      </c>
    </row>
    <row r="23" spans="1:90" s="63" customFormat="1" ht="14.25" customHeight="1">
      <c r="A23" s="126" t="s">
        <v>586</v>
      </c>
      <c r="B23" s="128"/>
      <c r="C23" s="128"/>
      <c r="D23" s="128"/>
      <c r="E23" s="128">
        <f>POWER(E6/U6,1/5)-1</f>
        <v>0.38554017811736063</v>
      </c>
      <c r="F23" s="128"/>
      <c r="G23" s="128"/>
      <c r="H23" s="128"/>
      <c r="I23" s="128">
        <f>POWER(E6/Y6,1/6)-1</f>
        <v>0.225839729227028</v>
      </c>
      <c r="M23" s="128">
        <f>POWER(E6/AC6,1/7)-1</f>
        <v>0.24061074889979039</v>
      </c>
    </row>
    <row r="24" spans="1:90" s="63" customFormat="1" ht="14.25" customHeight="1">
      <c r="A24" s="126" t="s">
        <v>587</v>
      </c>
      <c r="B24" s="128"/>
      <c r="C24" s="128"/>
      <c r="D24" s="128"/>
      <c r="E24" s="128">
        <f>POWER(E7/U7,1/5)-1</f>
        <v>0.31656823174681015</v>
      </c>
      <c r="F24" s="128"/>
      <c r="G24" s="128"/>
      <c r="H24" s="128"/>
      <c r="I24" s="128">
        <f>POWER(E7/Y7,1/6)-1</f>
        <v>0.30127468745178021</v>
      </c>
      <c r="M24" s="128">
        <f>POWER(E7/AC7,1/7)-1</f>
        <v>0.28717759431662704</v>
      </c>
    </row>
    <row r="25" spans="1:90" s="119" customFormat="1">
      <c r="A25" s="157" t="s">
        <v>562</v>
      </c>
      <c r="B25" s="120"/>
      <c r="C25" s="120"/>
      <c r="D25" s="120"/>
      <c r="E25" s="120">
        <f>(E2-I2)/I2</f>
        <v>6.7576453873279332E-2</v>
      </c>
      <c r="F25" s="120">
        <f t="shared" ref="F25:BQ25" si="10">(F2-J2)/J2</f>
        <v>0.24066147874884475</v>
      </c>
      <c r="G25" s="120">
        <f t="shared" si="10"/>
        <v>0.32344037315208451</v>
      </c>
      <c r="H25" s="120">
        <f t="shared" si="10"/>
        <v>1.0851549928163067</v>
      </c>
      <c r="I25" s="120">
        <f t="shared" si="10"/>
        <v>0.38014404081184672</v>
      </c>
      <c r="J25" s="119">
        <f t="shared" si="10"/>
        <v>-5.5848042943395793E-2</v>
      </c>
      <c r="K25" s="119">
        <f t="shared" si="10"/>
        <v>-9.4788626153629957E-2</v>
      </c>
      <c r="L25" s="119">
        <f t="shared" si="10"/>
        <v>-5.7159863940745896E-2</v>
      </c>
      <c r="M25" s="120">
        <f t="shared" si="10"/>
        <v>1.4924378138327426E-2</v>
      </c>
      <c r="N25" s="120">
        <f t="shared" si="10"/>
        <v>0.32686259293792169</v>
      </c>
      <c r="O25" s="120">
        <f t="shared" si="10"/>
        <v>0.43978861577085354</v>
      </c>
      <c r="P25" s="120">
        <f t="shared" si="10"/>
        <v>0.10841008451386652</v>
      </c>
      <c r="Q25" s="120">
        <f t="shared" si="10"/>
        <v>8.094519371021934E-2</v>
      </c>
      <c r="R25" s="120">
        <f t="shared" si="10"/>
        <v>-0.17606226374246078</v>
      </c>
      <c r="S25" s="120">
        <f t="shared" si="10"/>
        <v>-0.18208242789202267</v>
      </c>
      <c r="T25" s="120">
        <f t="shared" si="10"/>
        <v>1.7269723868015591E-2</v>
      </c>
      <c r="U25" s="120">
        <f t="shared" si="10"/>
        <v>-7.6178680721739542E-2</v>
      </c>
      <c r="V25" s="119">
        <f t="shared" si="10"/>
        <v>-0.15519299655022706</v>
      </c>
      <c r="W25" s="119">
        <f t="shared" si="10"/>
        <v>-8.1990764060787147E-2</v>
      </c>
      <c r="X25" s="119">
        <f t="shared" si="10"/>
        <v>2.2031851478159385</v>
      </c>
      <c r="Y25" s="119">
        <f t="shared" si="10"/>
        <v>2.5103052189237829</v>
      </c>
      <c r="Z25" s="119">
        <f t="shared" si="10"/>
        <v>3.2557864820286295</v>
      </c>
      <c r="AA25" s="119">
        <f t="shared" si="10"/>
        <v>4.0754700490375892</v>
      </c>
      <c r="AB25" s="119">
        <f t="shared" si="10"/>
        <v>4.7723923403753289E-2</v>
      </c>
      <c r="AC25" s="119">
        <f t="shared" si="10"/>
        <v>0.33869423914541202</v>
      </c>
      <c r="AD25" s="119" t="e">
        <f t="shared" si="10"/>
        <v>#DIV/0!</v>
      </c>
      <c r="AE25" s="119" t="e">
        <f t="shared" si="10"/>
        <v>#DIV/0!</v>
      </c>
      <c r="AF25" s="119" t="e">
        <f t="shared" si="10"/>
        <v>#DIV/0!</v>
      </c>
      <c r="AG25" s="119" t="e">
        <f t="shared" si="10"/>
        <v>#DIV/0!</v>
      </c>
      <c r="AH25" s="119" t="e">
        <f t="shared" si="10"/>
        <v>#DIV/0!</v>
      </c>
      <c r="AI25" s="119" t="e">
        <f t="shared" si="10"/>
        <v>#DIV/0!</v>
      </c>
      <c r="AJ25" s="119" t="e">
        <f t="shared" si="10"/>
        <v>#DIV/0!</v>
      </c>
      <c r="AK25" s="119" t="e">
        <f t="shared" si="10"/>
        <v>#DIV/0!</v>
      </c>
      <c r="AL25" s="119" t="e">
        <f t="shared" si="10"/>
        <v>#DIV/0!</v>
      </c>
      <c r="AM25" s="119" t="e">
        <f t="shared" si="10"/>
        <v>#DIV/0!</v>
      </c>
      <c r="AN25" s="119" t="e">
        <f t="shared" si="10"/>
        <v>#DIV/0!</v>
      </c>
      <c r="AO25" s="119" t="e">
        <f t="shared" si="10"/>
        <v>#DIV/0!</v>
      </c>
      <c r="AP25" s="119" t="e">
        <f t="shared" si="10"/>
        <v>#DIV/0!</v>
      </c>
      <c r="AQ25" s="119" t="e">
        <f t="shared" si="10"/>
        <v>#DIV/0!</v>
      </c>
      <c r="AR25" s="119" t="e">
        <f t="shared" si="10"/>
        <v>#DIV/0!</v>
      </c>
      <c r="AS25" s="119" t="e">
        <f t="shared" si="10"/>
        <v>#DIV/0!</v>
      </c>
      <c r="AT25" s="119" t="e">
        <f t="shared" si="10"/>
        <v>#DIV/0!</v>
      </c>
      <c r="AU25" s="119" t="e">
        <f t="shared" si="10"/>
        <v>#DIV/0!</v>
      </c>
      <c r="AV25" s="119" t="e">
        <f t="shared" si="10"/>
        <v>#DIV/0!</v>
      </c>
      <c r="AW25" s="119" t="e">
        <f t="shared" si="10"/>
        <v>#DIV/0!</v>
      </c>
      <c r="AX25" s="119" t="e">
        <f t="shared" si="10"/>
        <v>#DIV/0!</v>
      </c>
      <c r="AY25" s="119" t="e">
        <f t="shared" si="10"/>
        <v>#DIV/0!</v>
      </c>
      <c r="AZ25" s="119" t="e">
        <f t="shared" si="10"/>
        <v>#DIV/0!</v>
      </c>
      <c r="BA25" s="119" t="e">
        <f t="shared" si="10"/>
        <v>#DIV/0!</v>
      </c>
      <c r="BB25" s="119" t="e">
        <f t="shared" si="10"/>
        <v>#DIV/0!</v>
      </c>
      <c r="BC25" s="119" t="e">
        <f t="shared" si="10"/>
        <v>#DIV/0!</v>
      </c>
      <c r="BD25" s="119" t="e">
        <f t="shared" si="10"/>
        <v>#DIV/0!</v>
      </c>
      <c r="BE25" s="119" t="e">
        <f t="shared" si="10"/>
        <v>#DIV/0!</v>
      </c>
      <c r="BF25" s="119" t="e">
        <f t="shared" si="10"/>
        <v>#DIV/0!</v>
      </c>
      <c r="BG25" s="119" t="e">
        <f t="shared" si="10"/>
        <v>#DIV/0!</v>
      </c>
      <c r="BH25" s="119" t="e">
        <f t="shared" si="10"/>
        <v>#DIV/0!</v>
      </c>
      <c r="BI25" s="119" t="e">
        <f t="shared" si="10"/>
        <v>#DIV/0!</v>
      </c>
      <c r="BJ25" s="119" t="e">
        <f t="shared" si="10"/>
        <v>#DIV/0!</v>
      </c>
      <c r="BK25" s="119" t="e">
        <f t="shared" si="10"/>
        <v>#DIV/0!</v>
      </c>
      <c r="BL25" s="119" t="e">
        <f t="shared" si="10"/>
        <v>#DIV/0!</v>
      </c>
      <c r="BM25" s="119" t="e">
        <f t="shared" si="10"/>
        <v>#DIV/0!</v>
      </c>
      <c r="BN25" s="119" t="e">
        <f t="shared" si="10"/>
        <v>#DIV/0!</v>
      </c>
      <c r="BO25" s="119" t="e">
        <f t="shared" si="10"/>
        <v>#DIV/0!</v>
      </c>
      <c r="BP25" s="119" t="e">
        <f t="shared" si="10"/>
        <v>#DIV/0!</v>
      </c>
      <c r="BQ25" s="119" t="e">
        <f t="shared" si="10"/>
        <v>#DIV/0!</v>
      </c>
      <c r="BR25" s="119" t="e">
        <f t="shared" ref="BR25:CK25" si="11">(BR2-BV2)/BV2</f>
        <v>#DIV/0!</v>
      </c>
      <c r="BS25" s="119" t="e">
        <f t="shared" si="11"/>
        <v>#DIV/0!</v>
      </c>
      <c r="BT25" s="119" t="e">
        <f t="shared" si="11"/>
        <v>#DIV/0!</v>
      </c>
      <c r="BU25" s="119" t="e">
        <f t="shared" si="11"/>
        <v>#DIV/0!</v>
      </c>
      <c r="BV25" s="119" t="e">
        <f t="shared" si="11"/>
        <v>#DIV/0!</v>
      </c>
      <c r="BW25" s="119" t="e">
        <f t="shared" si="11"/>
        <v>#DIV/0!</v>
      </c>
      <c r="BX25" s="119" t="e">
        <f t="shared" si="11"/>
        <v>#DIV/0!</v>
      </c>
      <c r="BY25" s="119" t="e">
        <f t="shared" si="11"/>
        <v>#DIV/0!</v>
      </c>
      <c r="BZ25" s="119" t="e">
        <f t="shared" si="11"/>
        <v>#DIV/0!</v>
      </c>
      <c r="CA25" s="119" t="e">
        <f t="shared" si="11"/>
        <v>#DIV/0!</v>
      </c>
      <c r="CB25" s="119" t="e">
        <f t="shared" si="11"/>
        <v>#DIV/0!</v>
      </c>
      <c r="CC25" s="119" t="e">
        <f t="shared" si="11"/>
        <v>#DIV/0!</v>
      </c>
      <c r="CD25" s="119" t="e">
        <f t="shared" si="11"/>
        <v>#DIV/0!</v>
      </c>
      <c r="CE25" s="119" t="e">
        <f t="shared" si="11"/>
        <v>#DIV/0!</v>
      </c>
      <c r="CF25" s="119" t="e">
        <f t="shared" si="11"/>
        <v>#DIV/0!</v>
      </c>
      <c r="CG25" s="119" t="e">
        <f t="shared" si="11"/>
        <v>#DIV/0!</v>
      </c>
      <c r="CH25" s="119" t="e">
        <f t="shared" si="11"/>
        <v>#DIV/0!</v>
      </c>
      <c r="CI25" s="119" t="e">
        <f t="shared" si="11"/>
        <v>#DIV/0!</v>
      </c>
      <c r="CJ25" s="119" t="e">
        <f t="shared" si="11"/>
        <v>#DIV/0!</v>
      </c>
      <c r="CK25" s="119" t="e">
        <f t="shared" si="11"/>
        <v>#DIV/0!</v>
      </c>
    </row>
    <row r="26" spans="1:90" s="120" customFormat="1">
      <c r="A26" s="157" t="s">
        <v>570</v>
      </c>
      <c r="E26" s="120">
        <f>E2/E9</f>
        <v>0.20789613971445267</v>
      </c>
      <c r="F26" s="120">
        <f t="shared" ref="F26:BQ26" si="12">F2/F9</f>
        <v>0.18433686077639194</v>
      </c>
      <c r="G26" s="120">
        <f t="shared" si="12"/>
        <v>0.21410108176020065</v>
      </c>
      <c r="H26" s="120">
        <f t="shared" si="12"/>
        <v>0.2845444557597982</v>
      </c>
      <c r="I26" s="120">
        <f t="shared" si="12"/>
        <v>0.22789390296441703</v>
      </c>
      <c r="J26" s="120">
        <f t="shared" si="12"/>
        <v>0.16225637287943856</v>
      </c>
      <c r="K26" s="120">
        <f t="shared" si="12"/>
        <v>0.18206055196251439</v>
      </c>
      <c r="L26" s="120">
        <f t="shared" si="12"/>
        <v>0.17222197035648645</v>
      </c>
      <c r="M26" s="120">
        <f t="shared" si="12"/>
        <v>0.19613027728981963</v>
      </c>
      <c r="N26" s="120">
        <f t="shared" si="12"/>
        <v>0.20938255669760358</v>
      </c>
      <c r="O26" s="120">
        <f t="shared" si="12"/>
        <v>0.24549115701076335</v>
      </c>
      <c r="P26" s="120">
        <f t="shared" si="12"/>
        <v>0.23081042095676146</v>
      </c>
      <c r="Q26" s="120">
        <f t="shared" si="12"/>
        <v>0.25178240686619729</v>
      </c>
      <c r="R26" s="120">
        <f t="shared" si="12"/>
        <v>0.21895447747888575</v>
      </c>
      <c r="S26" s="120">
        <f t="shared" si="12"/>
        <v>0.27499997033478119</v>
      </c>
      <c r="T26" s="120">
        <f t="shared" si="12"/>
        <v>0.31294056334343928</v>
      </c>
      <c r="U26" s="120">
        <f t="shared" si="12"/>
        <v>0.33603931809874371</v>
      </c>
      <c r="V26" s="120">
        <f t="shared" si="12"/>
        <v>0.35334022767905338</v>
      </c>
      <c r="W26" s="120">
        <f t="shared" si="12"/>
        <v>0.3800960235814102</v>
      </c>
      <c r="X26" s="120">
        <f t="shared" si="12"/>
        <v>0.35328012200849629</v>
      </c>
      <c r="Y26" s="120">
        <f t="shared" si="12"/>
        <v>0.40450078820774271</v>
      </c>
      <c r="Z26" s="120">
        <f t="shared" si="12"/>
        <v>0.44333666294865082</v>
      </c>
      <c r="AA26" s="120">
        <f t="shared" si="12"/>
        <v>0.44367493422308613</v>
      </c>
      <c r="AB26" s="120">
        <f t="shared" si="12"/>
        <v>0.17598014905335169</v>
      </c>
      <c r="AC26" s="120">
        <f t="shared" si="12"/>
        <v>0.18596815401220201</v>
      </c>
      <c r="AD26" s="120">
        <f t="shared" si="12"/>
        <v>0.1904459657216436</v>
      </c>
      <c r="AE26" s="120">
        <f t="shared" si="12"/>
        <v>0.15502870524504789</v>
      </c>
      <c r="AF26" s="120">
        <f t="shared" si="12"/>
        <v>0.21346050844453751</v>
      </c>
      <c r="AG26" s="120">
        <f t="shared" si="12"/>
        <v>0.26254100167230449</v>
      </c>
      <c r="AH26" s="120" t="e">
        <f t="shared" si="12"/>
        <v>#DIV/0!</v>
      </c>
      <c r="AI26" s="120" t="e">
        <f t="shared" si="12"/>
        <v>#DIV/0!</v>
      </c>
      <c r="AJ26" s="120" t="e">
        <f t="shared" si="12"/>
        <v>#DIV/0!</v>
      </c>
      <c r="AK26" s="120" t="e">
        <f t="shared" si="12"/>
        <v>#DIV/0!</v>
      </c>
      <c r="AL26" s="120" t="e">
        <f t="shared" si="12"/>
        <v>#DIV/0!</v>
      </c>
      <c r="AM26" s="120" t="e">
        <f t="shared" si="12"/>
        <v>#DIV/0!</v>
      </c>
      <c r="AN26" s="120" t="e">
        <f t="shared" si="12"/>
        <v>#DIV/0!</v>
      </c>
      <c r="AO26" s="120" t="e">
        <f t="shared" si="12"/>
        <v>#DIV/0!</v>
      </c>
      <c r="AP26" s="120" t="e">
        <f t="shared" si="12"/>
        <v>#DIV/0!</v>
      </c>
      <c r="AQ26" s="120" t="e">
        <f t="shared" si="12"/>
        <v>#DIV/0!</v>
      </c>
      <c r="AR26" s="120" t="e">
        <f t="shared" si="12"/>
        <v>#DIV/0!</v>
      </c>
      <c r="AS26" s="120" t="e">
        <f t="shared" si="12"/>
        <v>#DIV/0!</v>
      </c>
      <c r="AT26" s="120" t="e">
        <f t="shared" si="12"/>
        <v>#DIV/0!</v>
      </c>
      <c r="AU26" s="120" t="e">
        <f t="shared" si="12"/>
        <v>#DIV/0!</v>
      </c>
      <c r="AV26" s="120" t="e">
        <f t="shared" si="12"/>
        <v>#DIV/0!</v>
      </c>
      <c r="AW26" s="120" t="e">
        <f t="shared" si="12"/>
        <v>#DIV/0!</v>
      </c>
      <c r="AX26" s="120" t="e">
        <f t="shared" si="12"/>
        <v>#DIV/0!</v>
      </c>
      <c r="AY26" s="120" t="e">
        <f t="shared" si="12"/>
        <v>#DIV/0!</v>
      </c>
      <c r="AZ26" s="120" t="e">
        <f t="shared" si="12"/>
        <v>#DIV/0!</v>
      </c>
      <c r="BA26" s="120" t="e">
        <f t="shared" si="12"/>
        <v>#DIV/0!</v>
      </c>
      <c r="BB26" s="120" t="e">
        <f t="shared" si="12"/>
        <v>#DIV/0!</v>
      </c>
      <c r="BC26" s="120" t="e">
        <f t="shared" si="12"/>
        <v>#DIV/0!</v>
      </c>
      <c r="BD26" s="120" t="e">
        <f t="shared" si="12"/>
        <v>#DIV/0!</v>
      </c>
      <c r="BE26" s="120" t="e">
        <f t="shared" si="12"/>
        <v>#DIV/0!</v>
      </c>
      <c r="BF26" s="120" t="e">
        <f t="shared" si="12"/>
        <v>#DIV/0!</v>
      </c>
      <c r="BG26" s="120" t="e">
        <f t="shared" si="12"/>
        <v>#DIV/0!</v>
      </c>
      <c r="BH26" s="120" t="e">
        <f t="shared" si="12"/>
        <v>#DIV/0!</v>
      </c>
      <c r="BI26" s="120" t="e">
        <f t="shared" si="12"/>
        <v>#DIV/0!</v>
      </c>
      <c r="BJ26" s="120" t="e">
        <f t="shared" si="12"/>
        <v>#DIV/0!</v>
      </c>
      <c r="BK26" s="120" t="e">
        <f t="shared" si="12"/>
        <v>#DIV/0!</v>
      </c>
      <c r="BL26" s="120" t="e">
        <f t="shared" si="12"/>
        <v>#DIV/0!</v>
      </c>
      <c r="BM26" s="120" t="e">
        <f t="shared" si="12"/>
        <v>#DIV/0!</v>
      </c>
      <c r="BN26" s="120" t="e">
        <f t="shared" si="12"/>
        <v>#DIV/0!</v>
      </c>
      <c r="BO26" s="120" t="e">
        <f t="shared" si="12"/>
        <v>#DIV/0!</v>
      </c>
      <c r="BP26" s="120" t="e">
        <f t="shared" si="12"/>
        <v>#DIV/0!</v>
      </c>
      <c r="BQ26" s="120" t="e">
        <f t="shared" si="12"/>
        <v>#DIV/0!</v>
      </c>
      <c r="BR26" s="120" t="e">
        <f t="shared" ref="BR26:CK26" si="13">BR2/BR9</f>
        <v>#DIV/0!</v>
      </c>
      <c r="BS26" s="120" t="e">
        <f t="shared" si="13"/>
        <v>#DIV/0!</v>
      </c>
      <c r="BT26" s="120" t="e">
        <f t="shared" si="13"/>
        <v>#DIV/0!</v>
      </c>
      <c r="BU26" s="120" t="e">
        <f t="shared" si="13"/>
        <v>#DIV/0!</v>
      </c>
      <c r="BV26" s="120" t="e">
        <f t="shared" si="13"/>
        <v>#DIV/0!</v>
      </c>
      <c r="BW26" s="120" t="e">
        <f t="shared" si="13"/>
        <v>#DIV/0!</v>
      </c>
      <c r="BX26" s="120" t="e">
        <f t="shared" si="13"/>
        <v>#DIV/0!</v>
      </c>
      <c r="BY26" s="120" t="e">
        <f t="shared" si="13"/>
        <v>#DIV/0!</v>
      </c>
      <c r="BZ26" s="120" t="e">
        <f t="shared" si="13"/>
        <v>#DIV/0!</v>
      </c>
      <c r="CA26" s="120" t="e">
        <f t="shared" si="13"/>
        <v>#DIV/0!</v>
      </c>
      <c r="CB26" s="120" t="e">
        <f t="shared" si="13"/>
        <v>#DIV/0!</v>
      </c>
      <c r="CC26" s="120" t="e">
        <f t="shared" si="13"/>
        <v>#DIV/0!</v>
      </c>
      <c r="CD26" s="120" t="e">
        <f t="shared" si="13"/>
        <v>#DIV/0!</v>
      </c>
      <c r="CE26" s="120" t="e">
        <f t="shared" si="13"/>
        <v>#DIV/0!</v>
      </c>
      <c r="CF26" s="120" t="e">
        <f t="shared" si="13"/>
        <v>#DIV/0!</v>
      </c>
      <c r="CG26" s="120" t="e">
        <f t="shared" si="13"/>
        <v>#DIV/0!</v>
      </c>
      <c r="CH26" s="120" t="e">
        <f t="shared" si="13"/>
        <v>#DIV/0!</v>
      </c>
      <c r="CI26" s="120" t="e">
        <f t="shared" si="13"/>
        <v>#DIV/0!</v>
      </c>
      <c r="CJ26" s="120" t="e">
        <f t="shared" si="13"/>
        <v>#DIV/0!</v>
      </c>
      <c r="CK26" s="120" t="e">
        <f t="shared" si="13"/>
        <v>#DIV/0!</v>
      </c>
    </row>
    <row r="27" spans="1:90" s="121" customFormat="1">
      <c r="A27" s="158" t="s">
        <v>563</v>
      </c>
      <c r="E27" s="121">
        <f>(E3-I3)/I3</f>
        <v>0.762156180376384</v>
      </c>
      <c r="F27" s="121">
        <f t="shared" ref="F27:BQ27" si="14">(F3-J3)/J3</f>
        <v>1.1421865258574535E-2</v>
      </c>
      <c r="G27" s="121">
        <f t="shared" si="14"/>
        <v>0.54860749589971669</v>
      </c>
      <c r="H27" s="121">
        <f t="shared" si="14"/>
        <v>-6.220801738843644E-2</v>
      </c>
      <c r="I27" s="121">
        <f t="shared" si="14"/>
        <v>2.1993076882440288E-2</v>
      </c>
      <c r="J27" s="121">
        <f t="shared" si="14"/>
        <v>6.5775459173347151E-2</v>
      </c>
      <c r="K27" s="121">
        <f t="shared" si="14"/>
        <v>-0.27934132177335769</v>
      </c>
      <c r="L27" s="121">
        <f t="shared" si="14"/>
        <v>0.39608572197401304</v>
      </c>
      <c r="M27" s="121">
        <f t="shared" si="14"/>
        <v>0.3325998218137613</v>
      </c>
      <c r="N27" s="121">
        <f t="shared" si="14"/>
        <v>-4.6903390312004849E-3</v>
      </c>
      <c r="O27" s="121">
        <f t="shared" si="14"/>
        <v>-0.17643296119341145</v>
      </c>
      <c r="P27" s="121">
        <f t="shared" si="14"/>
        <v>1.8230825501494245E-2</v>
      </c>
      <c r="Q27" s="121">
        <f t="shared" si="14"/>
        <v>-2.098053924694214E-2</v>
      </c>
      <c r="R27" s="121">
        <f t="shared" si="14"/>
        <v>0.61928467115457464</v>
      </c>
      <c r="S27" s="121">
        <f t="shared" si="14"/>
        <v>1.0726183520979407</v>
      </c>
      <c r="T27" s="121">
        <f t="shared" si="14"/>
        <v>0.4566988002650394</v>
      </c>
      <c r="U27" s="121">
        <f t="shared" si="14"/>
        <v>0.2744565104575884</v>
      </c>
      <c r="V27" s="121">
        <f t="shared" si="14"/>
        <v>5.9576464587594156E-2</v>
      </c>
      <c r="W27" s="121">
        <f t="shared" si="14"/>
        <v>-0.33632985506671786</v>
      </c>
      <c r="X27" s="121">
        <f t="shared" si="14"/>
        <v>-0.17697745815076033</v>
      </c>
      <c r="Y27" s="121">
        <f t="shared" si="14"/>
        <v>-0.10724944446287098</v>
      </c>
      <c r="Z27" s="121">
        <f t="shared" si="14"/>
        <v>4.5253518699278211E-2</v>
      </c>
      <c r="AA27" s="121">
        <f t="shared" si="14"/>
        <v>0.13081382070311615</v>
      </c>
      <c r="AB27" s="121">
        <f t="shared" si="14"/>
        <v>0.43733061676696988</v>
      </c>
      <c r="AC27" s="121">
        <f t="shared" si="14"/>
        <v>2.143023981718319</v>
      </c>
      <c r="AD27" s="121" t="e">
        <f t="shared" si="14"/>
        <v>#DIV/0!</v>
      </c>
      <c r="AE27" s="121" t="e">
        <f t="shared" si="14"/>
        <v>#DIV/0!</v>
      </c>
      <c r="AF27" s="121" t="e">
        <f t="shared" si="14"/>
        <v>#DIV/0!</v>
      </c>
      <c r="AG27" s="121" t="e">
        <f t="shared" si="14"/>
        <v>#DIV/0!</v>
      </c>
      <c r="AH27" s="121" t="e">
        <f t="shared" si="14"/>
        <v>#DIV/0!</v>
      </c>
      <c r="AI27" s="121" t="e">
        <f t="shared" si="14"/>
        <v>#DIV/0!</v>
      </c>
      <c r="AJ27" s="121" t="e">
        <f t="shared" si="14"/>
        <v>#DIV/0!</v>
      </c>
      <c r="AK27" s="121" t="e">
        <f t="shared" si="14"/>
        <v>#DIV/0!</v>
      </c>
      <c r="AL27" s="121" t="e">
        <f t="shared" si="14"/>
        <v>#DIV/0!</v>
      </c>
      <c r="AM27" s="121" t="e">
        <f t="shared" si="14"/>
        <v>#DIV/0!</v>
      </c>
      <c r="AN27" s="121" t="e">
        <f t="shared" si="14"/>
        <v>#DIV/0!</v>
      </c>
      <c r="AO27" s="121" t="e">
        <f t="shared" si="14"/>
        <v>#DIV/0!</v>
      </c>
      <c r="AP27" s="121" t="e">
        <f t="shared" si="14"/>
        <v>#DIV/0!</v>
      </c>
      <c r="AQ27" s="121" t="e">
        <f t="shared" si="14"/>
        <v>#DIV/0!</v>
      </c>
      <c r="AR27" s="121" t="e">
        <f t="shared" si="14"/>
        <v>#DIV/0!</v>
      </c>
      <c r="AS27" s="121" t="e">
        <f t="shared" si="14"/>
        <v>#DIV/0!</v>
      </c>
      <c r="AT27" s="121" t="e">
        <f t="shared" si="14"/>
        <v>#DIV/0!</v>
      </c>
      <c r="AU27" s="121" t="e">
        <f t="shared" si="14"/>
        <v>#DIV/0!</v>
      </c>
      <c r="AV27" s="121" t="e">
        <f t="shared" si="14"/>
        <v>#DIV/0!</v>
      </c>
      <c r="AW27" s="121" t="e">
        <f t="shared" si="14"/>
        <v>#DIV/0!</v>
      </c>
      <c r="AX27" s="121" t="e">
        <f t="shared" si="14"/>
        <v>#DIV/0!</v>
      </c>
      <c r="AY27" s="121" t="e">
        <f t="shared" si="14"/>
        <v>#DIV/0!</v>
      </c>
      <c r="AZ27" s="121" t="e">
        <f t="shared" si="14"/>
        <v>#DIV/0!</v>
      </c>
      <c r="BA27" s="121" t="e">
        <f t="shared" si="14"/>
        <v>#DIV/0!</v>
      </c>
      <c r="BB27" s="121" t="e">
        <f t="shared" si="14"/>
        <v>#DIV/0!</v>
      </c>
      <c r="BC27" s="121" t="e">
        <f t="shared" si="14"/>
        <v>#DIV/0!</v>
      </c>
      <c r="BD27" s="121" t="e">
        <f t="shared" si="14"/>
        <v>#DIV/0!</v>
      </c>
      <c r="BE27" s="121" t="e">
        <f t="shared" si="14"/>
        <v>#DIV/0!</v>
      </c>
      <c r="BF27" s="121" t="e">
        <f t="shared" si="14"/>
        <v>#DIV/0!</v>
      </c>
      <c r="BG27" s="121" t="e">
        <f t="shared" si="14"/>
        <v>#DIV/0!</v>
      </c>
      <c r="BH27" s="121" t="e">
        <f t="shared" si="14"/>
        <v>#DIV/0!</v>
      </c>
      <c r="BI27" s="121" t="e">
        <f t="shared" si="14"/>
        <v>#DIV/0!</v>
      </c>
      <c r="BJ27" s="121" t="e">
        <f t="shared" si="14"/>
        <v>#DIV/0!</v>
      </c>
      <c r="BK27" s="121" t="e">
        <f t="shared" si="14"/>
        <v>#DIV/0!</v>
      </c>
      <c r="BL27" s="121" t="e">
        <f t="shared" si="14"/>
        <v>#DIV/0!</v>
      </c>
      <c r="BM27" s="121" t="e">
        <f t="shared" si="14"/>
        <v>#DIV/0!</v>
      </c>
      <c r="BN27" s="121" t="e">
        <f t="shared" si="14"/>
        <v>#DIV/0!</v>
      </c>
      <c r="BO27" s="121" t="e">
        <f t="shared" si="14"/>
        <v>#DIV/0!</v>
      </c>
      <c r="BP27" s="121" t="e">
        <f t="shared" si="14"/>
        <v>#DIV/0!</v>
      </c>
      <c r="BQ27" s="121" t="e">
        <f t="shared" si="14"/>
        <v>#DIV/0!</v>
      </c>
      <c r="BR27" s="121" t="e">
        <f t="shared" ref="BR27:CL27" si="15">(BR3-BV3)/BV3</f>
        <v>#DIV/0!</v>
      </c>
      <c r="BS27" s="121" t="e">
        <f t="shared" si="15"/>
        <v>#DIV/0!</v>
      </c>
      <c r="BT27" s="121" t="e">
        <f t="shared" si="15"/>
        <v>#DIV/0!</v>
      </c>
      <c r="BU27" s="121" t="e">
        <f t="shared" si="15"/>
        <v>#DIV/0!</v>
      </c>
      <c r="BV27" s="121" t="e">
        <f t="shared" si="15"/>
        <v>#DIV/0!</v>
      </c>
      <c r="BW27" s="121" t="e">
        <f t="shared" si="15"/>
        <v>#DIV/0!</v>
      </c>
      <c r="BX27" s="121" t="e">
        <f t="shared" si="15"/>
        <v>#DIV/0!</v>
      </c>
      <c r="BY27" s="121" t="e">
        <f t="shared" si="15"/>
        <v>#DIV/0!</v>
      </c>
      <c r="BZ27" s="121" t="e">
        <f t="shared" si="15"/>
        <v>#DIV/0!</v>
      </c>
      <c r="CA27" s="121" t="e">
        <f t="shared" si="15"/>
        <v>#DIV/0!</v>
      </c>
      <c r="CB27" s="121" t="e">
        <f t="shared" si="15"/>
        <v>#DIV/0!</v>
      </c>
      <c r="CC27" s="121" t="e">
        <f t="shared" si="15"/>
        <v>#DIV/0!</v>
      </c>
      <c r="CD27" s="121" t="e">
        <f t="shared" si="15"/>
        <v>#DIV/0!</v>
      </c>
      <c r="CE27" s="121" t="e">
        <f t="shared" si="15"/>
        <v>#DIV/0!</v>
      </c>
      <c r="CF27" s="121" t="e">
        <f t="shared" si="15"/>
        <v>#DIV/0!</v>
      </c>
      <c r="CG27" s="121" t="e">
        <f t="shared" si="15"/>
        <v>#DIV/0!</v>
      </c>
      <c r="CH27" s="121" t="e">
        <f t="shared" si="15"/>
        <v>#DIV/0!</v>
      </c>
      <c r="CI27" s="121" t="e">
        <f t="shared" si="15"/>
        <v>#DIV/0!</v>
      </c>
      <c r="CJ27" s="121" t="e">
        <f t="shared" si="15"/>
        <v>#DIV/0!</v>
      </c>
      <c r="CK27" s="121" t="e">
        <f t="shared" si="15"/>
        <v>#DIV/0!</v>
      </c>
      <c r="CL27" s="121" t="e">
        <f t="shared" si="15"/>
        <v>#DIV/0!</v>
      </c>
    </row>
    <row r="28" spans="1:90" s="121" customFormat="1">
      <c r="A28" s="158" t="s">
        <v>571</v>
      </c>
      <c r="E28" s="121">
        <f>E3/E9</f>
        <v>3.1214049926628882E-2</v>
      </c>
      <c r="F28" s="121">
        <f t="shared" ref="F28:BQ28" si="16">F3/F9</f>
        <v>2.2823470406265187E-2</v>
      </c>
      <c r="G28" s="121">
        <f t="shared" si="16"/>
        <v>2.32695524587322E-2</v>
      </c>
      <c r="H28" s="121">
        <f t="shared" si="16"/>
        <v>2.1849033779285949E-2</v>
      </c>
      <c r="I28" s="121">
        <f t="shared" si="16"/>
        <v>2.0729603286343681E-2</v>
      </c>
      <c r="J28" s="121">
        <f t="shared" si="16"/>
        <v>2.4642922857500409E-2</v>
      </c>
      <c r="K28" s="121">
        <f t="shared" si="16"/>
        <v>1.6910172824665132E-2</v>
      </c>
      <c r="L28" s="121">
        <f t="shared" si="16"/>
        <v>2.9403734218808191E-2</v>
      </c>
      <c r="M28" s="121">
        <f t="shared" si="16"/>
        <v>2.4092362420156006E-2</v>
      </c>
      <c r="N28" s="121">
        <f t="shared" si="16"/>
        <v>2.8171315954206549E-2</v>
      </c>
      <c r="O28" s="121">
        <f t="shared" si="16"/>
        <v>2.8641016350556516E-2</v>
      </c>
      <c r="P28" s="121">
        <f t="shared" si="16"/>
        <v>2.6613091327525863E-2</v>
      </c>
      <c r="Q28" s="121">
        <f t="shared" si="16"/>
        <v>2.3555593953741794E-2</v>
      </c>
      <c r="R28" s="121">
        <f t="shared" si="16"/>
        <v>3.9272468282496496E-2</v>
      </c>
      <c r="S28" s="121">
        <f t="shared" si="16"/>
        <v>5.6089942916517636E-2</v>
      </c>
      <c r="T28" s="121">
        <f t="shared" si="16"/>
        <v>3.9278599930989679E-2</v>
      </c>
      <c r="U28" s="121">
        <f t="shared" si="16"/>
        <v>3.4711319537936582E-2</v>
      </c>
      <c r="V28" s="121">
        <f t="shared" si="16"/>
        <v>3.2247692266779045E-2</v>
      </c>
      <c r="W28" s="121">
        <f t="shared" si="16"/>
        <v>3.0593972824635059E-2</v>
      </c>
      <c r="X28" s="121">
        <f t="shared" si="16"/>
        <v>3.0965614115282786E-2</v>
      </c>
      <c r="Y28" s="121">
        <f t="shared" si="16"/>
        <v>3.0287495397474679E-2</v>
      </c>
      <c r="Z28" s="121">
        <f t="shared" si="16"/>
        <v>3.2260003231935987E-2</v>
      </c>
      <c r="AA28" s="121">
        <f t="shared" si="16"/>
        <v>4.9397186439882917E-2</v>
      </c>
      <c r="AB28" s="121">
        <f t="shared" si="16"/>
        <v>6.0033614033357531E-2</v>
      </c>
      <c r="AC28" s="121">
        <f t="shared" si="16"/>
        <v>5.4751663622842395E-2</v>
      </c>
      <c r="AD28" s="121">
        <f t="shared" si="16"/>
        <v>5.6423591736380119E-2</v>
      </c>
      <c r="AE28" s="121">
        <f t="shared" si="16"/>
        <v>7.7470186418171369E-2</v>
      </c>
      <c r="AF28" s="121">
        <f t="shared" si="16"/>
        <v>5.3080930944613226E-2</v>
      </c>
      <c r="AG28" s="121">
        <f t="shared" si="16"/>
        <v>3.2922255207216401E-2</v>
      </c>
      <c r="AH28" s="121" t="e">
        <f t="shared" si="16"/>
        <v>#DIV/0!</v>
      </c>
      <c r="AI28" s="121" t="e">
        <f t="shared" si="16"/>
        <v>#DIV/0!</v>
      </c>
      <c r="AJ28" s="121" t="e">
        <f t="shared" si="16"/>
        <v>#DIV/0!</v>
      </c>
      <c r="AK28" s="121" t="e">
        <f t="shared" si="16"/>
        <v>#DIV/0!</v>
      </c>
      <c r="AL28" s="121" t="e">
        <f t="shared" si="16"/>
        <v>#DIV/0!</v>
      </c>
      <c r="AM28" s="121" t="e">
        <f t="shared" si="16"/>
        <v>#DIV/0!</v>
      </c>
      <c r="AN28" s="121" t="e">
        <f t="shared" si="16"/>
        <v>#DIV/0!</v>
      </c>
      <c r="AO28" s="121" t="e">
        <f t="shared" si="16"/>
        <v>#DIV/0!</v>
      </c>
      <c r="AP28" s="121" t="e">
        <f t="shared" si="16"/>
        <v>#DIV/0!</v>
      </c>
      <c r="AQ28" s="121" t="e">
        <f t="shared" si="16"/>
        <v>#DIV/0!</v>
      </c>
      <c r="AR28" s="121" t="e">
        <f t="shared" si="16"/>
        <v>#DIV/0!</v>
      </c>
      <c r="AS28" s="121" t="e">
        <f t="shared" si="16"/>
        <v>#DIV/0!</v>
      </c>
      <c r="AT28" s="121" t="e">
        <f t="shared" si="16"/>
        <v>#DIV/0!</v>
      </c>
      <c r="AU28" s="121" t="e">
        <f t="shared" si="16"/>
        <v>#DIV/0!</v>
      </c>
      <c r="AV28" s="121" t="e">
        <f t="shared" si="16"/>
        <v>#DIV/0!</v>
      </c>
      <c r="AW28" s="121" t="e">
        <f t="shared" si="16"/>
        <v>#DIV/0!</v>
      </c>
      <c r="AX28" s="121" t="e">
        <f t="shared" si="16"/>
        <v>#DIV/0!</v>
      </c>
      <c r="AY28" s="121" t="e">
        <f t="shared" si="16"/>
        <v>#DIV/0!</v>
      </c>
      <c r="AZ28" s="121" t="e">
        <f t="shared" si="16"/>
        <v>#DIV/0!</v>
      </c>
      <c r="BA28" s="121" t="e">
        <f t="shared" si="16"/>
        <v>#DIV/0!</v>
      </c>
      <c r="BB28" s="121" t="e">
        <f t="shared" si="16"/>
        <v>#DIV/0!</v>
      </c>
      <c r="BC28" s="121" t="e">
        <f t="shared" si="16"/>
        <v>#DIV/0!</v>
      </c>
      <c r="BD28" s="121" t="e">
        <f t="shared" si="16"/>
        <v>#DIV/0!</v>
      </c>
      <c r="BE28" s="121" t="e">
        <f t="shared" si="16"/>
        <v>#DIV/0!</v>
      </c>
      <c r="BF28" s="121" t="e">
        <f t="shared" si="16"/>
        <v>#DIV/0!</v>
      </c>
      <c r="BG28" s="121" t="e">
        <f t="shared" si="16"/>
        <v>#DIV/0!</v>
      </c>
      <c r="BH28" s="121" t="e">
        <f t="shared" si="16"/>
        <v>#DIV/0!</v>
      </c>
      <c r="BI28" s="121" t="e">
        <f t="shared" si="16"/>
        <v>#DIV/0!</v>
      </c>
      <c r="BJ28" s="121" t="e">
        <f t="shared" si="16"/>
        <v>#DIV/0!</v>
      </c>
      <c r="BK28" s="121" t="e">
        <f t="shared" si="16"/>
        <v>#DIV/0!</v>
      </c>
      <c r="BL28" s="121" t="e">
        <f t="shared" si="16"/>
        <v>#DIV/0!</v>
      </c>
      <c r="BM28" s="121" t="e">
        <f t="shared" si="16"/>
        <v>#DIV/0!</v>
      </c>
      <c r="BN28" s="121" t="e">
        <f t="shared" si="16"/>
        <v>#DIV/0!</v>
      </c>
      <c r="BO28" s="121" t="e">
        <f t="shared" si="16"/>
        <v>#DIV/0!</v>
      </c>
      <c r="BP28" s="121" t="e">
        <f t="shared" si="16"/>
        <v>#DIV/0!</v>
      </c>
      <c r="BQ28" s="121" t="e">
        <f t="shared" si="16"/>
        <v>#DIV/0!</v>
      </c>
      <c r="BR28" s="121" t="e">
        <f t="shared" ref="BR28:CK28" si="17">BR3/BR9</f>
        <v>#DIV/0!</v>
      </c>
      <c r="BS28" s="121" t="e">
        <f t="shared" si="17"/>
        <v>#DIV/0!</v>
      </c>
      <c r="BT28" s="121" t="e">
        <f t="shared" si="17"/>
        <v>#DIV/0!</v>
      </c>
      <c r="BU28" s="121" t="e">
        <f t="shared" si="17"/>
        <v>#DIV/0!</v>
      </c>
      <c r="BV28" s="121" t="e">
        <f t="shared" si="17"/>
        <v>#DIV/0!</v>
      </c>
      <c r="BW28" s="121" t="e">
        <f t="shared" si="17"/>
        <v>#DIV/0!</v>
      </c>
      <c r="BX28" s="121" t="e">
        <f t="shared" si="17"/>
        <v>#DIV/0!</v>
      </c>
      <c r="BY28" s="121" t="e">
        <f t="shared" si="17"/>
        <v>#DIV/0!</v>
      </c>
      <c r="BZ28" s="121" t="e">
        <f t="shared" si="17"/>
        <v>#DIV/0!</v>
      </c>
      <c r="CA28" s="121" t="e">
        <f t="shared" si="17"/>
        <v>#DIV/0!</v>
      </c>
      <c r="CB28" s="121" t="e">
        <f t="shared" si="17"/>
        <v>#DIV/0!</v>
      </c>
      <c r="CC28" s="121" t="e">
        <f t="shared" si="17"/>
        <v>#DIV/0!</v>
      </c>
      <c r="CD28" s="121" t="e">
        <f t="shared" si="17"/>
        <v>#DIV/0!</v>
      </c>
      <c r="CE28" s="121" t="e">
        <f t="shared" si="17"/>
        <v>#DIV/0!</v>
      </c>
      <c r="CF28" s="121" t="e">
        <f t="shared" si="17"/>
        <v>#DIV/0!</v>
      </c>
      <c r="CG28" s="121" t="e">
        <f t="shared" si="17"/>
        <v>#DIV/0!</v>
      </c>
      <c r="CH28" s="121" t="e">
        <f t="shared" si="17"/>
        <v>#DIV/0!</v>
      </c>
      <c r="CI28" s="121" t="e">
        <f t="shared" si="17"/>
        <v>#DIV/0!</v>
      </c>
      <c r="CJ28" s="121" t="e">
        <f t="shared" si="17"/>
        <v>#DIV/0!</v>
      </c>
      <c r="CK28" s="121" t="e">
        <f t="shared" si="17"/>
        <v>#DIV/0!</v>
      </c>
    </row>
    <row r="29" spans="1:90" s="120" customFormat="1">
      <c r="A29" s="157" t="s">
        <v>581</v>
      </c>
      <c r="E29" s="120">
        <f>(E4-I4)/I4</f>
        <v>-12.592206457343417</v>
      </c>
      <c r="F29" s="120">
        <f t="shared" ref="F29:BQ29" si="18">(F4-J4)/J4</f>
        <v>-0.4553259117408891</v>
      </c>
      <c r="G29" s="120">
        <f t="shared" si="18"/>
        <v>-0.27701234562422133</v>
      </c>
      <c r="H29" s="120">
        <f t="shared" si="18"/>
        <v>-0.78464812603366907</v>
      </c>
      <c r="I29" s="120">
        <f t="shared" si="18"/>
        <v>-1.0638679505088606</v>
      </c>
      <c r="J29" s="120">
        <f t="shared" si="18"/>
        <v>0.23680020593333359</v>
      </c>
      <c r="K29" s="120">
        <f t="shared" si="18"/>
        <v>-0.32651034515721156</v>
      </c>
      <c r="L29" s="120">
        <f t="shared" si="18"/>
        <v>-0.25066375421627535</v>
      </c>
      <c r="M29" s="120">
        <f t="shared" si="18"/>
        <v>-0.37764337963942596</v>
      </c>
      <c r="N29" s="120">
        <f t="shared" si="18"/>
        <v>-0.36180210199884055</v>
      </c>
      <c r="O29" s="120">
        <f t="shared" si="18"/>
        <v>2.257277617299213E-2</v>
      </c>
      <c r="P29" s="120">
        <f t="shared" si="18"/>
        <v>0.1441125456925697</v>
      </c>
      <c r="Q29" s="120">
        <f t="shared" si="18"/>
        <v>0.40318575892312208</v>
      </c>
      <c r="R29" s="120">
        <f t="shared" si="18"/>
        <v>0.68870275485811383</v>
      </c>
      <c r="S29" s="120">
        <f t="shared" si="18"/>
        <v>0.12935842696084748</v>
      </c>
      <c r="T29" s="120">
        <f t="shared" si="18"/>
        <v>0.21805525631986189</v>
      </c>
      <c r="U29" s="120">
        <f t="shared" si="18"/>
        <v>0.27268469826418212</v>
      </c>
      <c r="V29" s="120">
        <f t="shared" si="18"/>
        <v>0.15650658725533664</v>
      </c>
      <c r="W29" s="120">
        <f t="shared" si="18"/>
        <v>0.25086842014915334</v>
      </c>
      <c r="X29" s="120">
        <f t="shared" si="18"/>
        <v>0.42325445545193641</v>
      </c>
      <c r="Y29" s="120">
        <f t="shared" si="18"/>
        <v>0.18723239849496046</v>
      </c>
      <c r="Z29" s="120">
        <f t="shared" si="18"/>
        <v>0.38702112090637319</v>
      </c>
      <c r="AA29" s="120">
        <f t="shared" si="18"/>
        <v>6.9496154069265351E-3</v>
      </c>
      <c r="AB29" s="120">
        <f t="shared" si="18"/>
        <v>0.24169105451943215</v>
      </c>
      <c r="AC29" s="120">
        <f t="shared" si="18"/>
        <v>1.1594817162877009</v>
      </c>
      <c r="AD29" s="120" t="e">
        <f t="shared" si="18"/>
        <v>#DIV/0!</v>
      </c>
      <c r="AE29" s="120" t="e">
        <f t="shared" si="18"/>
        <v>#DIV/0!</v>
      </c>
      <c r="AF29" s="120" t="e">
        <f t="shared" si="18"/>
        <v>#DIV/0!</v>
      </c>
      <c r="AG29" s="120" t="e">
        <f t="shared" si="18"/>
        <v>#DIV/0!</v>
      </c>
      <c r="AH29" s="120" t="e">
        <f t="shared" si="18"/>
        <v>#DIV/0!</v>
      </c>
      <c r="AI29" s="120" t="e">
        <f t="shared" si="18"/>
        <v>#DIV/0!</v>
      </c>
      <c r="AJ29" s="120" t="e">
        <f t="shared" si="18"/>
        <v>#DIV/0!</v>
      </c>
      <c r="AK29" s="120" t="e">
        <f t="shared" si="18"/>
        <v>#DIV/0!</v>
      </c>
      <c r="AL29" s="120" t="e">
        <f t="shared" si="18"/>
        <v>#DIV/0!</v>
      </c>
      <c r="AM29" s="120" t="e">
        <f t="shared" si="18"/>
        <v>#DIV/0!</v>
      </c>
      <c r="AN29" s="120" t="e">
        <f t="shared" si="18"/>
        <v>#DIV/0!</v>
      </c>
      <c r="AO29" s="120" t="e">
        <f t="shared" si="18"/>
        <v>#DIV/0!</v>
      </c>
      <c r="AP29" s="120" t="e">
        <f t="shared" si="18"/>
        <v>#DIV/0!</v>
      </c>
      <c r="AQ29" s="120" t="e">
        <f t="shared" si="18"/>
        <v>#DIV/0!</v>
      </c>
      <c r="AR29" s="120" t="e">
        <f t="shared" si="18"/>
        <v>#DIV/0!</v>
      </c>
      <c r="AS29" s="120" t="e">
        <f t="shared" si="18"/>
        <v>#DIV/0!</v>
      </c>
      <c r="AT29" s="120" t="e">
        <f t="shared" si="18"/>
        <v>#DIV/0!</v>
      </c>
      <c r="AU29" s="120" t="e">
        <f t="shared" si="18"/>
        <v>#DIV/0!</v>
      </c>
      <c r="AV29" s="120" t="e">
        <f t="shared" si="18"/>
        <v>#DIV/0!</v>
      </c>
      <c r="AW29" s="120" t="e">
        <f t="shared" si="18"/>
        <v>#DIV/0!</v>
      </c>
      <c r="AX29" s="120" t="e">
        <f t="shared" si="18"/>
        <v>#DIV/0!</v>
      </c>
      <c r="AY29" s="120" t="e">
        <f t="shared" si="18"/>
        <v>#DIV/0!</v>
      </c>
      <c r="AZ29" s="120" t="e">
        <f t="shared" si="18"/>
        <v>#DIV/0!</v>
      </c>
      <c r="BA29" s="120" t="e">
        <f t="shared" si="18"/>
        <v>#DIV/0!</v>
      </c>
      <c r="BB29" s="120" t="e">
        <f t="shared" si="18"/>
        <v>#DIV/0!</v>
      </c>
      <c r="BC29" s="120" t="e">
        <f t="shared" si="18"/>
        <v>#DIV/0!</v>
      </c>
      <c r="BD29" s="120" t="e">
        <f t="shared" si="18"/>
        <v>#DIV/0!</v>
      </c>
      <c r="BE29" s="120" t="e">
        <f t="shared" si="18"/>
        <v>#DIV/0!</v>
      </c>
      <c r="BF29" s="120" t="e">
        <f t="shared" si="18"/>
        <v>#DIV/0!</v>
      </c>
      <c r="BG29" s="120" t="e">
        <f t="shared" si="18"/>
        <v>#DIV/0!</v>
      </c>
      <c r="BH29" s="120" t="e">
        <f t="shared" si="18"/>
        <v>#DIV/0!</v>
      </c>
      <c r="BI29" s="120" t="e">
        <f t="shared" si="18"/>
        <v>#DIV/0!</v>
      </c>
      <c r="BJ29" s="120" t="e">
        <f t="shared" si="18"/>
        <v>#DIV/0!</v>
      </c>
      <c r="BK29" s="120" t="e">
        <f t="shared" si="18"/>
        <v>#DIV/0!</v>
      </c>
      <c r="BL29" s="120" t="e">
        <f t="shared" si="18"/>
        <v>#DIV/0!</v>
      </c>
      <c r="BM29" s="120" t="e">
        <f t="shared" si="18"/>
        <v>#DIV/0!</v>
      </c>
      <c r="BN29" s="120" t="e">
        <f t="shared" si="18"/>
        <v>#DIV/0!</v>
      </c>
      <c r="BO29" s="120" t="e">
        <f t="shared" si="18"/>
        <v>#DIV/0!</v>
      </c>
      <c r="BP29" s="120" t="e">
        <f t="shared" si="18"/>
        <v>#DIV/0!</v>
      </c>
      <c r="BQ29" s="120" t="e">
        <f t="shared" si="18"/>
        <v>#DIV/0!</v>
      </c>
      <c r="BR29" s="120" t="e">
        <f t="shared" ref="BR29:CK29" si="19">(BR4-BV4)/BV4</f>
        <v>#DIV/0!</v>
      </c>
      <c r="BS29" s="120" t="e">
        <f t="shared" si="19"/>
        <v>#DIV/0!</v>
      </c>
      <c r="BT29" s="120" t="e">
        <f t="shared" si="19"/>
        <v>#DIV/0!</v>
      </c>
      <c r="BU29" s="120" t="e">
        <f t="shared" si="19"/>
        <v>#DIV/0!</v>
      </c>
      <c r="BV29" s="120" t="e">
        <f t="shared" si="19"/>
        <v>#DIV/0!</v>
      </c>
      <c r="BW29" s="120" t="e">
        <f t="shared" si="19"/>
        <v>#DIV/0!</v>
      </c>
      <c r="BX29" s="120" t="e">
        <f t="shared" si="19"/>
        <v>#DIV/0!</v>
      </c>
      <c r="BY29" s="120" t="e">
        <f t="shared" si="19"/>
        <v>#DIV/0!</v>
      </c>
      <c r="BZ29" s="120" t="e">
        <f t="shared" si="19"/>
        <v>#DIV/0!</v>
      </c>
      <c r="CA29" s="120" t="e">
        <f t="shared" si="19"/>
        <v>#DIV/0!</v>
      </c>
      <c r="CB29" s="120" t="e">
        <f t="shared" si="19"/>
        <v>#DIV/0!</v>
      </c>
      <c r="CC29" s="120" t="e">
        <f t="shared" si="19"/>
        <v>#DIV/0!</v>
      </c>
      <c r="CD29" s="120" t="e">
        <f t="shared" si="19"/>
        <v>#DIV/0!</v>
      </c>
      <c r="CE29" s="120" t="e">
        <f t="shared" si="19"/>
        <v>#DIV/0!</v>
      </c>
      <c r="CF29" s="120" t="e">
        <f t="shared" si="19"/>
        <v>#DIV/0!</v>
      </c>
      <c r="CG29" s="120" t="e">
        <f t="shared" si="19"/>
        <v>#DIV/0!</v>
      </c>
      <c r="CH29" s="120" t="e">
        <f t="shared" si="19"/>
        <v>#DIV/0!</v>
      </c>
      <c r="CI29" s="120" t="e">
        <f t="shared" si="19"/>
        <v>#DIV/0!</v>
      </c>
      <c r="CJ29" s="120" t="e">
        <f t="shared" si="19"/>
        <v>#DIV/0!</v>
      </c>
      <c r="CK29" s="120" t="e">
        <f t="shared" si="19"/>
        <v>#DIV/0!</v>
      </c>
    </row>
    <row r="30" spans="1:90" s="120" customFormat="1">
      <c r="A30" s="157" t="s">
        <v>564</v>
      </c>
      <c r="E30" s="120">
        <f>(E5-I5)/I5</f>
        <v>0.15581695249221211</v>
      </c>
      <c r="F30" s="120">
        <f t="shared" ref="F30:BQ30" si="20">(F5-J5)/J5</f>
        <v>-8.3478273529768734E-2</v>
      </c>
      <c r="G30" s="120">
        <f t="shared" si="20"/>
        <v>5.015369883560692E-3</v>
      </c>
      <c r="H30" s="120">
        <f t="shared" si="20"/>
        <v>-1.4993155662408733E-2</v>
      </c>
      <c r="I30" s="120">
        <f t="shared" si="20"/>
        <v>2.0719502899929788E-2</v>
      </c>
      <c r="J30" s="120">
        <f t="shared" si="20"/>
        <v>0.19554388178609719</v>
      </c>
      <c r="K30" s="120">
        <f t="shared" si="20"/>
        <v>0.17901767482931397</v>
      </c>
      <c r="L30" s="120">
        <f t="shared" si="20"/>
        <v>0.11609139355291818</v>
      </c>
      <c r="M30" s="120">
        <f t="shared" si="20"/>
        <v>0.11909939694735551</v>
      </c>
      <c r="N30" s="120">
        <f t="shared" si="20"/>
        <v>0.16427229731751833</v>
      </c>
      <c r="O30" s="120">
        <f t="shared" si="20"/>
        <v>0.40069770500980995</v>
      </c>
      <c r="P30" s="120">
        <f t="shared" si="20"/>
        <v>0.62606330128204224</v>
      </c>
      <c r="Q30" s="120">
        <f t="shared" si="20"/>
        <v>0.7890130317818379</v>
      </c>
      <c r="R30" s="120">
        <f t="shared" si="20"/>
        <v>0.72564939362216618</v>
      </c>
      <c r="S30" s="120">
        <f t="shared" si="20"/>
        <v>0.37799133724168782</v>
      </c>
      <c r="T30" s="120">
        <f t="shared" si="20"/>
        <v>0.20239329483344121</v>
      </c>
      <c r="U30" s="120">
        <f t="shared" si="20"/>
        <v>-5.8693401695629754E-2</v>
      </c>
      <c r="V30" s="120">
        <f t="shared" si="20"/>
        <v>-6.4383490444733394E-3</v>
      </c>
      <c r="W30" s="120">
        <f t="shared" si="20"/>
        <v>8.3615460081718791E-3</v>
      </c>
      <c r="X30" s="120">
        <f t="shared" si="20"/>
        <v>-2.89921512003758E-2</v>
      </c>
      <c r="Y30" s="120">
        <f t="shared" si="20"/>
        <v>0.26247959045376745</v>
      </c>
      <c r="Z30" s="120">
        <f t="shared" si="20"/>
        <v>0.42154362066623369</v>
      </c>
      <c r="AA30" s="120">
        <f t="shared" si="20"/>
        <v>0.14410207595341304</v>
      </c>
      <c r="AB30" s="120">
        <f t="shared" si="20"/>
        <v>0.58822751851027022</v>
      </c>
      <c r="AC30" s="120">
        <f t="shared" si="20"/>
        <v>1.2449209577875899</v>
      </c>
      <c r="AD30" s="120" t="e">
        <f t="shared" si="20"/>
        <v>#DIV/0!</v>
      </c>
      <c r="AE30" s="120" t="e">
        <f t="shared" si="20"/>
        <v>#DIV/0!</v>
      </c>
      <c r="AF30" s="120" t="e">
        <f t="shared" si="20"/>
        <v>#DIV/0!</v>
      </c>
      <c r="AG30" s="120" t="e">
        <f t="shared" si="20"/>
        <v>#DIV/0!</v>
      </c>
      <c r="AH30" s="120" t="e">
        <f t="shared" si="20"/>
        <v>#DIV/0!</v>
      </c>
      <c r="AI30" s="120" t="e">
        <f t="shared" si="20"/>
        <v>#DIV/0!</v>
      </c>
      <c r="AJ30" s="120" t="e">
        <f t="shared" si="20"/>
        <v>#DIV/0!</v>
      </c>
      <c r="AK30" s="120" t="e">
        <f t="shared" si="20"/>
        <v>#DIV/0!</v>
      </c>
      <c r="AL30" s="120" t="e">
        <f t="shared" si="20"/>
        <v>#DIV/0!</v>
      </c>
      <c r="AM30" s="120" t="e">
        <f t="shared" si="20"/>
        <v>#DIV/0!</v>
      </c>
      <c r="AN30" s="120" t="e">
        <f t="shared" si="20"/>
        <v>#DIV/0!</v>
      </c>
      <c r="AO30" s="120" t="e">
        <f t="shared" si="20"/>
        <v>#DIV/0!</v>
      </c>
      <c r="AP30" s="120" t="e">
        <f t="shared" si="20"/>
        <v>#DIV/0!</v>
      </c>
      <c r="AQ30" s="120" t="e">
        <f t="shared" si="20"/>
        <v>#DIV/0!</v>
      </c>
      <c r="AR30" s="120" t="e">
        <f t="shared" si="20"/>
        <v>#DIV/0!</v>
      </c>
      <c r="AS30" s="120" t="e">
        <f t="shared" si="20"/>
        <v>#DIV/0!</v>
      </c>
      <c r="AT30" s="120" t="e">
        <f t="shared" si="20"/>
        <v>#DIV/0!</v>
      </c>
      <c r="AU30" s="120" t="e">
        <f t="shared" si="20"/>
        <v>#DIV/0!</v>
      </c>
      <c r="AV30" s="120" t="e">
        <f t="shared" si="20"/>
        <v>#DIV/0!</v>
      </c>
      <c r="AW30" s="120" t="e">
        <f t="shared" si="20"/>
        <v>#DIV/0!</v>
      </c>
      <c r="AX30" s="120" t="e">
        <f t="shared" si="20"/>
        <v>#DIV/0!</v>
      </c>
      <c r="AY30" s="120" t="e">
        <f t="shared" si="20"/>
        <v>#DIV/0!</v>
      </c>
      <c r="AZ30" s="120" t="e">
        <f t="shared" si="20"/>
        <v>#DIV/0!</v>
      </c>
      <c r="BA30" s="120" t="e">
        <f t="shared" si="20"/>
        <v>#DIV/0!</v>
      </c>
      <c r="BB30" s="120" t="e">
        <f t="shared" si="20"/>
        <v>#DIV/0!</v>
      </c>
      <c r="BC30" s="120" t="e">
        <f t="shared" si="20"/>
        <v>#DIV/0!</v>
      </c>
      <c r="BD30" s="120" t="e">
        <f t="shared" si="20"/>
        <v>#DIV/0!</v>
      </c>
      <c r="BE30" s="120" t="e">
        <f t="shared" si="20"/>
        <v>#DIV/0!</v>
      </c>
      <c r="BF30" s="120" t="e">
        <f t="shared" si="20"/>
        <v>#DIV/0!</v>
      </c>
      <c r="BG30" s="120" t="e">
        <f t="shared" si="20"/>
        <v>#DIV/0!</v>
      </c>
      <c r="BH30" s="120" t="e">
        <f t="shared" si="20"/>
        <v>#DIV/0!</v>
      </c>
      <c r="BI30" s="120" t="e">
        <f t="shared" si="20"/>
        <v>#DIV/0!</v>
      </c>
      <c r="BJ30" s="120" t="e">
        <f t="shared" si="20"/>
        <v>#DIV/0!</v>
      </c>
      <c r="BK30" s="120" t="e">
        <f t="shared" si="20"/>
        <v>#DIV/0!</v>
      </c>
      <c r="BL30" s="120" t="e">
        <f t="shared" si="20"/>
        <v>#DIV/0!</v>
      </c>
      <c r="BM30" s="120" t="e">
        <f t="shared" si="20"/>
        <v>#DIV/0!</v>
      </c>
      <c r="BN30" s="120" t="e">
        <f t="shared" si="20"/>
        <v>#DIV/0!</v>
      </c>
      <c r="BO30" s="120" t="e">
        <f t="shared" si="20"/>
        <v>#DIV/0!</v>
      </c>
      <c r="BP30" s="120" t="e">
        <f t="shared" si="20"/>
        <v>#DIV/0!</v>
      </c>
      <c r="BQ30" s="120" t="e">
        <f t="shared" si="20"/>
        <v>#DIV/0!</v>
      </c>
      <c r="BR30" s="120" t="e">
        <f t="shared" ref="BR30:CK30" si="21">(BR5-BV5)/BV5</f>
        <v>#DIV/0!</v>
      </c>
      <c r="BS30" s="120" t="e">
        <f t="shared" si="21"/>
        <v>#DIV/0!</v>
      </c>
      <c r="BT30" s="120" t="e">
        <f t="shared" si="21"/>
        <v>#DIV/0!</v>
      </c>
      <c r="BU30" s="120" t="e">
        <f t="shared" si="21"/>
        <v>#DIV/0!</v>
      </c>
      <c r="BV30" s="120" t="e">
        <f t="shared" si="21"/>
        <v>#DIV/0!</v>
      </c>
      <c r="BW30" s="120" t="e">
        <f t="shared" si="21"/>
        <v>#DIV/0!</v>
      </c>
      <c r="BX30" s="120" t="e">
        <f t="shared" si="21"/>
        <v>#DIV/0!</v>
      </c>
      <c r="BY30" s="120" t="e">
        <f t="shared" si="21"/>
        <v>#DIV/0!</v>
      </c>
      <c r="BZ30" s="120" t="e">
        <f t="shared" si="21"/>
        <v>#DIV/0!</v>
      </c>
      <c r="CA30" s="120" t="e">
        <f t="shared" si="21"/>
        <v>#DIV/0!</v>
      </c>
      <c r="CB30" s="120" t="e">
        <f t="shared" si="21"/>
        <v>#DIV/0!</v>
      </c>
      <c r="CC30" s="120" t="e">
        <f t="shared" si="21"/>
        <v>#DIV/0!</v>
      </c>
      <c r="CD30" s="120" t="e">
        <f t="shared" si="21"/>
        <v>#DIV/0!</v>
      </c>
      <c r="CE30" s="120" t="e">
        <f t="shared" si="21"/>
        <v>#DIV/0!</v>
      </c>
      <c r="CF30" s="120" t="e">
        <f t="shared" si="21"/>
        <v>#DIV/0!</v>
      </c>
      <c r="CG30" s="120" t="e">
        <f t="shared" si="21"/>
        <v>#DIV/0!</v>
      </c>
      <c r="CH30" s="120" t="e">
        <f t="shared" si="21"/>
        <v>#DIV/0!</v>
      </c>
      <c r="CI30" s="120" t="e">
        <f t="shared" si="21"/>
        <v>#DIV/0!</v>
      </c>
      <c r="CJ30" s="120" t="e">
        <f t="shared" si="21"/>
        <v>#DIV/0!</v>
      </c>
      <c r="CK30" s="120" t="e">
        <f t="shared" si="21"/>
        <v>#DIV/0!</v>
      </c>
    </row>
    <row r="31" spans="1:90" s="120" customFormat="1">
      <c r="A31" s="157" t="s">
        <v>565</v>
      </c>
      <c r="E31" s="120">
        <f>(E6-I6)/I6</f>
        <v>-5.4742213011786049E-2</v>
      </c>
      <c r="F31" s="120">
        <f t="shared" ref="F31:BQ31" si="22">(F6-J6)/J6</f>
        <v>0.11169228416772801</v>
      </c>
      <c r="G31" s="120">
        <f t="shared" si="22"/>
        <v>8.6487498473790905E-2</v>
      </c>
      <c r="H31" s="120">
        <f t="shared" si="22"/>
        <v>0.34923893829582597</v>
      </c>
      <c r="I31" s="120">
        <f t="shared" si="22"/>
        <v>0.41862571883800076</v>
      </c>
      <c r="J31" s="120">
        <f t="shared" si="22"/>
        <v>0.17497229073593468</v>
      </c>
      <c r="K31" s="120">
        <f t="shared" si="22"/>
        <v>0.50545456291933488</v>
      </c>
      <c r="L31" s="120">
        <f t="shared" si="22"/>
        <v>0.45253090320220413</v>
      </c>
      <c r="M31" s="120">
        <f t="shared" si="22"/>
        <v>0.58249323772291994</v>
      </c>
      <c r="N31" s="120">
        <f t="shared" si="22"/>
        <v>0.97678000558756384</v>
      </c>
      <c r="O31" s="120">
        <f t="shared" si="22"/>
        <v>0.84006568969918582</v>
      </c>
      <c r="P31" s="120">
        <f t="shared" si="22"/>
        <v>1.6501439325904328</v>
      </c>
      <c r="Q31" s="120">
        <f t="shared" si="22"/>
        <v>1.4062218409373481</v>
      </c>
      <c r="R31" s="120">
        <f t="shared" si="22"/>
        <v>0.786000267637193</v>
      </c>
      <c r="S31" s="120">
        <f t="shared" si="22"/>
        <v>0.85166953522800504</v>
      </c>
      <c r="T31" s="120">
        <f t="shared" si="22"/>
        <v>0.17041534224356358</v>
      </c>
      <c r="U31" s="120">
        <f t="shared" si="22"/>
        <v>-0.33548232691121621</v>
      </c>
      <c r="V31" s="120">
        <f t="shared" si="22"/>
        <v>-0.19232145973681916</v>
      </c>
      <c r="W31" s="120">
        <f t="shared" si="22"/>
        <v>-0.26361988764077315</v>
      </c>
      <c r="X31" s="120">
        <f t="shared" si="22"/>
        <v>-0.41107484786422527</v>
      </c>
      <c r="Y31" s="120">
        <f t="shared" si="22"/>
        <v>0.33305056026883123</v>
      </c>
      <c r="Z31" s="120">
        <f t="shared" si="22"/>
        <v>0.46308567622997393</v>
      </c>
      <c r="AA31" s="120">
        <f t="shared" si="22"/>
        <v>0.35038802418625947</v>
      </c>
      <c r="AB31" s="120">
        <f t="shared" si="22"/>
        <v>1.0782488550979632</v>
      </c>
      <c r="AC31" s="120">
        <f t="shared" si="22"/>
        <v>1.3314309345583337</v>
      </c>
      <c r="AD31" s="120" t="e">
        <f t="shared" si="22"/>
        <v>#DIV/0!</v>
      </c>
      <c r="AE31" s="120" t="e">
        <f t="shared" si="22"/>
        <v>#DIV/0!</v>
      </c>
      <c r="AF31" s="120" t="e">
        <f t="shared" si="22"/>
        <v>#DIV/0!</v>
      </c>
      <c r="AG31" s="120" t="e">
        <f t="shared" si="22"/>
        <v>#DIV/0!</v>
      </c>
      <c r="AH31" s="120" t="e">
        <f t="shared" si="22"/>
        <v>#DIV/0!</v>
      </c>
      <c r="AI31" s="120" t="e">
        <f t="shared" si="22"/>
        <v>#DIV/0!</v>
      </c>
      <c r="AJ31" s="120" t="e">
        <f t="shared" si="22"/>
        <v>#DIV/0!</v>
      </c>
      <c r="AK31" s="120" t="e">
        <f t="shared" si="22"/>
        <v>#DIV/0!</v>
      </c>
      <c r="AL31" s="120" t="e">
        <f t="shared" si="22"/>
        <v>#DIV/0!</v>
      </c>
      <c r="AM31" s="120" t="e">
        <f t="shared" si="22"/>
        <v>#DIV/0!</v>
      </c>
      <c r="AN31" s="120" t="e">
        <f t="shared" si="22"/>
        <v>#DIV/0!</v>
      </c>
      <c r="AO31" s="120" t="e">
        <f t="shared" si="22"/>
        <v>#DIV/0!</v>
      </c>
      <c r="AP31" s="120" t="e">
        <f t="shared" si="22"/>
        <v>#DIV/0!</v>
      </c>
      <c r="AQ31" s="120" t="e">
        <f t="shared" si="22"/>
        <v>#DIV/0!</v>
      </c>
      <c r="AR31" s="120" t="e">
        <f t="shared" si="22"/>
        <v>#DIV/0!</v>
      </c>
      <c r="AS31" s="120" t="e">
        <f t="shared" si="22"/>
        <v>#DIV/0!</v>
      </c>
      <c r="AT31" s="120" t="e">
        <f t="shared" si="22"/>
        <v>#DIV/0!</v>
      </c>
      <c r="AU31" s="120" t="e">
        <f t="shared" si="22"/>
        <v>#DIV/0!</v>
      </c>
      <c r="AV31" s="120" t="e">
        <f t="shared" si="22"/>
        <v>#DIV/0!</v>
      </c>
      <c r="AW31" s="120" t="e">
        <f t="shared" si="22"/>
        <v>#DIV/0!</v>
      </c>
      <c r="AX31" s="120" t="e">
        <f t="shared" si="22"/>
        <v>#DIV/0!</v>
      </c>
      <c r="AY31" s="120" t="e">
        <f t="shared" si="22"/>
        <v>#DIV/0!</v>
      </c>
      <c r="AZ31" s="120" t="e">
        <f t="shared" si="22"/>
        <v>#DIV/0!</v>
      </c>
      <c r="BA31" s="120" t="e">
        <f t="shared" si="22"/>
        <v>#DIV/0!</v>
      </c>
      <c r="BB31" s="120" t="e">
        <f t="shared" si="22"/>
        <v>#DIV/0!</v>
      </c>
      <c r="BC31" s="120" t="e">
        <f t="shared" si="22"/>
        <v>#DIV/0!</v>
      </c>
      <c r="BD31" s="120" t="e">
        <f t="shared" si="22"/>
        <v>#DIV/0!</v>
      </c>
      <c r="BE31" s="120" t="e">
        <f t="shared" si="22"/>
        <v>#DIV/0!</v>
      </c>
      <c r="BF31" s="120" t="e">
        <f t="shared" si="22"/>
        <v>#DIV/0!</v>
      </c>
      <c r="BG31" s="120" t="e">
        <f t="shared" si="22"/>
        <v>#DIV/0!</v>
      </c>
      <c r="BH31" s="120" t="e">
        <f t="shared" si="22"/>
        <v>#DIV/0!</v>
      </c>
      <c r="BI31" s="120" t="e">
        <f t="shared" si="22"/>
        <v>#DIV/0!</v>
      </c>
      <c r="BJ31" s="120" t="e">
        <f t="shared" si="22"/>
        <v>#DIV/0!</v>
      </c>
      <c r="BK31" s="120" t="e">
        <f t="shared" si="22"/>
        <v>#DIV/0!</v>
      </c>
      <c r="BL31" s="120" t="e">
        <f t="shared" si="22"/>
        <v>#DIV/0!</v>
      </c>
      <c r="BM31" s="120" t="e">
        <f t="shared" si="22"/>
        <v>#DIV/0!</v>
      </c>
      <c r="BN31" s="120" t="e">
        <f t="shared" si="22"/>
        <v>#DIV/0!</v>
      </c>
      <c r="BO31" s="120" t="e">
        <f t="shared" si="22"/>
        <v>#DIV/0!</v>
      </c>
      <c r="BP31" s="120" t="e">
        <f t="shared" si="22"/>
        <v>#DIV/0!</v>
      </c>
      <c r="BQ31" s="120" t="e">
        <f t="shared" si="22"/>
        <v>#DIV/0!</v>
      </c>
      <c r="BR31" s="120" t="e">
        <f t="shared" ref="BR31:CK31" si="23">(BR6-BV6)/BV6</f>
        <v>#DIV/0!</v>
      </c>
      <c r="BS31" s="120" t="e">
        <f t="shared" si="23"/>
        <v>#DIV/0!</v>
      </c>
      <c r="BT31" s="120" t="e">
        <f t="shared" si="23"/>
        <v>#DIV/0!</v>
      </c>
      <c r="BU31" s="120" t="e">
        <f t="shared" si="23"/>
        <v>#DIV/0!</v>
      </c>
      <c r="BV31" s="120" t="e">
        <f t="shared" si="23"/>
        <v>#DIV/0!</v>
      </c>
      <c r="BW31" s="120" t="e">
        <f t="shared" si="23"/>
        <v>#DIV/0!</v>
      </c>
      <c r="BX31" s="120" t="e">
        <f t="shared" si="23"/>
        <v>#DIV/0!</v>
      </c>
      <c r="BY31" s="120" t="e">
        <f t="shared" si="23"/>
        <v>#DIV/0!</v>
      </c>
      <c r="BZ31" s="120" t="e">
        <f t="shared" si="23"/>
        <v>#DIV/0!</v>
      </c>
      <c r="CA31" s="120" t="e">
        <f t="shared" si="23"/>
        <v>#DIV/0!</v>
      </c>
      <c r="CB31" s="120" t="e">
        <f t="shared" si="23"/>
        <v>#DIV/0!</v>
      </c>
      <c r="CC31" s="120" t="e">
        <f t="shared" si="23"/>
        <v>#DIV/0!</v>
      </c>
      <c r="CD31" s="120" t="e">
        <f t="shared" si="23"/>
        <v>#DIV/0!</v>
      </c>
      <c r="CE31" s="120" t="e">
        <f t="shared" si="23"/>
        <v>#DIV/0!</v>
      </c>
      <c r="CF31" s="120" t="e">
        <f t="shared" si="23"/>
        <v>#DIV/0!</v>
      </c>
      <c r="CG31" s="120" t="e">
        <f t="shared" si="23"/>
        <v>#DIV/0!</v>
      </c>
      <c r="CH31" s="120" t="e">
        <f t="shared" si="23"/>
        <v>#DIV/0!</v>
      </c>
      <c r="CI31" s="120" t="e">
        <f t="shared" si="23"/>
        <v>#DIV/0!</v>
      </c>
      <c r="CJ31" s="120" t="e">
        <f t="shared" si="23"/>
        <v>#DIV/0!</v>
      </c>
      <c r="CK31" s="120" t="e">
        <f t="shared" si="23"/>
        <v>#DIV/0!</v>
      </c>
    </row>
    <row r="32" spans="1:90" s="121" customFormat="1">
      <c r="A32" s="158" t="s">
        <v>567</v>
      </c>
      <c r="E32" s="121">
        <f>(E7-I7)/I7</f>
        <v>0.12108446807089827</v>
      </c>
      <c r="F32" s="121">
        <f t="shared" ref="F32:BQ32" si="24">(F7-J7)/J7</f>
        <v>0.1325940149748267</v>
      </c>
      <c r="G32" s="121">
        <f t="shared" si="24"/>
        <v>9.8236514571176561E-2</v>
      </c>
      <c r="H32" s="121">
        <f t="shared" si="24"/>
        <v>0.19652536956086417</v>
      </c>
      <c r="I32" s="121">
        <f t="shared" si="24"/>
        <v>0.26434027661943982</v>
      </c>
      <c r="J32" s="121">
        <f t="shared" si="24"/>
        <v>0.30793092107318792</v>
      </c>
      <c r="K32" s="121">
        <f t="shared" si="24"/>
        <v>0.4592094201766363</v>
      </c>
      <c r="L32" s="121">
        <f t="shared" si="24"/>
        <v>0.49676368325973319</v>
      </c>
      <c r="M32" s="121">
        <f t="shared" si="24"/>
        <v>0.60086038923684726</v>
      </c>
      <c r="N32" s="121">
        <f t="shared" si="24"/>
        <v>0.71846656059151415</v>
      </c>
      <c r="O32" s="121">
        <f t="shared" si="24"/>
        <v>0.98563477807677391</v>
      </c>
      <c r="P32" s="121">
        <f t="shared" si="24"/>
        <v>0.9460644954578824</v>
      </c>
      <c r="Q32" s="121">
        <f t="shared" si="24"/>
        <v>0.74325568488068872</v>
      </c>
      <c r="R32" s="121">
        <f t="shared" si="24"/>
        <v>0.57636671943038142</v>
      </c>
      <c r="S32" s="121">
        <f t="shared" si="24"/>
        <v>0.34236876123873261</v>
      </c>
      <c r="T32" s="121">
        <f t="shared" si="24"/>
        <v>0.20434420736377235</v>
      </c>
      <c r="U32" s="121">
        <f t="shared" si="24"/>
        <v>0.22743084802107827</v>
      </c>
      <c r="V32" s="121">
        <f t="shared" si="24"/>
        <v>0.27450593059418638</v>
      </c>
      <c r="W32" s="121">
        <f t="shared" si="24"/>
        <v>0.24373455547585723</v>
      </c>
      <c r="X32" s="121">
        <f t="shared" si="24"/>
        <v>0.2403818478030664</v>
      </c>
      <c r="Y32" s="121">
        <f t="shared" si="24"/>
        <v>0.20574483085571971</v>
      </c>
      <c r="Z32" s="121">
        <f t="shared" si="24"/>
        <v>0.23422640819794294</v>
      </c>
      <c r="AA32" s="121">
        <f t="shared" si="24"/>
        <v>0.24937176244204082</v>
      </c>
      <c r="AB32" s="121">
        <f t="shared" si="24"/>
        <v>0.3535181697801667</v>
      </c>
      <c r="AC32" s="121">
        <f t="shared" si="24"/>
        <v>1.0014492114244105</v>
      </c>
      <c r="AD32" s="121" t="e">
        <f t="shared" si="24"/>
        <v>#DIV/0!</v>
      </c>
      <c r="AE32" s="121" t="e">
        <f t="shared" si="24"/>
        <v>#DIV/0!</v>
      </c>
      <c r="AF32" s="121" t="e">
        <f t="shared" si="24"/>
        <v>#DIV/0!</v>
      </c>
      <c r="AG32" s="121" t="e">
        <f t="shared" si="24"/>
        <v>#DIV/0!</v>
      </c>
      <c r="AH32" s="121" t="e">
        <f t="shared" si="24"/>
        <v>#DIV/0!</v>
      </c>
      <c r="AI32" s="121" t="e">
        <f t="shared" si="24"/>
        <v>#DIV/0!</v>
      </c>
      <c r="AJ32" s="121" t="e">
        <f t="shared" si="24"/>
        <v>#DIV/0!</v>
      </c>
      <c r="AK32" s="121" t="e">
        <f t="shared" si="24"/>
        <v>#DIV/0!</v>
      </c>
      <c r="AL32" s="121" t="e">
        <f t="shared" si="24"/>
        <v>#DIV/0!</v>
      </c>
      <c r="AM32" s="121" t="e">
        <f t="shared" si="24"/>
        <v>#DIV/0!</v>
      </c>
      <c r="AN32" s="121" t="e">
        <f t="shared" si="24"/>
        <v>#DIV/0!</v>
      </c>
      <c r="AO32" s="121" t="e">
        <f t="shared" si="24"/>
        <v>#DIV/0!</v>
      </c>
      <c r="AP32" s="121" t="e">
        <f t="shared" si="24"/>
        <v>#DIV/0!</v>
      </c>
      <c r="AQ32" s="121" t="e">
        <f t="shared" si="24"/>
        <v>#DIV/0!</v>
      </c>
      <c r="AR32" s="121" t="e">
        <f t="shared" si="24"/>
        <v>#DIV/0!</v>
      </c>
      <c r="AS32" s="121" t="e">
        <f t="shared" si="24"/>
        <v>#DIV/0!</v>
      </c>
      <c r="AT32" s="121" t="e">
        <f t="shared" si="24"/>
        <v>#DIV/0!</v>
      </c>
      <c r="AU32" s="121" t="e">
        <f t="shared" si="24"/>
        <v>#DIV/0!</v>
      </c>
      <c r="AV32" s="121" t="e">
        <f t="shared" si="24"/>
        <v>#DIV/0!</v>
      </c>
      <c r="AW32" s="121" t="e">
        <f t="shared" si="24"/>
        <v>#DIV/0!</v>
      </c>
      <c r="AX32" s="121" t="e">
        <f t="shared" si="24"/>
        <v>#DIV/0!</v>
      </c>
      <c r="AY32" s="121" t="e">
        <f t="shared" si="24"/>
        <v>#DIV/0!</v>
      </c>
      <c r="AZ32" s="121" t="e">
        <f t="shared" si="24"/>
        <v>#DIV/0!</v>
      </c>
      <c r="BA32" s="121" t="e">
        <f t="shared" si="24"/>
        <v>#DIV/0!</v>
      </c>
      <c r="BB32" s="121" t="e">
        <f t="shared" si="24"/>
        <v>#DIV/0!</v>
      </c>
      <c r="BC32" s="121" t="e">
        <f t="shared" si="24"/>
        <v>#DIV/0!</v>
      </c>
      <c r="BD32" s="121" t="e">
        <f t="shared" si="24"/>
        <v>#DIV/0!</v>
      </c>
      <c r="BE32" s="121" t="e">
        <f t="shared" si="24"/>
        <v>#DIV/0!</v>
      </c>
      <c r="BF32" s="121" t="e">
        <f t="shared" si="24"/>
        <v>#DIV/0!</v>
      </c>
      <c r="BG32" s="121" t="e">
        <f t="shared" si="24"/>
        <v>#DIV/0!</v>
      </c>
      <c r="BH32" s="121" t="e">
        <f t="shared" si="24"/>
        <v>#DIV/0!</v>
      </c>
      <c r="BI32" s="121" t="e">
        <f t="shared" si="24"/>
        <v>#DIV/0!</v>
      </c>
      <c r="BJ32" s="121" t="e">
        <f t="shared" si="24"/>
        <v>#DIV/0!</v>
      </c>
      <c r="BK32" s="121" t="e">
        <f t="shared" si="24"/>
        <v>#DIV/0!</v>
      </c>
      <c r="BL32" s="121" t="e">
        <f t="shared" si="24"/>
        <v>#DIV/0!</v>
      </c>
      <c r="BM32" s="121" t="e">
        <f t="shared" si="24"/>
        <v>#DIV/0!</v>
      </c>
      <c r="BN32" s="121" t="e">
        <f t="shared" si="24"/>
        <v>#DIV/0!</v>
      </c>
      <c r="BO32" s="121" t="e">
        <f t="shared" si="24"/>
        <v>#DIV/0!</v>
      </c>
      <c r="BP32" s="121" t="e">
        <f t="shared" si="24"/>
        <v>#DIV/0!</v>
      </c>
      <c r="BQ32" s="121" t="e">
        <f t="shared" si="24"/>
        <v>#DIV/0!</v>
      </c>
      <c r="BR32" s="121" t="e">
        <f t="shared" ref="BR32:CK32" si="25">(BR7-BV7)/BV7</f>
        <v>#DIV/0!</v>
      </c>
      <c r="BS32" s="121" t="e">
        <f t="shared" si="25"/>
        <v>#DIV/0!</v>
      </c>
      <c r="BT32" s="121" t="e">
        <f t="shared" si="25"/>
        <v>#DIV/0!</v>
      </c>
      <c r="BU32" s="121" t="e">
        <f t="shared" si="25"/>
        <v>#DIV/0!</v>
      </c>
      <c r="BV32" s="121" t="e">
        <f t="shared" si="25"/>
        <v>#DIV/0!</v>
      </c>
      <c r="BW32" s="121" t="e">
        <f t="shared" si="25"/>
        <v>#DIV/0!</v>
      </c>
      <c r="BX32" s="121" t="e">
        <f t="shared" si="25"/>
        <v>#DIV/0!</v>
      </c>
      <c r="BY32" s="121" t="e">
        <f t="shared" si="25"/>
        <v>#DIV/0!</v>
      </c>
      <c r="BZ32" s="121" t="e">
        <f t="shared" si="25"/>
        <v>#DIV/0!</v>
      </c>
      <c r="CA32" s="121" t="e">
        <f t="shared" si="25"/>
        <v>#DIV/0!</v>
      </c>
      <c r="CB32" s="121" t="e">
        <f t="shared" si="25"/>
        <v>#DIV/0!</v>
      </c>
      <c r="CC32" s="121" t="e">
        <f t="shared" si="25"/>
        <v>#DIV/0!</v>
      </c>
      <c r="CD32" s="121" t="e">
        <f t="shared" si="25"/>
        <v>#DIV/0!</v>
      </c>
      <c r="CE32" s="121" t="e">
        <f t="shared" si="25"/>
        <v>#DIV/0!</v>
      </c>
      <c r="CF32" s="121" t="e">
        <f t="shared" si="25"/>
        <v>#DIV/0!</v>
      </c>
      <c r="CG32" s="121" t="e">
        <f t="shared" si="25"/>
        <v>#DIV/0!</v>
      </c>
      <c r="CH32" s="121" t="e">
        <f t="shared" si="25"/>
        <v>#DIV/0!</v>
      </c>
      <c r="CI32" s="121" t="e">
        <f t="shared" si="25"/>
        <v>#DIV/0!</v>
      </c>
      <c r="CJ32" s="121" t="e">
        <f t="shared" si="25"/>
        <v>#DIV/0!</v>
      </c>
      <c r="CK32" s="121" t="e">
        <f t="shared" si="25"/>
        <v>#DIV/0!</v>
      </c>
    </row>
    <row r="33" spans="1:89" s="121" customFormat="1">
      <c r="A33" s="158" t="s">
        <v>574</v>
      </c>
      <c r="E33" s="121">
        <f>E7/E9</f>
        <v>0.72342161719199605</v>
      </c>
      <c r="F33" s="121">
        <f t="shared" ref="F33:BQ33" si="26">F7/F9</f>
        <v>0.74610253454703279</v>
      </c>
      <c r="G33" s="121">
        <f t="shared" si="26"/>
        <v>0.72587654300307269</v>
      </c>
      <c r="H33" s="121">
        <f t="shared" si="26"/>
        <v>0.67970955956821566</v>
      </c>
      <c r="I33" s="121">
        <f t="shared" si="26"/>
        <v>0.75515901965251853</v>
      </c>
      <c r="J33" s="121">
        <f t="shared" si="26"/>
        <v>0.71939452320558528</v>
      </c>
      <c r="K33" s="121">
        <f t="shared" si="26"/>
        <v>0.74382069210582535</v>
      </c>
      <c r="L33" s="121">
        <f t="shared" si="26"/>
        <v>0.71693244446165971</v>
      </c>
      <c r="M33" s="121">
        <f t="shared" si="26"/>
        <v>0.70943202866567256</v>
      </c>
      <c r="N33" s="121">
        <f t="shared" si="26"/>
        <v>0.67013600582223998</v>
      </c>
      <c r="O33" s="121">
        <f t="shared" si="26"/>
        <v>0.62218656759068935</v>
      </c>
      <c r="P33" s="121">
        <f t="shared" si="26"/>
        <v>0.60524320011912935</v>
      </c>
      <c r="Q33" s="121">
        <f t="shared" si="26"/>
        <v>0.57739332049768843</v>
      </c>
      <c r="R33" s="121">
        <f t="shared" si="26"/>
        <v>0.54107958701394054</v>
      </c>
      <c r="S33" s="121">
        <f t="shared" si="26"/>
        <v>0.50537853206534322</v>
      </c>
      <c r="T33" s="121">
        <f t="shared" si="26"/>
        <v>0.46739020303296108</v>
      </c>
      <c r="U33" s="121">
        <f t="shared" si="26"/>
        <v>0.477836206742768</v>
      </c>
      <c r="V33" s="121">
        <f t="shared" si="26"/>
        <v>0.4563914926087102</v>
      </c>
      <c r="W33" s="121">
        <f t="shared" si="26"/>
        <v>0.42561328014754374</v>
      </c>
      <c r="X33" s="121">
        <f t="shared" si="26"/>
        <v>0.44567927360895959</v>
      </c>
      <c r="Y33" s="121">
        <f t="shared" si="26"/>
        <v>0.43291165491102379</v>
      </c>
      <c r="Z33" s="121">
        <f t="shared" si="26"/>
        <v>0.37957163323392218</v>
      </c>
      <c r="AA33" s="121">
        <f t="shared" si="26"/>
        <v>0.3666959283205149</v>
      </c>
      <c r="AB33" s="121">
        <f t="shared" si="26"/>
        <v>0.57331533346639574</v>
      </c>
      <c r="AC33" s="121">
        <f t="shared" si="26"/>
        <v>0.57943931267878956</v>
      </c>
      <c r="AD33" s="121">
        <f t="shared" si="26"/>
        <v>0.56223370080375579</v>
      </c>
      <c r="AE33" s="121">
        <f t="shared" si="26"/>
        <v>0.52052057074216196</v>
      </c>
      <c r="AF33" s="121">
        <f t="shared" si="26"/>
        <v>0.53830719669446858</v>
      </c>
      <c r="AG33" s="121">
        <f t="shared" si="26"/>
        <v>0.54714613443352722</v>
      </c>
      <c r="AH33" s="121" t="e">
        <f t="shared" si="26"/>
        <v>#DIV/0!</v>
      </c>
      <c r="AI33" s="121" t="e">
        <f t="shared" si="26"/>
        <v>#DIV/0!</v>
      </c>
      <c r="AJ33" s="121" t="e">
        <f t="shared" si="26"/>
        <v>#DIV/0!</v>
      </c>
      <c r="AK33" s="121" t="e">
        <f t="shared" si="26"/>
        <v>#DIV/0!</v>
      </c>
      <c r="AL33" s="121" t="e">
        <f t="shared" si="26"/>
        <v>#DIV/0!</v>
      </c>
      <c r="AM33" s="121" t="e">
        <f t="shared" si="26"/>
        <v>#DIV/0!</v>
      </c>
      <c r="AN33" s="121" t="e">
        <f t="shared" si="26"/>
        <v>#DIV/0!</v>
      </c>
      <c r="AO33" s="121" t="e">
        <f t="shared" si="26"/>
        <v>#DIV/0!</v>
      </c>
      <c r="AP33" s="121" t="e">
        <f t="shared" si="26"/>
        <v>#DIV/0!</v>
      </c>
      <c r="AQ33" s="121" t="e">
        <f t="shared" si="26"/>
        <v>#DIV/0!</v>
      </c>
      <c r="AR33" s="121" t="e">
        <f t="shared" si="26"/>
        <v>#DIV/0!</v>
      </c>
      <c r="AS33" s="121" t="e">
        <f t="shared" si="26"/>
        <v>#DIV/0!</v>
      </c>
      <c r="AT33" s="121" t="e">
        <f t="shared" si="26"/>
        <v>#DIV/0!</v>
      </c>
      <c r="AU33" s="121" t="e">
        <f t="shared" si="26"/>
        <v>#DIV/0!</v>
      </c>
      <c r="AV33" s="121" t="e">
        <f t="shared" si="26"/>
        <v>#DIV/0!</v>
      </c>
      <c r="AW33" s="121" t="e">
        <f t="shared" si="26"/>
        <v>#DIV/0!</v>
      </c>
      <c r="AX33" s="121" t="e">
        <f t="shared" si="26"/>
        <v>#DIV/0!</v>
      </c>
      <c r="AY33" s="121" t="e">
        <f t="shared" si="26"/>
        <v>#DIV/0!</v>
      </c>
      <c r="AZ33" s="121" t="e">
        <f t="shared" si="26"/>
        <v>#DIV/0!</v>
      </c>
      <c r="BA33" s="121" t="e">
        <f t="shared" si="26"/>
        <v>#DIV/0!</v>
      </c>
      <c r="BB33" s="121" t="e">
        <f t="shared" si="26"/>
        <v>#DIV/0!</v>
      </c>
      <c r="BC33" s="121" t="e">
        <f t="shared" si="26"/>
        <v>#DIV/0!</v>
      </c>
      <c r="BD33" s="121" t="e">
        <f t="shared" si="26"/>
        <v>#DIV/0!</v>
      </c>
      <c r="BE33" s="121" t="e">
        <f t="shared" si="26"/>
        <v>#DIV/0!</v>
      </c>
      <c r="BF33" s="121" t="e">
        <f t="shared" si="26"/>
        <v>#DIV/0!</v>
      </c>
      <c r="BG33" s="121" t="e">
        <f t="shared" si="26"/>
        <v>#DIV/0!</v>
      </c>
      <c r="BH33" s="121" t="e">
        <f t="shared" si="26"/>
        <v>#DIV/0!</v>
      </c>
      <c r="BI33" s="121" t="e">
        <f t="shared" si="26"/>
        <v>#DIV/0!</v>
      </c>
      <c r="BJ33" s="121" t="e">
        <f t="shared" si="26"/>
        <v>#DIV/0!</v>
      </c>
      <c r="BK33" s="121" t="e">
        <f t="shared" si="26"/>
        <v>#DIV/0!</v>
      </c>
      <c r="BL33" s="121" t="e">
        <f t="shared" si="26"/>
        <v>#DIV/0!</v>
      </c>
      <c r="BM33" s="121" t="e">
        <f t="shared" si="26"/>
        <v>#DIV/0!</v>
      </c>
      <c r="BN33" s="121" t="e">
        <f t="shared" si="26"/>
        <v>#DIV/0!</v>
      </c>
      <c r="BO33" s="121" t="e">
        <f t="shared" si="26"/>
        <v>#DIV/0!</v>
      </c>
      <c r="BP33" s="121" t="e">
        <f t="shared" si="26"/>
        <v>#DIV/0!</v>
      </c>
      <c r="BQ33" s="121" t="e">
        <f t="shared" si="26"/>
        <v>#DIV/0!</v>
      </c>
      <c r="BR33" s="121" t="e">
        <f t="shared" ref="BR33:CK33" si="27">BR7/BR9</f>
        <v>#DIV/0!</v>
      </c>
      <c r="BS33" s="121" t="e">
        <f t="shared" si="27"/>
        <v>#DIV/0!</v>
      </c>
      <c r="BT33" s="121" t="e">
        <f t="shared" si="27"/>
        <v>#DIV/0!</v>
      </c>
      <c r="BU33" s="121" t="e">
        <f t="shared" si="27"/>
        <v>#DIV/0!</v>
      </c>
      <c r="BV33" s="121" t="e">
        <f t="shared" si="27"/>
        <v>#DIV/0!</v>
      </c>
      <c r="BW33" s="121" t="e">
        <f t="shared" si="27"/>
        <v>#DIV/0!</v>
      </c>
      <c r="BX33" s="121" t="e">
        <f t="shared" si="27"/>
        <v>#DIV/0!</v>
      </c>
      <c r="BY33" s="121" t="e">
        <f t="shared" si="27"/>
        <v>#DIV/0!</v>
      </c>
      <c r="BZ33" s="121" t="e">
        <f t="shared" si="27"/>
        <v>#DIV/0!</v>
      </c>
      <c r="CA33" s="121" t="e">
        <f t="shared" si="27"/>
        <v>#DIV/0!</v>
      </c>
      <c r="CB33" s="121" t="e">
        <f t="shared" si="27"/>
        <v>#DIV/0!</v>
      </c>
      <c r="CC33" s="121" t="e">
        <f t="shared" si="27"/>
        <v>#DIV/0!</v>
      </c>
      <c r="CD33" s="121" t="e">
        <f t="shared" si="27"/>
        <v>#DIV/0!</v>
      </c>
      <c r="CE33" s="121" t="e">
        <f t="shared" si="27"/>
        <v>#DIV/0!</v>
      </c>
      <c r="CF33" s="121" t="e">
        <f t="shared" si="27"/>
        <v>#DIV/0!</v>
      </c>
      <c r="CG33" s="121" t="e">
        <f t="shared" si="27"/>
        <v>#DIV/0!</v>
      </c>
      <c r="CH33" s="121" t="e">
        <f t="shared" si="27"/>
        <v>#DIV/0!</v>
      </c>
      <c r="CI33" s="121" t="e">
        <f t="shared" si="27"/>
        <v>#DIV/0!</v>
      </c>
      <c r="CJ33" s="121" t="e">
        <f t="shared" si="27"/>
        <v>#DIV/0!</v>
      </c>
      <c r="CK33" s="121" t="e">
        <f t="shared" si="27"/>
        <v>#DIV/0!</v>
      </c>
    </row>
    <row r="34" spans="1:89" s="120" customFormat="1">
      <c r="A34" s="157" t="s">
        <v>568</v>
      </c>
      <c r="E34" s="120">
        <f>(E10-I10)/I10</f>
        <v>-7.5380334914239566E-2</v>
      </c>
      <c r="F34" s="120">
        <f t="shared" ref="F34:BQ34" si="28">(F10-J10)/J10</f>
        <v>-0.2316854373542335</v>
      </c>
      <c r="G34" s="120">
        <f t="shared" si="28"/>
        <v>-0.21303012541142477</v>
      </c>
      <c r="H34" s="120">
        <f t="shared" si="28"/>
        <v>4.2392396063973539E-3</v>
      </c>
      <c r="I34" s="120">
        <f t="shared" si="28"/>
        <v>0.24424251320288673</v>
      </c>
      <c r="J34" s="120">
        <f t="shared" si="28"/>
        <v>0.3617125148483149</v>
      </c>
      <c r="K34" s="120">
        <f t="shared" si="28"/>
        <v>0.44862369710203032</v>
      </c>
      <c r="L34" s="120">
        <f t="shared" si="28"/>
        <v>1.1418142352389178</v>
      </c>
      <c r="M34" s="120">
        <f t="shared" si="28"/>
        <v>1.2710524136188106</v>
      </c>
      <c r="N34" s="120">
        <f t="shared" si="28"/>
        <v>5.9998550149362657</v>
      </c>
      <c r="O34" s="120">
        <f t="shared" si="28"/>
        <v>7.5433947059187325</v>
      </c>
      <c r="P34" s="120">
        <f t="shared" si="28"/>
        <v>1.5868476983586959</v>
      </c>
      <c r="Q34" s="120">
        <f t="shared" si="28"/>
        <v>1.2249508356980248</v>
      </c>
      <c r="R34" s="120">
        <f t="shared" si="28"/>
        <v>-0.4761385141307839</v>
      </c>
      <c r="S34" s="120">
        <f t="shared" si="28"/>
        <v>-0.52520062728195227</v>
      </c>
      <c r="T34" s="120">
        <f t="shared" si="28"/>
        <v>0.42127757432138985</v>
      </c>
      <c r="U34" s="120">
        <f t="shared" si="28"/>
        <v>0.6290896914886025</v>
      </c>
      <c r="V34" s="120">
        <f t="shared" si="28"/>
        <v>1.2572830761584242</v>
      </c>
      <c r="W34" s="120">
        <f t="shared" si="28"/>
        <v>0.92648156944264637</v>
      </c>
      <c r="X34" s="120">
        <f t="shared" si="28"/>
        <v>0.93330646537855833</v>
      </c>
      <c r="Y34" s="120">
        <f t="shared" si="28"/>
        <v>8.3571429624142435E-2</v>
      </c>
      <c r="Z34" s="120">
        <f t="shared" si="28"/>
        <v>-0.16516350579431852</v>
      </c>
      <c r="AA34" s="120">
        <f t="shared" si="28"/>
        <v>-0.57017877773670445</v>
      </c>
      <c r="AB34" s="120">
        <f t="shared" si="28"/>
        <v>-0.62345741848517211</v>
      </c>
      <c r="AC34" s="120">
        <f t="shared" si="28"/>
        <v>-0.14003368957746476</v>
      </c>
      <c r="AD34" s="120" t="e">
        <f t="shared" si="28"/>
        <v>#DIV/0!</v>
      </c>
      <c r="AE34" s="120" t="e">
        <f t="shared" si="28"/>
        <v>#DIV/0!</v>
      </c>
      <c r="AF34" s="120" t="e">
        <f t="shared" si="28"/>
        <v>#DIV/0!</v>
      </c>
      <c r="AG34" s="120" t="e">
        <f t="shared" si="28"/>
        <v>#DIV/0!</v>
      </c>
      <c r="AH34" s="120" t="e">
        <f t="shared" si="28"/>
        <v>#DIV/0!</v>
      </c>
      <c r="AI34" s="120" t="e">
        <f t="shared" si="28"/>
        <v>#DIV/0!</v>
      </c>
      <c r="AJ34" s="120" t="e">
        <f t="shared" si="28"/>
        <v>#DIV/0!</v>
      </c>
      <c r="AK34" s="120" t="e">
        <f t="shared" si="28"/>
        <v>#DIV/0!</v>
      </c>
      <c r="AL34" s="120" t="e">
        <f t="shared" si="28"/>
        <v>#DIV/0!</v>
      </c>
      <c r="AM34" s="120" t="e">
        <f t="shared" si="28"/>
        <v>#DIV/0!</v>
      </c>
      <c r="AN34" s="120" t="e">
        <f t="shared" si="28"/>
        <v>#DIV/0!</v>
      </c>
      <c r="AO34" s="120" t="e">
        <f t="shared" si="28"/>
        <v>#DIV/0!</v>
      </c>
      <c r="AP34" s="120" t="e">
        <f t="shared" si="28"/>
        <v>#DIV/0!</v>
      </c>
      <c r="AQ34" s="120" t="e">
        <f t="shared" si="28"/>
        <v>#DIV/0!</v>
      </c>
      <c r="AR34" s="120" t="e">
        <f t="shared" si="28"/>
        <v>#DIV/0!</v>
      </c>
      <c r="AS34" s="120" t="e">
        <f t="shared" si="28"/>
        <v>#DIV/0!</v>
      </c>
      <c r="AT34" s="120" t="e">
        <f t="shared" si="28"/>
        <v>#DIV/0!</v>
      </c>
      <c r="AU34" s="120" t="e">
        <f t="shared" si="28"/>
        <v>#DIV/0!</v>
      </c>
      <c r="AV34" s="120" t="e">
        <f t="shared" si="28"/>
        <v>#DIV/0!</v>
      </c>
      <c r="AW34" s="120" t="e">
        <f t="shared" si="28"/>
        <v>#DIV/0!</v>
      </c>
      <c r="AX34" s="120" t="e">
        <f t="shared" si="28"/>
        <v>#DIV/0!</v>
      </c>
      <c r="AY34" s="120" t="e">
        <f t="shared" si="28"/>
        <v>#DIV/0!</v>
      </c>
      <c r="AZ34" s="120" t="e">
        <f t="shared" si="28"/>
        <v>#DIV/0!</v>
      </c>
      <c r="BA34" s="120" t="e">
        <f t="shared" si="28"/>
        <v>#DIV/0!</v>
      </c>
      <c r="BB34" s="120" t="e">
        <f t="shared" si="28"/>
        <v>#DIV/0!</v>
      </c>
      <c r="BC34" s="120" t="e">
        <f t="shared" si="28"/>
        <v>#DIV/0!</v>
      </c>
      <c r="BD34" s="120" t="e">
        <f t="shared" si="28"/>
        <v>#DIV/0!</v>
      </c>
      <c r="BE34" s="120" t="e">
        <f t="shared" si="28"/>
        <v>#DIV/0!</v>
      </c>
      <c r="BF34" s="120" t="e">
        <f t="shared" si="28"/>
        <v>#DIV/0!</v>
      </c>
      <c r="BG34" s="120" t="e">
        <f t="shared" si="28"/>
        <v>#DIV/0!</v>
      </c>
      <c r="BH34" s="120" t="e">
        <f t="shared" si="28"/>
        <v>#DIV/0!</v>
      </c>
      <c r="BI34" s="120" t="e">
        <f t="shared" si="28"/>
        <v>#DIV/0!</v>
      </c>
      <c r="BJ34" s="120" t="e">
        <f t="shared" si="28"/>
        <v>#DIV/0!</v>
      </c>
      <c r="BK34" s="120" t="e">
        <f t="shared" si="28"/>
        <v>#DIV/0!</v>
      </c>
      <c r="BL34" s="120" t="e">
        <f t="shared" si="28"/>
        <v>#DIV/0!</v>
      </c>
      <c r="BM34" s="120" t="e">
        <f t="shared" si="28"/>
        <v>#DIV/0!</v>
      </c>
      <c r="BN34" s="120" t="e">
        <f t="shared" si="28"/>
        <v>#DIV/0!</v>
      </c>
      <c r="BO34" s="120" t="e">
        <f t="shared" si="28"/>
        <v>#DIV/0!</v>
      </c>
      <c r="BP34" s="120" t="e">
        <f t="shared" si="28"/>
        <v>#DIV/0!</v>
      </c>
      <c r="BQ34" s="120" t="e">
        <f t="shared" si="28"/>
        <v>#DIV/0!</v>
      </c>
      <c r="BR34" s="120" t="e">
        <f t="shared" ref="BR34:CK34" si="29">(BR10-BV10)/BV10</f>
        <v>#DIV/0!</v>
      </c>
      <c r="BS34" s="120" t="e">
        <f t="shared" si="29"/>
        <v>#DIV/0!</v>
      </c>
      <c r="BT34" s="120" t="e">
        <f t="shared" si="29"/>
        <v>#DIV/0!</v>
      </c>
      <c r="BU34" s="120" t="e">
        <f t="shared" si="29"/>
        <v>#DIV/0!</v>
      </c>
      <c r="BV34" s="120" t="e">
        <f t="shared" si="29"/>
        <v>#DIV/0!</v>
      </c>
      <c r="BW34" s="120" t="e">
        <f t="shared" si="29"/>
        <v>#DIV/0!</v>
      </c>
      <c r="BX34" s="120" t="e">
        <f t="shared" si="29"/>
        <v>#DIV/0!</v>
      </c>
      <c r="BY34" s="120" t="e">
        <f t="shared" si="29"/>
        <v>#DIV/0!</v>
      </c>
      <c r="BZ34" s="120" t="e">
        <f t="shared" si="29"/>
        <v>#DIV/0!</v>
      </c>
      <c r="CA34" s="120" t="e">
        <f t="shared" si="29"/>
        <v>#DIV/0!</v>
      </c>
      <c r="CB34" s="120" t="e">
        <f t="shared" si="29"/>
        <v>#DIV/0!</v>
      </c>
      <c r="CC34" s="120" t="e">
        <f t="shared" si="29"/>
        <v>#DIV/0!</v>
      </c>
      <c r="CD34" s="120" t="e">
        <f t="shared" si="29"/>
        <v>#DIV/0!</v>
      </c>
      <c r="CE34" s="120" t="e">
        <f t="shared" si="29"/>
        <v>#DIV/0!</v>
      </c>
      <c r="CF34" s="120" t="e">
        <f t="shared" si="29"/>
        <v>#DIV/0!</v>
      </c>
      <c r="CG34" s="120" t="e">
        <f t="shared" si="29"/>
        <v>#DIV/0!</v>
      </c>
      <c r="CH34" s="120" t="e">
        <f t="shared" si="29"/>
        <v>#DIV/0!</v>
      </c>
      <c r="CI34" s="120" t="e">
        <f t="shared" si="29"/>
        <v>#DIV/0!</v>
      </c>
      <c r="CJ34" s="120" t="e">
        <f t="shared" si="29"/>
        <v>#DIV/0!</v>
      </c>
      <c r="CK34" s="120" t="e">
        <f t="shared" si="29"/>
        <v>#DIV/0!</v>
      </c>
    </row>
    <row r="35" spans="1:89" s="120" customFormat="1">
      <c r="A35" s="157" t="s">
        <v>572</v>
      </c>
      <c r="E35" s="120">
        <f>E10/E12</f>
        <v>0.54224400735234191</v>
      </c>
      <c r="F35" s="120">
        <f t="shared" ref="F35:BQ35" si="30">F10/F12</f>
        <v>0.50266318069252192</v>
      </c>
      <c r="G35" s="120">
        <f t="shared" si="30"/>
        <v>0.48860666119197538</v>
      </c>
      <c r="H35" s="120">
        <f t="shared" si="30"/>
        <v>0.51013949858954089</v>
      </c>
      <c r="I35" s="120">
        <f t="shared" si="30"/>
        <v>0.72789766700073188</v>
      </c>
      <c r="J35" s="120">
        <f t="shared" si="30"/>
        <v>0.69258060676358146</v>
      </c>
      <c r="K35" s="120">
        <f t="shared" si="30"/>
        <v>0.65288740021324543</v>
      </c>
      <c r="L35" s="120">
        <f t="shared" si="30"/>
        <v>0.67451839005170156</v>
      </c>
      <c r="M35" s="120">
        <f t="shared" si="30"/>
        <v>0.6864870528589081</v>
      </c>
      <c r="N35" s="120">
        <f t="shared" si="30"/>
        <v>0.65722712652333948</v>
      </c>
      <c r="O35" s="120">
        <f t="shared" si="30"/>
        <v>0.59084287009685899</v>
      </c>
      <c r="P35" s="120">
        <f t="shared" si="30"/>
        <v>0.46207763292468096</v>
      </c>
      <c r="Q35" s="120">
        <f t="shared" si="30"/>
        <v>0.49146033631431563</v>
      </c>
      <c r="R35" s="120">
        <f t="shared" si="30"/>
        <v>0.20284295761341931</v>
      </c>
      <c r="S35" s="120">
        <f t="shared" si="30"/>
        <v>0.25931533101216325</v>
      </c>
      <c r="T35" s="120">
        <f t="shared" si="30"/>
        <v>0.62225721005268486</v>
      </c>
      <c r="U35" s="120">
        <f t="shared" si="30"/>
        <v>0.60619819271481878</v>
      </c>
      <c r="V35" s="120">
        <f t="shared" si="30"/>
        <v>0.72461734123077381</v>
      </c>
      <c r="W35" s="120">
        <f t="shared" si="30"/>
        <v>0.63831621644064063</v>
      </c>
      <c r="X35" s="120">
        <f t="shared" si="30"/>
        <v>0.57543805786201319</v>
      </c>
      <c r="Y35" s="120">
        <f t="shared" si="30"/>
        <v>0.48427289333230766</v>
      </c>
      <c r="Z35" s="120">
        <f t="shared" si="30"/>
        <v>0.37489534742426517</v>
      </c>
      <c r="AA35" s="120">
        <f t="shared" si="30"/>
        <v>0.34921629465036097</v>
      </c>
      <c r="AB35" s="120">
        <f t="shared" si="30"/>
        <v>0.20298845879533581</v>
      </c>
      <c r="AC35" s="120">
        <f t="shared" si="30"/>
        <v>0.29897320976280256</v>
      </c>
      <c r="AD35" s="120">
        <f t="shared" si="30"/>
        <v>0.37287668104240468</v>
      </c>
      <c r="AE35" s="120">
        <f t="shared" si="30"/>
        <v>0.57978792698252746</v>
      </c>
      <c r="AF35" s="120">
        <f t="shared" si="30"/>
        <v>0.53262063729929465</v>
      </c>
      <c r="AG35" s="120">
        <f t="shared" si="30"/>
        <v>0.90774625781793805</v>
      </c>
      <c r="AH35" s="120" t="e">
        <f t="shared" si="30"/>
        <v>#DIV/0!</v>
      </c>
      <c r="AI35" s="120" t="e">
        <f t="shared" si="30"/>
        <v>#DIV/0!</v>
      </c>
      <c r="AJ35" s="120" t="e">
        <f t="shared" si="30"/>
        <v>#DIV/0!</v>
      </c>
      <c r="AK35" s="120" t="e">
        <f t="shared" si="30"/>
        <v>#DIV/0!</v>
      </c>
      <c r="AL35" s="120" t="e">
        <f t="shared" si="30"/>
        <v>#DIV/0!</v>
      </c>
      <c r="AM35" s="120" t="e">
        <f t="shared" si="30"/>
        <v>#DIV/0!</v>
      </c>
      <c r="AN35" s="120" t="e">
        <f t="shared" si="30"/>
        <v>#DIV/0!</v>
      </c>
      <c r="AO35" s="120" t="e">
        <f t="shared" si="30"/>
        <v>#DIV/0!</v>
      </c>
      <c r="AP35" s="120" t="e">
        <f t="shared" si="30"/>
        <v>#DIV/0!</v>
      </c>
      <c r="AQ35" s="120" t="e">
        <f t="shared" si="30"/>
        <v>#DIV/0!</v>
      </c>
      <c r="AR35" s="120" t="e">
        <f t="shared" si="30"/>
        <v>#DIV/0!</v>
      </c>
      <c r="AS35" s="120" t="e">
        <f t="shared" si="30"/>
        <v>#DIV/0!</v>
      </c>
      <c r="AT35" s="120" t="e">
        <f t="shared" si="30"/>
        <v>#DIV/0!</v>
      </c>
      <c r="AU35" s="120" t="e">
        <f t="shared" si="30"/>
        <v>#DIV/0!</v>
      </c>
      <c r="AV35" s="120" t="e">
        <f t="shared" si="30"/>
        <v>#DIV/0!</v>
      </c>
      <c r="AW35" s="120" t="e">
        <f t="shared" si="30"/>
        <v>#DIV/0!</v>
      </c>
      <c r="AX35" s="120" t="e">
        <f t="shared" si="30"/>
        <v>#DIV/0!</v>
      </c>
      <c r="AY35" s="120" t="e">
        <f t="shared" si="30"/>
        <v>#DIV/0!</v>
      </c>
      <c r="AZ35" s="120" t="e">
        <f t="shared" si="30"/>
        <v>#DIV/0!</v>
      </c>
      <c r="BA35" s="120" t="e">
        <f t="shared" si="30"/>
        <v>#DIV/0!</v>
      </c>
      <c r="BB35" s="120" t="e">
        <f t="shared" si="30"/>
        <v>#DIV/0!</v>
      </c>
      <c r="BC35" s="120" t="e">
        <f t="shared" si="30"/>
        <v>#DIV/0!</v>
      </c>
      <c r="BD35" s="120" t="e">
        <f t="shared" si="30"/>
        <v>#DIV/0!</v>
      </c>
      <c r="BE35" s="120" t="e">
        <f t="shared" si="30"/>
        <v>#DIV/0!</v>
      </c>
      <c r="BF35" s="120" t="e">
        <f t="shared" si="30"/>
        <v>#DIV/0!</v>
      </c>
      <c r="BG35" s="120" t="e">
        <f t="shared" si="30"/>
        <v>#DIV/0!</v>
      </c>
      <c r="BH35" s="120" t="e">
        <f t="shared" si="30"/>
        <v>#DIV/0!</v>
      </c>
      <c r="BI35" s="120" t="e">
        <f t="shared" si="30"/>
        <v>#DIV/0!</v>
      </c>
      <c r="BJ35" s="120" t="e">
        <f t="shared" si="30"/>
        <v>#DIV/0!</v>
      </c>
      <c r="BK35" s="120" t="e">
        <f t="shared" si="30"/>
        <v>#DIV/0!</v>
      </c>
      <c r="BL35" s="120" t="e">
        <f t="shared" si="30"/>
        <v>#DIV/0!</v>
      </c>
      <c r="BM35" s="120" t="e">
        <f t="shared" si="30"/>
        <v>#DIV/0!</v>
      </c>
      <c r="BN35" s="120" t="e">
        <f t="shared" si="30"/>
        <v>#DIV/0!</v>
      </c>
      <c r="BO35" s="120" t="e">
        <f t="shared" si="30"/>
        <v>#DIV/0!</v>
      </c>
      <c r="BP35" s="120" t="e">
        <f t="shared" si="30"/>
        <v>#DIV/0!</v>
      </c>
      <c r="BQ35" s="120" t="e">
        <f t="shared" si="30"/>
        <v>#DIV/0!</v>
      </c>
      <c r="BR35" s="120" t="e">
        <f t="shared" ref="BR35:CK35" si="31">BR10/BR12</f>
        <v>#DIV/0!</v>
      </c>
      <c r="BS35" s="120" t="e">
        <f t="shared" si="31"/>
        <v>#DIV/0!</v>
      </c>
      <c r="BT35" s="120" t="e">
        <f t="shared" si="31"/>
        <v>#DIV/0!</v>
      </c>
      <c r="BU35" s="120" t="e">
        <f t="shared" si="31"/>
        <v>#DIV/0!</v>
      </c>
      <c r="BV35" s="120" t="e">
        <f t="shared" si="31"/>
        <v>#DIV/0!</v>
      </c>
      <c r="BW35" s="120" t="e">
        <f t="shared" si="31"/>
        <v>#DIV/0!</v>
      </c>
      <c r="BX35" s="120" t="e">
        <f t="shared" si="31"/>
        <v>#DIV/0!</v>
      </c>
      <c r="BY35" s="120" t="e">
        <f t="shared" si="31"/>
        <v>#DIV/0!</v>
      </c>
      <c r="BZ35" s="120" t="e">
        <f t="shared" si="31"/>
        <v>#DIV/0!</v>
      </c>
      <c r="CA35" s="120" t="e">
        <f t="shared" si="31"/>
        <v>#DIV/0!</v>
      </c>
      <c r="CB35" s="120" t="e">
        <f t="shared" si="31"/>
        <v>#DIV/0!</v>
      </c>
      <c r="CC35" s="120" t="e">
        <f t="shared" si="31"/>
        <v>#DIV/0!</v>
      </c>
      <c r="CD35" s="120" t="e">
        <f t="shared" si="31"/>
        <v>#DIV/0!</v>
      </c>
      <c r="CE35" s="120" t="e">
        <f t="shared" si="31"/>
        <v>#DIV/0!</v>
      </c>
      <c r="CF35" s="120" t="e">
        <f t="shared" si="31"/>
        <v>#DIV/0!</v>
      </c>
      <c r="CG35" s="120" t="e">
        <f t="shared" si="31"/>
        <v>#DIV/0!</v>
      </c>
      <c r="CH35" s="120" t="e">
        <f t="shared" si="31"/>
        <v>#DIV/0!</v>
      </c>
      <c r="CI35" s="120" t="e">
        <f t="shared" si="31"/>
        <v>#DIV/0!</v>
      </c>
      <c r="CJ35" s="120" t="e">
        <f t="shared" si="31"/>
        <v>#DIV/0!</v>
      </c>
      <c r="CK35" s="120" t="e">
        <f t="shared" si="31"/>
        <v>#DIV/0!</v>
      </c>
    </row>
    <row r="36" spans="1:89" s="120" customFormat="1">
      <c r="A36" s="157" t="s">
        <v>569</v>
      </c>
      <c r="E36" s="120">
        <f>(E11-I11)/I11</f>
        <v>1.0880479391125031</v>
      </c>
      <c r="F36" s="120">
        <f t="shared" ref="F36:BQ36" si="32">(F11-J11)/J11</f>
        <v>0.7125831546827488</v>
      </c>
      <c r="G36" s="120">
        <f t="shared" si="32"/>
        <v>0.54925069702247387</v>
      </c>
      <c r="H36" s="120">
        <f t="shared" si="32"/>
        <v>0.99842566234078056</v>
      </c>
      <c r="I36" s="120">
        <f t="shared" si="32"/>
        <v>1.8459689798145048E-2</v>
      </c>
      <c r="J36" s="120">
        <f t="shared" si="32"/>
        <v>0.15892517889537475</v>
      </c>
      <c r="K36" s="120">
        <f t="shared" si="32"/>
        <v>0.11216584031394466</v>
      </c>
      <c r="L36" s="120">
        <f t="shared" si="32"/>
        <v>-0.11221090646255913</v>
      </c>
      <c r="M36" s="120">
        <f t="shared" si="32"/>
        <v>2.3373856264769432E-3</v>
      </c>
      <c r="N36" s="120">
        <f t="shared" si="32"/>
        <v>-7.1042047829815921E-2</v>
      </c>
      <c r="O36" s="120">
        <f t="shared" si="32"/>
        <v>1.0713020436177889</v>
      </c>
      <c r="P36" s="120">
        <f t="shared" si="32"/>
        <v>3.9607720343238664</v>
      </c>
      <c r="Q36" s="120">
        <f t="shared" si="32"/>
        <v>2.5439999673273146</v>
      </c>
      <c r="R36" s="120">
        <f t="shared" si="32"/>
        <v>4.4171711617333536</v>
      </c>
      <c r="S36" s="120">
        <f t="shared" si="32"/>
        <v>1.3934377644327594</v>
      </c>
      <c r="T36" s="120">
        <f t="shared" si="32"/>
        <v>0.1693988703617228</v>
      </c>
      <c r="U36" s="120">
        <f t="shared" si="32"/>
        <v>-6.2474290719034082E-3</v>
      </c>
      <c r="V36" s="120">
        <f t="shared" si="32"/>
        <v>-0.48551678512727164</v>
      </c>
      <c r="W36" s="120">
        <f t="shared" si="32"/>
        <v>-0.41424521165891154</v>
      </c>
      <c r="X36" s="120">
        <f t="shared" si="32"/>
        <v>-0.63671294832334291</v>
      </c>
      <c r="Y36" s="120">
        <f t="shared" si="32"/>
        <v>-0.50786415029902043</v>
      </c>
      <c r="Z36" s="120">
        <f t="shared" si="32"/>
        <v>-0.17233158797096743</v>
      </c>
      <c r="AA36" s="120">
        <f t="shared" si="32"/>
        <v>0.10517401973881731</v>
      </c>
      <c r="AB36" s="120">
        <f t="shared" si="32"/>
        <v>0.68482895553514389</v>
      </c>
      <c r="AC36" s="120">
        <f t="shared" si="32"/>
        <v>18.84103185199935</v>
      </c>
      <c r="AD36" s="120" t="e">
        <f t="shared" si="32"/>
        <v>#DIV/0!</v>
      </c>
      <c r="AE36" s="120" t="e">
        <f t="shared" si="32"/>
        <v>#DIV/0!</v>
      </c>
      <c r="AF36" s="120" t="e">
        <f t="shared" si="32"/>
        <v>#DIV/0!</v>
      </c>
      <c r="AG36" s="120" t="e">
        <f t="shared" si="32"/>
        <v>#DIV/0!</v>
      </c>
      <c r="AH36" s="120" t="e">
        <f t="shared" si="32"/>
        <v>#DIV/0!</v>
      </c>
      <c r="AI36" s="120" t="e">
        <f t="shared" si="32"/>
        <v>#DIV/0!</v>
      </c>
      <c r="AJ36" s="120" t="e">
        <f t="shared" si="32"/>
        <v>#DIV/0!</v>
      </c>
      <c r="AK36" s="120" t="e">
        <f t="shared" si="32"/>
        <v>#DIV/0!</v>
      </c>
      <c r="AL36" s="120" t="e">
        <f t="shared" si="32"/>
        <v>#DIV/0!</v>
      </c>
      <c r="AM36" s="120" t="e">
        <f t="shared" si="32"/>
        <v>#DIV/0!</v>
      </c>
      <c r="AN36" s="120" t="e">
        <f t="shared" si="32"/>
        <v>#DIV/0!</v>
      </c>
      <c r="AO36" s="120" t="e">
        <f t="shared" si="32"/>
        <v>#DIV/0!</v>
      </c>
      <c r="AP36" s="120" t="e">
        <f t="shared" si="32"/>
        <v>#DIV/0!</v>
      </c>
      <c r="AQ36" s="120" t="e">
        <f t="shared" si="32"/>
        <v>#DIV/0!</v>
      </c>
      <c r="AR36" s="120" t="e">
        <f t="shared" si="32"/>
        <v>#DIV/0!</v>
      </c>
      <c r="AS36" s="120" t="e">
        <f t="shared" si="32"/>
        <v>#DIV/0!</v>
      </c>
      <c r="AT36" s="120" t="e">
        <f t="shared" si="32"/>
        <v>#DIV/0!</v>
      </c>
      <c r="AU36" s="120" t="e">
        <f t="shared" si="32"/>
        <v>#DIV/0!</v>
      </c>
      <c r="AV36" s="120" t="e">
        <f t="shared" si="32"/>
        <v>#DIV/0!</v>
      </c>
      <c r="AW36" s="120" t="e">
        <f t="shared" si="32"/>
        <v>#DIV/0!</v>
      </c>
      <c r="AX36" s="120" t="e">
        <f t="shared" si="32"/>
        <v>#DIV/0!</v>
      </c>
      <c r="AY36" s="120" t="e">
        <f t="shared" si="32"/>
        <v>#DIV/0!</v>
      </c>
      <c r="AZ36" s="120" t="e">
        <f t="shared" si="32"/>
        <v>#DIV/0!</v>
      </c>
      <c r="BA36" s="120" t="e">
        <f t="shared" si="32"/>
        <v>#DIV/0!</v>
      </c>
      <c r="BB36" s="120" t="e">
        <f t="shared" si="32"/>
        <v>#DIV/0!</v>
      </c>
      <c r="BC36" s="120" t="e">
        <f t="shared" si="32"/>
        <v>#DIV/0!</v>
      </c>
      <c r="BD36" s="120" t="e">
        <f t="shared" si="32"/>
        <v>#DIV/0!</v>
      </c>
      <c r="BE36" s="120" t="e">
        <f t="shared" si="32"/>
        <v>#DIV/0!</v>
      </c>
      <c r="BF36" s="120" t="e">
        <f t="shared" si="32"/>
        <v>#DIV/0!</v>
      </c>
      <c r="BG36" s="120" t="e">
        <f t="shared" si="32"/>
        <v>#DIV/0!</v>
      </c>
      <c r="BH36" s="120" t="e">
        <f t="shared" si="32"/>
        <v>#DIV/0!</v>
      </c>
      <c r="BI36" s="120" t="e">
        <f t="shared" si="32"/>
        <v>#DIV/0!</v>
      </c>
      <c r="BJ36" s="120" t="e">
        <f t="shared" si="32"/>
        <v>#DIV/0!</v>
      </c>
      <c r="BK36" s="120" t="e">
        <f t="shared" si="32"/>
        <v>#DIV/0!</v>
      </c>
      <c r="BL36" s="120" t="e">
        <f t="shared" si="32"/>
        <v>#DIV/0!</v>
      </c>
      <c r="BM36" s="120" t="e">
        <f t="shared" si="32"/>
        <v>#DIV/0!</v>
      </c>
      <c r="BN36" s="120" t="e">
        <f t="shared" si="32"/>
        <v>#DIV/0!</v>
      </c>
      <c r="BO36" s="120" t="e">
        <f t="shared" si="32"/>
        <v>#DIV/0!</v>
      </c>
      <c r="BP36" s="120" t="e">
        <f t="shared" si="32"/>
        <v>#DIV/0!</v>
      </c>
      <c r="BQ36" s="120" t="e">
        <f t="shared" si="32"/>
        <v>#DIV/0!</v>
      </c>
      <c r="BR36" s="120" t="e">
        <f t="shared" ref="BR36:CK36" si="33">(BR11-BV11)/BV11</f>
        <v>#DIV/0!</v>
      </c>
      <c r="BS36" s="120" t="e">
        <f t="shared" si="33"/>
        <v>#DIV/0!</v>
      </c>
      <c r="BT36" s="120" t="e">
        <f t="shared" si="33"/>
        <v>#DIV/0!</v>
      </c>
      <c r="BU36" s="120" t="e">
        <f t="shared" si="33"/>
        <v>#DIV/0!</v>
      </c>
      <c r="BV36" s="120" t="e">
        <f t="shared" si="33"/>
        <v>#DIV/0!</v>
      </c>
      <c r="BW36" s="120" t="e">
        <f t="shared" si="33"/>
        <v>#DIV/0!</v>
      </c>
      <c r="BX36" s="120" t="e">
        <f t="shared" si="33"/>
        <v>#DIV/0!</v>
      </c>
      <c r="BY36" s="120" t="e">
        <f t="shared" si="33"/>
        <v>#DIV/0!</v>
      </c>
      <c r="BZ36" s="120" t="e">
        <f t="shared" si="33"/>
        <v>#DIV/0!</v>
      </c>
      <c r="CA36" s="120" t="e">
        <f t="shared" si="33"/>
        <v>#DIV/0!</v>
      </c>
      <c r="CB36" s="120" t="e">
        <f t="shared" si="33"/>
        <v>#DIV/0!</v>
      </c>
      <c r="CC36" s="120" t="e">
        <f t="shared" si="33"/>
        <v>#DIV/0!</v>
      </c>
      <c r="CD36" s="120" t="e">
        <f t="shared" si="33"/>
        <v>#DIV/0!</v>
      </c>
      <c r="CE36" s="120" t="e">
        <f t="shared" si="33"/>
        <v>#DIV/0!</v>
      </c>
      <c r="CF36" s="120" t="e">
        <f t="shared" si="33"/>
        <v>#DIV/0!</v>
      </c>
      <c r="CG36" s="120" t="e">
        <f t="shared" si="33"/>
        <v>#DIV/0!</v>
      </c>
      <c r="CH36" s="120" t="e">
        <f t="shared" si="33"/>
        <v>#DIV/0!</v>
      </c>
      <c r="CI36" s="120" t="e">
        <f t="shared" si="33"/>
        <v>#DIV/0!</v>
      </c>
      <c r="CJ36" s="120" t="e">
        <f t="shared" si="33"/>
        <v>#DIV/0!</v>
      </c>
      <c r="CK36" s="120" t="e">
        <f t="shared" si="33"/>
        <v>#DIV/0!</v>
      </c>
    </row>
    <row r="37" spans="1:89" s="122" customFormat="1">
      <c r="A37" s="159" t="s">
        <v>573</v>
      </c>
      <c r="E37" s="122">
        <f>E11/E12</f>
        <v>0.45775599264765815</v>
      </c>
      <c r="F37" s="122">
        <f t="shared" ref="F37:BQ37" si="34">F11/F12</f>
        <v>0.49733681930747814</v>
      </c>
      <c r="G37" s="122">
        <f t="shared" si="34"/>
        <v>0.51139333880802462</v>
      </c>
      <c r="H37" s="122">
        <f t="shared" si="34"/>
        <v>0.48986050141045906</v>
      </c>
      <c r="I37" s="122">
        <f t="shared" si="34"/>
        <v>0.27210233299926812</v>
      </c>
      <c r="J37" s="122">
        <f t="shared" si="34"/>
        <v>0.30741939323641854</v>
      </c>
      <c r="K37" s="122">
        <f t="shared" si="34"/>
        <v>0.34711259978675457</v>
      </c>
      <c r="L37" s="122">
        <f t="shared" si="34"/>
        <v>0.32548160994829839</v>
      </c>
      <c r="M37" s="122">
        <f t="shared" si="34"/>
        <v>0.31351294714109185</v>
      </c>
      <c r="N37" s="122">
        <f t="shared" si="34"/>
        <v>0.34277287347666041</v>
      </c>
      <c r="O37" s="122">
        <f t="shared" si="34"/>
        <v>0.4091571299031409</v>
      </c>
      <c r="P37" s="122">
        <f t="shared" si="34"/>
        <v>0.53792236707531904</v>
      </c>
      <c r="Q37" s="122">
        <f t="shared" si="34"/>
        <v>0.50853966368568448</v>
      </c>
      <c r="R37" s="122">
        <f t="shared" si="34"/>
        <v>0.79715704238658069</v>
      </c>
      <c r="S37" s="122">
        <f t="shared" si="34"/>
        <v>0.7406846689878368</v>
      </c>
      <c r="T37" s="122">
        <f t="shared" si="34"/>
        <v>0.37774278994731519</v>
      </c>
      <c r="U37" s="122">
        <f t="shared" si="34"/>
        <v>0.39380180728518127</v>
      </c>
      <c r="V37" s="122">
        <f t="shared" si="34"/>
        <v>0.27538265876922624</v>
      </c>
      <c r="W37" s="122">
        <f t="shared" si="34"/>
        <v>0.36168378355935937</v>
      </c>
      <c r="X37" s="122">
        <f t="shared" si="34"/>
        <v>0.42456194213798687</v>
      </c>
      <c r="Y37" s="122">
        <f t="shared" si="34"/>
        <v>0.51572710666769239</v>
      </c>
      <c r="Z37" s="122">
        <f t="shared" si="34"/>
        <v>0.62510465257573489</v>
      </c>
      <c r="AA37" s="122">
        <f t="shared" si="34"/>
        <v>0.65078370534963903</v>
      </c>
      <c r="AB37" s="122">
        <f t="shared" si="34"/>
        <v>0.79701154120466411</v>
      </c>
      <c r="AC37" s="122">
        <f t="shared" si="34"/>
        <v>0.70102679023719749</v>
      </c>
      <c r="AD37" s="122">
        <f t="shared" si="34"/>
        <v>0.62712331895759532</v>
      </c>
      <c r="AE37" s="122">
        <f t="shared" si="34"/>
        <v>0.42021207301747249</v>
      </c>
      <c r="AF37" s="122">
        <f t="shared" si="34"/>
        <v>0.46737936270070546</v>
      </c>
      <c r="AG37" s="122">
        <f t="shared" si="34"/>
        <v>9.2253742182062046E-2</v>
      </c>
      <c r="AH37" s="122" t="e">
        <f t="shared" si="34"/>
        <v>#DIV/0!</v>
      </c>
      <c r="AI37" s="122" t="e">
        <f t="shared" si="34"/>
        <v>#DIV/0!</v>
      </c>
      <c r="AJ37" s="122" t="e">
        <f t="shared" si="34"/>
        <v>#DIV/0!</v>
      </c>
      <c r="AK37" s="122" t="e">
        <f t="shared" si="34"/>
        <v>#DIV/0!</v>
      </c>
      <c r="AL37" s="122" t="e">
        <f t="shared" si="34"/>
        <v>#DIV/0!</v>
      </c>
      <c r="AM37" s="122" t="e">
        <f t="shared" si="34"/>
        <v>#DIV/0!</v>
      </c>
      <c r="AN37" s="122" t="e">
        <f t="shared" si="34"/>
        <v>#DIV/0!</v>
      </c>
      <c r="AO37" s="122" t="e">
        <f t="shared" si="34"/>
        <v>#DIV/0!</v>
      </c>
      <c r="AP37" s="122" t="e">
        <f t="shared" si="34"/>
        <v>#DIV/0!</v>
      </c>
      <c r="AQ37" s="122" t="e">
        <f t="shared" si="34"/>
        <v>#DIV/0!</v>
      </c>
      <c r="AR37" s="122" t="e">
        <f t="shared" si="34"/>
        <v>#DIV/0!</v>
      </c>
      <c r="AS37" s="122" t="e">
        <f t="shared" si="34"/>
        <v>#DIV/0!</v>
      </c>
      <c r="AT37" s="122" t="e">
        <f t="shared" si="34"/>
        <v>#DIV/0!</v>
      </c>
      <c r="AU37" s="122" t="e">
        <f t="shared" si="34"/>
        <v>#DIV/0!</v>
      </c>
      <c r="AV37" s="122" t="e">
        <f t="shared" si="34"/>
        <v>#DIV/0!</v>
      </c>
      <c r="AW37" s="122" t="e">
        <f t="shared" si="34"/>
        <v>#DIV/0!</v>
      </c>
      <c r="AX37" s="122" t="e">
        <f t="shared" si="34"/>
        <v>#DIV/0!</v>
      </c>
      <c r="AY37" s="122" t="e">
        <f t="shared" si="34"/>
        <v>#DIV/0!</v>
      </c>
      <c r="AZ37" s="122" t="e">
        <f t="shared" si="34"/>
        <v>#DIV/0!</v>
      </c>
      <c r="BA37" s="122" t="e">
        <f t="shared" si="34"/>
        <v>#DIV/0!</v>
      </c>
      <c r="BB37" s="122" t="e">
        <f t="shared" si="34"/>
        <v>#DIV/0!</v>
      </c>
      <c r="BC37" s="122" t="e">
        <f t="shared" si="34"/>
        <v>#DIV/0!</v>
      </c>
      <c r="BD37" s="122" t="e">
        <f t="shared" si="34"/>
        <v>#DIV/0!</v>
      </c>
      <c r="BE37" s="122" t="e">
        <f t="shared" si="34"/>
        <v>#DIV/0!</v>
      </c>
      <c r="BF37" s="122" t="e">
        <f t="shared" si="34"/>
        <v>#DIV/0!</v>
      </c>
      <c r="BG37" s="122" t="e">
        <f t="shared" si="34"/>
        <v>#DIV/0!</v>
      </c>
      <c r="BH37" s="122" t="e">
        <f t="shared" si="34"/>
        <v>#DIV/0!</v>
      </c>
      <c r="BI37" s="122" t="e">
        <f t="shared" si="34"/>
        <v>#DIV/0!</v>
      </c>
      <c r="BJ37" s="122" t="e">
        <f t="shared" si="34"/>
        <v>#DIV/0!</v>
      </c>
      <c r="BK37" s="122" t="e">
        <f t="shared" si="34"/>
        <v>#DIV/0!</v>
      </c>
      <c r="BL37" s="122" t="e">
        <f t="shared" si="34"/>
        <v>#DIV/0!</v>
      </c>
      <c r="BM37" s="122" t="e">
        <f t="shared" si="34"/>
        <v>#DIV/0!</v>
      </c>
      <c r="BN37" s="122" t="e">
        <f t="shared" si="34"/>
        <v>#DIV/0!</v>
      </c>
      <c r="BO37" s="122" t="e">
        <f t="shared" si="34"/>
        <v>#DIV/0!</v>
      </c>
      <c r="BP37" s="122" t="e">
        <f t="shared" si="34"/>
        <v>#DIV/0!</v>
      </c>
      <c r="BQ37" s="122" t="e">
        <f t="shared" si="34"/>
        <v>#DIV/0!</v>
      </c>
      <c r="BR37" s="122" t="e">
        <f t="shared" ref="BR37:CK37" si="35">BR11/BR12</f>
        <v>#DIV/0!</v>
      </c>
      <c r="BS37" s="122" t="e">
        <f t="shared" si="35"/>
        <v>#DIV/0!</v>
      </c>
      <c r="BT37" s="122" t="e">
        <f t="shared" si="35"/>
        <v>#DIV/0!</v>
      </c>
      <c r="BU37" s="122" t="e">
        <f t="shared" si="35"/>
        <v>#DIV/0!</v>
      </c>
      <c r="BV37" s="122" t="e">
        <f t="shared" si="35"/>
        <v>#DIV/0!</v>
      </c>
      <c r="BW37" s="122" t="e">
        <f t="shared" si="35"/>
        <v>#DIV/0!</v>
      </c>
      <c r="BX37" s="122" t="e">
        <f t="shared" si="35"/>
        <v>#DIV/0!</v>
      </c>
      <c r="BY37" s="122" t="e">
        <f t="shared" si="35"/>
        <v>#DIV/0!</v>
      </c>
      <c r="BZ37" s="122" t="e">
        <f t="shared" si="35"/>
        <v>#DIV/0!</v>
      </c>
      <c r="CA37" s="122" t="e">
        <f t="shared" si="35"/>
        <v>#DIV/0!</v>
      </c>
      <c r="CB37" s="122" t="e">
        <f t="shared" si="35"/>
        <v>#DIV/0!</v>
      </c>
      <c r="CC37" s="122" t="e">
        <f t="shared" si="35"/>
        <v>#DIV/0!</v>
      </c>
      <c r="CD37" s="122" t="e">
        <f t="shared" si="35"/>
        <v>#DIV/0!</v>
      </c>
      <c r="CE37" s="122" t="e">
        <f t="shared" si="35"/>
        <v>#DIV/0!</v>
      </c>
      <c r="CF37" s="122" t="e">
        <f t="shared" si="35"/>
        <v>#DIV/0!</v>
      </c>
      <c r="CG37" s="122" t="e">
        <f t="shared" si="35"/>
        <v>#DIV/0!</v>
      </c>
      <c r="CH37" s="122" t="e">
        <f t="shared" si="35"/>
        <v>#DIV/0!</v>
      </c>
      <c r="CI37" s="122" t="e">
        <f t="shared" si="35"/>
        <v>#DIV/0!</v>
      </c>
      <c r="CJ37" s="122" t="e">
        <f t="shared" si="35"/>
        <v>#DIV/0!</v>
      </c>
      <c r="CK37" s="122" t="e">
        <f t="shared" si="35"/>
        <v>#DIV/0!</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4" workbookViewId="0">
      <selection activeCell="A25" sqref="A25:AG25"/>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1" width="19.375" hidden="1" customWidth="1"/>
    <col min="12" max="12" width="18.375" hidden="1" customWidth="1"/>
    <col min="13" max="13" width="19.375" bestFit="1" customWidth="1"/>
    <col min="14" max="15" width="19.375" hidden="1" customWidth="1"/>
    <col min="16"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2" width="19.375" hidden="1" customWidth="1"/>
    <col min="23" max="23" width="17.25" hidden="1" customWidth="1"/>
    <col min="24" max="24" width="18.375" hidden="1" customWidth="1"/>
    <col min="25" max="25" width="19.375" bestFit="1" customWidth="1"/>
    <col min="26" max="26" width="19.375" hidden="1" customWidth="1"/>
    <col min="27" max="28" width="17.25" hidden="1" customWidth="1"/>
    <col min="29" max="29" width="19.375" bestFit="1" customWidth="1"/>
    <col min="30" max="30" width="19.375" hidden="1" customWidth="1"/>
    <col min="31" max="32" width="17.25" hidden="1" customWidth="1"/>
    <col min="33" max="33" width="19.375" bestFit="1" customWidth="1"/>
    <col min="34" max="35" width="17.25" bestFit="1" customWidth="1"/>
    <col min="36" max="36" width="9.625" hidden="1" customWidth="1"/>
    <col min="37" max="37" width="18.375" bestFit="1" customWidth="1"/>
    <col min="38" max="43" width="17.25" bestFit="1" customWidth="1"/>
    <col min="44" max="44" width="16.1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3099658647.4400001</v>
      </c>
      <c r="F2" s="26">
        <f>股权价值增加表!F4</f>
        <v>2160309950.1300001</v>
      </c>
      <c r="G2" s="26">
        <f>股权价值增加表!G4</f>
        <v>1403503758.28</v>
      </c>
      <c r="H2" s="26">
        <f>股权价值增加表!H4</f>
        <v>675502324.94000006</v>
      </c>
      <c r="I2" s="26">
        <f>股权价值增加表!I4</f>
        <v>2617076763.3600001</v>
      </c>
      <c r="J2" s="26">
        <f>股权价值增加表!J4</f>
        <v>1865982737.51</v>
      </c>
      <c r="K2" s="26">
        <f>股权价值增加表!K4</f>
        <v>1169993595.8099999</v>
      </c>
      <c r="L2" s="26">
        <f>股权价值增加表!L4</f>
        <v>499283095.63999999</v>
      </c>
      <c r="M2" s="26">
        <f>股权价值增加表!M4</f>
        <v>2373341795.3400002</v>
      </c>
      <c r="N2" s="26">
        <f>股权价值增加表!N4</f>
        <v>1750819308.3599999</v>
      </c>
      <c r="O2" s="26">
        <f>股权价值增加表!O4</f>
        <v>1118866876.5899999</v>
      </c>
      <c r="P2" s="26">
        <f>股权价值增加表!P4</f>
        <v>509879557.19</v>
      </c>
      <c r="Q2" s="26">
        <f>股权价值增加表!Q4</f>
        <v>2047511528.29</v>
      </c>
      <c r="R2" s="26">
        <f>股权价值增加表!R4</f>
        <v>1381681219.1300001</v>
      </c>
      <c r="S2" s="26">
        <f>股权价值增加表!S4</f>
        <v>849239934.23000002</v>
      </c>
      <c r="T2" s="26">
        <f>股权价值增加表!T4</f>
        <v>376529472</v>
      </c>
      <c r="U2" s="26">
        <f>股权价值增加表!U4</f>
        <v>1582936364.2</v>
      </c>
      <c r="V2" s="26">
        <f>股权价值增加表!V4</f>
        <v>1101010491.5</v>
      </c>
      <c r="W2" s="26">
        <f>股权价值增加表!W4</f>
        <v>708155046.07000005</v>
      </c>
      <c r="X2" s="26">
        <f>股权价值增加表!X4</f>
        <v>339991655.47000003</v>
      </c>
      <c r="Y2" s="26">
        <f>股权价值增加表!Y4</f>
        <v>1521517728.1700001</v>
      </c>
      <c r="Z2" s="26">
        <f>股权价值增加表!Z4</f>
        <v>1106108920.54</v>
      </c>
      <c r="AA2" s="26">
        <f>股权价值增加表!AA4</f>
        <v>740385384.69000006</v>
      </c>
      <c r="AB2" s="26">
        <f>股权价值增加表!AB4</f>
        <v>390272453.14999998</v>
      </c>
      <c r="AC2" s="26">
        <f>股权价值增加表!AC4</f>
        <v>1501074352.8900001</v>
      </c>
      <c r="AD2" s="26">
        <f>股权价值增加表!AD4</f>
        <v>1088784826.48</v>
      </c>
      <c r="AE2" s="26">
        <f>股权价值增加表!AE4</f>
        <v>760885421.07000005</v>
      </c>
      <c r="AF2" s="26">
        <f>股权价值增加表!AF4</f>
        <v>0</v>
      </c>
      <c r="AG2" s="26">
        <f>股权价值增加表!AG4</f>
        <v>1152358350.49</v>
      </c>
      <c r="AH2" s="26">
        <f>股权价值增加表!AH4</f>
        <v>834988782.99000001</v>
      </c>
      <c r="AI2" s="26">
        <f>股权价值增加表!AI4</f>
        <v>731439555.46000004</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0.18439729809851851</v>
      </c>
      <c r="F3" s="57">
        <f t="shared" ref="F3:BQ3" si="0">(F2-J2)/J2</f>
        <v>0.15773308439753067</v>
      </c>
      <c r="G3" s="57">
        <f t="shared" si="0"/>
        <v>0.1995824278921273</v>
      </c>
      <c r="H3" s="57">
        <f t="shared" si="0"/>
        <v>0.35294451352116296</v>
      </c>
      <c r="I3" s="57">
        <f t="shared" si="0"/>
        <v>0.10269695182487738</v>
      </c>
      <c r="J3" s="57">
        <f t="shared" si="0"/>
        <v>6.577687863053909E-2</v>
      </c>
      <c r="K3" s="57">
        <f t="shared" si="0"/>
        <v>4.5695086957816003E-2</v>
      </c>
      <c r="L3" s="57">
        <f t="shared" si="0"/>
        <v>-2.0782283581632942E-2</v>
      </c>
      <c r="M3" s="57">
        <f t="shared" si="0"/>
        <v>0.15913476556692241</v>
      </c>
      <c r="N3" s="57">
        <f t="shared" si="0"/>
        <v>0.26716588755721388</v>
      </c>
      <c r="O3" s="57">
        <f t="shared" si="0"/>
        <v>0.31749206730895052</v>
      </c>
      <c r="P3" s="57">
        <f t="shared" si="0"/>
        <v>0.3541557702819077</v>
      </c>
      <c r="Q3" s="57">
        <f t="shared" si="0"/>
        <v>0.29348947601238001</v>
      </c>
      <c r="R3" s="57">
        <f t="shared" si="0"/>
        <v>0.25492102917894865</v>
      </c>
      <c r="S3" s="57">
        <f t="shared" si="0"/>
        <v>0.19922881146292634</v>
      </c>
      <c r="T3" s="57">
        <f t="shared" si="0"/>
        <v>0.10746680379402421</v>
      </c>
      <c r="U3" s="57">
        <f t="shared" si="0"/>
        <v>4.0366691030193261E-2</v>
      </c>
      <c r="V3" s="57">
        <f t="shared" si="0"/>
        <v>-4.6093372409571742E-3</v>
      </c>
      <c r="W3" s="57">
        <f t="shared" si="0"/>
        <v>-4.3531840696038146E-2</v>
      </c>
      <c r="X3" s="57">
        <f t="shared" si="0"/>
        <v>-0.1288351183235438</v>
      </c>
      <c r="Y3" s="57">
        <f t="shared" si="0"/>
        <v>1.3619162329061575E-2</v>
      </c>
      <c r="Z3" s="57">
        <f t="shared" si="0"/>
        <v>1.5911402913290112E-2</v>
      </c>
      <c r="AA3" s="57">
        <f t="shared" si="0"/>
        <v>-2.6942343501826709E-2</v>
      </c>
      <c r="AB3" s="57" t="e">
        <f t="shared" si="0"/>
        <v>#DIV/0!</v>
      </c>
      <c r="AC3" s="57">
        <f t="shared" si="0"/>
        <v>0.30261073063923288</v>
      </c>
      <c r="AD3" s="57">
        <f t="shared" si="0"/>
        <v>0.30395144061838197</v>
      </c>
      <c r="AE3" s="57">
        <f t="shared" si="0"/>
        <v>4.025741483379526E-2</v>
      </c>
      <c r="AF3" s="57" t="e">
        <f t="shared" si="0"/>
        <v>#DIV/0!</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1987509300.0999999</v>
      </c>
      <c r="F4" s="26">
        <f>股权价值增加表!F5</f>
        <v>1379217191.97</v>
      </c>
      <c r="G4" s="26">
        <f>股权价值增加表!G5</f>
        <v>891601981.88999999</v>
      </c>
      <c r="H4" s="26">
        <f>股权价值增加表!H5</f>
        <v>425355162.02999997</v>
      </c>
      <c r="I4" s="26">
        <f>股权价值增加表!I5</f>
        <v>1671757249.99</v>
      </c>
      <c r="J4" s="26">
        <f>股权价值增加表!J5</f>
        <v>1215560827.3800001</v>
      </c>
      <c r="K4" s="26">
        <f>股权价值增加表!K5</f>
        <v>742941479.67999995</v>
      </c>
      <c r="L4" s="26">
        <f>股权价值增加表!L5</f>
        <v>323671523.80000001</v>
      </c>
      <c r="M4" s="26">
        <f>股权价值增加表!M5</f>
        <v>1624259009.25</v>
      </c>
      <c r="N4" s="26">
        <f>股权价值增加表!N5</f>
        <v>1160688558.5799999</v>
      </c>
      <c r="O4" s="26">
        <f>股权价值增加表!O5</f>
        <v>743128294.08000004</v>
      </c>
      <c r="P4" s="26">
        <f>股权价值增加表!P5</f>
        <v>352355287.80000001</v>
      </c>
      <c r="Q4" s="26">
        <f>股权价值增加表!Q5</f>
        <v>1382201109.45</v>
      </c>
      <c r="R4" s="26">
        <f>股权价值增加表!R5</f>
        <v>928602422.49000001</v>
      </c>
      <c r="S4" s="26">
        <f>股权价值增加表!S5</f>
        <v>571290073.47000003</v>
      </c>
      <c r="T4" s="26">
        <f>股权价值增加表!T5</f>
        <v>253242637.50999999</v>
      </c>
      <c r="U4" s="26">
        <f>股权价值增加表!U5</f>
        <v>1100398704</v>
      </c>
      <c r="V4" s="26">
        <f>股权价值增加表!V5</f>
        <v>748831469.87</v>
      </c>
      <c r="W4" s="26">
        <f>股权价值增加表!W5</f>
        <v>472627360.56999999</v>
      </c>
      <c r="X4" s="26">
        <f>股权价值增加表!X5</f>
        <v>224424809.56</v>
      </c>
      <c r="Y4" s="26">
        <f>股权价值增加表!Y5</f>
        <v>959814473.63999999</v>
      </c>
      <c r="Z4" s="26">
        <f>股权价值增加表!Z5</f>
        <v>687189132.80999994</v>
      </c>
      <c r="AA4" s="26">
        <f>股权价值增加表!AA5</f>
        <v>458785242.07999998</v>
      </c>
      <c r="AB4" s="26">
        <f>股权价值增加表!AB5</f>
        <v>246490639.78</v>
      </c>
      <c r="AC4" s="26">
        <f>股权价值增加表!AC5</f>
        <v>978389432.52999997</v>
      </c>
      <c r="AD4" s="26">
        <f>股权价值增加表!AD5</f>
        <v>697938796.60000002</v>
      </c>
      <c r="AE4" s="26">
        <f>股权价值增加表!AE5</f>
        <v>492560133.88999999</v>
      </c>
      <c r="AF4" s="26">
        <f>股权价值增加表!AF5</f>
        <v>0</v>
      </c>
      <c r="AG4" s="26">
        <f>股权价值增加表!AG5</f>
        <v>750036591.80999994</v>
      </c>
      <c r="AH4" s="26">
        <f>股权价值增加表!AH5</f>
        <v>544929593.13999999</v>
      </c>
      <c r="AI4" s="26">
        <f>股权价值增加表!AI5</f>
        <v>409630147.45999998</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0.64120263750380335</v>
      </c>
      <c r="F5" s="57">
        <f t="shared" si="2"/>
        <v>0.63843486527801407</v>
      </c>
      <c r="G5" s="57">
        <f t="shared" si="2"/>
        <v>0.63526868141960813</v>
      </c>
      <c r="H5" s="57">
        <f t="shared" si="2"/>
        <v>0.62968719177655108</v>
      </c>
      <c r="I5" s="57">
        <f t="shared" si="2"/>
        <v>0.63878800706008798</v>
      </c>
      <c r="J5" s="57">
        <f t="shared" si="2"/>
        <v>0.65143197894856508</v>
      </c>
      <c r="K5" s="57">
        <f t="shared" si="2"/>
        <v>0.63499619343271108</v>
      </c>
      <c r="L5" s="57">
        <f t="shared" si="2"/>
        <v>0.64827254643000798</v>
      </c>
      <c r="M5" s="57">
        <f t="shared" si="2"/>
        <v>0.68437635592108714</v>
      </c>
      <c r="N5" s="57">
        <f t="shared" si="2"/>
        <v>0.66294023206039576</v>
      </c>
      <c r="O5" s="57">
        <f t="shared" si="2"/>
        <v>0.66417936720483828</v>
      </c>
      <c r="P5" s="57">
        <f t="shared" si="2"/>
        <v>0.69105592258271176</v>
      </c>
      <c r="Q5" s="57">
        <f t="shared" si="2"/>
        <v>0.67506389602815053</v>
      </c>
      <c r="R5" s="57">
        <f t="shared" si="2"/>
        <v>0.6720815262110249</v>
      </c>
      <c r="S5" s="57">
        <f t="shared" si="2"/>
        <v>0.67270750048746208</v>
      </c>
      <c r="T5" s="57">
        <f t="shared" si="2"/>
        <v>0.67257055912478481</v>
      </c>
      <c r="U5" s="57">
        <f t="shared" si="2"/>
        <v>0.69516294456734551</v>
      </c>
      <c r="V5" s="57">
        <f t="shared" si="2"/>
        <v>0.68013109380075332</v>
      </c>
      <c r="W5" s="57">
        <f t="shared" si="2"/>
        <v>0.66740661270848511</v>
      </c>
      <c r="X5" s="57">
        <f t="shared" si="2"/>
        <v>0.66008916968787978</v>
      </c>
      <c r="Y5" s="57">
        <f t="shared" si="2"/>
        <v>0.63082700639604994</v>
      </c>
      <c r="Z5" s="57">
        <f t="shared" si="2"/>
        <v>0.62126714652524062</v>
      </c>
      <c r="AA5" s="57">
        <f t="shared" si="2"/>
        <v>0.61965734544056905</v>
      </c>
      <c r="AB5" s="57">
        <f t="shared" si="2"/>
        <v>0.63158605684440172</v>
      </c>
      <c r="AC5" s="57">
        <f t="shared" si="2"/>
        <v>0.65179278471204227</v>
      </c>
      <c r="AD5" s="57">
        <f t="shared" si="2"/>
        <v>0.64102546217181378</v>
      </c>
      <c r="AE5" s="57">
        <f t="shared" si="2"/>
        <v>0.64735125716738551</v>
      </c>
      <c r="AF5" s="57" t="e">
        <f t="shared" si="2"/>
        <v>#DIV/0!</v>
      </c>
      <c r="AG5" s="57">
        <f t="shared" si="2"/>
        <v>0.65087096517422138</v>
      </c>
      <c r="AH5" s="57">
        <f t="shared" si="2"/>
        <v>0.65261905817305588</v>
      </c>
      <c r="AI5" s="57">
        <f t="shared" si="2"/>
        <v>0.5600328070887346</v>
      </c>
      <c r="AJ5" s="57" t="e">
        <f t="shared" si="2"/>
        <v>#DIV/0!</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0.18887434172149614</v>
      </c>
      <c r="F6" s="57">
        <f t="shared" ref="F6:BQ6" si="5">(F4-J4)/J4</f>
        <v>0.13463445094947832</v>
      </c>
      <c r="G6" s="57">
        <f t="shared" si="5"/>
        <v>0.20009718971947985</v>
      </c>
      <c r="H6" s="57">
        <f t="shared" si="5"/>
        <v>0.31415688669860042</v>
      </c>
      <c r="I6" s="57">
        <f t="shared" si="5"/>
        <v>2.9243021260465272E-2</v>
      </c>
      <c r="J6" s="57">
        <f t="shared" si="5"/>
        <v>4.7275617903162218E-2</v>
      </c>
      <c r="K6" s="57">
        <f t="shared" si="5"/>
        <v>-2.5138916320145417E-4</v>
      </c>
      <c r="L6" s="57">
        <f t="shared" si="5"/>
        <v>-8.1405799751417832E-2</v>
      </c>
      <c r="M6" s="57">
        <f t="shared" si="5"/>
        <v>0.17512494972335732</v>
      </c>
      <c r="N6" s="57">
        <f t="shared" si="5"/>
        <v>0.24993057359001153</v>
      </c>
      <c r="O6" s="57">
        <f t="shared" si="5"/>
        <v>0.3007897889180175</v>
      </c>
      <c r="P6" s="57">
        <f t="shared" si="5"/>
        <v>0.39137426171406969</v>
      </c>
      <c r="Q6" s="57">
        <f t="shared" si="5"/>
        <v>0.25609118261011699</v>
      </c>
      <c r="R6" s="57">
        <f t="shared" si="5"/>
        <v>0.24006864007893383</v>
      </c>
      <c r="S6" s="57">
        <f t="shared" si="5"/>
        <v>0.20875370562764378</v>
      </c>
      <c r="T6" s="57">
        <f t="shared" si="5"/>
        <v>0.12840749650851563</v>
      </c>
      <c r="U6" s="57">
        <f t="shared" si="5"/>
        <v>0.14647021296402046</v>
      </c>
      <c r="V6" s="57">
        <f t="shared" si="5"/>
        <v>8.9702141836756136E-2</v>
      </c>
      <c r="W6" s="57">
        <f t="shared" si="5"/>
        <v>3.0171237477569758E-2</v>
      </c>
      <c r="X6" s="57">
        <f t="shared" si="5"/>
        <v>-8.9519951912552895E-2</v>
      </c>
      <c r="Y6" s="57">
        <f t="shared" si="5"/>
        <v>-1.8985240715414645E-2</v>
      </c>
      <c r="Z6" s="57">
        <f t="shared" si="5"/>
        <v>-1.5402014965161604E-2</v>
      </c>
      <c r="AA6" s="57">
        <f t="shared" si="5"/>
        <v>-6.8570088170275489E-2</v>
      </c>
      <c r="AB6" s="57" t="e">
        <f t="shared" si="5"/>
        <v>#DIV/0!</v>
      </c>
      <c r="AC6" s="57">
        <f t="shared" si="5"/>
        <v>0.30445560018469953</v>
      </c>
      <c r="AD6" s="57">
        <f t="shared" si="5"/>
        <v>0.28078710605223056</v>
      </c>
      <c r="AE6" s="57">
        <f t="shared" si="5"/>
        <v>0.2024508863525433</v>
      </c>
      <c r="AF6" s="57" t="e">
        <f t="shared" si="5"/>
        <v>#DIV/0!</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42" t="s">
        <v>359</v>
      </c>
      <c r="E7" s="27">
        <f>股权价值增加表!E6</f>
        <v>1112149347.3400002</v>
      </c>
      <c r="F7" s="27">
        <f>股权价值增加表!F6</f>
        <v>781092758.16000009</v>
      </c>
      <c r="G7" s="27">
        <f>股权价值增加表!G6</f>
        <v>511901776.38999999</v>
      </c>
      <c r="H7" s="27">
        <f>股权价值增加表!H6</f>
        <v>250147162.91000009</v>
      </c>
      <c r="I7" s="27">
        <f>股权价值增加表!I6</f>
        <v>945319513.37000012</v>
      </c>
      <c r="J7" s="27">
        <f>股权价值增加表!J6</f>
        <v>650421910.12999988</v>
      </c>
      <c r="K7" s="27">
        <f>股权价值增加表!K6</f>
        <v>427052116.13</v>
      </c>
      <c r="L7" s="27">
        <f>股权价值增加表!L6</f>
        <v>175611571.83999997</v>
      </c>
      <c r="M7" s="27">
        <f>股权价值增加表!M6</f>
        <v>749082786.09000015</v>
      </c>
      <c r="N7" s="27">
        <f>股权价值增加表!N6</f>
        <v>590130749.77999997</v>
      </c>
      <c r="O7" s="27">
        <f>股权价值增加表!O6</f>
        <v>375738582.50999987</v>
      </c>
      <c r="P7" s="27">
        <f>股权价值增加表!P6</f>
        <v>157524269.38999999</v>
      </c>
      <c r="Q7" s="27">
        <f>股权价值增加表!Q6</f>
        <v>665310418.83999991</v>
      </c>
      <c r="R7" s="27">
        <f>股权价值增加表!R6</f>
        <v>453078796.6400001</v>
      </c>
      <c r="S7" s="27">
        <f>股权价值增加表!S6</f>
        <v>277949860.75999999</v>
      </c>
      <c r="T7" s="27">
        <f>股权价值增加表!T6</f>
        <v>123286834.49000001</v>
      </c>
      <c r="U7" s="27">
        <f>股权价值增加表!U6</f>
        <v>482537660.20000005</v>
      </c>
      <c r="V7" s="27">
        <f>股权价值增加表!V6</f>
        <v>352179021.63</v>
      </c>
      <c r="W7" s="27">
        <f>股权价值增加表!W6</f>
        <v>235527685.50000006</v>
      </c>
      <c r="X7" s="27">
        <f>股权价值增加表!X6</f>
        <v>115566845.91000003</v>
      </c>
      <c r="Y7" s="27">
        <f>股权价值增加表!Y6</f>
        <v>561703254.53000009</v>
      </c>
      <c r="Z7" s="27">
        <f>股权价值增加表!Z6</f>
        <v>418919787.73000002</v>
      </c>
      <c r="AA7" s="27">
        <f>股权价值增加表!AA6</f>
        <v>281600142.61000007</v>
      </c>
      <c r="AB7" s="27">
        <f>股权价值增加表!AB6</f>
        <v>143781813.36999997</v>
      </c>
      <c r="AC7" s="27">
        <f>股权价值增加表!AC6</f>
        <v>522684920.36000013</v>
      </c>
      <c r="AD7" s="27">
        <f>股权价值增加表!AD6</f>
        <v>390846029.88</v>
      </c>
      <c r="AE7" s="27">
        <f>股权价值增加表!AE6</f>
        <v>268325287.18000007</v>
      </c>
      <c r="AF7" s="27">
        <f>股权价值增加表!AF6</f>
        <v>0</v>
      </c>
      <c r="AG7" s="27">
        <f>股权价值增加表!AG6</f>
        <v>402321758.68000007</v>
      </c>
      <c r="AH7" s="27">
        <f>股权价值增加表!AH6</f>
        <v>290059189.85000002</v>
      </c>
      <c r="AI7" s="27">
        <f>股权价值增加表!AI6</f>
        <v>321809408.00000006</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0.35879736249619659</v>
      </c>
      <c r="F8" s="57">
        <f t="shared" ref="F8:BQ8" si="7">F7/F2</f>
        <v>0.36156513472198587</v>
      </c>
      <c r="G8" s="57">
        <f t="shared" si="7"/>
        <v>0.36473131858039187</v>
      </c>
      <c r="H8" s="57">
        <f t="shared" si="7"/>
        <v>0.37031280822344886</v>
      </c>
      <c r="I8" s="57">
        <f t="shared" si="7"/>
        <v>0.36121199293991202</v>
      </c>
      <c r="J8" s="57">
        <f t="shared" si="7"/>
        <v>0.34856802105143492</v>
      </c>
      <c r="K8" s="57">
        <f t="shared" si="7"/>
        <v>0.36500380656728887</v>
      </c>
      <c r="L8" s="57">
        <f t="shared" si="7"/>
        <v>0.35172745356999202</v>
      </c>
      <c r="M8" s="57">
        <f t="shared" si="7"/>
        <v>0.3156236440789128</v>
      </c>
      <c r="N8" s="57">
        <f t="shared" si="7"/>
        <v>0.33705976793960424</v>
      </c>
      <c r="O8" s="57">
        <f t="shared" si="7"/>
        <v>0.33582063279516172</v>
      </c>
      <c r="P8" s="57">
        <f t="shared" si="7"/>
        <v>0.30894407741728819</v>
      </c>
      <c r="Q8" s="57">
        <f t="shared" si="7"/>
        <v>0.32493610397184952</v>
      </c>
      <c r="R8" s="57">
        <f t="shared" si="7"/>
        <v>0.3279184737889751</v>
      </c>
      <c r="S8" s="57">
        <f t="shared" si="7"/>
        <v>0.32729249951253792</v>
      </c>
      <c r="T8" s="57">
        <f t="shared" si="7"/>
        <v>0.32742944087521525</v>
      </c>
      <c r="U8" s="57">
        <f t="shared" si="7"/>
        <v>0.30483705543265455</v>
      </c>
      <c r="V8" s="57">
        <f t="shared" si="7"/>
        <v>0.31986890619924668</v>
      </c>
      <c r="W8" s="57">
        <f t="shared" si="7"/>
        <v>0.33259338729151483</v>
      </c>
      <c r="X8" s="57">
        <f t="shared" si="7"/>
        <v>0.33991083031212022</v>
      </c>
      <c r="Y8" s="57">
        <f t="shared" si="7"/>
        <v>0.36917299360395006</v>
      </c>
      <c r="Z8" s="57">
        <f t="shared" si="7"/>
        <v>0.37873285347475932</v>
      </c>
      <c r="AA8" s="57">
        <f t="shared" si="7"/>
        <v>0.38034265455943095</v>
      </c>
      <c r="AB8" s="57">
        <f t="shared" si="7"/>
        <v>0.36841394315559828</v>
      </c>
      <c r="AC8" s="57">
        <f t="shared" si="7"/>
        <v>0.34820721528795773</v>
      </c>
      <c r="AD8" s="57">
        <f t="shared" si="7"/>
        <v>0.35897453782818628</v>
      </c>
      <c r="AE8" s="57">
        <f t="shared" si="7"/>
        <v>0.35264874283261455</v>
      </c>
      <c r="AF8" s="57" t="e">
        <f t="shared" si="7"/>
        <v>#DIV/0!</v>
      </c>
      <c r="AG8" s="57">
        <f t="shared" si="7"/>
        <v>0.34912903482577867</v>
      </c>
      <c r="AH8" s="57">
        <f t="shared" si="7"/>
        <v>0.34738094182694407</v>
      </c>
      <c r="AI8" s="57">
        <f t="shared" si="7"/>
        <v>0.4399671929112654</v>
      </c>
      <c r="AJ8" s="57" t="e">
        <f t="shared" si="7"/>
        <v>#DIV/0!</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0.17647983735706771</v>
      </c>
      <c r="F9" s="57">
        <f t="shared" ref="F9:BQ9" si="9">(F7-J7)/J7</f>
        <v>0.20090167012344806</v>
      </c>
      <c r="G9" s="57">
        <f t="shared" si="9"/>
        <v>0.19868689805103482</v>
      </c>
      <c r="H9" s="57">
        <f t="shared" si="9"/>
        <v>0.4244343939812214</v>
      </c>
      <c r="I9" s="57">
        <f t="shared" si="9"/>
        <v>0.26196934561038315</v>
      </c>
      <c r="J9" s="57">
        <f t="shared" si="9"/>
        <v>0.10216576643816032</v>
      </c>
      <c r="K9" s="57">
        <f t="shared" si="9"/>
        <v>0.13656711343619996</v>
      </c>
      <c r="L9" s="57">
        <f t="shared" si="9"/>
        <v>0.11482232242715111</v>
      </c>
      <c r="M9" s="57">
        <f t="shared" si="9"/>
        <v>0.12591470819901079</v>
      </c>
      <c r="N9" s="57">
        <f t="shared" si="9"/>
        <v>0.30249032653120678</v>
      </c>
      <c r="O9" s="57">
        <f t="shared" si="9"/>
        <v>0.35182144535930182</v>
      </c>
      <c r="P9" s="57">
        <f t="shared" si="9"/>
        <v>0.27770552339696114</v>
      </c>
      <c r="Q9" s="57">
        <f t="shared" si="9"/>
        <v>0.37877408068884205</v>
      </c>
      <c r="R9" s="57">
        <f t="shared" si="9"/>
        <v>0.28650137802928427</v>
      </c>
      <c r="S9" s="57">
        <f t="shared" si="9"/>
        <v>0.18011545084367553</v>
      </c>
      <c r="T9" s="57">
        <f t="shared" si="9"/>
        <v>6.6801066683191107E-2</v>
      </c>
      <c r="U9" s="57">
        <f t="shared" si="9"/>
        <v>-0.1409384647348022</v>
      </c>
      <c r="V9" s="57">
        <f t="shared" si="9"/>
        <v>-0.15931633705260881</v>
      </c>
      <c r="W9" s="57">
        <f t="shared" si="9"/>
        <v>-0.16360949494904092</v>
      </c>
      <c r="X9" s="57">
        <f t="shared" si="9"/>
        <v>-0.19623460574525617</v>
      </c>
      <c r="Y9" s="57">
        <f t="shared" si="9"/>
        <v>7.464981798810269E-2</v>
      </c>
      <c r="Z9" s="57">
        <f t="shared" si="9"/>
        <v>7.1828177092189999E-2</v>
      </c>
      <c r="AA9" s="57">
        <f t="shared" si="9"/>
        <v>4.9472994399871323E-2</v>
      </c>
      <c r="AB9" s="57" t="e">
        <f t="shared" si="9"/>
        <v>#DIV/0!</v>
      </c>
      <c r="AC9" s="57">
        <f t="shared" si="9"/>
        <v>0.29917139474361587</v>
      </c>
      <c r="AD9" s="57">
        <f t="shared" si="9"/>
        <v>0.34746990806297312</v>
      </c>
      <c r="AE9" s="57">
        <f t="shared" si="9"/>
        <v>-0.16619812687390415</v>
      </c>
      <c r="AF9" s="57" t="e">
        <f t="shared" si="9"/>
        <v>#DIV/0!</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42" t="s">
        <v>362</v>
      </c>
      <c r="E10" s="27">
        <f>股权价值增加表!E8</f>
        <v>41986351.399999999</v>
      </c>
      <c r="F10" s="27">
        <f>股权价值增加表!F8</f>
        <v>26577028.059999999</v>
      </c>
      <c r="G10" s="27">
        <f>股权价值增加表!G8</f>
        <v>15761331.68</v>
      </c>
      <c r="H10" s="27">
        <f>股权价值增加表!H8</f>
        <v>7077216.46</v>
      </c>
      <c r="I10" s="27">
        <f>股权价值增加表!I8</f>
        <v>38107000.049999997</v>
      </c>
      <c r="J10" s="27">
        <f>股权价值增加表!J8</f>
        <v>14724288.810000001</v>
      </c>
      <c r="K10" s="27">
        <f>股权价值增加表!K8</f>
        <v>9040450.7599999998</v>
      </c>
      <c r="L10" s="27">
        <f>股权价值增加表!L8</f>
        <v>3856901.97</v>
      </c>
      <c r="M10" s="27">
        <f>股权价值增加表!M8</f>
        <v>17381387.309999999</v>
      </c>
      <c r="N10" s="27">
        <f>股权价值增加表!N8</f>
        <v>11477981.789999999</v>
      </c>
      <c r="O10" s="27">
        <f>股权价值增加表!O8</f>
        <v>5783510.7999999998</v>
      </c>
      <c r="P10" s="27">
        <f>股权价值增加表!P8</f>
        <v>3020357.17</v>
      </c>
      <c r="Q10" s="27">
        <f>股权价值增加表!Q8</f>
        <v>9596811</v>
      </c>
      <c r="R10" s="27">
        <f>股权价值增加表!R8</f>
        <v>6471313.2400000002</v>
      </c>
      <c r="S10" s="27">
        <f>股权价值增加表!S8</f>
        <v>4176567.32</v>
      </c>
      <c r="T10" s="27">
        <f>股权价值增加表!T8</f>
        <v>1838851.76</v>
      </c>
      <c r="U10" s="27">
        <f>股权价值增加表!U8</f>
        <v>9421694.4000000004</v>
      </c>
      <c r="V10" s="27">
        <f>股权价值增加表!V8</f>
        <v>6519200.0099999998</v>
      </c>
      <c r="W10" s="27">
        <f>股权价值增加表!W8</f>
        <v>4678100.17</v>
      </c>
      <c r="X10" s="27">
        <f>股权价值增加表!X8</f>
        <v>2502363.46</v>
      </c>
      <c r="Y10" s="27">
        <f>股权价值增加表!Y8</f>
        <v>14873057.130000001</v>
      </c>
      <c r="Z10" s="27">
        <f>股权价值增加表!Z8</f>
        <v>10900928.76</v>
      </c>
      <c r="AA10" s="27">
        <f>股权价值增加表!AA8</f>
        <v>7584865.1299999999</v>
      </c>
      <c r="AB10" s="27">
        <f>股权价值增加表!AB8</f>
        <v>4642684.74</v>
      </c>
      <c r="AC10" s="27">
        <f>股权价值增加表!AC8</f>
        <v>16248393.529999999</v>
      </c>
      <c r="AD10" s="27">
        <f>股权价值增加表!AD8</f>
        <v>12659198.039999999</v>
      </c>
      <c r="AE10" s="27">
        <f>股权价值增加表!AE8</f>
        <v>8102089.9000000004</v>
      </c>
      <c r="AF10" s="27">
        <f>股权价值增加表!AF8</f>
        <v>0</v>
      </c>
      <c r="AG10" s="27">
        <f>股权价值增加表!AG8</f>
        <v>8007009.4100000001</v>
      </c>
      <c r="AH10" s="27">
        <f>股权价值增加表!AH8</f>
        <v>5050779.18</v>
      </c>
      <c r="AI10" s="27">
        <f>股权价值增加表!AI8</f>
        <v>3006053.22</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1.3545475865439704E-2</v>
      </c>
      <c r="F11" s="57">
        <f t="shared" ref="F11:BQ11" si="11">F10/F2</f>
        <v>1.2302414317168092E-2</v>
      </c>
      <c r="G11" s="57">
        <f t="shared" si="11"/>
        <v>1.1229988938052849E-2</v>
      </c>
      <c r="H11" s="57">
        <f t="shared" si="11"/>
        <v>1.0476968322246141E-2</v>
      </c>
      <c r="I11" s="57">
        <f t="shared" si="11"/>
        <v>1.4560902677182217E-2</v>
      </c>
      <c r="J11" s="57">
        <f t="shared" si="11"/>
        <v>7.8909030153453338E-3</v>
      </c>
      <c r="K11" s="57">
        <f t="shared" si="11"/>
        <v>7.7269232860554182E-3</v>
      </c>
      <c r="L11" s="57">
        <f t="shared" si="11"/>
        <v>7.7248799402192397E-3</v>
      </c>
      <c r="M11" s="57">
        <f t="shared" si="11"/>
        <v>7.323592136677463E-3</v>
      </c>
      <c r="N11" s="57">
        <f t="shared" si="11"/>
        <v>6.5557774781176449E-3</v>
      </c>
      <c r="O11" s="57">
        <f t="shared" si="11"/>
        <v>5.1690785749476812E-3</v>
      </c>
      <c r="P11" s="57">
        <f t="shared" si="11"/>
        <v>5.9236679082517191E-3</v>
      </c>
      <c r="Q11" s="57">
        <f t="shared" si="11"/>
        <v>4.6870607893548097E-3</v>
      </c>
      <c r="R11" s="57">
        <f t="shared" si="11"/>
        <v>4.6836514460801429E-3</v>
      </c>
      <c r="S11" s="57">
        <f t="shared" si="11"/>
        <v>4.9180062684956805E-3</v>
      </c>
      <c r="T11" s="57">
        <f t="shared" si="11"/>
        <v>4.8836861301523827E-3</v>
      </c>
      <c r="U11" s="57">
        <f t="shared" si="11"/>
        <v>5.952036110283959E-3</v>
      </c>
      <c r="V11" s="57">
        <f t="shared" si="11"/>
        <v>5.9211061659533697E-3</v>
      </c>
      <c r="W11" s="57">
        <f t="shared" si="11"/>
        <v>6.60603944851023E-3</v>
      </c>
      <c r="X11" s="57">
        <f t="shared" si="11"/>
        <v>7.3600731657392157E-3</v>
      </c>
      <c r="Y11" s="57">
        <f t="shared" si="11"/>
        <v>9.7751454712844636E-3</v>
      </c>
      <c r="Z11" s="57">
        <f t="shared" si="11"/>
        <v>9.8552037304591947E-3</v>
      </c>
      <c r="AA11" s="57">
        <f t="shared" si="11"/>
        <v>1.024448251794677E-2</v>
      </c>
      <c r="AB11" s="57">
        <f t="shared" si="11"/>
        <v>1.1896009319970115E-2</v>
      </c>
      <c r="AC11" s="57">
        <f t="shared" si="11"/>
        <v>1.0824509457987318E-2</v>
      </c>
      <c r="AD11" s="57">
        <f t="shared" si="11"/>
        <v>1.1626905272850565E-2</v>
      </c>
      <c r="AE11" s="57">
        <f t="shared" si="11"/>
        <v>1.0648239111489854E-2</v>
      </c>
      <c r="AF11" s="57" t="e">
        <f t="shared" si="11"/>
        <v>#DIV/0!</v>
      </c>
      <c r="AG11" s="57">
        <f t="shared" si="11"/>
        <v>6.9483675859990084E-3</v>
      </c>
      <c r="AH11" s="57">
        <f t="shared" si="11"/>
        <v>6.0489185997370321E-3</v>
      </c>
      <c r="AI11" s="57">
        <f t="shared" si="11"/>
        <v>4.1097766692553325E-3</v>
      </c>
      <c r="AJ11" s="57" t="e">
        <f t="shared" si="11"/>
        <v>#DIV/0!</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42" t="s">
        <v>364</v>
      </c>
      <c r="E12" s="27">
        <f>股权价值增加表!E9</f>
        <v>68630471.739999995</v>
      </c>
      <c r="F12" s="27">
        <f>股权价值增加表!F9</f>
        <v>53413599.939999998</v>
      </c>
      <c r="G12" s="27">
        <f>股权价值增加表!G9</f>
        <v>35230801.840000004</v>
      </c>
      <c r="H12" s="27">
        <f>股权价值增加表!H9</f>
        <v>18440303.780000001</v>
      </c>
      <c r="I12" s="27">
        <f>股权价值增加表!I9</f>
        <v>57847413.770000003</v>
      </c>
      <c r="J12" s="27">
        <f>股权价值增加表!J9</f>
        <v>36826489.509999998</v>
      </c>
      <c r="K12" s="27">
        <f>股权价值增加表!K9</f>
        <v>22763243.829999998</v>
      </c>
      <c r="L12" s="27">
        <f>股权价值增加表!L9</f>
        <v>11511919.470000001</v>
      </c>
      <c r="M12" s="27">
        <f>股权价值增加表!M9</f>
        <v>53479226.740000002</v>
      </c>
      <c r="N12" s="27">
        <f>股权价值增加表!N9</f>
        <v>31770385.640000001</v>
      </c>
      <c r="O12" s="27">
        <f>股权价值增加表!O9</f>
        <v>19664684.66</v>
      </c>
      <c r="P12" s="27">
        <f>股权价值增加表!P9</f>
        <v>10822714.130000001</v>
      </c>
      <c r="Q12" s="27">
        <f>股权价值增加表!Q9</f>
        <v>32464521.510000002</v>
      </c>
      <c r="R12" s="27">
        <f>股权价值增加表!R9</f>
        <v>23231071.140000001</v>
      </c>
      <c r="S12" s="27">
        <f>股权价值增加表!S9</f>
        <v>15031171.99</v>
      </c>
      <c r="T12" s="27">
        <f>股权价值增加表!T9</f>
        <v>7430120.6299999999</v>
      </c>
      <c r="U12" s="27">
        <f>股权价值增加表!U9</f>
        <v>38287887.950000003</v>
      </c>
      <c r="V12" s="27">
        <f>股权价值增加表!V9</f>
        <v>25254262.309999999</v>
      </c>
      <c r="W12" s="27">
        <f>股权价值增加表!W9</f>
        <v>17692191.199999999</v>
      </c>
      <c r="X12" s="27">
        <f>股权价值增加表!X9</f>
        <v>7760542.1900000004</v>
      </c>
      <c r="Y12" s="27">
        <f>股权价值增加表!Y9</f>
        <v>34011655.630000003</v>
      </c>
      <c r="Z12" s="27">
        <f>股权价值增加表!Z9</f>
        <v>25343147.800000001</v>
      </c>
      <c r="AA12" s="27">
        <f>股权价值增加表!AA9</f>
        <v>16623045.99</v>
      </c>
      <c r="AB12" s="27">
        <f>股权价值增加表!AB9</f>
        <v>9860153.4100000001</v>
      </c>
      <c r="AC12" s="27">
        <f>股权价值增加表!AC9</f>
        <v>56397849.689999998</v>
      </c>
      <c r="AD12" s="27">
        <f>股权价值增加表!AD9</f>
        <v>44594062.969999999</v>
      </c>
      <c r="AE12" s="27">
        <f>股权价值增加表!AE9</f>
        <v>27495727.559999999</v>
      </c>
      <c r="AF12" s="27">
        <f>股权价值增加表!AF9</f>
        <v>0</v>
      </c>
      <c r="AG12" s="27">
        <f>股权价值增加表!AG9</f>
        <v>35531956.090000004</v>
      </c>
      <c r="AH12" s="27">
        <f>股权价值增加表!AH9</f>
        <v>32832745.870000001</v>
      </c>
      <c r="AI12" s="27">
        <f>股权价值增加表!AI9</f>
        <v>40758920.649999999</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2.2141299912711913E-2</v>
      </c>
      <c r="F13" s="57">
        <f t="shared" ref="F13:BQ13" si="13">F12/F2</f>
        <v>2.4724970570443257E-2</v>
      </c>
      <c r="G13" s="57">
        <f t="shared" si="13"/>
        <v>2.5102035981133038E-2</v>
      </c>
      <c r="H13" s="57">
        <f t="shared" si="13"/>
        <v>2.7298653312019198E-2</v>
      </c>
      <c r="I13" s="57">
        <f t="shared" si="13"/>
        <v>2.2103827667527467E-2</v>
      </c>
      <c r="J13" s="57">
        <f t="shared" si="13"/>
        <v>1.9735707501314783E-2</v>
      </c>
      <c r="K13" s="57">
        <f t="shared" si="13"/>
        <v>1.9455870452214523E-2</v>
      </c>
      <c r="L13" s="57">
        <f t="shared" si="13"/>
        <v>2.3056898121582878E-2</v>
      </c>
      <c r="M13" s="57">
        <f t="shared" si="13"/>
        <v>2.2533301711959559E-2</v>
      </c>
      <c r="N13" s="57">
        <f t="shared" si="13"/>
        <v>1.8146010549632025E-2</v>
      </c>
      <c r="O13" s="57">
        <f t="shared" si="13"/>
        <v>1.7575535634706228E-2</v>
      </c>
      <c r="P13" s="57">
        <f t="shared" si="13"/>
        <v>2.122602088549131E-2</v>
      </c>
      <c r="Q13" s="57">
        <f t="shared" si="13"/>
        <v>1.5855598887451968E-2</v>
      </c>
      <c r="R13" s="57">
        <f t="shared" si="13"/>
        <v>1.681362590614632E-2</v>
      </c>
      <c r="S13" s="57">
        <f t="shared" si="13"/>
        <v>1.7699558610169058E-2</v>
      </c>
      <c r="T13" s="57">
        <f t="shared" si="13"/>
        <v>1.973317145808974E-2</v>
      </c>
      <c r="U13" s="57">
        <f t="shared" si="13"/>
        <v>2.4187888291611972E-2</v>
      </c>
      <c r="V13" s="57">
        <f t="shared" si="13"/>
        <v>2.2937349375839258E-2</v>
      </c>
      <c r="W13" s="57">
        <f t="shared" si="13"/>
        <v>2.4983499444345064E-2</v>
      </c>
      <c r="X13" s="57">
        <f t="shared" si="13"/>
        <v>2.2825684292962802E-2</v>
      </c>
      <c r="Y13" s="57">
        <f t="shared" si="13"/>
        <v>2.2353768871893064E-2</v>
      </c>
      <c r="Z13" s="57">
        <f t="shared" si="13"/>
        <v>2.2911982110792064E-2</v>
      </c>
      <c r="AA13" s="57">
        <f t="shared" si="13"/>
        <v>2.2451882943313479E-2</v>
      </c>
      <c r="AB13" s="57">
        <f t="shared" si="13"/>
        <v>2.5264794710505179E-2</v>
      </c>
      <c r="AC13" s="57">
        <f t="shared" si="13"/>
        <v>3.7571656314970614E-2</v>
      </c>
      <c r="AD13" s="57">
        <f t="shared" si="13"/>
        <v>4.095764551952006E-2</v>
      </c>
      <c r="AE13" s="57">
        <f t="shared" si="13"/>
        <v>3.613648888335113E-2</v>
      </c>
      <c r="AF13" s="57" t="e">
        <f t="shared" si="13"/>
        <v>#DIV/0!</v>
      </c>
      <c r="AG13" s="57">
        <f t="shared" si="13"/>
        <v>3.0834120371402946E-2</v>
      </c>
      <c r="AH13" s="57">
        <f t="shared" si="13"/>
        <v>3.9321181959390716E-2</v>
      </c>
      <c r="AI13" s="57">
        <f t="shared" si="13"/>
        <v>5.5724250002266891E-2</v>
      </c>
      <c r="AJ13" s="57" t="e">
        <f t="shared" si="13"/>
        <v>#DIV/0!</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42" t="s">
        <v>366</v>
      </c>
      <c r="E14" s="26">
        <f>股权价值增加表!E10</f>
        <v>415278552.29000002</v>
      </c>
      <c r="F14" s="26">
        <f>股权价值增加表!F10</f>
        <v>291951285.97000003</v>
      </c>
      <c r="G14" s="26">
        <f>股权价值增加表!G10</f>
        <v>190247070.47999999</v>
      </c>
      <c r="H14" s="26">
        <f>股权价值增加表!H10</f>
        <v>88770604.620000005</v>
      </c>
      <c r="I14" s="26">
        <f>股权价值增加表!I10</f>
        <v>339798493.77999997</v>
      </c>
      <c r="J14" s="26">
        <f>股权价值增加表!J10</f>
        <v>251531912.50999999</v>
      </c>
      <c r="K14" s="26">
        <f>股权价值增加表!K10</f>
        <v>161662419.21000001</v>
      </c>
      <c r="L14" s="26">
        <f>股权价值增加表!L10</f>
        <v>79365946.519999996</v>
      </c>
      <c r="M14" s="26">
        <f>股权价值增加表!M10</f>
        <v>298298983.14999998</v>
      </c>
      <c r="N14" s="26">
        <f>股权价值增加表!N10</f>
        <v>208077685.93000001</v>
      </c>
      <c r="O14" s="26">
        <f>股权价值增加表!O10</f>
        <v>127258633.84</v>
      </c>
      <c r="P14" s="26">
        <f>股权价值增加表!P10</f>
        <v>60809830.539999999</v>
      </c>
      <c r="Q14" s="26">
        <f>股权价值增加表!Q10</f>
        <v>284962606.10000002</v>
      </c>
      <c r="R14" s="26">
        <f>股权价值增加表!R10</f>
        <v>188418976.65000001</v>
      </c>
      <c r="S14" s="26">
        <f>股权价值增加表!S10</f>
        <v>108515881.02</v>
      </c>
      <c r="T14" s="26">
        <f>股权价值增加表!T10</f>
        <v>47476289.789999999</v>
      </c>
      <c r="U14" s="26">
        <f>股权价值增加表!U10</f>
        <v>221405603.84</v>
      </c>
      <c r="V14" s="26">
        <f>股权价值增加表!V10</f>
        <v>148321014.16999999</v>
      </c>
      <c r="W14" s="26">
        <f>股权价值增加表!W10</f>
        <v>90829635</v>
      </c>
      <c r="X14" s="26">
        <f>股权价值增加表!X10</f>
        <v>51152785.729999997</v>
      </c>
      <c r="Y14" s="26">
        <f>股权价值增加表!Y10</f>
        <v>207692583.06</v>
      </c>
      <c r="Z14" s="26">
        <f>股权价值增加表!Z10</f>
        <v>134832794.69</v>
      </c>
      <c r="AA14" s="26">
        <f>股权价值增加表!AA10</f>
        <v>80908955.079999998</v>
      </c>
      <c r="AB14" s="26">
        <f>股权价值增加表!AB10</f>
        <v>36328207.799999997</v>
      </c>
      <c r="AC14" s="26">
        <f>股权价值增加表!AC10</f>
        <v>179152888.47</v>
      </c>
      <c r="AD14" s="26">
        <f>股权价值增加表!AD10</f>
        <v>115512971.97</v>
      </c>
      <c r="AE14" s="26">
        <f>股权价值增加表!AE10</f>
        <v>72120787.569999993</v>
      </c>
      <c r="AF14" s="26">
        <f>股权价值增加表!AF10</f>
        <v>0</v>
      </c>
      <c r="AG14" s="26">
        <f>股权价值增加表!AG10</f>
        <v>154541420.50999999</v>
      </c>
      <c r="AH14" s="26">
        <f>股权价值增加表!AH10</f>
        <v>100091753.73</v>
      </c>
      <c r="AI14" s="26">
        <f>股权价值增加表!AI10</f>
        <v>110834577.73</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0.13397557586961309</v>
      </c>
      <c r="F15" s="57">
        <f t="shared" ref="F15:BQ15" si="15">F14/F2</f>
        <v>0.13514323995611435</v>
      </c>
      <c r="G15" s="57">
        <f t="shared" si="15"/>
        <v>0.13555152193760323</v>
      </c>
      <c r="H15" s="57">
        <f t="shared" si="15"/>
        <v>0.13141421034766215</v>
      </c>
      <c r="I15" s="57">
        <f t="shared" si="15"/>
        <v>0.12983894799621432</v>
      </c>
      <c r="J15" s="57">
        <f t="shared" si="15"/>
        <v>0.13479862779740856</v>
      </c>
      <c r="K15" s="57">
        <f t="shared" si="15"/>
        <v>0.13817376418892213</v>
      </c>
      <c r="L15" s="57">
        <f t="shared" si="15"/>
        <v>0.15895981100314585</v>
      </c>
      <c r="M15" s="57">
        <f t="shared" si="15"/>
        <v>0.12568732566699956</v>
      </c>
      <c r="N15" s="57">
        <f t="shared" si="15"/>
        <v>0.11884589399742643</v>
      </c>
      <c r="O15" s="57">
        <f t="shared" si="15"/>
        <v>0.11373885178176826</v>
      </c>
      <c r="P15" s="57">
        <f t="shared" si="15"/>
        <v>0.11926312730623952</v>
      </c>
      <c r="Q15" s="57">
        <f t="shared" si="15"/>
        <v>0.13917509238054909</v>
      </c>
      <c r="R15" s="57">
        <f t="shared" si="15"/>
        <v>0.13636935498670333</v>
      </c>
      <c r="S15" s="57">
        <f t="shared" si="15"/>
        <v>0.127780002618919</v>
      </c>
      <c r="T15" s="57">
        <f t="shared" si="15"/>
        <v>0.12608917314711557</v>
      </c>
      <c r="U15" s="57">
        <f t="shared" si="15"/>
        <v>0.13987018609677096</v>
      </c>
      <c r="V15" s="57">
        <f t="shared" si="15"/>
        <v>0.13471353389914539</v>
      </c>
      <c r="W15" s="57">
        <f t="shared" si="15"/>
        <v>0.12826235653346121</v>
      </c>
      <c r="X15" s="57">
        <f t="shared" si="15"/>
        <v>0.15045306232380043</v>
      </c>
      <c r="Y15" s="57">
        <f t="shared" si="15"/>
        <v>0.13650355774020556</v>
      </c>
      <c r="Z15" s="57">
        <f t="shared" si="15"/>
        <v>0.12189829788568644</v>
      </c>
      <c r="AA15" s="57">
        <f t="shared" si="15"/>
        <v>0.10927951409234887</v>
      </c>
      <c r="AB15" s="57">
        <f t="shared" si="15"/>
        <v>9.3084222334383834E-2</v>
      </c>
      <c r="AC15" s="57">
        <f t="shared" si="15"/>
        <v>0.11934977646182492</v>
      </c>
      <c r="AD15" s="57">
        <f t="shared" si="15"/>
        <v>0.10609348069576709</v>
      </c>
      <c r="AE15" s="57">
        <f t="shared" si="15"/>
        <v>9.4785345563041107E-2</v>
      </c>
      <c r="AF15" s="57" t="e">
        <f t="shared" si="15"/>
        <v>#DIV/0!</v>
      </c>
      <c r="AG15" s="57">
        <f t="shared" si="15"/>
        <v>0.13410882165629004</v>
      </c>
      <c r="AH15" s="57">
        <f t="shared" si="15"/>
        <v>0.11987197405404992</v>
      </c>
      <c r="AI15" s="57">
        <f t="shared" si="15"/>
        <v>0.15152937368870689</v>
      </c>
      <c r="AJ15" s="57" t="e">
        <f t="shared" si="15"/>
        <v>#DIV/0!</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42" t="s">
        <v>368</v>
      </c>
      <c r="E16" s="26">
        <f>股权价值增加表!E11</f>
        <v>11430278.1</v>
      </c>
      <c r="F16" s="26">
        <f>股权价值增加表!F11</f>
        <v>8149215.3600000003</v>
      </c>
      <c r="G16" s="26">
        <f>股权价值增加表!G11</f>
        <v>4264197.32</v>
      </c>
      <c r="H16" s="26">
        <f>股权价值增加表!H11</f>
        <v>991832.85</v>
      </c>
      <c r="I16" s="26">
        <f>股权价值增加表!I11</f>
        <v>9150516.5099999998</v>
      </c>
      <c r="J16" s="26">
        <f>股权价值增加表!J11</f>
        <v>-6461880.7400000002</v>
      </c>
      <c r="K16" s="26">
        <f>股权价值增加表!K11</f>
        <v>-6721657.7699999996</v>
      </c>
      <c r="L16" s="26">
        <f>股权价值增加表!L11</f>
        <v>-6640196.0800000001</v>
      </c>
      <c r="M16" s="26">
        <f>股权价值增加表!M11</f>
        <v>12211606.92</v>
      </c>
      <c r="N16" s="26">
        <f>股权价值增加表!N11</f>
        <v>1765598.81</v>
      </c>
      <c r="O16" s="26">
        <f>股权价值增加表!O11</f>
        <v>480650.72</v>
      </c>
      <c r="P16" s="26">
        <f>股权价值增加表!P11</f>
        <v>838490.77</v>
      </c>
      <c r="Q16" s="26">
        <f>股权价值增加表!Q11</f>
        <v>47721045.020000003</v>
      </c>
      <c r="R16" s="26">
        <f>股权价值增加表!R11</f>
        <v>1780803.37</v>
      </c>
      <c r="S16" s="26">
        <f>股权价值增加表!S11</f>
        <v>2789950.45</v>
      </c>
      <c r="T16" s="26">
        <f>股权价值增加表!T11</f>
        <v>1863175.48</v>
      </c>
      <c r="U16" s="26">
        <f>股权价值增加表!U11</f>
        <v>7928643.2400000002</v>
      </c>
      <c r="V16" s="26">
        <f>股权价值增加表!V11</f>
        <v>-2040446.55</v>
      </c>
      <c r="W16" s="26">
        <f>股权价值增加表!W11</f>
        <v>959458.42</v>
      </c>
      <c r="X16" s="26">
        <f>股权价值增加表!X11</f>
        <v>-1320509.53</v>
      </c>
      <c r="Y16" s="26">
        <f>股权价值增加表!Y11</f>
        <v>-1936943.95</v>
      </c>
      <c r="Z16" s="26">
        <f>股权价值增加表!Z11</f>
        <v>-2693569.55</v>
      </c>
      <c r="AA16" s="26">
        <f>股权价值增加表!AA11</f>
        <v>-2613060.85</v>
      </c>
      <c r="AB16" s="26">
        <f>股权价值增加表!AB11</f>
        <v>1360461.89</v>
      </c>
      <c r="AC16" s="26">
        <f>股权价值增加表!AC11</f>
        <v>25795514.719999999</v>
      </c>
      <c r="AD16" s="26">
        <f>股权价值增加表!AD11</f>
        <v>25497675.359999999</v>
      </c>
      <c r="AE16" s="26">
        <f>股权价值增加表!AE11</f>
        <v>24259664.48</v>
      </c>
      <c r="AF16" s="26">
        <f>股权价值增加表!AF11</f>
        <v>0</v>
      </c>
      <c r="AG16" s="26">
        <f>股权价值增加表!AG11</f>
        <v>-160784.25</v>
      </c>
      <c r="AH16" s="26">
        <f>股权价值增加表!AH11</f>
        <v>21735083.23</v>
      </c>
      <c r="AI16" s="26">
        <f>股权价值增加表!AI11</f>
        <v>11643337.310000001</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3.6875925384365262E-3</v>
      </c>
      <c r="F17" s="57">
        <f t="shared" ref="F17:BQ17" si="17">F16/F2</f>
        <v>3.7722435891709002E-3</v>
      </c>
      <c r="G17" s="57">
        <f t="shared" si="17"/>
        <v>3.0382514438192835E-3</v>
      </c>
      <c r="H17" s="57">
        <f t="shared" si="17"/>
        <v>1.4682893209702827E-3</v>
      </c>
      <c r="I17" s="57">
        <f t="shared" si="17"/>
        <v>3.4964646960725285E-3</v>
      </c>
      <c r="J17" s="57">
        <f t="shared" si="17"/>
        <v>-3.4629906322835801E-3</v>
      </c>
      <c r="K17" s="57">
        <f t="shared" si="17"/>
        <v>-5.7450380874491192E-3</v>
      </c>
      <c r="L17" s="57">
        <f t="shared" si="17"/>
        <v>-1.3299461043215062E-2</v>
      </c>
      <c r="M17" s="57">
        <f t="shared" si="17"/>
        <v>5.1453216489833866E-3</v>
      </c>
      <c r="N17" s="57">
        <f t="shared" si="17"/>
        <v>1.0084414774097071E-3</v>
      </c>
      <c r="O17" s="57">
        <f t="shared" si="17"/>
        <v>4.2958704923403562E-4</v>
      </c>
      <c r="P17" s="57">
        <f t="shared" si="17"/>
        <v>1.6444879151872867E-3</v>
      </c>
      <c r="Q17" s="57">
        <f t="shared" si="17"/>
        <v>2.3306850467335202E-2</v>
      </c>
      <c r="R17" s="57">
        <f t="shared" si="17"/>
        <v>1.2888670305016626E-3</v>
      </c>
      <c r="S17" s="57">
        <f t="shared" si="17"/>
        <v>3.2852322854195841E-3</v>
      </c>
      <c r="T17" s="57">
        <f t="shared" si="17"/>
        <v>4.9482859073512308E-3</v>
      </c>
      <c r="U17" s="57">
        <f t="shared" si="17"/>
        <v>5.0088199496301647E-3</v>
      </c>
      <c r="V17" s="57">
        <f t="shared" si="17"/>
        <v>-1.8532489615245415E-3</v>
      </c>
      <c r="W17" s="57">
        <f t="shared" si="17"/>
        <v>1.3548705545835494E-3</v>
      </c>
      <c r="X17" s="57">
        <f t="shared" si="17"/>
        <v>-3.8839468815037382E-3</v>
      </c>
      <c r="Y17" s="57">
        <f t="shared" si="17"/>
        <v>-1.2730340988728749E-3</v>
      </c>
      <c r="Z17" s="57">
        <f t="shared" si="17"/>
        <v>-2.4351756865725349E-3</v>
      </c>
      <c r="AA17" s="57">
        <f t="shared" si="17"/>
        <v>-3.5293252730726047E-3</v>
      </c>
      <c r="AB17" s="57">
        <f t="shared" si="17"/>
        <v>3.4859285584194454E-3</v>
      </c>
      <c r="AC17" s="57">
        <f t="shared" si="17"/>
        <v>1.7184701524169146E-2</v>
      </c>
      <c r="AD17" s="57">
        <f t="shared" si="17"/>
        <v>2.3418470518580807E-2</v>
      </c>
      <c r="AE17" s="57">
        <f t="shared" si="17"/>
        <v>3.1883466036035611E-2</v>
      </c>
      <c r="AF17" s="57" t="e">
        <f t="shared" si="17"/>
        <v>#DIV/0!</v>
      </c>
      <c r="AG17" s="57">
        <f t="shared" si="17"/>
        <v>-1.3952625928525804E-4</v>
      </c>
      <c r="AH17" s="57">
        <f t="shared" si="17"/>
        <v>2.6030389476813253E-2</v>
      </c>
      <c r="AI17" s="57">
        <f t="shared" si="17"/>
        <v>1.5918386178441692E-2</v>
      </c>
      <c r="AJ17" s="57" t="e">
        <f t="shared" si="17"/>
        <v>#DIV/0!</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42" t="s">
        <v>370</v>
      </c>
      <c r="E18" s="26">
        <f>股权价值增加表!E12</f>
        <v>1216459.4099999999</v>
      </c>
      <c r="F18" s="26">
        <f>股权价值增加表!F12</f>
        <v>1204</v>
      </c>
      <c r="G18" s="26">
        <f>股权价值增加表!G12</f>
        <v>868</v>
      </c>
      <c r="H18" s="26">
        <f>股权价值增加表!H12</f>
        <v>644</v>
      </c>
      <c r="I18" s="26">
        <f>股权价值增加表!I12</f>
        <v>1638192.83</v>
      </c>
      <c r="J18" s="26">
        <f>股权价值增加表!J12</f>
        <v>0</v>
      </c>
      <c r="K18" s="26">
        <f>股权价值增加表!K12</f>
        <v>0</v>
      </c>
      <c r="L18" s="26">
        <f>股权价值增加表!L12</f>
        <v>0</v>
      </c>
      <c r="M18" s="26">
        <f>股权价值增加表!M12</f>
        <v>2964914.07</v>
      </c>
      <c r="N18" s="26">
        <f>股权价值增加表!N12</f>
        <v>0</v>
      </c>
      <c r="O18" s="26">
        <f>股权价值增加表!O12</f>
        <v>0</v>
      </c>
      <c r="P18" s="26">
        <f>股权价值增加表!P12</f>
        <v>0</v>
      </c>
      <c r="Q18" s="26">
        <f>股权价值增加表!Q12</f>
        <v>4704156.7300000004</v>
      </c>
      <c r="R18" s="26">
        <f>股权价值增加表!R12</f>
        <v>0</v>
      </c>
      <c r="S18" s="26">
        <f>股权价值增加表!S12</f>
        <v>0</v>
      </c>
      <c r="T18" s="26">
        <f>股权价值增加表!T12</f>
        <v>0</v>
      </c>
      <c r="U18" s="26">
        <f>股权价值增加表!U12</f>
        <v>1111392.6299999999</v>
      </c>
      <c r="V18" s="26">
        <f>股权价值增加表!V12</f>
        <v>0</v>
      </c>
      <c r="W18" s="26">
        <f>股权价值增加表!W12</f>
        <v>0</v>
      </c>
      <c r="X18" s="26">
        <f>股权价值增加表!X12</f>
        <v>0</v>
      </c>
      <c r="Y18" s="26">
        <f>股权价值增加表!Y12</f>
        <v>582838.09</v>
      </c>
      <c r="Z18" s="26">
        <f>股权价值增加表!Z12</f>
        <v>0</v>
      </c>
      <c r="AA18" s="26">
        <f>股权价值增加表!AA12</f>
        <v>0</v>
      </c>
      <c r="AB18" s="26">
        <f>股权价值增加表!AB12</f>
        <v>0</v>
      </c>
      <c r="AC18" s="26">
        <f>股权价值增加表!AC12</f>
        <v>569894.65</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1767938</v>
      </c>
      <c r="AL18" s="26">
        <f>股权价值增加表!AL12</f>
        <v>0</v>
      </c>
      <c r="AM18" s="26">
        <f>股权价值增加表!AM12</f>
        <v>0</v>
      </c>
      <c r="AN18" s="26">
        <f>股权价值增加表!AN12</f>
        <v>0</v>
      </c>
      <c r="AO18" s="26">
        <f>股权价值增加表!AO12</f>
        <v>1536704.75</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3.9244947536551177E-4</v>
      </c>
      <c r="F19" s="57">
        <f t="shared" ref="F19:BQ19" si="19">F18/F2</f>
        <v>5.5732743346738159E-7</v>
      </c>
      <c r="G19" s="57">
        <f t="shared" si="19"/>
        <v>6.1845220925075241E-7</v>
      </c>
      <c r="H19" s="57">
        <f t="shared" si="19"/>
        <v>9.53364594351621E-7</v>
      </c>
      <c r="I19" s="57">
        <f t="shared" si="19"/>
        <v>6.2596285020572525E-4</v>
      </c>
      <c r="J19" s="57">
        <f t="shared" si="19"/>
        <v>0</v>
      </c>
      <c r="K19" s="57">
        <f t="shared" si="19"/>
        <v>0</v>
      </c>
      <c r="L19" s="57">
        <f t="shared" si="19"/>
        <v>0</v>
      </c>
      <c r="M19" s="57">
        <f t="shared" si="19"/>
        <v>1.2492570921818079E-3</v>
      </c>
      <c r="N19" s="57">
        <f t="shared" si="19"/>
        <v>0</v>
      </c>
      <c r="O19" s="57">
        <f t="shared" si="19"/>
        <v>0</v>
      </c>
      <c r="P19" s="57">
        <f t="shared" si="19"/>
        <v>0</v>
      </c>
      <c r="Q19" s="57">
        <f t="shared" si="19"/>
        <v>2.2974995085515951E-3</v>
      </c>
      <c r="R19" s="57">
        <f t="shared" si="19"/>
        <v>0</v>
      </c>
      <c r="S19" s="57">
        <f t="shared" si="19"/>
        <v>0</v>
      </c>
      <c r="T19" s="57">
        <f t="shared" si="19"/>
        <v>0</v>
      </c>
      <c r="U19" s="57">
        <f t="shared" si="19"/>
        <v>7.0210821807842317E-4</v>
      </c>
      <c r="V19" s="57">
        <f t="shared" si="19"/>
        <v>0</v>
      </c>
      <c r="W19" s="57">
        <f t="shared" si="19"/>
        <v>0</v>
      </c>
      <c r="X19" s="57">
        <f t="shared" si="19"/>
        <v>0</v>
      </c>
      <c r="Y19" s="57">
        <f t="shared" si="19"/>
        <v>3.8306362075781158E-4</v>
      </c>
      <c r="Z19" s="57">
        <f t="shared" si="19"/>
        <v>0</v>
      </c>
      <c r="AA19" s="57">
        <f t="shared" si="19"/>
        <v>0</v>
      </c>
      <c r="AB19" s="57">
        <f t="shared" si="19"/>
        <v>0</v>
      </c>
      <c r="AC19" s="57">
        <f t="shared" si="19"/>
        <v>3.7965784233325207E-4</v>
      </c>
      <c r="AD19" s="57">
        <f t="shared" si="19"/>
        <v>0</v>
      </c>
      <c r="AE19" s="57">
        <f t="shared" si="19"/>
        <v>0</v>
      </c>
      <c r="AF19" s="57" t="e">
        <f t="shared" si="19"/>
        <v>#DIV/0!</v>
      </c>
      <c r="AG19" s="57">
        <f t="shared" si="19"/>
        <v>0</v>
      </c>
      <c r="AH19" s="57">
        <f t="shared" si="19"/>
        <v>0</v>
      </c>
      <c r="AI19" s="57">
        <f t="shared" si="19"/>
        <v>0</v>
      </c>
      <c r="AJ19" s="57" t="e">
        <f t="shared" si="19"/>
        <v>#DIV/0!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42" t="s">
        <v>372</v>
      </c>
      <c r="E20" s="26">
        <f>股权价值增加表!E13-股权价值增加表!E14</f>
        <v>16819692.219999999</v>
      </c>
      <c r="F20" s="26">
        <f>股权价值增加表!F13-股权价值增加表!F14</f>
        <v>6927023.9199999999</v>
      </c>
      <c r="G20" s="26">
        <f>股权价值增加表!G13-股权价值增加表!G14</f>
        <v>4290644.53</v>
      </c>
      <c r="H20" s="26">
        <f>股权价值增加表!H13-股权价值增加表!H14</f>
        <v>21952965.059999999</v>
      </c>
      <c r="I20" s="26">
        <f>股权价值增加表!I13-股权价值增加表!I14</f>
        <v>89393870.120000005</v>
      </c>
      <c r="J20" s="26">
        <f>股权价值增加表!J13-股权价值增加表!J14</f>
        <v>49556208.899999991</v>
      </c>
      <c r="K20" s="26">
        <f>股权价值增加表!K13-股权价值增加表!K14</f>
        <v>45795951.459999993</v>
      </c>
      <c r="L20" s="26">
        <f>股权价值增加表!L13-股权价值增加表!L14</f>
        <v>32720825.010000002</v>
      </c>
      <c r="M20" s="26">
        <f>股权价值增加表!M13-股权价值增加表!M14</f>
        <v>87382199.310000002</v>
      </c>
      <c r="N20" s="26">
        <f>股权价值增加表!N13-股权价值增加表!N14</f>
        <v>34774817.630000003</v>
      </c>
      <c r="O20" s="26">
        <f>股权价值增加表!O13-股权价值增加表!O14</f>
        <v>15874969.469999999</v>
      </c>
      <c r="P20" s="26">
        <f>股权价值增加表!P13-股权价值增加表!P14</f>
        <v>5428114.9400000004</v>
      </c>
      <c r="Q20" s="26">
        <f>股权价值增加表!Q13-股权价值增加表!Q14</f>
        <v>18273697.150000002</v>
      </c>
      <c r="R20" s="26">
        <f>股权价值增加表!R13-股权价值增加表!R14</f>
        <v>6095411.8900000006</v>
      </c>
      <c r="S20" s="26">
        <f>股权价值增加表!S13-股权价值增加表!S14</f>
        <v>2044491.4799999995</v>
      </c>
      <c r="T20" s="26">
        <f>股权价值增加表!T13-股权价值增加表!T14</f>
        <v>1279857.56</v>
      </c>
      <c r="U20" s="26">
        <f>股权价值增加表!U13-股权价值增加表!U14</f>
        <v>32626436.870000001</v>
      </c>
      <c r="V20" s="26">
        <f>股权价值增加表!V13-股权价值增加表!V14</f>
        <v>15820753.909999998</v>
      </c>
      <c r="W20" s="26">
        <f>股权价值增加表!W13-股权价值增加表!W14</f>
        <v>7078790.1299999999</v>
      </c>
      <c r="X20" s="26">
        <f>股权价值增加表!X13-股权价值增加表!X14</f>
        <v>2303308.38</v>
      </c>
      <c r="Y20" s="26">
        <f>股权价值增加表!Y13-股权价值增加表!Y14</f>
        <v>16948529.32</v>
      </c>
      <c r="Z20" s="26">
        <f>股权价值增加表!Z13-股权价值增加表!Z14</f>
        <v>11312364.15</v>
      </c>
      <c r="AA20" s="26">
        <f>股权价值增加表!AA13-股权价值增加表!AA14</f>
        <v>8353329.7000000002</v>
      </c>
      <c r="AB20" s="26">
        <f>股权价值增加表!AB13-股权价值增加表!AB14</f>
        <v>1230339.5899999999</v>
      </c>
      <c r="AC20" s="26">
        <f>股权价值增加表!AC13-股权价值增加表!AC14</f>
        <v>21162758.18</v>
      </c>
      <c r="AD20" s="26">
        <f>股权价值增加表!AD13-股权价值增加表!AD14</f>
        <v>17287011.790000003</v>
      </c>
      <c r="AE20" s="26">
        <f>股权价值增加表!AE13-股权价值增加表!AE14</f>
        <v>1777616.1800000002</v>
      </c>
      <c r="AF20" s="26">
        <f>股权价值增加表!AF13-股权价值增加表!AF14</f>
        <v>0</v>
      </c>
      <c r="AG20" s="26">
        <f>股权价值增加表!AG13-股权价值增加表!AG14</f>
        <v>16881272.619999997</v>
      </c>
      <c r="AH20" s="26">
        <f>股权价值增加表!AH13-股权价值增加表!AH14</f>
        <v>21177692.02</v>
      </c>
      <c r="AI20" s="26">
        <f>股权价值增加表!AI13-股权价值增加表!AI14</f>
        <v>7112765.1500000004</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5.4263046783849375E-3</v>
      </c>
      <c r="F21" s="57">
        <f t="shared" ref="F21:BQ21" si="21">F20/F2</f>
        <v>3.2064954010803657E-3</v>
      </c>
      <c r="G21" s="57">
        <f t="shared" si="21"/>
        <v>3.0570951482582448E-3</v>
      </c>
      <c r="H21" s="57">
        <f t="shared" si="21"/>
        <v>3.2498726132363674E-2</v>
      </c>
      <c r="I21" s="57">
        <f t="shared" si="21"/>
        <v>3.4157909073033621E-2</v>
      </c>
      <c r="J21" s="57">
        <f t="shared" si="21"/>
        <v>2.6557699545564212E-2</v>
      </c>
      <c r="K21" s="57">
        <f t="shared" si="21"/>
        <v>3.9142053105252199E-2</v>
      </c>
      <c r="L21" s="57">
        <f t="shared" si="21"/>
        <v>6.5535615557056281E-2</v>
      </c>
      <c r="M21" s="57">
        <f t="shared" si="21"/>
        <v>3.6818211132325258E-2</v>
      </c>
      <c r="N21" s="57">
        <f t="shared" si="21"/>
        <v>1.9862025432295309E-2</v>
      </c>
      <c r="O21" s="57">
        <f t="shared" si="21"/>
        <v>1.418843456907274E-2</v>
      </c>
      <c r="P21" s="57">
        <f t="shared" si="21"/>
        <v>1.0645876782969911E-2</v>
      </c>
      <c r="Q21" s="57">
        <f t="shared" si="21"/>
        <v>8.9248323623659729E-3</v>
      </c>
      <c r="R21" s="57">
        <f t="shared" si="21"/>
        <v>4.4115906083156313E-3</v>
      </c>
      <c r="S21" s="57">
        <f t="shared" si="21"/>
        <v>2.4074368121345187E-3</v>
      </c>
      <c r="T21" s="57">
        <f t="shared" si="21"/>
        <v>3.3990899920843384E-3</v>
      </c>
      <c r="U21" s="57">
        <f t="shared" si="21"/>
        <v>2.0611338274794812E-2</v>
      </c>
      <c r="V21" s="57">
        <f t="shared" si="21"/>
        <v>1.4369303500864959E-2</v>
      </c>
      <c r="W21" s="57">
        <f t="shared" si="21"/>
        <v>9.9961020814363748E-3</v>
      </c>
      <c r="X21" s="57">
        <f t="shared" si="21"/>
        <v>6.7746026790449793E-3</v>
      </c>
      <c r="Y21" s="57">
        <f t="shared" si="21"/>
        <v>1.113922566014711E-2</v>
      </c>
      <c r="Z21" s="57">
        <f t="shared" si="21"/>
        <v>1.0227170163746016E-2</v>
      </c>
      <c r="AA21" s="57">
        <f t="shared" si="21"/>
        <v>1.1282407611945967E-2</v>
      </c>
      <c r="AB21" s="57">
        <f t="shared" si="21"/>
        <v>3.1525145576367973E-3</v>
      </c>
      <c r="AC21" s="57">
        <f t="shared" si="21"/>
        <v>1.4098407676645464E-2</v>
      </c>
      <c r="AD21" s="57">
        <f t="shared" si="21"/>
        <v>1.5877344512494958E-2</v>
      </c>
      <c r="AE21" s="57">
        <f t="shared" si="21"/>
        <v>2.3362468655270274E-3</v>
      </c>
      <c r="AF21" s="57" t="e">
        <f t="shared" si="21"/>
        <v>#DIV/0!</v>
      </c>
      <c r="AG21" s="57">
        <f t="shared" si="21"/>
        <v>1.4649325544282148E-2</v>
      </c>
      <c r="AH21" s="57">
        <f t="shared" si="21"/>
        <v>2.5362846126106137E-2</v>
      </c>
      <c r="AI21" s="57">
        <f t="shared" si="21"/>
        <v>9.7243375708971676E-3</v>
      </c>
      <c r="AJ21" s="57" t="e">
        <f t="shared" si="21"/>
        <v>#DIV/0!</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0.17916869833995169</v>
      </c>
      <c r="F22" s="57">
        <f t="shared" ref="F22:BQ22" si="23">F11+F13+F15+F17+F19+F21</f>
        <v>0.1791499211614104</v>
      </c>
      <c r="G22" s="57">
        <f t="shared" si="23"/>
        <v>0.17797951190107589</v>
      </c>
      <c r="H22" s="57">
        <f t="shared" si="23"/>
        <v>0.20315780079985582</v>
      </c>
      <c r="I22" s="57">
        <f t="shared" si="23"/>
        <v>0.20478401496023588</v>
      </c>
      <c r="J22" s="57">
        <f t="shared" si="23"/>
        <v>0.18551994722734932</v>
      </c>
      <c r="K22" s="57">
        <f t="shared" si="23"/>
        <v>0.19875357294499515</v>
      </c>
      <c r="L22" s="57">
        <f t="shared" si="23"/>
        <v>0.24197774357878921</v>
      </c>
      <c r="M22" s="57">
        <f t="shared" si="23"/>
        <v>0.19875700938912702</v>
      </c>
      <c r="N22" s="57">
        <f t="shared" si="23"/>
        <v>0.1644181489348811</v>
      </c>
      <c r="O22" s="57">
        <f t="shared" si="23"/>
        <v>0.15110148760972894</v>
      </c>
      <c r="P22" s="57">
        <f t="shared" si="23"/>
        <v>0.15870318079813975</v>
      </c>
      <c r="Q22" s="57">
        <f t="shared" si="23"/>
        <v>0.19424693439560861</v>
      </c>
      <c r="R22" s="57">
        <f t="shared" si="23"/>
        <v>0.16356708997774708</v>
      </c>
      <c r="S22" s="57">
        <f t="shared" si="23"/>
        <v>0.15609023659513782</v>
      </c>
      <c r="T22" s="57">
        <f t="shared" si="23"/>
        <v>0.15905340663479323</v>
      </c>
      <c r="U22" s="57">
        <f t="shared" si="23"/>
        <v>0.19633237694117028</v>
      </c>
      <c r="V22" s="57">
        <f t="shared" si="23"/>
        <v>0.17608804398027847</v>
      </c>
      <c r="W22" s="57">
        <f t="shared" si="23"/>
        <v>0.17120286806233642</v>
      </c>
      <c r="X22" s="57">
        <f t="shared" si="23"/>
        <v>0.1835294755800437</v>
      </c>
      <c r="Y22" s="57">
        <f t="shared" si="23"/>
        <v>0.17888172726541512</v>
      </c>
      <c r="Z22" s="57">
        <f t="shared" si="23"/>
        <v>0.16245747820411119</v>
      </c>
      <c r="AA22" s="57">
        <f t="shared" si="23"/>
        <v>0.1497289618924825</v>
      </c>
      <c r="AB22" s="57">
        <f t="shared" si="23"/>
        <v>0.13688346948091537</v>
      </c>
      <c r="AC22" s="57">
        <f t="shared" si="23"/>
        <v>0.19940870927793072</v>
      </c>
      <c r="AD22" s="57">
        <f t="shared" si="23"/>
        <v>0.19797384651921346</v>
      </c>
      <c r="AE22" s="57">
        <f t="shared" si="23"/>
        <v>0.17578978645944474</v>
      </c>
      <c r="AF22" s="57" t="e">
        <f t="shared" si="23"/>
        <v>#DIV/0!</v>
      </c>
      <c r="AG22" s="57">
        <f t="shared" si="23"/>
        <v>0.18640110889868886</v>
      </c>
      <c r="AH22" s="57">
        <f t="shared" si="23"/>
        <v>0.21663531021609705</v>
      </c>
      <c r="AI22" s="57">
        <f t="shared" si="23"/>
        <v>0.23700612410956795</v>
      </c>
      <c r="AJ22" s="57" t="e">
        <f t="shared" si="23"/>
        <v>#DIV/0!</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42" t="s">
        <v>375</v>
      </c>
      <c r="E23" s="27">
        <f>股权价值增加表!E17</f>
        <v>511197769.52274662</v>
      </c>
      <c r="F23" s="27">
        <f>股权价值增加表!F17</f>
        <v>349504092.23842454</v>
      </c>
      <c r="G23" s="27">
        <f>股权价值增加表!G17</f>
        <v>227673833.22572768</v>
      </c>
      <c r="H23" s="27">
        <f>股权价值增加表!H17</f>
        <v>133826130.06936762</v>
      </c>
      <c r="I23" s="27">
        <f>股权价值增加表!I17</f>
        <v>504071081.10528439</v>
      </c>
      <c r="J23" s="27">
        <f>股权价值增加表!J17</f>
        <v>343943924.18797714</v>
      </c>
      <c r="K23" s="27">
        <f>股权价值增加表!K17</f>
        <v>253503654.72339511</v>
      </c>
      <c r="L23" s="27">
        <f>股权价值增加表!L17</f>
        <v>106444248.6489073</v>
      </c>
      <c r="M23" s="27">
        <f>股权价值增加表!M17</f>
        <v>382422205.7640276</v>
      </c>
      <c r="N23" s="27">
        <f>股权价值增加表!N17</f>
        <v>317641030.98822033</v>
      </c>
      <c r="O23" s="27">
        <f>股权价值增加表!O17</f>
        <v>203920973.27557206</v>
      </c>
      <c r="P23" s="27">
        <f>股权价值增加表!P17</f>
        <v>74953563.027919292</v>
      </c>
      <c r="Q23" s="27">
        <f>股权价值增加表!Q17</f>
        <v>266590591.48355329</v>
      </c>
      <c r="R23" s="27">
        <f>股权价值增加表!R17</f>
        <v>214860284.76137012</v>
      </c>
      <c r="S23" s="27">
        <f>股权价值增加表!S17</f>
        <v>134675475.2362974</v>
      </c>
      <c r="T23" s="27">
        <f>股权价值增加表!T17</f>
        <v>59140615.710632041</v>
      </c>
      <c r="U23" s="27">
        <f>股权价值增加表!U17</f>
        <v>212574223.1259875</v>
      </c>
      <c r="V23" s="27">
        <f>股权价值增加表!V17</f>
        <v>170276779.61585516</v>
      </c>
      <c r="W23" s="27">
        <f>股权价值增加表!W17</f>
        <v>115190616.06993157</v>
      </c>
      <c r="X23" s="27">
        <f>股权价值增加表!X17</f>
        <v>50291204.17966342</v>
      </c>
      <c r="Y23" s="27">
        <f>股权价值增加表!Y17</f>
        <v>285823709.38791019</v>
      </c>
      <c r="Z23" s="27">
        <f>股权价值增加表!Z17</f>
        <v>225745421.11385414</v>
      </c>
      <c r="AA23" s="27">
        <f>股权价值增加表!AA17</f>
        <v>160402917.94825578</v>
      </c>
      <c r="AB23" s="27">
        <f>股权价值增加表!AB17</f>
        <v>78983758.448663309</v>
      </c>
      <c r="AC23" s="27">
        <f>股权价值增加表!AC17</f>
        <v>226400558.45457169</v>
      </c>
      <c r="AD23" s="27">
        <f>股权价值增加表!AD17</f>
        <v>174013204.83151221</v>
      </c>
      <c r="AE23" s="27">
        <f>股权价值增加表!AE17</f>
        <v>113103643.64906119</v>
      </c>
      <c r="AF23" s="27" t="e">
        <f>股权价值增加表!AF17</f>
        <v>#DIV/0!</v>
      </c>
      <c r="AG23" s="27">
        <f>股权价值增加表!AG17</f>
        <v>184518034.76876754</v>
      </c>
      <c r="AH23" s="27">
        <f>股权价值增加表!AH17</f>
        <v>122168716.03712261</v>
      </c>
      <c r="AI23" s="27">
        <f>股权价值增加表!AI17</f>
        <v>128931581.31627291</v>
      </c>
      <c r="AJ23" s="27" t="e">
        <f>股权价值增加表!AJ17</f>
        <v>#DIV/0!</v>
      </c>
      <c r="AK23" s="27">
        <f>股权价值增加表!AK17</f>
        <v>-8330948.1383573748</v>
      </c>
      <c r="AL23" s="27">
        <f>股权价值增加表!AL17</f>
        <v>0</v>
      </c>
      <c r="AM23" s="27">
        <f>股权价值增加表!AM17</f>
        <v>0</v>
      </c>
      <c r="AN23" s="27">
        <f>股权价值增加表!AN17</f>
        <v>0</v>
      </c>
      <c r="AO23" s="27">
        <f>股权价值增加表!AO17</f>
        <v>-3873734.3606334436</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0.16492066632722396</v>
      </c>
      <c r="F24" s="57">
        <f t="shared" ref="F24:BQ24" si="25">F23/F2</f>
        <v>0.16178423481195028</v>
      </c>
      <c r="G24" s="57">
        <f t="shared" si="25"/>
        <v>0.16221818565327034</v>
      </c>
      <c r="H24" s="57">
        <f t="shared" si="25"/>
        <v>0.1981135003217856</v>
      </c>
      <c r="I24" s="57">
        <f t="shared" si="25"/>
        <v>0.19260844319221268</v>
      </c>
      <c r="J24" s="57">
        <f t="shared" si="25"/>
        <v>0.18432320796651203</v>
      </c>
      <c r="K24" s="57">
        <f t="shared" si="25"/>
        <v>0.21667097634657703</v>
      </c>
      <c r="L24" s="57">
        <f t="shared" si="25"/>
        <v>0.21319417696780427</v>
      </c>
      <c r="M24" s="57">
        <f t="shared" si="25"/>
        <v>0.16113237735706862</v>
      </c>
      <c r="N24" s="57">
        <f t="shared" si="25"/>
        <v>0.18142422206078826</v>
      </c>
      <c r="O24" s="57">
        <f t="shared" si="25"/>
        <v>0.18225668981913862</v>
      </c>
      <c r="P24" s="57">
        <f t="shared" si="25"/>
        <v>0.14700248709910294</v>
      </c>
      <c r="Q24" s="57">
        <f t="shared" si="25"/>
        <v>0.13020224198991404</v>
      </c>
      <c r="R24" s="57">
        <f t="shared" si="25"/>
        <v>0.15550640899400853</v>
      </c>
      <c r="S24" s="57">
        <f t="shared" si="25"/>
        <v>0.15858354018456131</v>
      </c>
      <c r="T24" s="57">
        <f t="shared" si="25"/>
        <v>0.15706769352342237</v>
      </c>
      <c r="U24" s="57">
        <f t="shared" si="25"/>
        <v>0.1342910731812143</v>
      </c>
      <c r="V24" s="57">
        <f t="shared" si="25"/>
        <v>0.15465500186458048</v>
      </c>
      <c r="W24" s="57">
        <f t="shared" si="25"/>
        <v>0.16266298843621479</v>
      </c>
      <c r="X24" s="57">
        <f t="shared" si="25"/>
        <v>0.14791893674608431</v>
      </c>
      <c r="Y24" s="57">
        <f t="shared" si="25"/>
        <v>0.18785434050228492</v>
      </c>
      <c r="Z24" s="57">
        <f t="shared" si="25"/>
        <v>0.20408968495041674</v>
      </c>
      <c r="AA24" s="57">
        <f t="shared" si="25"/>
        <v>0.21664787185854109</v>
      </c>
      <c r="AB24" s="57">
        <f t="shared" si="25"/>
        <v>0.2023810745830584</v>
      </c>
      <c r="AC24" s="57">
        <f t="shared" si="25"/>
        <v>0.15082567896699151</v>
      </c>
      <c r="AD24" s="57">
        <f t="shared" si="25"/>
        <v>0.15982331917142004</v>
      </c>
      <c r="AE24" s="57">
        <f t="shared" si="25"/>
        <v>0.14864740540041949</v>
      </c>
      <c r="AF24" s="57" t="e">
        <f t="shared" si="25"/>
        <v>#DIV/0!</v>
      </c>
      <c r="AG24" s="57">
        <f t="shared" si="25"/>
        <v>0.16012209629956489</v>
      </c>
      <c r="AH24" s="57">
        <f t="shared" si="25"/>
        <v>0.14631180505162034</v>
      </c>
      <c r="AI24" s="57">
        <f t="shared" si="25"/>
        <v>0.17627099922862149</v>
      </c>
      <c r="AJ24" s="57" t="e">
        <f t="shared" si="25"/>
        <v>#DIV/0!</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93" customHeight="1" thickBot="1">
      <c r="A25" s="204" t="s">
        <v>632</v>
      </c>
      <c r="B25" s="205"/>
      <c r="C25" s="205"/>
      <c r="D25" s="205"/>
      <c r="E25" s="205"/>
      <c r="F25" s="205"/>
      <c r="G25" s="205"/>
      <c r="H25" s="205"/>
      <c r="I25" s="205"/>
      <c r="J25" s="205"/>
      <c r="K25" s="205"/>
      <c r="L25" s="205"/>
      <c r="M25" s="205"/>
      <c r="N25" s="205"/>
      <c r="O25" s="205"/>
      <c r="P25" s="205"/>
      <c r="Q25" s="205"/>
      <c r="R25" s="205"/>
      <c r="S25" s="205"/>
      <c r="T25" s="205"/>
      <c r="U25" s="205"/>
      <c r="V25" s="205"/>
      <c r="W25" s="205"/>
      <c r="X25" s="205"/>
      <c r="Y25" s="205"/>
      <c r="Z25" s="205"/>
      <c r="AA25" s="205"/>
      <c r="AB25" s="205"/>
      <c r="AC25" s="205"/>
      <c r="AD25" s="205"/>
      <c r="AE25" s="205"/>
      <c r="AF25" s="205"/>
      <c r="AG25" s="205"/>
    </row>
    <row r="26" spans="1:89" s="63" customFormat="1" ht="14.25" thickBot="1">
      <c r="A26" s="168" t="s">
        <v>615</v>
      </c>
      <c r="B26" s="169"/>
      <c r="C26" s="169"/>
      <c r="D26" s="169"/>
      <c r="E26" s="170">
        <f>POWER(E2/Y2,1/6)-1</f>
        <v>0.12591639222486739</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40178</v>
      </c>
      <c r="AI27" s="1">
        <v>39813</v>
      </c>
      <c r="AJ27" s="1">
        <v>25569</v>
      </c>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590426926.62000012</v>
      </c>
      <c r="F28" s="26">
        <f>股权价值增加表!F15</f>
        <v>407927448.75</v>
      </c>
      <c r="G28" s="26">
        <f>股权价值增加表!G15</f>
        <v>270688151.60000002</v>
      </c>
      <c r="H28" s="26">
        <f>股权价值增加表!H15</f>
        <v>156819526.26000008</v>
      </c>
      <c r="I28" s="26">
        <f>股权价值增加表!I15</f>
        <v>588171766.55000019</v>
      </c>
      <c r="J28" s="26">
        <f>股权价值增加表!J15</f>
        <v>403357308.93999988</v>
      </c>
      <c r="K28" s="26">
        <f>股权价值增加表!K15</f>
        <v>286103611.56</v>
      </c>
      <c r="L28" s="26">
        <f>股权价值增加表!L15</f>
        <v>120237824.96999997</v>
      </c>
      <c r="M28" s="26">
        <f>股权价值增加表!M15</f>
        <v>452128867.21000016</v>
      </c>
      <c r="N28" s="26">
        <f>股权价值增加表!N15</f>
        <v>371813915.23999995</v>
      </c>
      <c r="O28" s="26">
        <f>股权价值增加表!O15</f>
        <v>238426071.95999986</v>
      </c>
      <c r="P28" s="26">
        <f>股权价值增加表!P15</f>
        <v>87460991.719999984</v>
      </c>
      <c r="Q28" s="26">
        <f>股权价值增加表!Q15</f>
        <v>304134975.62999988</v>
      </c>
      <c r="R28" s="26">
        <f>股权价值增加表!R15</f>
        <v>239272044.13000011</v>
      </c>
      <c r="S28" s="26">
        <f>股权价值增加表!S15</f>
        <v>149480781.46000001</v>
      </c>
      <c r="T28" s="26">
        <f>股权价值增加表!T15</f>
        <v>65958254.390000008</v>
      </c>
      <c r="U28" s="26">
        <f>股权价值增加表!U15</f>
        <v>237008875.01000005</v>
      </c>
      <c r="V28" s="26">
        <f>股权价值增加表!V15</f>
        <v>189945745.60000002</v>
      </c>
      <c r="W28" s="26">
        <f>股权价值增加表!W15</f>
        <v>128447090.84000006</v>
      </c>
      <c r="X28" s="26">
        <f>股权价值增加表!X15</f>
        <v>57774972.440000027</v>
      </c>
      <c r="Y28" s="26">
        <f>股权价值增加表!Y15</f>
        <v>323428593.89000005</v>
      </c>
      <c r="Z28" s="26">
        <f>股权价值增加表!Z15</f>
        <v>261848850.18000004</v>
      </c>
      <c r="AA28" s="26">
        <f>股权价值增加表!AA15</f>
        <v>187449666.96000004</v>
      </c>
      <c r="AB28" s="26">
        <f>股权价值增加表!AB15</f>
        <v>92820645.119999975</v>
      </c>
      <c r="AC28" s="26">
        <f>股权价值增加表!AC15</f>
        <v>265683137.48000017</v>
      </c>
      <c r="AD28" s="26">
        <f>股权价值增加表!AD15</f>
        <v>209869133.33000001</v>
      </c>
      <c r="AE28" s="26">
        <f>股权价值增加表!AE15</f>
        <v>138124633.85000008</v>
      </c>
      <c r="AF28" s="26">
        <f>股权价值增加表!AF15</f>
        <v>0</v>
      </c>
      <c r="AG28" s="26">
        <f>股权价值增加表!AG15</f>
        <v>221283429.54000008</v>
      </c>
      <c r="AH28" s="26">
        <f>股权价值增加表!AH15</f>
        <v>151526519.86000004</v>
      </c>
      <c r="AI28" s="26">
        <f>股权价值增加表!AI15</f>
        <v>162679284.24000007</v>
      </c>
      <c r="AJ28" s="26">
        <f>股权价值增加表!AJ15</f>
        <v>0</v>
      </c>
      <c r="AK28" s="26">
        <f>股权价值增加表!AK15</f>
        <v>-1767938</v>
      </c>
      <c r="AL28" s="26">
        <f>股权价值增加表!AL15</f>
        <v>0</v>
      </c>
      <c r="AM28" s="26">
        <f>股权价值增加表!AM15</f>
        <v>0</v>
      </c>
      <c r="AN28" s="26">
        <f>股权价值增加表!AN15</f>
        <v>0</v>
      </c>
      <c r="AO28" s="26">
        <f>股权价值增加表!AO15</f>
        <v>-1536704.75</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60" t="s">
        <v>383</v>
      </c>
      <c r="E29" s="59">
        <f t="shared" ref="E29:AJ29" si="27">E28/E34</f>
        <v>0.94929298992236888</v>
      </c>
      <c r="F29" s="59">
        <f t="shared" si="27"/>
        <v>0.95362248655338722</v>
      </c>
      <c r="G29" s="59">
        <f t="shared" si="27"/>
        <v>0.97579879617045928</v>
      </c>
      <c r="H29" s="59">
        <f t="shared" si="27"/>
        <v>0.997891627557558</v>
      </c>
      <c r="I29" s="59">
        <f t="shared" si="27"/>
        <v>0.75426397397328027</v>
      </c>
      <c r="J29" s="59">
        <f t="shared" si="27"/>
        <v>0.7328727498811104</v>
      </c>
      <c r="K29" s="59">
        <f t="shared" si="27"/>
        <v>0.96694596675197331</v>
      </c>
      <c r="L29" s="59">
        <f t="shared" si="27"/>
        <v>0.9680804740777641</v>
      </c>
      <c r="M29" s="59">
        <f t="shared" si="27"/>
        <v>0.90373584845835386</v>
      </c>
      <c r="N29" s="59">
        <f t="shared" si="27"/>
        <v>0.93489520428207096</v>
      </c>
      <c r="O29" s="59">
        <f t="shared" si="27"/>
        <v>0.93032895530216042</v>
      </c>
      <c r="P29" s="59">
        <f t="shared" si="27"/>
        <v>0.88985425723731804</v>
      </c>
      <c r="Q29" s="59">
        <f t="shared" si="27"/>
        <v>0.84771449662062193</v>
      </c>
      <c r="R29" s="59">
        <f t="shared" si="27"/>
        <v>0.88559966961029912</v>
      </c>
      <c r="S29" s="59">
        <f t="shared" si="27"/>
        <v>0.8573234433247362</v>
      </c>
      <c r="T29" s="59">
        <f t="shared" si="27"/>
        <v>0.86366241280716338</v>
      </c>
      <c r="U29" s="59">
        <f t="shared" si="27"/>
        <v>0.81991512857598636</v>
      </c>
      <c r="V29" s="59">
        <f t="shared" si="27"/>
        <v>0.92036119777423797</v>
      </c>
      <c r="W29" s="59">
        <f t="shared" si="27"/>
        <v>0.93275458826397251</v>
      </c>
      <c r="X29" s="59">
        <f t="shared" si="27"/>
        <v>0.95794358238794597</v>
      </c>
      <c r="Y29" s="59">
        <f t="shared" si="27"/>
        <v>0.91493440062846232</v>
      </c>
      <c r="Z29" s="59">
        <f t="shared" si="27"/>
        <v>0.97565903227105999</v>
      </c>
      <c r="AA29" s="59">
        <f t="shared" si="27"/>
        <v>0.98447282505346634</v>
      </c>
      <c r="AB29" s="59">
        <f t="shared" si="27"/>
        <v>0.98768126078083396</v>
      </c>
      <c r="AC29" s="59">
        <f t="shared" si="27"/>
        <v>0.948238654787536</v>
      </c>
      <c r="AD29" s="59">
        <f t="shared" si="27"/>
        <v>0.96259085079369144</v>
      </c>
      <c r="AE29" s="59">
        <f t="shared" si="27"/>
        <v>0.98954302272130945</v>
      </c>
      <c r="AF29" s="59" t="e">
        <f t="shared" si="27"/>
        <v>#DIV/0!</v>
      </c>
      <c r="AG29" s="59">
        <f t="shared" si="27"/>
        <v>1.010894884709413</v>
      </c>
      <c r="AH29" s="59">
        <f t="shared" si="27"/>
        <v>0.95148624707155816</v>
      </c>
      <c r="AI29" s="59">
        <f t="shared" si="27"/>
        <v>1.0312188248212102</v>
      </c>
      <c r="AJ29" s="59" t="e">
        <f t="shared" si="27"/>
        <v>#DIV/0!</v>
      </c>
      <c r="AK29" s="59">
        <f t="shared" ref="AK29:BP29" si="28">AK28/AK34</f>
        <v>1.1872026429024594</v>
      </c>
      <c r="AL29" s="59">
        <f t="shared" si="28"/>
        <v>0</v>
      </c>
      <c r="AM29" s="59" t="e">
        <f t="shared" si="28"/>
        <v>#DIV/0!</v>
      </c>
      <c r="AN29" s="59" t="e">
        <f t="shared" si="28"/>
        <v>#DIV/0!</v>
      </c>
      <c r="AO29" s="59">
        <f t="shared" si="28"/>
        <v>0.95305452255068124</v>
      </c>
      <c r="AP29" s="59" t="e">
        <f t="shared" si="28"/>
        <v>#DIV/0!</v>
      </c>
      <c r="AQ29" s="59" t="e">
        <f t="shared" si="28"/>
        <v>#DIV/0!</v>
      </c>
      <c r="AR29" s="59">
        <f t="shared" si="28"/>
        <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22434846.719999999</v>
      </c>
      <c r="F30" s="26">
        <f>股权价值增加表!F20</f>
        <v>17082560.879999999</v>
      </c>
      <c r="G30" s="26">
        <f>股权价值增加表!G20</f>
        <v>7147660.0800000001</v>
      </c>
      <c r="H30" s="26">
        <f>股权价值增加表!H20</f>
        <v>2329519.0499999998</v>
      </c>
      <c r="I30" s="26">
        <f>股权价值增加表!I20</f>
        <v>16085160.640000001</v>
      </c>
      <c r="J30" s="26">
        <f>股权价值增加表!J20</f>
        <v>13463643.050000001</v>
      </c>
      <c r="K30" s="26">
        <f>股权价值增加表!K20</f>
        <v>7400413.1500000004</v>
      </c>
      <c r="L30" s="26">
        <f>股权价值增加表!L20</f>
        <v>4059550.79</v>
      </c>
      <c r="M30" s="26">
        <f>股权价值增加表!M20</f>
        <v>28489687.899999999</v>
      </c>
      <c r="N30" s="26">
        <f>股权价值增加表!N20</f>
        <v>25877178.75</v>
      </c>
      <c r="O30" s="26">
        <f>股权价值增加表!O20</f>
        <v>17148639.780000001</v>
      </c>
      <c r="P30" s="26">
        <f>股权价值增加表!P20</f>
        <v>10494950.17</v>
      </c>
      <c r="Q30" s="26">
        <f>股权价值增加表!Q20</f>
        <v>32105728.07</v>
      </c>
      <c r="R30" s="26">
        <f>股权价值增加表!R20</f>
        <v>27559816.84</v>
      </c>
      <c r="S30" s="26">
        <f>股权价值增加表!S20</f>
        <v>22554469.109999999</v>
      </c>
      <c r="T30" s="26">
        <f>股权价值增加表!T20</f>
        <v>9903213.9000000004</v>
      </c>
      <c r="U30" s="26">
        <f>股权价值增加表!U20</f>
        <v>22427932.850000001</v>
      </c>
      <c r="V30" s="26">
        <f>股权价值增加表!V20</f>
        <v>14903364.210000001</v>
      </c>
      <c r="W30" s="26">
        <f>股权价值增加表!W20</f>
        <v>7798162.9100000001</v>
      </c>
      <c r="X30" s="26">
        <f>股权价值增加表!X20</f>
        <v>3404575.07</v>
      </c>
      <c r="Y30" s="26">
        <f>股权价值增加表!Y20</f>
        <v>11562993.33</v>
      </c>
      <c r="Z30" s="26">
        <f>股权价值增加表!Z20</f>
        <v>6028861.7300000004</v>
      </c>
      <c r="AA30" s="26">
        <f>股权价值增加表!AA20</f>
        <v>0</v>
      </c>
      <c r="AB30" s="26">
        <f>股权价值增加表!AB20</f>
        <v>0</v>
      </c>
      <c r="AC30" s="26">
        <f>股权价值增加表!AC20</f>
        <v>5560783.9800000004</v>
      </c>
      <c r="AD30" s="26">
        <f>股权价值增加表!AD20</f>
        <v>4194247.22</v>
      </c>
      <c r="AE30" s="26">
        <f>股权价值增加表!AE20</f>
        <v>1252355.51</v>
      </c>
      <c r="AF30" s="26">
        <f>股权价值增加表!AF20</f>
        <v>0</v>
      </c>
      <c r="AG30" s="26">
        <f>股权价值增加表!AG20</f>
        <v>-4285458.62</v>
      </c>
      <c r="AH30" s="26">
        <f>股权价值增加表!AH20</f>
        <v>-1213254.6399999999</v>
      </c>
      <c r="AI30" s="26">
        <f>股权价值增加表!AI20</f>
        <v>-1312384.21</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60" t="s">
        <v>384</v>
      </c>
      <c r="E31" s="59">
        <f>E30/E34</f>
        <v>3.6070920483248552E-2</v>
      </c>
      <c r="F31" s="59">
        <f t="shared" ref="F31:BQ31" si="30">F30/F34</f>
        <v>3.9934341837018189E-2</v>
      </c>
      <c r="G31" s="59">
        <f t="shared" si="30"/>
        <v>2.5766469866794303E-2</v>
      </c>
      <c r="H31" s="59">
        <f t="shared" si="30"/>
        <v>1.4823457331306664E-2</v>
      </c>
      <c r="I31" s="59">
        <f t="shared" si="30"/>
        <v>2.0627404911816045E-2</v>
      </c>
      <c r="J31" s="59">
        <f t="shared" si="30"/>
        <v>2.4462522152880972E-2</v>
      </c>
      <c r="K31" s="59">
        <f t="shared" si="30"/>
        <v>2.5011217470039149E-2</v>
      </c>
      <c r="L31" s="59">
        <f t="shared" si="30"/>
        <v>3.2684987892175464E-2</v>
      </c>
      <c r="M31" s="59">
        <f t="shared" si="30"/>
        <v>5.6946490555891502E-2</v>
      </c>
      <c r="N31" s="59">
        <f t="shared" si="30"/>
        <v>6.5066016418748276E-2</v>
      </c>
      <c r="O31" s="59">
        <f t="shared" si="30"/>
        <v>6.691330356714098E-2</v>
      </c>
      <c r="P31" s="59">
        <f t="shared" si="30"/>
        <v>0.106778758216761</v>
      </c>
      <c r="Q31" s="59">
        <f t="shared" si="30"/>
        <v>8.9488198629970345E-2</v>
      </c>
      <c r="R31" s="59">
        <f t="shared" si="30"/>
        <v>0.10200508286193136</v>
      </c>
      <c r="S31" s="59">
        <f t="shared" si="30"/>
        <v>0.12935759989267184</v>
      </c>
      <c r="T31" s="59">
        <f t="shared" si="30"/>
        <v>0.1296734380028737</v>
      </c>
      <c r="U31" s="59">
        <f t="shared" si="30"/>
        <v>7.7587817948274962E-2</v>
      </c>
      <c r="V31" s="59">
        <f t="shared" si="30"/>
        <v>7.221261045807445E-2</v>
      </c>
      <c r="W31" s="59">
        <f t="shared" si="30"/>
        <v>5.6628547885082078E-2</v>
      </c>
      <c r="X31" s="59">
        <f t="shared" si="30"/>
        <v>5.6449890001271458E-2</v>
      </c>
      <c r="Y31" s="59">
        <f t="shared" si="30"/>
        <v>3.2710096051224727E-2</v>
      </c>
      <c r="Z31" s="59">
        <f t="shared" si="30"/>
        <v>2.2463774032783986E-2</v>
      </c>
      <c r="AA31" s="59">
        <f t="shared" si="30"/>
        <v>0</v>
      </c>
      <c r="AB31" s="59">
        <f t="shared" si="30"/>
        <v>0</v>
      </c>
      <c r="AC31" s="59">
        <f t="shared" si="30"/>
        <v>1.9846763218671386E-2</v>
      </c>
      <c r="AD31" s="59">
        <f t="shared" si="30"/>
        <v>1.9237435900545323E-2</v>
      </c>
      <c r="AE31" s="59">
        <f t="shared" si="30"/>
        <v>8.9720393990900434E-3</v>
      </c>
      <c r="AF31" s="59" t="e">
        <f t="shared" si="30"/>
        <v>#DIV/0!</v>
      </c>
      <c r="AG31" s="59">
        <f t="shared" si="30"/>
        <v>-1.9577372813669103E-2</v>
      </c>
      <c r="AH31" s="59">
        <f t="shared" si="30"/>
        <v>-7.6184360679723588E-3</v>
      </c>
      <c r="AI31" s="59">
        <f t="shared" si="30"/>
        <v>-8.3191618961976303E-3</v>
      </c>
      <c r="AJ31" s="59" t="e">
        <f t="shared" si="30"/>
        <v>#DIV/0!</v>
      </c>
      <c r="AK31" s="59">
        <f t="shared" si="30"/>
        <v>0</v>
      </c>
      <c r="AL31" s="59">
        <f t="shared" si="30"/>
        <v>0</v>
      </c>
      <c r="AM31" s="59" t="e">
        <f t="shared" si="30"/>
        <v>#DIV/0!</v>
      </c>
      <c r="AN31" s="59" t="e">
        <f t="shared" si="30"/>
        <v>#DIV/0!</v>
      </c>
      <c r="AO31" s="59">
        <f t="shared" si="30"/>
        <v>0</v>
      </c>
      <c r="AP31" s="59" t="e">
        <f t="shared" si="30"/>
        <v>#DIV/0!</v>
      </c>
      <c r="AQ31" s="59" t="e">
        <f t="shared" si="30"/>
        <v>#DIV/0!</v>
      </c>
      <c r="AR31" s="59">
        <f t="shared" si="30"/>
        <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9103134.1099999994</v>
      </c>
      <c r="F32" s="26">
        <f>股权价值增加表!F27</f>
        <v>2756170.9100000025</v>
      </c>
      <c r="G32" s="26">
        <f>股权价值增加表!G27</f>
        <v>-434207.31000000006</v>
      </c>
      <c r="H32" s="26">
        <f>股权价值增加表!H27</f>
        <v>-1998186.51</v>
      </c>
      <c r="I32" s="26">
        <f>股权价值增加表!I27</f>
        <v>175538723.72999999</v>
      </c>
      <c r="J32" s="26">
        <f>股权价值增加表!J27</f>
        <v>133557417.25</v>
      </c>
      <c r="K32" s="26">
        <f>股权价值增加表!K27</f>
        <v>2379738.5999999996</v>
      </c>
      <c r="L32" s="26">
        <f>股权价值增加表!L27</f>
        <v>-95072.139999999898</v>
      </c>
      <c r="M32" s="26">
        <f>股权价值增加表!M27</f>
        <v>19670183</v>
      </c>
      <c r="N32" s="26">
        <f>股权价值增加表!N27</f>
        <v>15422.78000000061</v>
      </c>
      <c r="O32" s="26">
        <f>股权价值增加表!O27</f>
        <v>706757.94999999856</v>
      </c>
      <c r="P32" s="26">
        <f>股权价值增加表!P27</f>
        <v>330930.38000000053</v>
      </c>
      <c r="Q32" s="26">
        <f>股权价值增加表!Q27</f>
        <v>22529822.040000003</v>
      </c>
      <c r="R32" s="26">
        <f>股权价值增加表!R27</f>
        <v>3348958.13</v>
      </c>
      <c r="S32" s="26">
        <f>股权价值增加表!S27</f>
        <v>2322260.1500000004</v>
      </c>
      <c r="T32" s="26">
        <f>股权价值增加表!T27</f>
        <v>508943.81999999919</v>
      </c>
      <c r="U32" s="26">
        <f>股权价值增加表!U27</f>
        <v>29628324.309999995</v>
      </c>
      <c r="V32" s="26">
        <f>股权价值增加表!V27</f>
        <v>1532630.379999999</v>
      </c>
      <c r="W32" s="26">
        <f>股权价值增加表!W27</f>
        <v>1462019.3699999989</v>
      </c>
      <c r="X32" s="26">
        <f>股权价值增加表!X27</f>
        <v>-868091.27999999956</v>
      </c>
      <c r="Y32" s="26">
        <f>股权价值增加表!Y27</f>
        <v>18507629.41</v>
      </c>
      <c r="Z32" s="26">
        <f>股权价值增加表!Z27</f>
        <v>503804.08999999968</v>
      </c>
      <c r="AA32" s="26">
        <f>股权价值增加表!AA27</f>
        <v>2956469.39</v>
      </c>
      <c r="AB32" s="26">
        <f>股权价值增加表!AB27</f>
        <v>1157694.6599999999</v>
      </c>
      <c r="AC32" s="26">
        <f>股权价值增加表!AC27</f>
        <v>8942017.1100000013</v>
      </c>
      <c r="AD32" s="26">
        <f>股权价值增加表!AD27</f>
        <v>3961892.7600000002</v>
      </c>
      <c r="AE32" s="26">
        <f>股权价值增加表!AE27</f>
        <v>207273.95999999996</v>
      </c>
      <c r="AF32" s="26">
        <f>股权价值增加表!AF27</f>
        <v>0</v>
      </c>
      <c r="AG32" s="26">
        <f>股权价值增加表!AG27</f>
        <v>1900584.0999999999</v>
      </c>
      <c r="AH32" s="26">
        <f>股权价值增加表!AH27</f>
        <v>8939188.8499999996</v>
      </c>
      <c r="AI32" s="26">
        <f>股权价值增加表!AI27</f>
        <v>-3612522.0799999996</v>
      </c>
      <c r="AJ32" s="26">
        <f>股权价值增加表!AJ27</f>
        <v>0</v>
      </c>
      <c r="AK32" s="26">
        <f>股权价值增加表!AK27</f>
        <v>278775.20999999996</v>
      </c>
      <c r="AL32" s="26">
        <f>股权价值增加表!AL27</f>
        <v>20328.759999999998</v>
      </c>
      <c r="AM32" s="26">
        <f>股权价值增加表!AM27</f>
        <v>0</v>
      </c>
      <c r="AN32" s="26">
        <f>股权价值增加表!AN27</f>
        <v>0</v>
      </c>
      <c r="AO32" s="26">
        <f>股权价值增加表!AO27</f>
        <v>-75694.87</v>
      </c>
      <c r="AP32" s="26">
        <f>股权价值增加表!AP27</f>
        <v>0</v>
      </c>
      <c r="AQ32" s="26">
        <f>股权价值增加表!AQ27</f>
        <v>0</v>
      </c>
      <c r="AR32" s="26">
        <f>股权价值增加表!AR27</f>
        <v>248300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60" t="s">
        <v>385</v>
      </c>
      <c r="E33" s="59">
        <f>E32/E34</f>
        <v>1.4636089594382463E-2</v>
      </c>
      <c r="F33" s="59">
        <f t="shared" ref="F33:BQ33" si="32">F32/F34</f>
        <v>6.4431716095944974E-3</v>
      </c>
      <c r="G33" s="59">
        <f t="shared" si="32"/>
        <v>-1.5652660372535252E-3</v>
      </c>
      <c r="H33" s="59">
        <f t="shared" si="32"/>
        <v>-1.2715084888864754E-2</v>
      </c>
      <c r="I33" s="59">
        <f t="shared" si="32"/>
        <v>0.22510862111490365</v>
      </c>
      <c r="J33" s="59">
        <f t="shared" si="32"/>
        <v>0.24266472796600858</v>
      </c>
      <c r="K33" s="59">
        <f t="shared" si="32"/>
        <v>8.0428157779875425E-3</v>
      </c>
      <c r="L33" s="59">
        <f t="shared" si="32"/>
        <v>-7.6546196993958714E-4</v>
      </c>
      <c r="M33" s="59">
        <f t="shared" si="32"/>
        <v>3.9317660985754697E-2</v>
      </c>
      <c r="N33" s="59">
        <f t="shared" si="32"/>
        <v>3.8779299180857655E-5</v>
      </c>
      <c r="O33" s="59">
        <f t="shared" si="32"/>
        <v>2.7577411306985975E-3</v>
      </c>
      <c r="P33" s="59">
        <f t="shared" si="32"/>
        <v>3.3669845459209933E-3</v>
      </c>
      <c r="Q33" s="59">
        <f t="shared" si="32"/>
        <v>6.2797304749407729E-2</v>
      </c>
      <c r="R33" s="59">
        <f t="shared" si="32"/>
        <v>1.2395247527769443E-2</v>
      </c>
      <c r="S33" s="59">
        <f t="shared" si="32"/>
        <v>1.3318956782591995E-2</v>
      </c>
      <c r="T33" s="59">
        <f t="shared" si="32"/>
        <v>6.6641491899630291E-3</v>
      </c>
      <c r="U33" s="59">
        <f t="shared" si="32"/>
        <v>0.1024970534757388</v>
      </c>
      <c r="V33" s="59">
        <f t="shared" si="32"/>
        <v>7.4261917676875016E-3</v>
      </c>
      <c r="W33" s="59">
        <f t="shared" si="32"/>
        <v>1.0616863850945436E-2</v>
      </c>
      <c r="X33" s="59">
        <f t="shared" si="32"/>
        <v>-1.4393472389217407E-2</v>
      </c>
      <c r="Y33" s="59">
        <f t="shared" si="32"/>
        <v>5.2355503320312968E-2</v>
      </c>
      <c r="Z33" s="59">
        <f t="shared" si="32"/>
        <v>1.8771936961560335E-3</v>
      </c>
      <c r="AA33" s="59">
        <f t="shared" si="32"/>
        <v>1.55271749465337E-2</v>
      </c>
      <c r="AB33" s="59">
        <f t="shared" si="32"/>
        <v>1.2318739219166064E-2</v>
      </c>
      <c r="AC33" s="59">
        <f t="shared" si="32"/>
        <v>3.191458199379258E-2</v>
      </c>
      <c r="AD33" s="59">
        <f t="shared" si="32"/>
        <v>1.8171713305763268E-2</v>
      </c>
      <c r="AE33" s="59">
        <f t="shared" si="32"/>
        <v>1.4849378796005085E-3</v>
      </c>
      <c r="AF33" s="59" t="e">
        <f t="shared" si="32"/>
        <v>#DIV/0!</v>
      </c>
      <c r="AG33" s="59">
        <f t="shared" si="32"/>
        <v>8.6824881042560989E-3</v>
      </c>
      <c r="AH33" s="59">
        <f t="shared" si="32"/>
        <v>5.6132188996414104E-2</v>
      </c>
      <c r="AI33" s="59">
        <f t="shared" si="32"/>
        <v>-2.2899662925012335E-2</v>
      </c>
      <c r="AJ33" s="59" t="e">
        <f t="shared" si="32"/>
        <v>#DIV/0!</v>
      </c>
      <c r="AK33" s="59">
        <f t="shared" si="32"/>
        <v>-0.18720264290245928</v>
      </c>
      <c r="AL33" s="59">
        <f t="shared" si="32"/>
        <v>1</v>
      </c>
      <c r="AM33" s="59" t="e">
        <f t="shared" si="32"/>
        <v>#DIV/0!</v>
      </c>
      <c r="AN33" s="59" t="e">
        <f t="shared" si="32"/>
        <v>#DIV/0!</v>
      </c>
      <c r="AO33" s="59">
        <f t="shared" si="32"/>
        <v>4.6945477449318665E-2</v>
      </c>
      <c r="AP33" s="59" t="e">
        <f t="shared" si="32"/>
        <v>#DIV/0!</v>
      </c>
      <c r="AQ33" s="59" t="e">
        <f t="shared" si="32"/>
        <v>#DIV/0!</v>
      </c>
      <c r="AR33" s="59">
        <f t="shared" si="32"/>
        <v>1</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60" t="s">
        <v>381</v>
      </c>
      <c r="E34" s="58">
        <f>股权价值增加表!E31</f>
        <v>621964907.45000017</v>
      </c>
      <c r="F34" s="58">
        <f>股权价值增加表!F31</f>
        <v>427766180.54000002</v>
      </c>
      <c r="G34" s="58">
        <f>股权价值增加表!G31</f>
        <v>277401604.37</v>
      </c>
      <c r="H34" s="58">
        <f>股权价值增加表!H31</f>
        <v>157150858.8000001</v>
      </c>
      <c r="I34" s="58">
        <f>股权价值增加表!I31</f>
        <v>779795650.9200002</v>
      </c>
      <c r="J34" s="58">
        <f>股权价值增加表!J31</f>
        <v>550378369.23999989</v>
      </c>
      <c r="K34" s="58">
        <f>股权价值增加表!K31</f>
        <v>295883763.31</v>
      </c>
      <c r="L34" s="58">
        <f>股权价值增加表!L31</f>
        <v>124202303.61999997</v>
      </c>
      <c r="M34" s="58">
        <f>股权价值增加表!M31</f>
        <v>500288738.11000013</v>
      </c>
      <c r="N34" s="58">
        <f>股权价值增加表!N31</f>
        <v>397706516.76999992</v>
      </c>
      <c r="O34" s="58">
        <f>股权价值增加表!O31</f>
        <v>256281469.68999985</v>
      </c>
      <c r="P34" s="58">
        <f>股权价值增加表!P31</f>
        <v>98286872.269999981</v>
      </c>
      <c r="Q34" s="58">
        <f>股权价值增加表!Q31</f>
        <v>358770525.73999989</v>
      </c>
      <c r="R34" s="58">
        <f>股权价值增加表!R31</f>
        <v>270180819.10000014</v>
      </c>
      <c r="S34" s="58">
        <f>股权价值增加表!S31</f>
        <v>174357510.72</v>
      </c>
      <c r="T34" s="58">
        <f>股权价值增加表!T31</f>
        <v>76370412.109999999</v>
      </c>
      <c r="U34" s="58">
        <f>股权价值增加表!U31</f>
        <v>289065132.17000002</v>
      </c>
      <c r="V34" s="58">
        <f>股权价值增加表!V31</f>
        <v>206381740.19000003</v>
      </c>
      <c r="W34" s="58">
        <f>股权价值增加表!W31</f>
        <v>137707273.12000006</v>
      </c>
      <c r="X34" s="58">
        <f>股权价值增加表!X31</f>
        <v>60311456.230000027</v>
      </c>
      <c r="Y34" s="58">
        <f>股权价值增加表!Y31</f>
        <v>353499216.63000005</v>
      </c>
      <c r="Z34" s="58">
        <f>股权价值增加表!Z31</f>
        <v>268381516.00000003</v>
      </c>
      <c r="AA34" s="58">
        <f>股权价值增加表!AA31</f>
        <v>190406136.35000002</v>
      </c>
      <c r="AB34" s="58">
        <f>股权价值增加表!AB31</f>
        <v>93978339.779999971</v>
      </c>
      <c r="AC34" s="58">
        <f>股权价值增加表!AC31</f>
        <v>280185938.57000017</v>
      </c>
      <c r="AD34" s="58">
        <f>股权价值增加表!AD31</f>
        <v>218025273.31</v>
      </c>
      <c r="AE34" s="58">
        <f>股权价值增加表!AE31</f>
        <v>139584263.32000008</v>
      </c>
      <c r="AF34" s="58">
        <f>股权价值增加表!AF31</f>
        <v>0</v>
      </c>
      <c r="AG34" s="58">
        <f>股权价值增加表!AG31</f>
        <v>218898555.02000007</v>
      </c>
      <c r="AH34" s="58">
        <f>股权价值增加表!AH31</f>
        <v>159252454.07000005</v>
      </c>
      <c r="AI34" s="58">
        <f>股权价值增加表!AI31</f>
        <v>157754377.95000005</v>
      </c>
      <c r="AJ34" s="58">
        <f>股权价值增加表!AJ31</f>
        <v>0</v>
      </c>
      <c r="AK34" s="58">
        <f>股权价值增加表!AK31</f>
        <v>-1489162.79</v>
      </c>
      <c r="AL34" s="58">
        <f>股权价值增加表!AL31</f>
        <v>20328.759999999998</v>
      </c>
      <c r="AM34" s="58">
        <f>股权价值增加表!AM31</f>
        <v>0</v>
      </c>
      <c r="AN34" s="58">
        <f>股权价值增加表!AN31</f>
        <v>0</v>
      </c>
      <c r="AO34" s="58">
        <f>股权价值增加表!AO31</f>
        <v>-1612399.62</v>
      </c>
      <c r="AP34" s="58">
        <f>股权价值增加表!AP31</f>
        <v>0</v>
      </c>
      <c r="AQ34" s="58">
        <f>股权价值增加表!AQ31</f>
        <v>0</v>
      </c>
      <c r="AR34" s="58">
        <f>股权价值增加表!AR31</f>
        <v>248300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04" t="s">
        <v>616</v>
      </c>
      <c r="B35" s="205"/>
      <c r="C35" s="205"/>
      <c r="D35" s="205"/>
      <c r="E35" s="205"/>
      <c r="F35" s="205"/>
      <c r="G35" s="205"/>
      <c r="H35" s="205"/>
      <c r="I35" s="205"/>
      <c r="J35" s="205"/>
      <c r="K35" s="205"/>
      <c r="L35" s="205"/>
      <c r="M35" s="205"/>
      <c r="N35" s="205"/>
      <c r="O35" s="205"/>
      <c r="P35" s="205"/>
      <c r="Q35" s="205"/>
      <c r="R35" s="205"/>
      <c r="S35" s="205"/>
      <c r="T35" s="205"/>
      <c r="U35" s="205"/>
      <c r="V35" s="205"/>
      <c r="W35" s="205"/>
      <c r="X35" s="205"/>
      <c r="Y35" s="205"/>
      <c r="Z35" s="205"/>
      <c r="AA35" s="205"/>
      <c r="AB35" s="205"/>
      <c r="AC35" s="205"/>
      <c r="AD35" s="205"/>
      <c r="AE35" s="205"/>
      <c r="AF35" s="205"/>
      <c r="AG35" s="205"/>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621964907.45000017</v>
      </c>
      <c r="F39" s="26">
        <f>股权价值增加表!F31</f>
        <v>427766180.54000002</v>
      </c>
      <c r="G39" s="26">
        <f>股权价值增加表!G31</f>
        <v>277401604.37</v>
      </c>
      <c r="H39" s="26">
        <f>股权价值增加表!H31</f>
        <v>157150858.8000001</v>
      </c>
      <c r="I39" s="26">
        <f>股权价值增加表!I31</f>
        <v>779795650.9200002</v>
      </c>
      <c r="J39" s="26">
        <f>股权价值增加表!J31</f>
        <v>550378369.23999989</v>
      </c>
      <c r="K39" s="26">
        <f>股权价值增加表!K31</f>
        <v>295883763.31</v>
      </c>
      <c r="L39" s="26">
        <f>股权价值增加表!L31</f>
        <v>124202303.61999997</v>
      </c>
      <c r="M39" s="26">
        <f>股权价值增加表!M31</f>
        <v>500288738.11000013</v>
      </c>
      <c r="N39" s="26">
        <f>股权价值增加表!N31</f>
        <v>397706516.76999992</v>
      </c>
      <c r="O39" s="26">
        <f>股权价值增加表!O31</f>
        <v>256281469.68999985</v>
      </c>
      <c r="P39" s="26">
        <f>股权价值增加表!P31</f>
        <v>98286872.269999981</v>
      </c>
      <c r="Q39" s="26">
        <f>股权价值增加表!Q31</f>
        <v>358770525.73999989</v>
      </c>
      <c r="R39" s="26">
        <f>股权价值增加表!R31</f>
        <v>270180819.10000014</v>
      </c>
      <c r="S39" s="26">
        <f>股权价值增加表!S31</f>
        <v>174357510.72</v>
      </c>
      <c r="T39" s="26">
        <f>股权价值增加表!T31</f>
        <v>76370412.109999999</v>
      </c>
      <c r="U39" s="26">
        <f>股权价值增加表!U31</f>
        <v>289065132.17000002</v>
      </c>
      <c r="V39" s="26">
        <f>股权价值增加表!V31</f>
        <v>206381740.19000003</v>
      </c>
      <c r="W39" s="26">
        <f>股权价值增加表!W31</f>
        <v>137707273.12000006</v>
      </c>
      <c r="X39" s="26">
        <f>股权价值增加表!X31</f>
        <v>60311456.230000027</v>
      </c>
      <c r="Y39" s="26">
        <f>股权价值增加表!Y31</f>
        <v>353499216.63000005</v>
      </c>
      <c r="Z39" s="26">
        <f>股权价值增加表!Z31</f>
        <v>268381516.00000003</v>
      </c>
      <c r="AA39" s="26">
        <f>股权价值增加表!AA31</f>
        <v>190406136.35000002</v>
      </c>
      <c r="AB39" s="26">
        <f>股权价值增加表!AB31</f>
        <v>93978339.779999971</v>
      </c>
      <c r="AC39" s="26">
        <f>股权价值增加表!AC31</f>
        <v>280185938.57000017</v>
      </c>
      <c r="AD39" s="26">
        <f>股权价值增加表!AD31</f>
        <v>218025273.31</v>
      </c>
      <c r="AE39" s="26">
        <f>股权价值增加表!AE31</f>
        <v>139584263.32000008</v>
      </c>
      <c r="AF39" s="26">
        <f>股权价值增加表!AF31</f>
        <v>0</v>
      </c>
      <c r="AG39" s="26">
        <f>股权价值增加表!AG31</f>
        <v>218898555.02000007</v>
      </c>
      <c r="AH39" s="26">
        <f>股权价值增加表!AH31</f>
        <v>159252454.07000005</v>
      </c>
      <c r="AI39" s="26">
        <f>股权价值增加表!AI31</f>
        <v>157754377.95000005</v>
      </c>
      <c r="AJ39" s="26">
        <f>股权价值增加表!AJ31</f>
        <v>0</v>
      </c>
      <c r="AK39" s="26">
        <f>股权价值增加表!AK31</f>
        <v>-1489162.79</v>
      </c>
      <c r="AL39" s="26">
        <f>股权价值增加表!AL31</f>
        <v>20328.759999999998</v>
      </c>
      <c r="AM39" s="26">
        <f>股权价值增加表!AM31</f>
        <v>0</v>
      </c>
      <c r="AN39" s="26">
        <f>股权价值增加表!AN31</f>
        <v>0</v>
      </c>
      <c r="AO39" s="26">
        <f>股权价值增加表!AO31</f>
        <v>-1612399.62</v>
      </c>
      <c r="AP39" s="26">
        <f>股权价值增加表!AP31</f>
        <v>0</v>
      </c>
      <c r="AQ39" s="26">
        <f>股权价值增加表!AQ31</f>
        <v>0</v>
      </c>
      <c r="AR39" s="26">
        <f>股权价值增加表!AR31</f>
        <v>248300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515815612.75000018</v>
      </c>
      <c r="F40" s="26">
        <f>股权价值增加表!F38</f>
        <v>355227702.88999999</v>
      </c>
      <c r="G40" s="26">
        <f>股权价值增加表!G38</f>
        <v>227335554.55000001</v>
      </c>
      <c r="H40" s="26">
        <f>股权价值增加表!H38</f>
        <v>133750659.3200001</v>
      </c>
      <c r="I40" s="26">
        <f>股权价值增加表!I38</f>
        <v>675374893.30000019</v>
      </c>
      <c r="J40" s="26">
        <f>股权价值增加表!J38</f>
        <v>480499744.13999987</v>
      </c>
      <c r="K40" s="26">
        <f>股权价值增加表!K38</f>
        <v>252851410.16</v>
      </c>
      <c r="L40" s="26">
        <f>股权价值增加表!L38</f>
        <v>102992103.88999997</v>
      </c>
      <c r="M40" s="26">
        <f>股权价值增加表!M38</f>
        <v>416275464.69000012</v>
      </c>
      <c r="N40" s="26">
        <f>股权价值增加表!N38</f>
        <v>352107289.96999991</v>
      </c>
      <c r="O40" s="26">
        <f>股权价值增加表!O38</f>
        <v>231959425.66999984</v>
      </c>
      <c r="P40" s="26">
        <f>股权价值增加表!P38</f>
        <v>90501480.089999974</v>
      </c>
      <c r="Q40" s="26">
        <f>股权价值增加表!Q38</f>
        <v>316293608.13999987</v>
      </c>
      <c r="R40" s="26">
        <f>股权价值增加表!R38</f>
        <v>255963264.75000015</v>
      </c>
      <c r="S40" s="26">
        <f>股权价值增加表!S38</f>
        <v>174263547.50999999</v>
      </c>
      <c r="T40" s="26">
        <f>股权价值增加表!T38</f>
        <v>71935645.879999995</v>
      </c>
      <c r="U40" s="26">
        <f>股权价值增加表!U38</f>
        <v>270030972.56</v>
      </c>
      <c r="V40" s="26">
        <f>股权价值增加表!V38</f>
        <v>209004834.78000003</v>
      </c>
      <c r="W40" s="26">
        <f>股权价值增加表!W38</f>
        <v>144819944.83000007</v>
      </c>
      <c r="X40" s="26">
        <f>股权价值增加表!X38</f>
        <v>63665359.050000027</v>
      </c>
      <c r="Y40" s="26">
        <f>股权价值增加表!Y38</f>
        <v>332944366.40000004</v>
      </c>
      <c r="Z40" s="26">
        <f>股权价值增加表!Z38</f>
        <v>258123381.02000004</v>
      </c>
      <c r="AA40" s="26">
        <f>股权价值增加表!AA38</f>
        <v>180639158.15000004</v>
      </c>
      <c r="AB40" s="26">
        <f>股权价值增加表!AB38</f>
        <v>89072431.769999966</v>
      </c>
      <c r="AC40" s="26">
        <f>股权价值增加表!AC38</f>
        <v>253413516.00000018</v>
      </c>
      <c r="AD40" s="26">
        <f>股权价值增加表!AD38</f>
        <v>203458038.96000001</v>
      </c>
      <c r="AE40" s="26">
        <f>股权价值增加表!AE38</f>
        <v>126014695.11000007</v>
      </c>
      <c r="AF40" s="26">
        <f>股权价值增加表!AF38</f>
        <v>0</v>
      </c>
      <c r="AG40" s="26">
        <f>股权价值增加表!AG38</f>
        <v>196729742.15000007</v>
      </c>
      <c r="AH40" s="26">
        <f>股权价值增加表!AH38</f>
        <v>148230513.74000004</v>
      </c>
      <c r="AI40" s="26">
        <f>股权价值增加表!AI38</f>
        <v>149338539.14000005</v>
      </c>
      <c r="AJ40" s="26">
        <f>股权价值增加表!AJ38</f>
        <v>0</v>
      </c>
      <c r="AK40" s="26">
        <f>股权价值增加表!AK38</f>
        <v>-6031856.5899999999</v>
      </c>
      <c r="AL40" s="26">
        <f>股权价值增加表!AL38</f>
        <v>-3780005.12</v>
      </c>
      <c r="AM40" s="26">
        <f>股权价值增加表!AM38</f>
        <v>-3105181.44</v>
      </c>
      <c r="AN40" s="26">
        <f>股权价值增加表!AN38</f>
        <v>-912582.73</v>
      </c>
      <c r="AO40" s="26">
        <f>股权价值增加表!AO38</f>
        <v>-8837837.0300000012</v>
      </c>
      <c r="AP40" s="26">
        <f>股权价值增加表!AP38</f>
        <v>-5302004.29</v>
      </c>
      <c r="AQ40" s="26">
        <f>股权价值增加表!AQ38</f>
        <v>-6007006.5499999998</v>
      </c>
      <c r="AR40" s="26">
        <f>股权价值增加表!AR38</f>
        <v>-2591647.5099999998</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0.17066765894430036</v>
      </c>
      <c r="F41" s="59">
        <f t="shared" ref="F41:BQ41" si="34">1-F40/F39</f>
        <v>0.16957506448599913</v>
      </c>
      <c r="G41" s="59">
        <f t="shared" si="34"/>
        <v>0.18048219271731958</v>
      </c>
      <c r="H41" s="59">
        <f t="shared" si="34"/>
        <v>0.14890277825195053</v>
      </c>
      <c r="I41" s="59">
        <f t="shared" si="34"/>
        <v>0.13390784816099544</v>
      </c>
      <c r="J41" s="59">
        <f t="shared" si="34"/>
        <v>0.1269647010228494</v>
      </c>
      <c r="K41" s="59">
        <f t="shared" si="34"/>
        <v>0.14543668320493353</v>
      </c>
      <c r="L41" s="59">
        <f t="shared" si="34"/>
        <v>0.1707713875814505</v>
      </c>
      <c r="M41" s="59">
        <f t="shared" si="34"/>
        <v>0.16792957150582055</v>
      </c>
      <c r="N41" s="59">
        <f t="shared" si="34"/>
        <v>0.11465546798261483</v>
      </c>
      <c r="O41" s="59">
        <f t="shared" si="34"/>
        <v>9.490363875866703E-2</v>
      </c>
      <c r="P41" s="59">
        <f t="shared" si="34"/>
        <v>7.921090579231238E-2</v>
      </c>
      <c r="Q41" s="59">
        <f t="shared" si="34"/>
        <v>0.11839578380188043</v>
      </c>
      <c r="R41" s="59">
        <f t="shared" si="34"/>
        <v>5.2622367484709387E-2</v>
      </c>
      <c r="S41" s="59">
        <f t="shared" si="34"/>
        <v>5.3891116942417217E-4</v>
      </c>
      <c r="T41" s="59">
        <f t="shared" si="34"/>
        <v>5.8069167200674454E-2</v>
      </c>
      <c r="U41" s="59">
        <f t="shared" si="34"/>
        <v>6.5847303917672018E-2</v>
      </c>
      <c r="V41" s="59">
        <f t="shared" si="34"/>
        <v>-1.2709916039980618E-2</v>
      </c>
      <c r="W41" s="59">
        <f t="shared" si="34"/>
        <v>-5.1650661209462267E-2</v>
      </c>
      <c r="X41" s="59">
        <f t="shared" si="34"/>
        <v>-5.5609713803125072E-2</v>
      </c>
      <c r="Y41" s="59">
        <f t="shared" si="34"/>
        <v>5.8146805602441676E-2</v>
      </c>
      <c r="Z41" s="59">
        <f t="shared" si="34"/>
        <v>3.822221117493052E-2</v>
      </c>
      <c r="AA41" s="59">
        <f t="shared" si="34"/>
        <v>5.1295501222957229E-2</v>
      </c>
      <c r="AB41" s="59">
        <f t="shared" si="34"/>
        <v>5.2202539664826686E-2</v>
      </c>
      <c r="AC41" s="59">
        <f t="shared" si="34"/>
        <v>9.5552341800733576E-2</v>
      </c>
      <c r="AD41" s="59">
        <f t="shared" si="34"/>
        <v>6.681442994586928E-2</v>
      </c>
      <c r="AE41" s="59">
        <f t="shared" si="34"/>
        <v>9.721416932861171E-2</v>
      </c>
      <c r="AF41" s="59" t="e">
        <f t="shared" si="34"/>
        <v>#DIV/0!</v>
      </c>
      <c r="AG41" s="59">
        <f t="shared" si="34"/>
        <v>0.10127436824776892</v>
      </c>
      <c r="AH41" s="59">
        <f t="shared" si="34"/>
        <v>6.9210489686741483E-2</v>
      </c>
      <c r="AI41" s="59">
        <f t="shared" si="34"/>
        <v>5.334773538055082E-2</v>
      </c>
      <c r="AJ41" s="59" t="e">
        <f t="shared" si="34"/>
        <v>#DIV/0!</v>
      </c>
      <c r="AK41" s="59">
        <f t="shared" si="34"/>
        <v>-3.0505018192134656</v>
      </c>
      <c r="AL41" s="59">
        <f t="shared" si="34"/>
        <v>186.94371324173241</v>
      </c>
      <c r="AM41" s="59" t="e">
        <f t="shared" si="34"/>
        <v>#DIV/0!</v>
      </c>
      <c r="AN41" s="59" t="e">
        <f t="shared" si="34"/>
        <v>#DIV/0!</v>
      </c>
      <c r="AO41" s="59">
        <f t="shared" si="34"/>
        <v>-4.4811703751207785</v>
      </c>
      <c r="AP41" s="59" t="e">
        <f t="shared" si="34"/>
        <v>#DIV/0!</v>
      </c>
      <c r="AQ41" s="59" t="e">
        <f t="shared" si="34"/>
        <v>#DIV/0!</v>
      </c>
      <c r="AR41" s="59">
        <f t="shared" si="34"/>
        <v>11.437565485300039</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67">
        <f>E39/(E39-E40)</f>
        <v>5.8593409330490847</v>
      </c>
      <c r="F42" s="29">
        <f t="shared" ref="F42:BQ42" si="36">F39/(F39-F40)</f>
        <v>5.8970934378300921</v>
      </c>
      <c r="G42" s="29">
        <f t="shared" si="36"/>
        <v>5.5407128257038121</v>
      </c>
      <c r="H42" s="29">
        <f t="shared" si="36"/>
        <v>6.7157914159798464</v>
      </c>
      <c r="I42" s="29">
        <f t="shared" si="36"/>
        <v>7.4678221906584188</v>
      </c>
      <c r="J42" s="29">
        <f t="shared" si="36"/>
        <v>7.8762048974543966</v>
      </c>
      <c r="K42" s="29">
        <f t="shared" si="36"/>
        <v>6.8758443740834556</v>
      </c>
      <c r="L42" s="29">
        <f t="shared" si="36"/>
        <v>5.8557818974390186</v>
      </c>
      <c r="M42" s="29">
        <f t="shared" si="36"/>
        <v>5.9548773395479015</v>
      </c>
      <c r="N42" s="29">
        <f t="shared" si="36"/>
        <v>8.7217820274531466</v>
      </c>
      <c r="O42" s="29">
        <f t="shared" si="36"/>
        <v>10.537003776461372</v>
      </c>
      <c r="P42" s="29">
        <f t="shared" si="36"/>
        <v>12.624524236876644</v>
      </c>
      <c r="Q42" s="29">
        <f t="shared" si="36"/>
        <v>8.4462467149452412</v>
      </c>
      <c r="R42" s="29">
        <f t="shared" si="36"/>
        <v>19.003325920115106</v>
      </c>
      <c r="S42" s="29">
        <f t="shared" si="36"/>
        <v>1855.5933829845162</v>
      </c>
      <c r="T42" s="29">
        <f t="shared" si="36"/>
        <v>17.220842801898925</v>
      </c>
      <c r="U42" s="29">
        <f t="shared" si="36"/>
        <v>15.186650637211915</v>
      </c>
      <c r="V42" s="29">
        <f t="shared" si="36"/>
        <v>-78.678725874692816</v>
      </c>
      <c r="W42" s="29">
        <f t="shared" si="36"/>
        <v>-19.360836368476214</v>
      </c>
      <c r="X42" s="29">
        <f t="shared" si="36"/>
        <v>-17.982469817059286</v>
      </c>
      <c r="Y42" s="29">
        <f t="shared" si="36"/>
        <v>17.197849299532439</v>
      </c>
      <c r="Z42" s="29">
        <f t="shared" si="36"/>
        <v>26.16279825945518</v>
      </c>
      <c r="AA42" s="29">
        <f t="shared" si="36"/>
        <v>19.494887000976437</v>
      </c>
      <c r="AB42" s="29">
        <f t="shared" si="36"/>
        <v>19.156156126131659</v>
      </c>
      <c r="AC42" s="29">
        <f t="shared" si="36"/>
        <v>10.465468257025208</v>
      </c>
      <c r="AD42" s="29">
        <f t="shared" si="36"/>
        <v>14.966826788916189</v>
      </c>
      <c r="AE42" s="29">
        <f t="shared" si="36"/>
        <v>10.286566319563089</v>
      </c>
      <c r="AF42" s="29" t="e">
        <f t="shared" si="36"/>
        <v>#DIV/0!</v>
      </c>
      <c r="AG42" s="29">
        <f t="shared" si="36"/>
        <v>9.8741667541533094</v>
      </c>
      <c r="AH42" s="29">
        <f t="shared" si="36"/>
        <v>14.448676848353058</v>
      </c>
      <c r="AI42" s="29">
        <f t="shared" si="36"/>
        <v>18.74493814716967</v>
      </c>
      <c r="AJ42" s="29" t="e">
        <f t="shared" si="36"/>
        <v>#DIV/0!</v>
      </c>
      <c r="AK42" s="29">
        <f t="shared" si="36"/>
        <v>-0.32781491677911467</v>
      </c>
      <c r="AL42" s="29">
        <f t="shared" si="36"/>
        <v>5.349203686282427E-3</v>
      </c>
      <c r="AM42" s="29">
        <f t="shared" si="36"/>
        <v>0</v>
      </c>
      <c r="AN42" s="29">
        <f t="shared" si="36"/>
        <v>0</v>
      </c>
      <c r="AO42" s="29">
        <f t="shared" si="36"/>
        <v>-0.22315598745183787</v>
      </c>
      <c r="AP42" s="29">
        <f t="shared" si="36"/>
        <v>0</v>
      </c>
      <c r="AQ42" s="29">
        <f t="shared" si="36"/>
        <v>0</v>
      </c>
      <c r="AR42" s="29">
        <f t="shared" si="36"/>
        <v>8.7431193402585108E-2</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204" t="s">
        <v>617</v>
      </c>
      <c r="B43" s="205"/>
      <c r="C43" s="205"/>
      <c r="D43" s="205"/>
      <c r="E43" s="205"/>
      <c r="F43" s="205"/>
      <c r="G43" s="205"/>
      <c r="H43" s="205"/>
      <c r="I43" s="205"/>
      <c r="J43" s="205"/>
      <c r="K43" s="205"/>
      <c r="L43" s="205"/>
      <c r="M43" s="205"/>
      <c r="N43" s="205"/>
      <c r="O43" s="205"/>
      <c r="P43" s="205"/>
      <c r="Q43" s="205"/>
      <c r="R43" s="205"/>
      <c r="S43" s="205"/>
      <c r="T43" s="205"/>
      <c r="U43" s="205"/>
      <c r="V43" s="205"/>
      <c r="W43" s="205"/>
      <c r="X43" s="205"/>
      <c r="Y43" s="205"/>
      <c r="Z43" s="205"/>
      <c r="AA43" s="205"/>
      <c r="AB43" s="205"/>
      <c r="AC43" s="205"/>
      <c r="AD43" s="205"/>
      <c r="AE43" s="205"/>
      <c r="AF43" s="205"/>
      <c r="AG43" s="205"/>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40178</v>
      </c>
      <c r="AI46" s="1">
        <v>39813</v>
      </c>
      <c r="AJ46" s="1">
        <v>25569</v>
      </c>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446598518.52000016</v>
      </c>
      <c r="F47" s="26">
        <f>股权价值增加表!F42</f>
        <v>304352002.33999997</v>
      </c>
      <c r="G47" s="26">
        <f>股权价值增加表!G42</f>
        <v>191210279.53</v>
      </c>
      <c r="H47" s="26">
        <f>股权价值增加表!H42</f>
        <v>114139696.4900001</v>
      </c>
      <c r="I47" s="26">
        <f>股权价值增加表!I42</f>
        <v>578805328.61000013</v>
      </c>
      <c r="J47" s="26">
        <f>股权价值增加表!J42</f>
        <v>409723498.01999986</v>
      </c>
      <c r="K47" s="26">
        <f>股权价值增加表!K42</f>
        <v>224040361.56</v>
      </c>
      <c r="L47" s="26">
        <f>股权价值增加表!L42</f>
        <v>91176941.349999964</v>
      </c>
      <c r="M47" s="26">
        <f>股权价值增加表!M42</f>
        <v>352096477.26000011</v>
      </c>
      <c r="N47" s="26">
        <f>股权价值增加表!N42</f>
        <v>300805639.64999992</v>
      </c>
      <c r="O47" s="26">
        <f>股权价值增加表!O42</f>
        <v>198390182.13999984</v>
      </c>
      <c r="P47" s="26">
        <f>股权价值增加表!P42</f>
        <v>77559243.939999968</v>
      </c>
      <c r="Q47" s="26">
        <f>股权价值增加表!Q42</f>
        <v>277248283.92999989</v>
      </c>
      <c r="R47" s="26">
        <f>股权价值增加表!R42</f>
        <v>229848581.57000014</v>
      </c>
      <c r="S47" s="26">
        <f>股权价值增加表!S42</f>
        <v>157003635.16999999</v>
      </c>
      <c r="T47" s="26">
        <f>股权价值增加表!T42</f>
        <v>64500166.479999997</v>
      </c>
      <c r="U47" s="26">
        <f>股权价值增加表!U42</f>
        <v>242191876.61000001</v>
      </c>
      <c r="V47" s="26">
        <f>股权价值增加表!V42</f>
        <v>187362291.68000004</v>
      </c>
      <c r="W47" s="26">
        <f>股权价值增加表!W42</f>
        <v>129873697.84000008</v>
      </c>
      <c r="X47" s="26">
        <f>股权价值增加表!X42</f>
        <v>55418591.060000025</v>
      </c>
      <c r="Y47" s="26">
        <f>股权价值增加表!Y42</f>
        <v>294233087.68000007</v>
      </c>
      <c r="Z47" s="26">
        <f>股权价值增加表!Z42</f>
        <v>222533615.51000005</v>
      </c>
      <c r="AA47" s="26">
        <f>股权价值增加表!AA42</f>
        <v>154575084.25000003</v>
      </c>
      <c r="AB47" s="26">
        <f>股权价值增加表!AB42</f>
        <v>75794295.829999968</v>
      </c>
      <c r="AC47" s="26">
        <f>股权价值增加表!AC42</f>
        <v>215945061.80000019</v>
      </c>
      <c r="AD47" s="26">
        <f>股权价值增加表!AD42</f>
        <v>168697439.43000001</v>
      </c>
      <c r="AE47" s="26">
        <f>股权价值增加表!AE42</f>
        <v>103187395.13000007</v>
      </c>
      <c r="AF47" s="26">
        <f>股权价值增加表!AF42</f>
        <v>0</v>
      </c>
      <c r="AG47" s="26">
        <f>股权价值增加表!AG42</f>
        <v>164043848.55000007</v>
      </c>
      <c r="AH47" s="26">
        <f>股权价值增加表!AH42</f>
        <v>119511301.11000004</v>
      </c>
      <c r="AI47" s="26">
        <f>股权价值增加表!AI42</f>
        <v>118358364.39000005</v>
      </c>
      <c r="AJ47" s="26">
        <f>股权价值增加表!AJ42</f>
        <v>0</v>
      </c>
      <c r="AK47" s="26">
        <f>股权价值增加表!AK42</f>
        <v>-28423555.82</v>
      </c>
      <c r="AL47" s="26">
        <f>股权价值增加表!AL42</f>
        <v>-16786663.91</v>
      </c>
      <c r="AM47" s="26">
        <f>股权价值增加表!AM42</f>
        <v>-12466808.059999999</v>
      </c>
      <c r="AN47" s="26">
        <f>股权价值增加表!AN42</f>
        <v>-7688569.3900000006</v>
      </c>
      <c r="AO47" s="26">
        <f>股权价值增加表!AO42</f>
        <v>-22278471.5</v>
      </c>
      <c r="AP47" s="26">
        <f>股权价值增加表!AP42</f>
        <v>-14318720.25</v>
      </c>
      <c r="AQ47" s="26">
        <f>股权价值增加表!AQ42</f>
        <v>-10673934.73</v>
      </c>
      <c r="AR47" s="26">
        <f>股权价值增加表!AR42</f>
        <v>-8516835.2699999996</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0.14407990340770094</v>
      </c>
      <c r="F48" s="63">
        <f>股权价值增加表!F43</f>
        <v>0.140883488650175</v>
      </c>
      <c r="G48" s="63">
        <f>股权价值增加表!G43</f>
        <v>0.13623781083730693</v>
      </c>
      <c r="H48" s="63">
        <f>股权价值增加表!H43</f>
        <v>0.16897010162050632</v>
      </c>
      <c r="I48" s="63">
        <f>股权价值增加表!I43</f>
        <v>0.22116482661627634</v>
      </c>
      <c r="J48" s="63">
        <f>股权价值增加表!J43</f>
        <v>0.21957518136890272</v>
      </c>
      <c r="K48" s="63">
        <f>股权价值增加表!K43</f>
        <v>0.19148853665724067</v>
      </c>
      <c r="L48" s="63">
        <f>股权价值增加表!L43</f>
        <v>0.18261571870989524</v>
      </c>
      <c r="M48" s="63">
        <f>股权价值增加表!M43</f>
        <v>0.14835472832077248</v>
      </c>
      <c r="N48" s="63">
        <f>股权价值增加表!N43</f>
        <v>0.17180850029108136</v>
      </c>
      <c r="O48" s="63">
        <f>股权价值增加表!O43</f>
        <v>0.17731348231939695</v>
      </c>
      <c r="P48" s="63">
        <f>股权价值增加表!P43</f>
        <v>0.15211287223876388</v>
      </c>
      <c r="Q48" s="63">
        <f>股权价值增加表!Q43</f>
        <v>0.13540743487854576</v>
      </c>
      <c r="R48" s="63">
        <f>股权价值增加表!R43</f>
        <v>0.16635427795329544</v>
      </c>
      <c r="S48" s="63">
        <f>股权价值增加表!S43</f>
        <v>0.1848754737521312</v>
      </c>
      <c r="T48" s="63">
        <f>股权价值增加表!T43</f>
        <v>0.17130177390204399</v>
      </c>
      <c r="U48" s="63">
        <f>股权价值增加表!U43</f>
        <v>0.15300165065852242</v>
      </c>
      <c r="V48" s="63">
        <f>股权价值增加表!V43</f>
        <v>0.17017303025399921</v>
      </c>
      <c r="W48" s="63">
        <f>股权价值增加表!W43</f>
        <v>0.18339726386297933</v>
      </c>
      <c r="X48" s="63">
        <f>股权价值增加表!X43</f>
        <v>0.16299985652115517</v>
      </c>
      <c r="Y48" s="63">
        <f>股权价值增加表!Y43</f>
        <v>0.19338130751449598</v>
      </c>
      <c r="Z48" s="63">
        <f>股权价值增加表!Z43</f>
        <v>0.20118598754393882</v>
      </c>
      <c r="AA48" s="63">
        <f>股权价值增加表!AA43</f>
        <v>0.20877652023712048</v>
      </c>
      <c r="AB48" s="63">
        <f>股权价值增加表!AB43</f>
        <v>0.19420867452530316</v>
      </c>
      <c r="AC48" s="63">
        <f>股权价值增加表!AC43</f>
        <v>0.14386033668768225</v>
      </c>
      <c r="AD48" s="63">
        <f>股权价值增加表!AD43</f>
        <v>0.15494102721415803</v>
      </c>
      <c r="AE48" s="63">
        <f>股权价值增加表!AE43</f>
        <v>0.13561489321860332</v>
      </c>
      <c r="AF48" s="63" t="e">
        <f>股权价值增加表!AF43</f>
        <v>#DIV/0!</v>
      </c>
      <c r="AG48" s="63">
        <f>股权价值增加表!AG43</f>
        <v>0.14235489201796139</v>
      </c>
      <c r="AH48" s="63">
        <f>股权价值增加表!AH43</f>
        <v>0.14312922945149473</v>
      </c>
      <c r="AI48" s="63">
        <f>股权价值增加表!AI43</f>
        <v>0.16181564629159936</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-0.22841325667732598</v>
      </c>
      <c r="F49" s="59">
        <f t="shared" ref="F49:BQ49" si="38">(F47-J47)/J47</f>
        <v>-0.25717708696037828</v>
      </c>
      <c r="G49" s="59">
        <f t="shared" si="38"/>
        <v>-0.14653646245436813</v>
      </c>
      <c r="H49" s="59">
        <f t="shared" si="38"/>
        <v>0.2518482721618534</v>
      </c>
      <c r="I49" s="59">
        <f t="shared" si="38"/>
        <v>0.64388275939094508</v>
      </c>
      <c r="J49" s="59">
        <f t="shared" si="38"/>
        <v>0.362087155336351</v>
      </c>
      <c r="K49" s="59">
        <f t="shared" si="38"/>
        <v>0.12929157654535225</v>
      </c>
      <c r="L49" s="59">
        <f t="shared" si="38"/>
        <v>0.17557800615661859</v>
      </c>
      <c r="M49" s="59">
        <f t="shared" si="38"/>
        <v>0.2699681032070807</v>
      </c>
      <c r="N49" s="59">
        <f t="shared" si="38"/>
        <v>0.30871218606319689</v>
      </c>
      <c r="O49" s="59">
        <f t="shared" si="38"/>
        <v>0.2636024759884536</v>
      </c>
      <c r="P49" s="59">
        <f t="shared" si="38"/>
        <v>0.20246579462782144</v>
      </c>
      <c r="Q49" s="59">
        <f t="shared" si="38"/>
        <v>0.14474642093983597</v>
      </c>
      <c r="R49" s="59">
        <f t="shared" si="38"/>
        <v>0.22676008875128045</v>
      </c>
      <c r="S49" s="59">
        <f t="shared" si="38"/>
        <v>0.20889477839787896</v>
      </c>
      <c r="T49" s="59">
        <f t="shared" si="38"/>
        <v>0.16387236207733297</v>
      </c>
      <c r="U49" s="59">
        <f t="shared" si="38"/>
        <v>-0.17687069622366422</v>
      </c>
      <c r="V49" s="59">
        <f t="shared" si="38"/>
        <v>-0.15804948726238402</v>
      </c>
      <c r="W49" s="59">
        <f t="shared" si="38"/>
        <v>-0.15980186282835518</v>
      </c>
      <c r="X49" s="59">
        <f t="shared" si="38"/>
        <v>-0.2688290002152785</v>
      </c>
      <c r="Y49" s="59">
        <f t="shared" si="38"/>
        <v>0.36253677313773058</v>
      </c>
      <c r="Z49" s="59">
        <f t="shared" si="38"/>
        <v>0.31912859058147736</v>
      </c>
      <c r="AA49" s="59">
        <f t="shared" si="38"/>
        <v>0.49800355029080312</v>
      </c>
      <c r="AB49" s="59" t="e">
        <f t="shared" si="38"/>
        <v>#DIV/0!</v>
      </c>
      <c r="AC49" s="59">
        <f t="shared" si="38"/>
        <v>0.31638622056700155</v>
      </c>
      <c r="AD49" s="59">
        <f t="shared" si="38"/>
        <v>0.41156056258418844</v>
      </c>
      <c r="AE49" s="59">
        <f t="shared" si="38"/>
        <v>-0.1281782604735095</v>
      </c>
      <c r="AF49" s="59" t="e">
        <f t="shared" si="38"/>
        <v>#DIV/0!</v>
      </c>
      <c r="AG49" s="59">
        <f t="shared" si="38"/>
        <v>-6.7714048723830667</v>
      </c>
      <c r="AH49" s="59">
        <f t="shared" si="38"/>
        <v>-8.1194194242970372</v>
      </c>
      <c r="AI49" s="59">
        <f t="shared" si="38"/>
        <v>-10.493878771564248</v>
      </c>
      <c r="AJ49" s="59">
        <f t="shared" si="38"/>
        <v>-1</v>
      </c>
      <c r="AK49" s="59">
        <f t="shared" si="38"/>
        <v>0.27583060714017121</v>
      </c>
      <c r="AL49" s="59">
        <f t="shared" si="38"/>
        <v>0.17235783763566442</v>
      </c>
      <c r="AM49" s="59">
        <f t="shared" si="38"/>
        <v>0.16796742488606151</v>
      </c>
      <c r="AN49" s="59">
        <f t="shared" si="38"/>
        <v>-9.7250428562063645E-2</v>
      </c>
      <c r="AO49" s="59" t="e">
        <f t="shared" si="38"/>
        <v>#DIV/0!</v>
      </c>
      <c r="AP49" s="59">
        <f t="shared" si="38"/>
        <v>-0.86570304086311733</v>
      </c>
      <c r="AQ49" s="59">
        <f t="shared" si="38"/>
        <v>-0.85335098517037866</v>
      </c>
      <c r="AR49" s="59">
        <f t="shared" si="38"/>
        <v>-0.63543053290955731</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100850716.44000018</v>
      </c>
      <c r="F50" s="26">
        <f>股权价值增加表!F47</f>
        <v>-24017788.217599988</v>
      </c>
      <c r="G50" s="26">
        <f>股权价值增加表!G47</f>
        <v>-140057562.15480003</v>
      </c>
      <c r="H50" s="26">
        <f>股权价值增加表!H47</f>
        <v>-205147990.44759992</v>
      </c>
      <c r="I50" s="26">
        <f>股权价值增加表!I47</f>
        <v>269549892.63400012</v>
      </c>
      <c r="J50" s="26">
        <f>股权价值增加表!J47</f>
        <v>116434517.47599983</v>
      </c>
      <c r="K50" s="26">
        <f>股权价值增加表!K47</f>
        <v>-53248388.708800018</v>
      </c>
      <c r="L50" s="26">
        <f>股权价值增加表!L47</f>
        <v>-172648091.00520006</v>
      </c>
      <c r="M50" s="26">
        <f>股权价值增加表!M47</f>
        <v>94533633.918400109</v>
      </c>
      <c r="N50" s="26">
        <f>股权价值增加表!N47</f>
        <v>49239553.735599935</v>
      </c>
      <c r="O50" s="26">
        <f>股权价值增加表!O47</f>
        <v>-42321702.577600151</v>
      </c>
      <c r="P50" s="26">
        <f>股权价值增加表!P47</f>
        <v>-154775654.31600001</v>
      </c>
      <c r="Q50" s="26">
        <f>股权价值增加表!Q47</f>
        <v>50162208.039599866</v>
      </c>
      <c r="R50" s="26">
        <f>股权价值增加表!R47</f>
        <v>-89102.480399876833</v>
      </c>
      <c r="S50" s="26">
        <f>股权价值增加表!S47</f>
        <v>-55890458.403600037</v>
      </c>
      <c r="T50" s="26">
        <f>股权价值增加表!T47</f>
        <v>-145231231.06400004</v>
      </c>
      <c r="U50" s="26">
        <f>股权价值增加表!U47</f>
        <v>46194797.108400017</v>
      </c>
      <c r="V50" s="26">
        <f>股权价值增加表!V47</f>
        <v>-4546155.5303999782</v>
      </c>
      <c r="W50" s="26">
        <f>股权价值增加表!W47</f>
        <v>-57435661.863199934</v>
      </c>
      <c r="X50" s="26">
        <f>股权价值增加表!X47</f>
        <v>-131797404.06959996</v>
      </c>
      <c r="Y50" s="26">
        <f>股权价值增加表!Y47</f>
        <v>112397405.95680007</v>
      </c>
      <c r="Z50" s="26">
        <f>股权价值增加表!Z47</f>
        <v>43466820.386000037</v>
      </c>
      <c r="AA50" s="26">
        <f>股权价值增加表!AA47</f>
        <v>-22998047.010800004</v>
      </c>
      <c r="AB50" s="26">
        <f>股权价值增加表!AB47</f>
        <v>-14885516.398000032</v>
      </c>
      <c r="AC50" s="26">
        <f>股权价值增加表!AC47</f>
        <v>131970405.26960018</v>
      </c>
      <c r="AD50" s="26">
        <f>股权价值增加表!AD47</f>
        <v>93532031.394000009</v>
      </c>
      <c r="AE50" s="26">
        <f>股权价值增加表!AE47</f>
        <v>36080978.704400063</v>
      </c>
      <c r="AF50" s="26">
        <f>股权价值增加表!AF47</f>
        <v>-60866830.021600001</v>
      </c>
      <c r="AG50" s="26">
        <f>股权价值增加表!AG47</f>
        <v>112447788.23560008</v>
      </c>
      <c r="AH50" s="26">
        <f>股权价值增加表!AH47</f>
        <v>119511301.11000004</v>
      </c>
      <c r="AI50" s="26">
        <f>股权价值增加表!AI47</f>
        <v>118358364.39000005</v>
      </c>
      <c r="AJ50" s="26">
        <f>股权价值增加表!AJ47</f>
        <v>0</v>
      </c>
      <c r="AK50" s="26">
        <f>股权价值增加表!AK47</f>
        <v>-111805014.48159999</v>
      </c>
      <c r="AL50" s="26">
        <f>股权价值增加表!AL47</f>
        <v>-38542220.3596</v>
      </c>
      <c r="AM50" s="26">
        <f>股权价值增加表!AM47</f>
        <v>-32858631.495999999</v>
      </c>
      <c r="AN50" s="26">
        <f>股权价值增加表!AN47</f>
        <v>-25383819.176400002</v>
      </c>
      <c r="AO50" s="26">
        <f>股权价值增加表!AO47</f>
        <v>-35943824.314400002</v>
      </c>
      <c r="AP50" s="26">
        <f>股权价值增加表!AP47</f>
        <v>-23554010.333999999</v>
      </c>
      <c r="AQ50" s="26">
        <f>股权价值增加表!AQ47</f>
        <v>-10673934.73</v>
      </c>
      <c r="AR50" s="26">
        <f>股权价值增加表!AR47</f>
        <v>-8516835.2699999996</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204" t="s">
        <v>618</v>
      </c>
      <c r="B51" s="205"/>
      <c r="C51" s="205"/>
      <c r="D51" s="205"/>
      <c r="E51" s="205"/>
      <c r="F51" s="205"/>
      <c r="G51" s="205"/>
      <c r="H51" s="205"/>
      <c r="I51" s="205"/>
      <c r="J51" s="205"/>
      <c r="K51" s="205"/>
      <c r="L51" s="205"/>
      <c r="M51" s="205"/>
      <c r="N51" s="205"/>
      <c r="O51" s="205"/>
      <c r="P51" s="205"/>
      <c r="Q51" s="205"/>
      <c r="R51" s="205"/>
      <c r="S51" s="205"/>
      <c r="T51" s="205"/>
      <c r="U51" s="205"/>
      <c r="V51" s="205"/>
      <c r="W51" s="205"/>
      <c r="X51" s="205"/>
      <c r="Y51" s="205"/>
      <c r="Z51" s="205"/>
      <c r="AA51" s="205"/>
      <c r="AB51" s="205"/>
      <c r="AC51" s="205"/>
      <c r="AD51" s="205"/>
      <c r="AE51" s="205"/>
      <c r="AF51" s="205"/>
      <c r="AG51" s="205"/>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70" workbookViewId="0">
      <selection activeCell="U38" sqref="U38"/>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0" width="19.375" hidden="1" customWidth="1"/>
    <col min="31" max="32" width="18.375" hidden="1" customWidth="1"/>
    <col min="33" max="33" width="19.375" bestFit="1" customWidth="1"/>
    <col min="34" max="34" width="17.25" bestFit="1" customWidth="1"/>
    <col min="35" max="35" width="19.375" bestFit="1" customWidth="1"/>
    <col min="36" max="36" width="19.375" hidden="1" customWidth="1"/>
    <col min="37" max="37" width="19.375" bestFit="1" customWidth="1"/>
    <col min="38" max="43" width="17.25" bestFit="1" customWidth="1"/>
    <col min="44" max="84" width="19.375" bestFit="1" customWidth="1"/>
    <col min="85" max="87" width="17.25" bestFit="1" customWidth="1"/>
    <col min="88" max="89" width="16.125" bestFit="1" customWidth="1"/>
  </cols>
  <sheetData>
    <row r="1" spans="1:89" s="26" customFormat="1">
      <c r="A1" s="17" t="s">
        <v>608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446598518.52000016</v>
      </c>
      <c r="F2" s="26">
        <f>股权价值增加表!F42</f>
        <v>304352002.33999997</v>
      </c>
      <c r="G2" s="26">
        <f>股权价值增加表!G42</f>
        <v>191210279.53</v>
      </c>
      <c r="H2" s="26">
        <f>股权价值增加表!H42</f>
        <v>114139696.4900001</v>
      </c>
      <c r="I2" s="26">
        <f>股权价值增加表!I42</f>
        <v>578805328.61000013</v>
      </c>
      <c r="J2" s="26">
        <f>股权价值增加表!J42</f>
        <v>409723498.01999986</v>
      </c>
      <c r="K2" s="26">
        <f>股权价值增加表!K42</f>
        <v>224040361.56</v>
      </c>
      <c r="L2" s="26">
        <f>股权价值增加表!L42</f>
        <v>91176941.349999964</v>
      </c>
      <c r="M2" s="26">
        <f>股权价值增加表!M42</f>
        <v>352096477.26000011</v>
      </c>
      <c r="N2" s="26">
        <f>股权价值增加表!N42</f>
        <v>300805639.64999992</v>
      </c>
      <c r="O2" s="26">
        <f>股权价值增加表!O42</f>
        <v>198390182.13999984</v>
      </c>
      <c r="P2" s="26">
        <f>股权价值增加表!P42</f>
        <v>77559243.939999968</v>
      </c>
      <c r="Q2" s="26">
        <f>股权价值增加表!Q42</f>
        <v>277248283.92999989</v>
      </c>
      <c r="R2" s="26">
        <f>股权价值增加表!R42</f>
        <v>229848581.57000014</v>
      </c>
      <c r="S2" s="26">
        <f>股权价值增加表!S42</f>
        <v>157003635.16999999</v>
      </c>
      <c r="T2" s="26">
        <f>股权价值增加表!T42</f>
        <v>64500166.479999997</v>
      </c>
      <c r="U2" s="26">
        <f>股权价值增加表!U42</f>
        <v>242191876.61000001</v>
      </c>
      <c r="V2" s="26">
        <f>股权价值增加表!V42</f>
        <v>187362291.68000004</v>
      </c>
      <c r="W2" s="26">
        <f>股权价值增加表!W42</f>
        <v>129873697.84000008</v>
      </c>
      <c r="X2" s="26">
        <f>股权价值增加表!X42</f>
        <v>55418591.060000025</v>
      </c>
      <c r="Y2" s="26">
        <f>股权价值增加表!Y42</f>
        <v>294233087.68000007</v>
      </c>
      <c r="Z2" s="26">
        <f>股权价值增加表!Z42</f>
        <v>222533615.51000005</v>
      </c>
      <c r="AA2" s="26">
        <f>股权价值增加表!AA42</f>
        <v>154575084.25000003</v>
      </c>
      <c r="AB2" s="26">
        <f>股权价值增加表!AB42</f>
        <v>75794295.829999968</v>
      </c>
      <c r="AC2" s="26">
        <f>股权价值增加表!AC42</f>
        <v>215945061.80000019</v>
      </c>
      <c r="AD2" s="26">
        <f>股权价值增加表!AD42</f>
        <v>168697439.43000001</v>
      </c>
      <c r="AE2" s="26">
        <f>股权价值增加表!AE42</f>
        <v>103187395.13000007</v>
      </c>
      <c r="AF2" s="26">
        <f>股权价值增加表!AF42</f>
        <v>0</v>
      </c>
      <c r="AG2" s="26">
        <f>股权价值增加表!AG42</f>
        <v>164043848.55000007</v>
      </c>
      <c r="AH2" s="26">
        <f>股权价值增加表!AH42</f>
        <v>119511301.11000004</v>
      </c>
      <c r="AI2" s="26">
        <f>股权价值增加表!AI42</f>
        <v>118358364.39000005</v>
      </c>
      <c r="AJ2" s="26">
        <f>股权价值增加表!AJ42</f>
        <v>0</v>
      </c>
      <c r="AK2" s="26">
        <f>股权价值增加表!AK42</f>
        <v>-28423555.82</v>
      </c>
      <c r="AL2" s="26">
        <f>股权价值增加表!AL42</f>
        <v>-16786663.91</v>
      </c>
      <c r="AM2" s="26">
        <f>股权价值增加表!AM42</f>
        <v>-12466808.059999999</v>
      </c>
      <c r="AN2" s="26">
        <f>股权价值增加表!AN42</f>
        <v>-7688569.3900000006</v>
      </c>
      <c r="AO2" s="26">
        <f>股权价值增加表!AO42</f>
        <v>-22278471.5</v>
      </c>
      <c r="AP2" s="26">
        <f>股权价值增加表!AP42</f>
        <v>-14318720.25</v>
      </c>
      <c r="AQ2" s="26">
        <f>股权价值增加表!AQ42</f>
        <v>-10673934.73</v>
      </c>
      <c r="AR2" s="26">
        <f>股权价值增加表!AR42</f>
        <v>-8516835.2699999996</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4321847526</v>
      </c>
      <c r="F3" s="26">
        <f>资产资本表!F107</f>
        <v>4104622381.9700003</v>
      </c>
      <c r="G3" s="26">
        <f>资产资本表!G107</f>
        <v>4140848021.0599999</v>
      </c>
      <c r="H3" s="26">
        <f>资产资本表!H107</f>
        <v>3991096086.7199998</v>
      </c>
      <c r="I3" s="26">
        <f>资产资本表!I107</f>
        <v>3865692949.6999998</v>
      </c>
      <c r="J3" s="26">
        <f>资产资本表!J107</f>
        <v>3666112256.8000002</v>
      </c>
      <c r="K3" s="26">
        <f>资产资本表!K107</f>
        <v>3466109378.3600001</v>
      </c>
      <c r="L3" s="26">
        <f>资产资本表!L107</f>
        <v>3297812904.4400001</v>
      </c>
      <c r="M3" s="26">
        <f>资产资本表!M107</f>
        <v>3219535541.77</v>
      </c>
      <c r="N3" s="26">
        <f>资产资本表!N107</f>
        <v>3144576073.9299998</v>
      </c>
      <c r="O3" s="26">
        <f>资产资本表!O107</f>
        <v>3008898558.9700003</v>
      </c>
      <c r="P3" s="26">
        <f>资产资本表!P107</f>
        <v>2904186228.1999998</v>
      </c>
      <c r="Q3" s="26">
        <f>资产资本表!Q107</f>
        <v>2838575948.6300001</v>
      </c>
      <c r="R3" s="26">
        <f>资产资本表!R107</f>
        <v>2874221050.6300001</v>
      </c>
      <c r="S3" s="26">
        <f>资产资本表!S107</f>
        <v>2661176169.6700001</v>
      </c>
      <c r="T3" s="26">
        <f>资产资本表!T107</f>
        <v>2621642469.2999997</v>
      </c>
      <c r="U3" s="26">
        <f>资产资本表!U107</f>
        <v>2449963493.77</v>
      </c>
      <c r="V3" s="26">
        <f>资产资本表!V107</f>
        <v>2398855590.1300001</v>
      </c>
      <c r="W3" s="26">
        <f>资产资本表!W107</f>
        <v>2341366996.29</v>
      </c>
      <c r="X3" s="26">
        <f>资产资本表!X107</f>
        <v>2340199939.1199999</v>
      </c>
      <c r="Y3" s="26">
        <f>资产资本表!Y107</f>
        <v>2272946021.54</v>
      </c>
      <c r="Z3" s="26">
        <f>资产资本表!Z107</f>
        <v>2238334939.0500002</v>
      </c>
      <c r="AA3" s="26">
        <f>资产资本表!AA107</f>
        <v>2219664140.7599998</v>
      </c>
      <c r="AB3" s="26">
        <f>资产资本表!AB107</f>
        <v>1133497652.8499999</v>
      </c>
      <c r="AC3" s="26">
        <f>资产资本表!AC107</f>
        <v>1049683206.63</v>
      </c>
      <c r="AD3" s="26">
        <f>资产资本表!AD107</f>
        <v>939567600.45000005</v>
      </c>
      <c r="AE3" s="26">
        <f>资产资本表!AE107</f>
        <v>838830205.32000005</v>
      </c>
      <c r="AF3" s="26">
        <f>资产资本表!AF107</f>
        <v>760835375.26999998</v>
      </c>
      <c r="AG3" s="26">
        <f>资产资本表!AG107</f>
        <v>644950753.92999995</v>
      </c>
      <c r="AH3" s="26">
        <f>资产资本表!AH107</f>
        <v>0</v>
      </c>
      <c r="AI3" s="26">
        <f>资产资本表!AI107</f>
        <v>1090054243.6500001</v>
      </c>
      <c r="AJ3" s="26">
        <f>资产资本表!AJ107</f>
        <v>1078573513.4300001</v>
      </c>
      <c r="AK3" s="26">
        <f>资产资本表!AK107</f>
        <v>1042268233.27</v>
      </c>
      <c r="AL3" s="26">
        <f>资产资本表!AL107</f>
        <v>271944455.62</v>
      </c>
      <c r="AM3" s="26">
        <f>资产资本表!AM107</f>
        <v>254897792.94999999</v>
      </c>
      <c r="AN3" s="26">
        <f>资产资本表!AN107</f>
        <v>221190622.33000001</v>
      </c>
      <c r="AO3" s="26">
        <f>资产资本表!AO107</f>
        <v>170816910.18000001</v>
      </c>
      <c r="AP3" s="26">
        <f>资产资本表!AP107</f>
        <v>115441126.05</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60" t="s">
        <v>435</v>
      </c>
      <c r="E4" s="59">
        <f>E2/E3</f>
        <v>0.10333509357590423</v>
      </c>
      <c r="F4" s="59">
        <f t="shared" ref="F4:BQ4" si="0">F2/F3</f>
        <v>7.4148599802237397E-2</v>
      </c>
      <c r="G4" s="59">
        <f t="shared" si="0"/>
        <v>4.6176599227385505E-2</v>
      </c>
      <c r="H4" s="59">
        <f t="shared" si="0"/>
        <v>2.8598583950356218E-2</v>
      </c>
      <c r="I4" s="59">
        <f t="shared" si="0"/>
        <v>0.14972873845423207</v>
      </c>
      <c r="J4" s="59">
        <f t="shared" si="0"/>
        <v>0.11175967055019499</v>
      </c>
      <c r="K4" s="59">
        <f t="shared" si="0"/>
        <v>6.4637418241545896E-2</v>
      </c>
      <c r="L4" s="59">
        <f t="shared" si="0"/>
        <v>2.7647699851997113E-2</v>
      </c>
      <c r="M4" s="59">
        <f t="shared" si="0"/>
        <v>0.10936250670071139</v>
      </c>
      <c r="N4" s="59">
        <f t="shared" si="0"/>
        <v>9.5658566553316601E-2</v>
      </c>
      <c r="O4" s="59">
        <f t="shared" si="0"/>
        <v>6.5934486740527515E-2</v>
      </c>
      <c r="P4" s="59">
        <f t="shared" si="0"/>
        <v>2.6706016021593355E-2</v>
      </c>
      <c r="Q4" s="59">
        <f t="shared" si="0"/>
        <v>9.767161032411692E-2</v>
      </c>
      <c r="R4" s="59">
        <f t="shared" si="0"/>
        <v>7.9968999433644702E-2</v>
      </c>
      <c r="S4" s="59">
        <f t="shared" si="0"/>
        <v>5.8997835979220148E-2</v>
      </c>
      <c r="T4" s="59">
        <f t="shared" si="0"/>
        <v>2.4602960638344433E-2</v>
      </c>
      <c r="U4" s="59">
        <f t="shared" si="0"/>
        <v>9.88553001813572E-2</v>
      </c>
      <c r="V4" s="59">
        <f t="shared" si="0"/>
        <v>7.8104864857599196E-2</v>
      </c>
      <c r="W4" s="59">
        <f t="shared" si="0"/>
        <v>5.5469175932602928E-2</v>
      </c>
      <c r="X4" s="59">
        <f t="shared" si="0"/>
        <v>2.3681135160117741E-2</v>
      </c>
      <c r="Y4" s="59">
        <f t="shared" si="0"/>
        <v>0.12945009907478883</v>
      </c>
      <c r="Z4" s="59">
        <f t="shared" si="0"/>
        <v>9.9419265467235354E-2</v>
      </c>
      <c r="AA4" s="59">
        <f t="shared" si="0"/>
        <v>6.9638951862814005E-2</v>
      </c>
      <c r="AB4" s="59">
        <f t="shared" si="0"/>
        <v>6.6867624859590358E-2</v>
      </c>
      <c r="AC4" s="59">
        <f t="shared" si="0"/>
        <v>0.20572403219947683</v>
      </c>
      <c r="AD4" s="59">
        <f t="shared" si="0"/>
        <v>0.17954795306820223</v>
      </c>
      <c r="AE4" s="59">
        <f t="shared" si="0"/>
        <v>0.12301344715005316</v>
      </c>
      <c r="AF4" s="59">
        <f t="shared" si="0"/>
        <v>0</v>
      </c>
      <c r="AG4" s="59">
        <f t="shared" si="0"/>
        <v>0.25435096796212853</v>
      </c>
      <c r="AH4" s="59" t="e">
        <f t="shared" si="0"/>
        <v>#DIV/0!</v>
      </c>
      <c r="AI4" s="59">
        <f t="shared" si="0"/>
        <v>0.10858025192735557</v>
      </c>
      <c r="AJ4" s="59">
        <f t="shared" si="0"/>
        <v>0</v>
      </c>
      <c r="AK4" s="59">
        <f t="shared" si="0"/>
        <v>-2.7270864555493813E-2</v>
      </c>
      <c r="AL4" s="59">
        <f t="shared" si="0"/>
        <v>-6.1728281504134605E-2</v>
      </c>
      <c r="AM4" s="59">
        <f t="shared" si="0"/>
        <v>-4.8909046703458324E-2</v>
      </c>
      <c r="AN4" s="59">
        <f t="shared" si="0"/>
        <v>-3.4759924760866333E-2</v>
      </c>
      <c r="AO4" s="59">
        <f t="shared" si="0"/>
        <v>-0.13042310317241917</v>
      </c>
      <c r="AP4" s="59">
        <f t="shared" si="0"/>
        <v>-0.12403482831411623</v>
      </c>
      <c r="AQ4" s="59" t="e">
        <f t="shared" si="0"/>
        <v>#DIV/0!</v>
      </c>
      <c r="AR4" s="59">
        <f t="shared" si="0"/>
        <v>-1.4542768081448724E-3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100850716.44000018</v>
      </c>
      <c r="F5" s="26">
        <f>股权价值增加表!F47</f>
        <v>-24017788.217599988</v>
      </c>
      <c r="G5" s="26">
        <f>股权价值增加表!G47</f>
        <v>-140057562.15480003</v>
      </c>
      <c r="H5" s="26">
        <f>股权价值增加表!H47</f>
        <v>-205147990.44759992</v>
      </c>
      <c r="I5" s="26">
        <f>股权价值增加表!I47</f>
        <v>269549892.63400012</v>
      </c>
      <c r="J5" s="26">
        <f>股权价值增加表!J47</f>
        <v>116434517.47599983</v>
      </c>
      <c r="K5" s="26">
        <f>股权价值增加表!K47</f>
        <v>-53248388.708800018</v>
      </c>
      <c r="L5" s="26">
        <f>股权价值增加表!L47</f>
        <v>-172648091.00520006</v>
      </c>
      <c r="M5" s="26">
        <f>股权价值增加表!M47</f>
        <v>94533633.918400109</v>
      </c>
      <c r="N5" s="26">
        <f>股权价值增加表!N47</f>
        <v>49239553.735599935</v>
      </c>
      <c r="O5" s="26">
        <f>股权价值增加表!O47</f>
        <v>-42321702.577600151</v>
      </c>
      <c r="P5" s="26">
        <f>股权价值增加表!P47</f>
        <v>-154775654.31600001</v>
      </c>
      <c r="Q5" s="26">
        <f>股权价值增加表!Q47</f>
        <v>50162208.039599866</v>
      </c>
      <c r="R5" s="26">
        <f>股权价值增加表!R47</f>
        <v>-89102.480399876833</v>
      </c>
      <c r="S5" s="26">
        <f>股权价值增加表!S47</f>
        <v>-55890458.403600037</v>
      </c>
      <c r="T5" s="26">
        <f>股权价值增加表!T47</f>
        <v>-145231231.06400004</v>
      </c>
      <c r="U5" s="26">
        <f>股权价值增加表!U47</f>
        <v>46194797.108400017</v>
      </c>
      <c r="V5" s="26">
        <f>股权价值增加表!V47</f>
        <v>-4546155.5303999782</v>
      </c>
      <c r="W5" s="26">
        <f>股权价值增加表!W47</f>
        <v>-57435661.863199934</v>
      </c>
      <c r="X5" s="26">
        <f>股权价值增加表!X47</f>
        <v>-131797404.06959996</v>
      </c>
      <c r="Y5" s="26">
        <f>股权价值增加表!Y47</f>
        <v>112397405.95680007</v>
      </c>
      <c r="Z5" s="26">
        <f>股权价值增加表!Z47</f>
        <v>43466820.386000037</v>
      </c>
      <c r="AA5" s="26">
        <f>股权价值增加表!AA47</f>
        <v>-22998047.010800004</v>
      </c>
      <c r="AB5" s="26">
        <f>股权价值增加表!AB47</f>
        <v>-14885516.398000032</v>
      </c>
      <c r="AC5" s="26">
        <f>股权价值增加表!AC47</f>
        <v>131970405.26960018</v>
      </c>
      <c r="AD5" s="26">
        <f>股权价值增加表!AD47</f>
        <v>93532031.394000009</v>
      </c>
      <c r="AE5" s="26">
        <f>股权价值增加表!AE47</f>
        <v>36080978.704400063</v>
      </c>
      <c r="AF5" s="26">
        <f>股权价值增加表!AF47</f>
        <v>-60866830.021600001</v>
      </c>
      <c r="AG5" s="26">
        <f>股权价值增加表!AG47</f>
        <v>112447788.23560008</v>
      </c>
      <c r="AH5" s="26">
        <f>股权价值增加表!AH47</f>
        <v>119511301.11000004</v>
      </c>
      <c r="AI5" s="26">
        <f>股权价值增加表!AI47</f>
        <v>118358364.39000005</v>
      </c>
      <c r="AJ5" s="26">
        <f>股权价值增加表!AJ47</f>
        <v>0</v>
      </c>
      <c r="AK5" s="26">
        <f>股权价值增加表!AK47</f>
        <v>-111805014.48159999</v>
      </c>
      <c r="AL5" s="26">
        <f>股权价值增加表!AL47</f>
        <v>-38542220.3596</v>
      </c>
      <c r="AM5" s="26">
        <f>股权价值增加表!AM47</f>
        <v>-32858631.495999999</v>
      </c>
      <c r="AN5" s="26">
        <f>股权价值增加表!AN47</f>
        <v>-25383819.176400002</v>
      </c>
      <c r="AO5" s="26">
        <f>股权价值增加表!AO47</f>
        <v>-35943824.314400002</v>
      </c>
      <c r="AP5" s="26">
        <f>股权价值增加表!AP47</f>
        <v>-23554010.333999999</v>
      </c>
      <c r="AQ5" s="26">
        <f>股权价值增加表!AQ47</f>
        <v>-10673934.73</v>
      </c>
      <c r="AR5" s="26">
        <f>股权价值增加表!AR47</f>
        <v>-8516835.2699999996</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75" customFormat="1">
      <c r="A6" s="175" t="s">
        <v>442</v>
      </c>
      <c r="E6" s="175">
        <f>股权价值增加表!E31/股权价值增加表!E4</f>
        <v>0.20065593608627819</v>
      </c>
      <c r="F6" s="175">
        <f>股权价值增加表!F31/股权价值增加表!F4</f>
        <v>0.19801148465490265</v>
      </c>
      <c r="G6" s="175">
        <f>股权价值增加表!G31/股权价值增加表!G4</f>
        <v>0.19764934916167015</v>
      </c>
      <c r="H6" s="175">
        <f>股权价值增加表!H31/股权价值增加表!H4</f>
        <v>0.23264295768924062</v>
      </c>
      <c r="I6" s="175">
        <f>股权价值增加表!I31/股权价值增加表!I4</f>
        <v>0.29796437836192463</v>
      </c>
      <c r="J6" s="175">
        <f>股权价值增加表!J31/股权价值增加表!J4</f>
        <v>0.29495362319076673</v>
      </c>
      <c r="K6" s="175">
        <f>股权价值增加表!K31/股权价值增加表!K4</f>
        <v>0.25289348964782693</v>
      </c>
      <c r="L6" s="175">
        <f>股权价值增加表!L31/股权价值增加表!L4</f>
        <v>0.24876128333724729</v>
      </c>
      <c r="M6" s="175">
        <f>股权价值增加表!M31/股权价值增加表!M4</f>
        <v>0.21079506503964374</v>
      </c>
      <c r="N6" s="175">
        <f>股权价值增加表!N31/股权价值增加表!N4</f>
        <v>0.22715451838518583</v>
      </c>
      <c r="O6" s="175">
        <f>股权价值增加表!O31/股权价值增加表!O4</f>
        <v>0.22905447918082592</v>
      </c>
      <c r="P6" s="175">
        <f>股权价值增加表!P31/股权价值增加表!P4</f>
        <v>0.19276488120384605</v>
      </c>
      <c r="Q6" s="175">
        <f>股权价值增加表!Q31/股权价值增加表!Q4</f>
        <v>0.17522271341721368</v>
      </c>
      <c r="R6" s="175">
        <f>股权价值增加表!R31/股权价值增加表!R4</f>
        <v>0.19554497474469854</v>
      </c>
      <c r="S6" s="175">
        <f>股权价值增加表!S31/股权价值增加表!S4</f>
        <v>0.20531007044327085</v>
      </c>
      <c r="T6" s="175">
        <f>股权价值增加表!T31/股权价值增加表!T4</f>
        <v>0.20282718296749955</v>
      </c>
      <c r="U6" s="175">
        <f>股权价值增加表!U31/股权价值增加表!U4</f>
        <v>0.18261323620301728</v>
      </c>
      <c r="V6" s="175">
        <f>股权价值增加表!V31/股权价值增加表!V4</f>
        <v>0.18744756910429497</v>
      </c>
      <c r="W6" s="175">
        <f>股权价值增加表!W31/股权价值增加表!W4</f>
        <v>0.19445921325312127</v>
      </c>
      <c r="X6" s="175">
        <f>股权价值增加表!X31/股权价值增加表!X4</f>
        <v>0.17739098963069036</v>
      </c>
      <c r="Y6" s="175">
        <f>股权价值增加表!Y31/股权价值增加表!Y4</f>
        <v>0.23233328806176315</v>
      </c>
      <c r="Z6" s="175">
        <f>股权价值增加表!Z31/股权价值增加表!Z4</f>
        <v>0.24263570342509919</v>
      </c>
      <c r="AA6" s="175">
        <f>股权价值增加表!AA31/股权价值增加表!AA4</f>
        <v>0.25717165720352952</v>
      </c>
      <c r="AB6" s="175">
        <f>股权价值增加表!AB31/股权价值增加表!AB4</f>
        <v>0.24080187833262137</v>
      </c>
      <c r="AC6" s="175">
        <f>股权价值增加表!AC31/股权价值增加表!AC4</f>
        <v>0.18665693543465159</v>
      </c>
      <c r="AD6" s="175">
        <f>股权价值增加表!AD31/股权价值增加表!AD4</f>
        <v>0.20024642886957511</v>
      </c>
      <c r="AE6" s="175">
        <f>股权价值增加表!AE31/股权价值增加表!AE4</f>
        <v>0.1834497802884813</v>
      </c>
      <c r="AF6" s="175" t="e">
        <f>股权价值增加表!AF31/股权价值增加表!AF4</f>
        <v>#DIV/0!</v>
      </c>
      <c r="AG6" s="175">
        <f>股权价值增加表!AG31/股权价值增加表!AG4</f>
        <v>0.18995701721337041</v>
      </c>
      <c r="AH6" s="175">
        <f>股权价值增加表!AH31/股权价值增加表!AH4</f>
        <v>0.19072406398051853</v>
      </c>
      <c r="AI6" s="175">
        <f>股权价值增加表!AI31/股权价值增加表!AI4</f>
        <v>0.21567657473868612</v>
      </c>
      <c r="AJ6" s="175" t="e">
        <f>股权价值增加表!AJ31/股权价值增加表!AJ4</f>
        <v>#DIV/0!</v>
      </c>
      <c r="AK6" s="175" t="e">
        <f>股权价值增加表!AK31/股权价值增加表!AK4</f>
        <v>#DIV/0!</v>
      </c>
      <c r="AL6" s="175" t="e">
        <f>股权价值增加表!AL31/股权价值增加表!AL4</f>
        <v>#DIV/0!</v>
      </c>
      <c r="AM6" s="175" t="e">
        <f>股权价值增加表!AM31/股权价值增加表!AM4</f>
        <v>#DIV/0!</v>
      </c>
      <c r="AN6" s="175" t="e">
        <f>股权价值增加表!AN31/股权价值增加表!AN4</f>
        <v>#DIV/0!</v>
      </c>
      <c r="AO6" s="175" t="e">
        <f>股权价值增加表!AO31/股权价值增加表!AO4</f>
        <v>#DIV/0!</v>
      </c>
      <c r="AP6" s="175" t="e">
        <f>股权价值增加表!AP31/股权价值增加表!AP4</f>
        <v>#DIV/0!</v>
      </c>
      <c r="AQ6" s="175" t="e">
        <f>股权价值增加表!AQ31/股权价值增加表!AQ4</f>
        <v>#DIV/0!</v>
      </c>
      <c r="AR6" s="175" t="e">
        <f>股权价值增加表!AR31/股权价值增加表!AR4</f>
        <v>#DIV/0!</v>
      </c>
      <c r="AS6" s="175" t="e">
        <f>股权价值增加表!AS31/股权价值增加表!AS4</f>
        <v>#DIV/0!</v>
      </c>
      <c r="AT6" s="175" t="e">
        <f>股权价值增加表!AT31/股权价值增加表!AT4</f>
        <v>#DIV/0!</v>
      </c>
      <c r="AU6" s="175" t="e">
        <f>股权价值增加表!AU31/股权价值增加表!AU4</f>
        <v>#DIV/0!</v>
      </c>
      <c r="AV6" s="175" t="e">
        <f>股权价值增加表!AV31/股权价值增加表!AV4</f>
        <v>#DIV/0!</v>
      </c>
      <c r="AW6" s="175" t="e">
        <f>股权价值增加表!AW31/股权价值增加表!AW4</f>
        <v>#DIV/0!</v>
      </c>
      <c r="AX6" s="175" t="e">
        <f>股权价值增加表!AX31/股权价值增加表!AX4</f>
        <v>#DIV/0!</v>
      </c>
      <c r="AY6" s="175" t="e">
        <f>股权价值增加表!AY31/股权价值增加表!AY4</f>
        <v>#DIV/0!</v>
      </c>
      <c r="AZ6" s="175" t="e">
        <f>股权价值增加表!AZ31/股权价值增加表!AZ4</f>
        <v>#DIV/0!</v>
      </c>
      <c r="BA6" s="175" t="e">
        <f>股权价值增加表!BA31/股权价值增加表!BA4</f>
        <v>#DIV/0!</v>
      </c>
      <c r="BB6" s="175" t="e">
        <f>股权价值增加表!BB31/股权价值增加表!BB4</f>
        <v>#DIV/0!</v>
      </c>
      <c r="BC6" s="175" t="e">
        <f>股权价值增加表!BC31/股权价值增加表!BC4</f>
        <v>#DIV/0!</v>
      </c>
      <c r="BD6" s="175" t="e">
        <f>股权价值增加表!BD31/股权价值增加表!BD4</f>
        <v>#DIV/0!</v>
      </c>
      <c r="BE6" s="175" t="e">
        <f>股权价值增加表!BE31/股权价值增加表!BE4</f>
        <v>#DIV/0!</v>
      </c>
      <c r="BF6" s="175" t="e">
        <f>股权价值增加表!BF31/股权价值增加表!BF4</f>
        <v>#DIV/0!</v>
      </c>
      <c r="BG6" s="175" t="e">
        <f>股权价值增加表!BG31/股权价值增加表!BG4</f>
        <v>#DIV/0!</v>
      </c>
      <c r="BH6" s="175" t="e">
        <f>股权价值增加表!BH31/股权价值增加表!BH4</f>
        <v>#DIV/0!</v>
      </c>
      <c r="BI6" s="175" t="e">
        <f>股权价值增加表!BI31/股权价值增加表!BI4</f>
        <v>#DIV/0!</v>
      </c>
      <c r="BJ6" s="175" t="e">
        <f>股权价值增加表!BJ31/股权价值增加表!BJ4</f>
        <v>#DIV/0!</v>
      </c>
      <c r="BK6" s="175" t="e">
        <f>股权价值增加表!BK31/股权价值增加表!BK4</f>
        <v>#DIV/0!</v>
      </c>
      <c r="BL6" s="175" t="e">
        <f>股权价值增加表!BL31/股权价值增加表!BL4</f>
        <v>#DIV/0!</v>
      </c>
      <c r="BM6" s="175" t="e">
        <f>股权价值增加表!BM31/股权价值增加表!BM4</f>
        <v>#DIV/0!</v>
      </c>
      <c r="BN6" s="175" t="e">
        <f>股权价值增加表!BN31/股权价值增加表!BN4</f>
        <v>#DIV/0!</v>
      </c>
      <c r="BO6" s="175" t="e">
        <f>股权价值增加表!BO31/股权价值增加表!BO4</f>
        <v>#DIV/0!</v>
      </c>
      <c r="BP6" s="175" t="e">
        <f>股权价值增加表!BP31/股权价值增加表!BP4</f>
        <v>#DIV/0!</v>
      </c>
      <c r="BQ6" s="175" t="e">
        <f>股权价值增加表!BQ31/股权价值增加表!BQ4</f>
        <v>#DIV/0!</v>
      </c>
      <c r="BR6" s="175" t="e">
        <f>股权价值增加表!BR31/股权价值增加表!BR4</f>
        <v>#DIV/0!</v>
      </c>
      <c r="BS6" s="175" t="e">
        <f>股权价值增加表!BS31/股权价值增加表!BS4</f>
        <v>#DIV/0!</v>
      </c>
      <c r="BT6" s="175" t="e">
        <f>股权价值增加表!BT31/股权价值增加表!BT4</f>
        <v>#DIV/0!</v>
      </c>
      <c r="BU6" s="175" t="e">
        <f>股权价值增加表!BU31/股权价值增加表!BU4</f>
        <v>#DIV/0!</v>
      </c>
      <c r="BV6" s="175" t="e">
        <f>股权价值增加表!BV31/股权价值增加表!BV4</f>
        <v>#DIV/0!</v>
      </c>
      <c r="BW6" s="175" t="e">
        <f>股权价值增加表!BW31/股权价值增加表!BW4</f>
        <v>#DIV/0!</v>
      </c>
      <c r="BX6" s="175" t="e">
        <f>股权价值增加表!BX31/股权价值增加表!BX4</f>
        <v>#DIV/0!</v>
      </c>
      <c r="BY6" s="175" t="e">
        <f>股权价值增加表!BY31/股权价值增加表!BY4</f>
        <v>#DIV/0!</v>
      </c>
      <c r="BZ6" s="175" t="e">
        <f>股权价值增加表!BZ31/股权价值增加表!BZ4</f>
        <v>#DIV/0!</v>
      </c>
      <c r="CA6" s="175" t="e">
        <f>股权价值增加表!CA31/股权价值增加表!CA4</f>
        <v>#DIV/0!</v>
      </c>
      <c r="CB6" s="175" t="e">
        <f>股权价值增加表!CB31/股权价值增加表!CB4</f>
        <v>#DIV/0!</v>
      </c>
      <c r="CC6" s="175" t="e">
        <f>股权价值增加表!CC31/股权价值增加表!CC4</f>
        <v>#DIV/0!</v>
      </c>
      <c r="CD6" s="175" t="e">
        <f>股权价值增加表!CD31/股权价值增加表!CD4</f>
        <v>#DIV/0!</v>
      </c>
      <c r="CE6" s="175" t="e">
        <f>股权价值增加表!CE31/股权价值增加表!CE4</f>
        <v>#DIV/0!</v>
      </c>
      <c r="CF6" s="175" t="e">
        <f>股权价值增加表!CF31/股权价值增加表!CF4</f>
        <v>#DIV/0!</v>
      </c>
      <c r="CG6" s="175" t="e">
        <f>股权价值增加表!CG31/股权价值增加表!CG4</f>
        <v>#DIV/0!</v>
      </c>
      <c r="CH6" s="175" t="e">
        <f>股权价值增加表!CH31/股权价值增加表!CH4</f>
        <v>#DIV/0!</v>
      </c>
      <c r="CI6" s="175" t="e">
        <f>股权价值增加表!CI31/股权价值增加表!CI4</f>
        <v>#DIV/0!</v>
      </c>
      <c r="CJ6" s="175" t="e">
        <f>股权价值增加表!CJ31/股权价值增加表!CJ4</f>
        <v>#DIV/0!</v>
      </c>
    </row>
    <row r="7" spans="1:89" s="61" customFormat="1">
      <c r="A7" s="161" t="s">
        <v>436</v>
      </c>
      <c r="E7" s="61">
        <f>股权价值增加表!E4/资产资本表!E70</f>
        <v>0.39765275495350749</v>
      </c>
      <c r="F7" s="61">
        <f>股权价值增加表!F4/资产资本表!F70</f>
        <v>0.29553128645946086</v>
      </c>
      <c r="G7" s="61">
        <f>股权价值增加表!G4/资产资本表!G70</f>
        <v>0.19278841841064795</v>
      </c>
      <c r="H7" s="61">
        <f>股权价值增加表!H4/资产资本表!H70</f>
        <v>8.9674640467315714E-2</v>
      </c>
      <c r="I7" s="61">
        <f>股权价值增加表!I4/资产资本表!I70</f>
        <v>0.39290888988928663</v>
      </c>
      <c r="J7" s="61">
        <f>股权价值增加表!J4/资产资本表!J70</f>
        <v>0.27876477451818293</v>
      </c>
      <c r="K7" s="61">
        <f>股权价值增加表!K4/资产资本表!K70</f>
        <v>0.18086403594081799</v>
      </c>
      <c r="L7" s="61">
        <f>股权价值增加表!L4/资产资本表!L70</f>
        <v>8.3650092632880882E-2</v>
      </c>
      <c r="M7" s="61">
        <f>股权价值增加表!M4/资产资本表!M70</f>
        <v>0.42322569978422958</v>
      </c>
      <c r="N7" s="61">
        <f>股权价值增加表!N4/资产资本表!N70</f>
        <v>0.31867810997926549</v>
      </c>
      <c r="O7" s="61">
        <f>股权价值增加表!O4/资产资本表!O70</f>
        <v>0.21111405621076418</v>
      </c>
      <c r="P7" s="61">
        <f>股权价值增加表!P4/资产资本表!P70</f>
        <v>0.10794240379809494</v>
      </c>
      <c r="Q7" s="61">
        <f>股权价值增加表!Q4/资产资本表!Q70</f>
        <v>0.47572121865645128</v>
      </c>
      <c r="R7" s="61">
        <f>股权价值增加表!R4/资产资本表!R70</f>
        <v>0.3489458538423259</v>
      </c>
      <c r="S7" s="61">
        <f>股权价值增加表!S4/资产资本表!S70</f>
        <v>0.25844293869779283</v>
      </c>
      <c r="T7" s="61">
        <f>股权价值增加表!T4/资产资本表!T70</f>
        <v>0.11979270617738137</v>
      </c>
      <c r="U7" s="61">
        <f>股权价值增加表!U4/资产资本表!U70</f>
        <v>0.53058871883770076</v>
      </c>
      <c r="V7" s="61">
        <f>股权价值增加表!V4/资产资本表!V70</f>
        <v>0.36972199965360686</v>
      </c>
      <c r="W7" s="61">
        <f>股权价值增加表!W4/资产资本表!W70</f>
        <v>0.24363116091801493</v>
      </c>
      <c r="X7" s="61">
        <f>股权价值增加表!X4/资产资本表!X70</f>
        <v>0.12422045613245437</v>
      </c>
      <c r="Y7" s="61">
        <f>股权价值增加表!Y4/资产资本表!Y70</f>
        <v>0.56713810878892723</v>
      </c>
      <c r="Z7" s="61">
        <f>股权价值增加表!Z4/资产资本表!Z70</f>
        <v>0.39371304049456129</v>
      </c>
      <c r="AA7" s="61">
        <f>股权价值增加表!AA4/资产资本表!AA70</f>
        <v>0.27294864056995682</v>
      </c>
      <c r="AB7" s="61">
        <f>股权价值增加表!AB4/资产资本表!AB70</f>
        <v>0.22751984405866199</v>
      </c>
      <c r="AC7" s="61">
        <f>股权价值增加表!AC4/资产资本表!AC70</f>
        <v>0.90297994759477296</v>
      </c>
      <c r="AD7" s="61">
        <f>股权价值增加表!AD4/资产资本表!AD70</f>
        <v>0.70850337719847511</v>
      </c>
      <c r="AE7" s="61">
        <f>股权价值增加表!AE4/资产资本表!AE70</f>
        <v>0.49746881027120859</v>
      </c>
      <c r="AF7" s="61">
        <f>股权价值增加表!AF4/资产资本表!AF70</f>
        <v>0</v>
      </c>
      <c r="AG7" s="61">
        <f>股权价值增加表!AG4/资产资本表!AG70</f>
        <v>1.3100968632561953</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7.9791385782483445E-2</v>
      </c>
      <c r="F8" s="63">
        <f>股权价值增加表!F31/资产资本表!F70</f>
        <v>5.8518588793811173E-2</v>
      </c>
      <c r="G8" s="63">
        <f>股权价值增加表!G31/资产资本表!G70</f>
        <v>3.8104505424772318E-2</v>
      </c>
      <c r="H8" s="63">
        <f>股权价值增加表!H31/资产资本表!H70</f>
        <v>2.0862173588035594E-2</v>
      </c>
      <c r="I8" s="63">
        <f>股权价值增加表!I31/资产资本表!I70</f>
        <v>0.11707285312873518</v>
      </c>
      <c r="J8" s="63">
        <f>股权价值增加表!J31/资产资本表!J70</f>
        <v>8.2222680262095171E-2</v>
      </c>
      <c r="K8" s="63">
        <f>股权价值增加表!K31/资产资本表!K70</f>
        <v>4.5739337200863449E-2</v>
      </c>
      <c r="L8" s="63">
        <f>股权价值增加表!L31/资产资本表!L70</f>
        <v>2.0808904394635064E-2</v>
      </c>
      <c r="M8" s="63">
        <f>股权价值增加表!M31/资产资本表!M70</f>
        <v>8.92138889124654E-2</v>
      </c>
      <c r="N8" s="63">
        <f>股权价值增加表!N31/资产资本表!N70</f>
        <v>7.2389172592241327E-2</v>
      </c>
      <c r="O8" s="63">
        <f>股权价值增加表!O31/资产资本表!O70</f>
        <v>4.8356620193108192E-2</v>
      </c>
      <c r="P8" s="63">
        <f>股权价值增加表!P31/资产资本表!P70</f>
        <v>2.0807504644997352E-2</v>
      </c>
      <c r="Q8" s="63">
        <f>股权价值增加表!Q31/资产资本表!Q70</f>
        <v>8.3357162763127018E-2</v>
      </c>
      <c r="R8" s="63">
        <f>股权价值增加表!R31/资产资本表!R70</f>
        <v>6.8234608176864886E-2</v>
      </c>
      <c r="S8" s="63">
        <f>股权价值增加表!S31/资产资本表!S70</f>
        <v>5.3060937949609775E-2</v>
      </c>
      <c r="T8" s="63">
        <f>股权价值增加表!T31/资产资本表!T70</f>
        <v>2.4297217134011645E-2</v>
      </c>
      <c r="U8" s="63">
        <f>股权价值增加表!U31/资产资本表!U70</f>
        <v>9.689252303976538E-2</v>
      </c>
      <c r="V8" s="63">
        <f>股权价值增加表!V31/资产资本表!V70</f>
        <v>6.9303490079447597E-2</v>
      </c>
      <c r="W8" s="63">
        <f>股权价值增加表!W31/资产资本表!W70</f>
        <v>4.7376323876061777E-2</v>
      </c>
      <c r="X8" s="63">
        <f>股权价值增加表!X31/资产资本表!X70</f>
        <v>2.2035589645711843E-2</v>
      </c>
      <c r="Y8" s="63">
        <f>股权价值增加表!Y31/资产资本表!Y70</f>
        <v>0.13176506160006138</v>
      </c>
      <c r="Z8" s="63">
        <f>股权价值增加表!Z31/资产资本表!Z70</f>
        <v>9.5528840528032441E-2</v>
      </c>
      <c r="AA8" s="63">
        <f>股权价值增加表!AA31/资产资本表!AA70</f>
        <v>7.0194654226826331E-2</v>
      </c>
      <c r="AB8" s="63">
        <f>股权价值增加表!AB31/资产资本表!AB70</f>
        <v>5.4787205807270908E-2</v>
      </c>
      <c r="AC8" s="63">
        <f>股权价值增加表!AC31/资产资本表!AC70</f>
        <v>0.16854746977698262</v>
      </c>
      <c r="AD8" s="63">
        <f>股权价值增加表!AD31/资产资本表!AD70</f>
        <v>0.14187527112602821</v>
      </c>
      <c r="AE8" s="63">
        <f>股权价值增加表!AE31/资产资本表!AE70</f>
        <v>9.1260543944625405E-2</v>
      </c>
      <c r="AF8" s="63">
        <f>股权价值增加表!AF31/资产资本表!AF70</f>
        <v>0</v>
      </c>
      <c r="AG8" s="63">
        <f>股权价值增加表!AG31/资产资本表!AG70</f>
        <v>0.24886209240473969</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75" customFormat="1">
      <c r="A9" s="175" t="s">
        <v>437</v>
      </c>
      <c r="E9" s="175">
        <f>股权价值增加表!E38/股权价值增加表!E31</f>
        <v>0.82933234105569964</v>
      </c>
      <c r="F9" s="175">
        <f>股权价值增加表!F38/股权价值增加表!F31</f>
        <v>0.83042493551400087</v>
      </c>
      <c r="G9" s="175">
        <f>股权价值增加表!G38/股权价值增加表!G31</f>
        <v>0.81951780728268042</v>
      </c>
      <c r="H9" s="175">
        <f>股权价值增加表!H38/股权价值增加表!H31</f>
        <v>0.85109722174804947</v>
      </c>
      <c r="I9" s="175">
        <f>股权价值增加表!I38/股权价值增加表!I31</f>
        <v>0.86609215183900456</v>
      </c>
      <c r="J9" s="175">
        <f>股权价值增加表!J38/股权价值增加表!J31</f>
        <v>0.8730352989771506</v>
      </c>
      <c r="K9" s="175">
        <f>股权价值增加表!K38/股权价值增加表!K31</f>
        <v>0.85456331679506647</v>
      </c>
      <c r="L9" s="175">
        <f>股权价值增加表!L38/股权价值增加表!L31</f>
        <v>0.8292286124185495</v>
      </c>
      <c r="M9" s="175">
        <f>股权价值增加表!M38/股权价值增加表!M31</f>
        <v>0.83207042849417945</v>
      </c>
      <c r="N9" s="175">
        <f>股权价值增加表!N38/股权价值增加表!N31</f>
        <v>0.88534453201738517</v>
      </c>
      <c r="O9" s="175">
        <f>股权价值增加表!O38/股权价值增加表!O31</f>
        <v>0.90509636124133297</v>
      </c>
      <c r="P9" s="175">
        <f>股权价值增加表!P38/股权价值增加表!P31</f>
        <v>0.92078909420768762</v>
      </c>
      <c r="Q9" s="175">
        <f>股权价值增加表!Q38/股权价值增加表!Q31</f>
        <v>0.88160421619811957</v>
      </c>
      <c r="R9" s="175">
        <f>股权价值增加表!R38/股权价值增加表!R31</f>
        <v>0.94737763251529061</v>
      </c>
      <c r="S9" s="175">
        <f>股权价值增加表!S38/股权价值增加表!S31</f>
        <v>0.99946108883057583</v>
      </c>
      <c r="T9" s="175">
        <f>股权价值增加表!T38/股权价值增加表!T31</f>
        <v>0.94193083279932555</v>
      </c>
      <c r="U9" s="175">
        <f>股权价值增加表!U38/股权价值增加表!U31</f>
        <v>0.93415269608232798</v>
      </c>
      <c r="V9" s="175">
        <f>股权价值增加表!V38/股权价值增加表!V31</f>
        <v>1.0127099160399806</v>
      </c>
      <c r="W9" s="175">
        <f>股权价值增加表!W38/股权价值增加表!W31</f>
        <v>1.0516506612094623</v>
      </c>
      <c r="X9" s="175">
        <f>股权价值增加表!X38/股权价值增加表!X31</f>
        <v>1.0556097138031251</v>
      </c>
      <c r="Y9" s="175">
        <f>股权价值增加表!Y38/股权价值增加表!Y31</f>
        <v>0.94185319439755832</v>
      </c>
      <c r="Z9" s="175">
        <f>股权价值增加表!Z38/股权价值增加表!Z31</f>
        <v>0.96177778882506948</v>
      </c>
      <c r="AA9" s="175">
        <f>股权价值增加表!AA38/股权价值增加表!AA31</f>
        <v>0.94870449877704277</v>
      </c>
      <c r="AB9" s="175">
        <f>股权价值增加表!AB38/股权价值增加表!AB31</f>
        <v>0.94779746033517331</v>
      </c>
      <c r="AC9" s="175">
        <f>股权价值增加表!AC38/股权价值增加表!AC31</f>
        <v>0.90444765819926642</v>
      </c>
      <c r="AD9" s="175">
        <f>股权价值增加表!AD38/股权价值增加表!AD31</f>
        <v>0.93318557005413072</v>
      </c>
      <c r="AE9" s="175">
        <f>股权价值增加表!AE38/股权价值增加表!AE31</f>
        <v>0.90278583067138829</v>
      </c>
      <c r="AF9" s="175" t="e">
        <f>股权价值增加表!AF38/股权价值增加表!AF31</f>
        <v>#DIV/0!</v>
      </c>
      <c r="AG9" s="175">
        <f>股权价值增加表!AG38/股权价值增加表!AG31</f>
        <v>0.89872563175223108</v>
      </c>
      <c r="AH9" s="175">
        <f>股权价值增加表!AH38/股权价值增加表!AH31</f>
        <v>0.93078951031325852</v>
      </c>
      <c r="AI9" s="175">
        <f>股权价值增加表!AI38/股权价值增加表!AI31</f>
        <v>0.94665226461944918</v>
      </c>
      <c r="AJ9" s="175" t="e">
        <f>股权价值增加表!AJ38/股权价值增加表!AJ31</f>
        <v>#DIV/0!</v>
      </c>
      <c r="AK9" s="175">
        <f>股权价值增加表!AK38/股权价值增加表!AK31</f>
        <v>4.0505018192134656</v>
      </c>
      <c r="AL9" s="175">
        <f>股权价值增加表!AL38/股权价值增加表!AL31</f>
        <v>-185.94371324173241</v>
      </c>
      <c r="AM9" s="175" t="e">
        <f>股权价值增加表!AM38/股权价值增加表!AM31</f>
        <v>#DIV/0!</v>
      </c>
      <c r="AN9" s="175" t="e">
        <f>股权价值增加表!AN38/股权价值增加表!AN31</f>
        <v>#DIV/0!</v>
      </c>
      <c r="AO9" s="175">
        <f>股权价值增加表!AO38/股权价值增加表!AO31</f>
        <v>5.4811703751207785</v>
      </c>
      <c r="AP9" s="175" t="e">
        <f>股权价值增加表!AP38/股权价值增加表!AP31</f>
        <v>#DIV/0!</v>
      </c>
      <c r="AQ9" s="175" t="e">
        <f>股权价值增加表!AQ38/股权价值增加表!AQ31</f>
        <v>#DIV/0!</v>
      </c>
      <c r="AR9" s="175">
        <f>股权价值增加表!AR38/股权价值增加表!AR31</f>
        <v>-10.437565485300039</v>
      </c>
      <c r="AS9" s="175" t="e">
        <f>股权价值增加表!AS38/股权价值增加表!AS31</f>
        <v>#DIV/0!</v>
      </c>
      <c r="AT9" s="175">
        <f>股权价值增加表!AT38/股权价值增加表!AT31</f>
        <v>8.1995451922325753</v>
      </c>
      <c r="AU9" s="175">
        <f>股权价值增加表!AU38/股权价值增加表!AU31</f>
        <v>3.5901201152697588</v>
      </c>
      <c r="AV9" s="175" t="e">
        <f>股权价值增加表!AV38/股权价值增加表!AV31</f>
        <v>#DIV/0!</v>
      </c>
      <c r="AW9" s="175">
        <f>股权价值增加表!AW38/股权价值增加表!AW31</f>
        <v>1.2136830066165387</v>
      </c>
      <c r="AX9" s="175">
        <f>股权价值增加表!AX38/股权价值增加表!AX31</f>
        <v>1.17108713788013</v>
      </c>
      <c r="AY9" s="175">
        <f>股权价值增加表!AY38/股权价值增加表!AY31</f>
        <v>1.2558469449465</v>
      </c>
      <c r="AZ9" s="175">
        <f>股权价值增加表!AZ38/股权价值增加表!AZ31</f>
        <v>1.5172804084842979</v>
      </c>
      <c r="BA9" s="175">
        <f>股权价值增加表!BA38/股权价值增加表!BA31</f>
        <v>0.84101522323099109</v>
      </c>
      <c r="BB9" s="175">
        <f>股权价值增加表!BB38/股权价值增加表!BB31</f>
        <v>0.98266738585029667</v>
      </c>
      <c r="BC9" s="175">
        <f>股权价值增加表!BC38/股权价值增加表!BC31</f>
        <v>0.53721508562915365</v>
      </c>
      <c r="BD9" s="175">
        <f>股权价值增加表!BD38/股权价值增加表!BD31</f>
        <v>1.2646114632183694</v>
      </c>
      <c r="BE9" s="175">
        <f>股权价值增加表!BE38/股权价值增加表!BE31</f>
        <v>1.1697628780958165</v>
      </c>
      <c r="BF9" s="175">
        <f>股权价值增加表!BF38/股权价值增加表!BF31</f>
        <v>1.1329970999606338</v>
      </c>
      <c r="BG9" s="175">
        <f>股权价值增加表!BG38/股权价值增加表!BG31</f>
        <v>1.0657631257332441</v>
      </c>
      <c r="BH9" s="175">
        <f>股权价值增加表!BH38/股权价值增加表!BH31</f>
        <v>1.1934183081699814</v>
      </c>
      <c r="BI9" s="175">
        <f>股权价值增加表!BI38/股权价值增加表!BI31</f>
        <v>0.93239375876556874</v>
      </c>
      <c r="BJ9" s="175">
        <f>股权价值增加表!BJ38/股权价值增加表!BJ31</f>
        <v>0.88394031744720369</v>
      </c>
      <c r="BK9" s="175">
        <f>股权价值增加表!BK38/股权价值增加表!BK31</f>
        <v>0.83934441206942911</v>
      </c>
      <c r="BL9" s="175">
        <f>股权价值增加表!BL38/股权价值增加表!BL31</f>
        <v>0.6964109970745368</v>
      </c>
      <c r="BM9" s="175">
        <f>股权价值增加表!BM38/股权价值增加表!BM31</f>
        <v>0.90865102033009715</v>
      </c>
      <c r="BN9" s="175">
        <f>股权价值增加表!BN38/股权价值增加表!BN31</f>
        <v>0.87805546990787986</v>
      </c>
      <c r="BO9" s="175">
        <f>股权价值增加表!BO38/股权价值增加表!BO31</f>
        <v>0.89787043461825633</v>
      </c>
      <c r="BP9" s="175">
        <f>股权价值增加表!BP38/股权价值增加表!BP31</f>
        <v>0.64573122475441636</v>
      </c>
      <c r="BQ9" s="175">
        <f>股权价值增加表!BQ38/股权价值增加表!BQ31</f>
        <v>0.8830843674664075</v>
      </c>
      <c r="BR9" s="175">
        <f>股权价值增加表!BR38/股权价值增加表!BR31</f>
        <v>0.9126209421137772</v>
      </c>
      <c r="BS9" s="175">
        <f>股权价值增加表!BS38/股权价值增加表!BS31</f>
        <v>0.96917120614172025</v>
      </c>
      <c r="BT9" s="175">
        <f>股权价值增加表!BT38/股权价值增加表!BT31</f>
        <v>1.0015755342387331</v>
      </c>
      <c r="BU9" s="175">
        <f>股权价值增加表!BU38/股权价值增加表!BU31</f>
        <v>1.155461047513072</v>
      </c>
      <c r="BV9" s="175">
        <f>股权价值增加表!BV38/股权价值增加表!BV31</f>
        <v>1.7005889990298568</v>
      </c>
      <c r="BW9" s="175">
        <f>股权价值增加表!BW38/股权价值增加表!BW31</f>
        <v>0.98044726391169423</v>
      </c>
      <c r="BX9" s="175">
        <f>股权价值增加表!BX38/股权价值增加表!BX31</f>
        <v>8.2490079874227398</v>
      </c>
      <c r="BY9" s="175">
        <f>股权价值增加表!BY38/股权价值增加表!BY31</f>
        <v>0.47499676649646466</v>
      </c>
      <c r="BZ9" s="175">
        <f>股权价值增加表!BZ38/股权价值增加表!BZ31</f>
        <v>1</v>
      </c>
      <c r="CA9" s="175">
        <f>股权价值增加表!CA38/股权价值增加表!CA31</f>
        <v>-8.4222826859939399</v>
      </c>
      <c r="CB9" s="175">
        <f>股权价值增加表!CB38/股权价值增加表!CB31</f>
        <v>1</v>
      </c>
      <c r="CC9" s="175">
        <f>股权价值增加表!CC38/股权价值增加表!CC31</f>
        <v>-1.2626486558086338</v>
      </c>
      <c r="CD9" s="175">
        <f>股权价值增加表!CD38/股权价值增加表!CD31</f>
        <v>1</v>
      </c>
      <c r="CE9" s="175">
        <f>股权价值增加表!CE38/股权价值增加表!CE31</f>
        <v>1</v>
      </c>
      <c r="CF9" s="175">
        <f>股权价值增加表!CF38/股权价值增加表!CF31</f>
        <v>1</v>
      </c>
      <c r="CG9" s="175" t="e">
        <f>股权价值增加表!CG38/股权价值增加表!CG31</f>
        <v>#DIV/0!</v>
      </c>
      <c r="CH9" s="175" t="e">
        <f>股权价值增加表!CH38/股权价值增加表!CH31</f>
        <v>#DIV/0!</v>
      </c>
      <c r="CI9" s="175" t="e">
        <f>股权价值增加表!CI38/股权价值增加表!CI31</f>
        <v>#DIV/0!</v>
      </c>
      <c r="CJ9" s="175" t="e">
        <f>股权价值增加表!CJ38/股权价值增加表!CJ31</f>
        <v>#DIV/0!</v>
      </c>
    </row>
    <row r="10" spans="1:89" s="61" customFormat="1">
      <c r="A10" s="161" t="s">
        <v>438</v>
      </c>
      <c r="E10" s="61">
        <f>资产资本表!E70/资产资本表!E107</f>
        <v>1.8036008562834247</v>
      </c>
      <c r="F10" s="61">
        <f>资产资本表!F70/资产资本表!F107</f>
        <v>1.7808994209088795</v>
      </c>
      <c r="G10" s="61">
        <f>资产资本表!G70/资产资本表!G107</f>
        <v>1.7580990864369885</v>
      </c>
      <c r="H10" s="61">
        <f>资产资本表!H70/资产资本表!H107</f>
        <v>1.8874046483758522</v>
      </c>
      <c r="I10" s="61">
        <f>资产资本表!I70/资产资本表!I107</f>
        <v>1.7230475039480091</v>
      </c>
      <c r="J10" s="61">
        <f>资产资本表!J70/资产资本表!J107</f>
        <v>1.8258452603474571</v>
      </c>
      <c r="K10" s="61">
        <f>资产资本表!K70/资产资本表!K107</f>
        <v>1.8663324333090678</v>
      </c>
      <c r="L10" s="61">
        <f>资产资本表!L70/资产资本表!L107</f>
        <v>1.8098993454340746</v>
      </c>
      <c r="M10" s="61">
        <f>资产资本表!M70/资产资本表!M107</f>
        <v>1.7417869478052221</v>
      </c>
      <c r="N10" s="61">
        <f>资产资本表!N70/资产资本表!N107</f>
        <v>1.7471371121970514</v>
      </c>
      <c r="O10" s="61">
        <f>资产资本表!O70/资产资本表!O107</f>
        <v>1.7613826761957119</v>
      </c>
      <c r="P10" s="61">
        <f>资产资本表!P70/资产资本表!P107</f>
        <v>1.6264887100878789</v>
      </c>
      <c r="Q10" s="61">
        <f>资产资本表!Q70/资产资本表!Q107</f>
        <v>1.5162587297046868</v>
      </c>
      <c r="R10" s="61">
        <f>资产资本表!R70/资产资本表!R107</f>
        <v>1.3776206565608786</v>
      </c>
      <c r="S10" s="61">
        <f>资产资本表!S70/资产资本表!S107</f>
        <v>1.2347871793048109</v>
      </c>
      <c r="T10" s="61">
        <f>资产资本表!T70/资产资本表!T107</f>
        <v>1.1989336113857103</v>
      </c>
      <c r="U10" s="61">
        <f>资产资本表!U70/资产资本表!U107</f>
        <v>1.2177154913966546</v>
      </c>
      <c r="V10" s="61">
        <f>资产资本表!V70/资产资本表!V107</f>
        <v>1.2414009107103516</v>
      </c>
      <c r="W10" s="61">
        <f>资产资本表!W70/资产资本表!W107</f>
        <v>1.2414408365991942</v>
      </c>
      <c r="X10" s="61">
        <f>资产资本表!X70/资产资本表!X107</f>
        <v>1.1695591064407995</v>
      </c>
      <c r="Y10" s="61">
        <f>资产资本表!Y70/资产资本表!Y107</f>
        <v>1.1803180923594088</v>
      </c>
      <c r="Z10" s="61">
        <f>资产资本表!Z70/资产资本表!Z107</f>
        <v>1.2551424595562919</v>
      </c>
      <c r="AA10" s="61">
        <f>资产资本表!AA70/资产资本表!AA107</f>
        <v>1.2220518576568258</v>
      </c>
      <c r="AB10" s="61">
        <f>资产资本表!AB70/资产资本表!AB107</f>
        <v>1.5133103129565957</v>
      </c>
      <c r="AC10" s="61">
        <f>资产资本表!AC70/资产资本表!AC107</f>
        <v>1.5836742287294296</v>
      </c>
      <c r="AD10" s="61">
        <f>资产资本表!AD70/资产资本表!AD107</f>
        <v>1.6355811727053893</v>
      </c>
      <c r="AE10" s="61">
        <f>资产资本表!AE70/资产资本表!AE107</f>
        <v>1.8233890622793147</v>
      </c>
      <c r="AF10" s="61">
        <f>资产资本表!AF70/资产资本表!AF107</f>
        <v>1.7740146458108839</v>
      </c>
      <c r="AG10" s="61">
        <f>资产资本表!AG70/资产资本表!AG107</f>
        <v>1.3638216854545571</v>
      </c>
      <c r="AH10" s="61" t="e">
        <f>资产资本表!AH70/资产资本表!AH107</f>
        <v>#DIV/0!</v>
      </c>
      <c r="AI10" s="61">
        <f>资产资本表!AI70/资产资本表!AI107</f>
        <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1.4957845204715972</v>
      </c>
      <c r="F11" s="28">
        <f t="shared" ref="F11:BQ11" si="2">F9*F10</f>
        <v>1.4789032867651777</v>
      </c>
      <c r="G11" s="28">
        <f t="shared" si="2"/>
        <v>1.4407935083025245</v>
      </c>
      <c r="H11" s="28">
        <f t="shared" si="2"/>
        <v>1.606364852547042</v>
      </c>
      <c r="I11" s="28">
        <f t="shared" si="2"/>
        <v>1.4923179204151569</v>
      </c>
      <c r="J11" s="28">
        <f t="shared" si="2"/>
        <v>1.5940273627534556</v>
      </c>
      <c r="K11" s="28">
        <f t="shared" si="2"/>
        <v>1.5948992344508042</v>
      </c>
      <c r="L11" s="28">
        <f t="shared" si="2"/>
        <v>1.5008203228315387</v>
      </c>
      <c r="M11" s="28">
        <f t="shared" si="2"/>
        <v>1.4492894120058601</v>
      </c>
      <c r="N11" s="28">
        <f t="shared" si="2"/>
        <v>1.5468182889683042</v>
      </c>
      <c r="O11" s="28">
        <f t="shared" si="2"/>
        <v>1.5942210509782599</v>
      </c>
      <c r="P11" s="28">
        <f t="shared" si="2"/>
        <v>1.4976530661008483</v>
      </c>
      <c r="Q11" s="28">
        <f t="shared" si="2"/>
        <v>1.3367400889548569</v>
      </c>
      <c r="R11" s="28">
        <f t="shared" si="2"/>
        <v>1.3051269961168055</v>
      </c>
      <c r="S11" s="28">
        <f t="shared" si="2"/>
        <v>1.2341217387020218</v>
      </c>
      <c r="T11" s="28">
        <f t="shared" si="2"/>
        <v>1.129312535043645</v>
      </c>
      <c r="U11" s="28">
        <f t="shared" si="2"/>
        <v>1.1375322093494018</v>
      </c>
      <c r="V11" s="28">
        <f t="shared" si="2"/>
        <v>1.2571790120574358</v>
      </c>
      <c r="W11" s="28">
        <f t="shared" si="2"/>
        <v>1.3055620766619707</v>
      </c>
      <c r="X11" s="28">
        <f t="shared" si="2"/>
        <v>1.2345979536258112</v>
      </c>
      <c r="Y11" s="28">
        <f t="shared" si="2"/>
        <v>1.1116863656939415</v>
      </c>
      <c r="Z11" s="28">
        <f t="shared" si="2"/>
        <v>1.2071681394125096</v>
      </c>
      <c r="AA11" s="28">
        <f t="shared" si="2"/>
        <v>1.159366095097873</v>
      </c>
      <c r="AB11" s="28">
        <f t="shared" si="2"/>
        <v>1.4343116713192876</v>
      </c>
      <c r="AC11" s="28">
        <f t="shared" si="2"/>
        <v>1.4323504475248621</v>
      </c>
      <c r="AD11" s="28">
        <f t="shared" si="2"/>
        <v>1.5263007490208824</v>
      </c>
      <c r="AE11" s="28">
        <f t="shared" si="2"/>
        <v>1.646129809226955</v>
      </c>
      <c r="AF11" s="28" t="e">
        <f t="shared" si="2"/>
        <v>#DIV/0!</v>
      </c>
      <c r="AG11" s="28">
        <f t="shared" si="2"/>
        <v>1.2257015058575393</v>
      </c>
      <c r="AH11" s="28" t="e">
        <f t="shared" si="2"/>
        <v>#DIV/0!</v>
      </c>
      <c r="AI11" s="28">
        <f t="shared" si="2"/>
        <v>0</v>
      </c>
      <c r="AJ11" s="28" t="e">
        <f t="shared" si="2"/>
        <v>#DIV/0!</v>
      </c>
      <c r="AK11" s="28">
        <f t="shared" si="2"/>
        <v>0</v>
      </c>
      <c r="AL11" s="28">
        <f t="shared" si="2"/>
        <v>0</v>
      </c>
      <c r="AM11" s="28" t="e">
        <f t="shared" si="2"/>
        <v>#DIV/0!</v>
      </c>
      <c r="AN11" s="28" t="e">
        <f t="shared" si="2"/>
        <v>#DIV/0!</v>
      </c>
      <c r="AO11" s="28">
        <f t="shared" si="2"/>
        <v>0</v>
      </c>
      <c r="AP11" s="28" t="e">
        <f t="shared" si="2"/>
        <v>#DIV/0!</v>
      </c>
      <c r="AQ11" s="28" t="e">
        <f t="shared" si="2"/>
        <v>#DIV/0!</v>
      </c>
      <c r="AR11" s="28">
        <f t="shared" si="2"/>
        <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75" customFormat="1">
      <c r="A12" s="175" t="s">
        <v>439</v>
      </c>
      <c r="E12" s="175">
        <f>E2/股权价值增加表!E38</f>
        <v>0.86581039325083908</v>
      </c>
      <c r="F12" s="175">
        <f>F2/股权价值增加表!F38</f>
        <v>0.85678003112906365</v>
      </c>
      <c r="G12" s="175">
        <f>G2/股权价值增加表!G38</f>
        <v>0.84109271824414666</v>
      </c>
      <c r="H12" s="175">
        <f>H2/股权价值增加表!H38</f>
        <v>0.8533767016199858</v>
      </c>
      <c r="I12" s="175">
        <f>I2/股权价值增加表!I38</f>
        <v>0.85701339263865106</v>
      </c>
      <c r="J12" s="175">
        <f>J2/股权价值增加表!J38</f>
        <v>0.8527028432727356</v>
      </c>
      <c r="K12" s="175">
        <f>K2/股权价值增加表!K38</f>
        <v>0.88605541657146047</v>
      </c>
      <c r="L12" s="175">
        <f>L2/股权价值增加表!L38</f>
        <v>0.88528088956587281</v>
      </c>
      <c r="M12" s="175">
        <f>M2/股权价值增加表!M38</f>
        <v>0.84582567824939181</v>
      </c>
      <c r="N12" s="175">
        <f>N2/股权价值增加表!N38</f>
        <v>0.85430108440989405</v>
      </c>
      <c r="O12" s="175">
        <f>O2/股权价值增加表!O38</f>
        <v>0.85527967474036715</v>
      </c>
      <c r="P12" s="175">
        <f>P2/股权价值增加表!P38</f>
        <v>0.85699420454638431</v>
      </c>
      <c r="Q12" s="175">
        <f>Q2/股权价值增加表!Q38</f>
        <v>0.87655354643550842</v>
      </c>
      <c r="R12" s="175">
        <f>R2/股权价值增加表!R38</f>
        <v>0.89797487852209468</v>
      </c>
      <c r="S12" s="175">
        <f>S2/股权价值增加表!S38</f>
        <v>0.90095511891831792</v>
      </c>
      <c r="T12" s="175">
        <f>T2/股权价值增加表!T38</f>
        <v>0.89663706624107398</v>
      </c>
      <c r="U12" s="175">
        <f>U2/股权价值增加表!U38</f>
        <v>0.89690406368545661</v>
      </c>
      <c r="V12" s="175">
        <f>V2/股权价值增加表!V38</f>
        <v>0.89644955762491774</v>
      </c>
      <c r="W12" s="175">
        <f>W2/股权价值增加表!W38</f>
        <v>0.89679427783552212</v>
      </c>
      <c r="X12" s="175">
        <f>X2/股权价值增加表!X38</f>
        <v>0.87046695231038673</v>
      </c>
      <c r="Y12" s="175">
        <f>Y2/股权价值增加表!Y38</f>
        <v>0.88373048885442873</v>
      </c>
      <c r="Z12" s="175">
        <f>Z2/股权价值增加表!Z38</f>
        <v>0.86212110902405081</v>
      </c>
      <c r="AA12" s="175">
        <f>AA2/股权价值增加表!AA38</f>
        <v>0.85571193883467511</v>
      </c>
      <c r="AB12" s="175">
        <f>AB2/股权价值增加表!AB38</f>
        <v>0.85092878148553996</v>
      </c>
      <c r="AC12" s="175">
        <f>AC2/股权价值增加表!AC38</f>
        <v>0.85214500476762278</v>
      </c>
      <c r="AD12" s="175">
        <f>AD2/股权价值增加表!AD38</f>
        <v>0.8291510145891362</v>
      </c>
      <c r="AE12" s="175">
        <f>AE2/股权价值增加表!AE38</f>
        <v>0.81885207943348415</v>
      </c>
      <c r="AF12" s="175" t="e">
        <f>AF2/股权价值增加表!AF38</f>
        <v>#DIV/0!</v>
      </c>
      <c r="AG12" s="175">
        <f>AG2/股权价值增加表!AG38</f>
        <v>0.83385382788191698</v>
      </c>
      <c r="AH12" s="175">
        <f>AH2/股权价值增加表!AH38</f>
        <v>0.80625303181250385</v>
      </c>
      <c r="AI12" s="175">
        <f>AI2/股权价值增加表!AI38</f>
        <v>0.79255070440352249</v>
      </c>
      <c r="AJ12" s="175" t="e">
        <f>AJ2/股权价值增加表!AJ38</f>
        <v>#DIV/0!</v>
      </c>
      <c r="AK12" s="175">
        <f>AK2/股权价值增加表!AK38</f>
        <v>4.71223998712476</v>
      </c>
      <c r="AL12" s="175">
        <f>AL2/股权价值增加表!AL38</f>
        <v>4.44091036310554</v>
      </c>
      <c r="AM12" s="175">
        <f>AM2/股权价值增加表!AM38</f>
        <v>4.0148404532522255</v>
      </c>
      <c r="AN12" s="175">
        <f>AN2/股权价值增加表!AN38</f>
        <v>8.425065626652831</v>
      </c>
      <c r="AO12" s="175">
        <f>AO2/股权价值增加表!AO38</f>
        <v>2.5208058741495027</v>
      </c>
      <c r="AP12" s="175">
        <f>AP2/股权价值增加表!AP38</f>
        <v>2.7006240408002387</v>
      </c>
      <c r="AQ12" s="175">
        <f>AQ2/股权价值增加表!AQ38</f>
        <v>1.7769141154007899</v>
      </c>
      <c r="AR12" s="175">
        <f>AR2/股权价值增加表!AR38</f>
        <v>3.2862629802615402</v>
      </c>
      <c r="AS12" s="175" t="e">
        <f>AS2/股权价值增加表!AS38</f>
        <v>#DIV/0!</v>
      </c>
      <c r="AT12" s="175">
        <f>AT2/股权价值增加表!AT38</f>
        <v>-4.133296837815446</v>
      </c>
      <c r="AU12" s="175">
        <f>AU2/股权价值增加表!AU38</f>
        <v>-6.2924414182151729</v>
      </c>
      <c r="AV12" s="175">
        <f>AV2/股权价值增加表!AV38</f>
        <v>-3.7146615153439262</v>
      </c>
      <c r="AW12" s="175">
        <f>AW2/股权价值增加表!AW38</f>
        <v>0.1281991249615852</v>
      </c>
      <c r="AX12" s="175">
        <f>AX2/股权价值增加表!AX38</f>
        <v>0.25552943209970863</v>
      </c>
      <c r="AY12" s="175">
        <f>AY2/股权价值增加表!AY38</f>
        <v>-4.5165886770724042E-2</v>
      </c>
      <c r="AZ12" s="175">
        <f>AZ2/股权价值增加表!AZ38</f>
        <v>-1.0551845510368489</v>
      </c>
      <c r="BA12" s="175">
        <f>BA2/股权价值增加表!BA38</f>
        <v>3.4638497240987842</v>
      </c>
      <c r="BB12" s="175">
        <f>BB2/股权价值增加表!BB38</f>
        <v>3.0175241262081895</v>
      </c>
      <c r="BC12" s="175">
        <f>BC2/股权价值增加表!BC38</f>
        <v>29.219198084406898</v>
      </c>
      <c r="BD12" s="175">
        <f>BD2/股权价值增加表!BD38</f>
        <v>-0.66859257824752694</v>
      </c>
      <c r="BE12" s="175">
        <f>BE2/股权价值增加表!BE38</f>
        <v>-0.52865828973609919</v>
      </c>
      <c r="BF12" s="175">
        <f>BF2/股权价值增加表!BF38</f>
        <v>-0.54089875870151938</v>
      </c>
      <c r="BG12" s="175">
        <f>BG2/股权价值增加表!BG38</f>
        <v>-0.38205462511481275</v>
      </c>
      <c r="BH12" s="175">
        <f>BH2/股权价值增加表!BH38</f>
        <v>-1.1220982625406397</v>
      </c>
      <c r="BI12" s="175">
        <f>BI2/股权价值增加表!BI38</f>
        <v>-0.29301994990763941</v>
      </c>
      <c r="BJ12" s="175">
        <f>BJ2/股权价值增加表!BJ38</f>
        <v>2.8813270744965522E-2</v>
      </c>
      <c r="BK12" s="175">
        <f>BK2/股权价值增加表!BK38</f>
        <v>0.17237500756568541</v>
      </c>
      <c r="BL12" s="175">
        <f>BL2/股权价值增加表!BL38</f>
        <v>-0.90970606211028981</v>
      </c>
      <c r="BM12" s="175">
        <f>BM2/股权价值增加表!BM38</f>
        <v>-0.96218756176366538</v>
      </c>
      <c r="BN12" s="175">
        <f>BN2/股权价值增加表!BN38</f>
        <v>-0.65374054993431974</v>
      </c>
      <c r="BO12" s="175">
        <f>BO2/股权价值增加表!BO38</f>
        <v>-0.50335098445535309</v>
      </c>
      <c r="BP12" s="175">
        <f>BP2/股权价值增加表!BP38</f>
        <v>-0.66609923408099037</v>
      </c>
      <c r="BQ12" s="175">
        <f>BQ2/股权价值增加表!BQ38</f>
        <v>-1.7271567271639192</v>
      </c>
      <c r="BR12" s="175">
        <f>BR2/股权价值增加表!BR38</f>
        <v>-0.33203395096035015</v>
      </c>
      <c r="BS12" s="175">
        <f>BS2/股权价值增加表!BS38</f>
        <v>6.0007400717286184E-2</v>
      </c>
      <c r="BT12" s="175">
        <f>BT2/股权价值增加表!BT38</f>
        <v>0.15022707175783542</v>
      </c>
      <c r="BU12" s="175">
        <f>BU2/股权价值增加表!BU38</f>
        <v>-0.99616523232812748</v>
      </c>
      <c r="BV12" s="175">
        <f>BV2/股权价值增加表!BV38</f>
        <v>3.7244503664361717</v>
      </c>
      <c r="BW12" s="175">
        <f>BW2/股权价值增加表!BW38</f>
        <v>0.93578276968567697</v>
      </c>
      <c r="BX12" s="175">
        <f>BX2/股权价值增加表!BX38</f>
        <v>1</v>
      </c>
      <c r="BY12" s="175">
        <f>BY2/股权价值增加表!BY38</f>
        <v>0.60507835898872442</v>
      </c>
      <c r="BZ12" s="175">
        <f>BZ2/股权价值增加表!BZ38</f>
        <v>0.22637357142857142</v>
      </c>
      <c r="CA12" s="175">
        <f>CA2/股权价值增加表!CA38</f>
        <v>1.0403277752162126</v>
      </c>
      <c r="CB12" s="175">
        <f>CB2/股权价值增加表!CB38</f>
        <v>-2.1966168493593825</v>
      </c>
      <c r="CC12" s="175">
        <f>CC2/股权价值增加表!CC38</f>
        <v>3.1089259931778246</v>
      </c>
      <c r="CD12" s="175">
        <f>CD2/股权价值增加表!CD38</f>
        <v>-2.4075993091537131</v>
      </c>
      <c r="CE12" s="175">
        <f>CE2/股权价值增加表!CE38</f>
        <v>-2.5981368870487773</v>
      </c>
      <c r="CF12" s="175">
        <f>CF2/股权价值增加表!CF38</f>
        <v>-6.859739633359264</v>
      </c>
      <c r="CG12" s="175" t="e">
        <f>CG2/股权价值增加表!CG38</f>
        <v>#DIV/0!</v>
      </c>
      <c r="CH12" s="175" t="e">
        <f>CH2/股权价值增加表!CH38</f>
        <v>#DIV/0!</v>
      </c>
      <c r="CI12" s="175" t="e">
        <f>CI2/股权价值增加表!CI38</f>
        <v>#DIV/0!</v>
      </c>
      <c r="CJ12" s="175" t="e">
        <f>CJ2/股权价值增加表!CJ38</f>
        <v>#DIV/0!</v>
      </c>
    </row>
    <row r="13" spans="1:89" s="63" customFormat="1">
      <c r="A13" s="17" t="s">
        <v>440</v>
      </c>
      <c r="E13" s="63">
        <f>1-E2/股权价值增加表!E38</f>
        <v>0.13418960674916092</v>
      </c>
      <c r="F13" s="63">
        <f>1-F2/股权价值增加表!F38</f>
        <v>0.14321996887093635</v>
      </c>
      <c r="G13" s="63">
        <f>1-G2/股权价值增加表!G38</f>
        <v>0.15890728175585334</v>
      </c>
      <c r="H13" s="63">
        <f>1-H2/股权价值增加表!H38</f>
        <v>0.1466232983800142</v>
      </c>
      <c r="I13" s="63">
        <f>1-I2/股权价值增加表!I38</f>
        <v>0.14298660736134894</v>
      </c>
      <c r="J13" s="63">
        <f>1-J2/股权价值增加表!J38</f>
        <v>0.1472971567272644</v>
      </c>
      <c r="K13" s="63">
        <f>1-K2/股权价值增加表!K38</f>
        <v>0.11394458342853953</v>
      </c>
      <c r="L13" s="63">
        <f>1-L2/股权价值增加表!L38</f>
        <v>0.11471911043412719</v>
      </c>
      <c r="M13" s="63">
        <f>1-M2/股权价值增加表!M38</f>
        <v>0.15417432175060819</v>
      </c>
      <c r="N13" s="63">
        <f>1-N2/股权价值增加表!N38</f>
        <v>0.14569891559010595</v>
      </c>
      <c r="O13" s="63">
        <f>1-O2/股权价值增加表!O38</f>
        <v>0.14472032525963285</v>
      </c>
      <c r="P13" s="63">
        <f>1-P2/股权价值增加表!P38</f>
        <v>0.14300579545361569</v>
      </c>
      <c r="Q13" s="63">
        <f>1-Q2/股权价值增加表!Q38</f>
        <v>0.12344645356449158</v>
      </c>
      <c r="R13" s="63">
        <f>1-R2/股权价值增加表!R38</f>
        <v>0.10202512147790532</v>
      </c>
      <c r="S13" s="63">
        <f>1-S2/股权价值增加表!S38</f>
        <v>9.9044881081682079E-2</v>
      </c>
      <c r="T13" s="63">
        <f>1-T2/股权价值增加表!T38</f>
        <v>0.10336293375892602</v>
      </c>
      <c r="U13" s="63">
        <f>1-U2/股权价值增加表!U38</f>
        <v>0.10309593631454339</v>
      </c>
      <c r="V13" s="63">
        <f>1-V2/股权价值增加表!V38</f>
        <v>0.10355044237508226</v>
      </c>
      <c r="W13" s="63">
        <f>1-W2/股权价值增加表!W38</f>
        <v>0.10320572216447788</v>
      </c>
      <c r="X13" s="63">
        <f>1-X2/股权价值增加表!X38</f>
        <v>0.12953304768961327</v>
      </c>
      <c r="Y13" s="63">
        <f>1-Y2/股权价值增加表!Y38</f>
        <v>0.11626951114557127</v>
      </c>
      <c r="Z13" s="63">
        <f>1-Z2/股权价值增加表!Z38</f>
        <v>0.13787889097594919</v>
      </c>
      <c r="AA13" s="63">
        <f>1-AA2/股权价值增加表!AA38</f>
        <v>0.14428806116532489</v>
      </c>
      <c r="AB13" s="63">
        <f>1-AB2/股权价值增加表!AB38</f>
        <v>0.14907121851446004</v>
      </c>
      <c r="AC13" s="63">
        <f>1-AC2/股权价值增加表!AC38</f>
        <v>0.14785499523237722</v>
      </c>
      <c r="AD13" s="63">
        <f>1-AD2/股权价值增加表!AD38</f>
        <v>0.1708489854108638</v>
      </c>
      <c r="AE13" s="63">
        <f>1-AE2/股权价值增加表!AE38</f>
        <v>0.18114792056651585</v>
      </c>
      <c r="AF13" s="63" t="e">
        <f>1-AF2/股权价值增加表!AF38</f>
        <v>#DIV/0!</v>
      </c>
      <c r="AG13" s="63">
        <f>1-AG2/股权价值增加表!AG38</f>
        <v>0.16614617211808302</v>
      </c>
      <c r="AH13" s="63">
        <f>1-AH2/股权价值增加表!AH38</f>
        <v>0.19374696818749615</v>
      </c>
      <c r="AI13" s="63">
        <f>1-AI2/股权价值增加表!AI38</f>
        <v>0.20744929559647751</v>
      </c>
      <c r="AJ13" s="63" t="e">
        <f>1-AJ2/股权价值增加表!AJ38</f>
        <v>#DIV/0!</v>
      </c>
      <c r="AK13" s="63">
        <f>1-AK2/股权价值增加表!AK38</f>
        <v>-3.71223998712476</v>
      </c>
      <c r="AL13" s="63">
        <f>1-AL2/股权价值增加表!AL38</f>
        <v>-3.44091036310554</v>
      </c>
      <c r="AM13" s="63">
        <f>1-AM2/股权价值增加表!AM38</f>
        <v>-3.0148404532522255</v>
      </c>
      <c r="AN13" s="63">
        <f>1-AN2/股权价值增加表!AN38</f>
        <v>-7.425065626652831</v>
      </c>
      <c r="AO13" s="63">
        <f>1-AO2/股权价值增加表!AO38</f>
        <v>-1.5208058741495027</v>
      </c>
      <c r="AP13" s="63">
        <f>1-AP2/股权价值增加表!AP38</f>
        <v>-1.7006240408002387</v>
      </c>
      <c r="AQ13" s="63">
        <f>1-AQ2/股权价值增加表!AQ38</f>
        <v>-0.77691411540078992</v>
      </c>
      <c r="AR13" s="63">
        <f>1-AR2/股权价值增加表!AR38</f>
        <v>-2.2862629802615402</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60" t="s">
        <v>441</v>
      </c>
      <c r="E14" s="59">
        <f>E6*E7*E9*E10*E12</f>
        <v>0.10333509357590423</v>
      </c>
      <c r="F14" s="59">
        <f t="shared" ref="F14:BQ14" si="4">F6*F7*F9*F10*F12</f>
        <v>7.4148599802237397E-2</v>
      </c>
      <c r="G14" s="59">
        <f t="shared" si="4"/>
        <v>4.6176599227385505E-2</v>
      </c>
      <c r="H14" s="59">
        <f t="shared" si="4"/>
        <v>2.8598583950356221E-2</v>
      </c>
      <c r="I14" s="59">
        <f t="shared" si="4"/>
        <v>0.14972873845423207</v>
      </c>
      <c r="J14" s="59">
        <f t="shared" si="4"/>
        <v>0.11175967055019502</v>
      </c>
      <c r="K14" s="59">
        <f t="shared" si="4"/>
        <v>6.463741824154591E-2</v>
      </c>
      <c r="L14" s="59">
        <f t="shared" si="4"/>
        <v>2.7647699851997116E-2</v>
      </c>
      <c r="M14" s="59">
        <f t="shared" si="4"/>
        <v>0.1093625067007114</v>
      </c>
      <c r="N14" s="59">
        <f t="shared" si="4"/>
        <v>9.5658566553316615E-2</v>
      </c>
      <c r="O14" s="59">
        <f t="shared" si="4"/>
        <v>6.5934486740527515E-2</v>
      </c>
      <c r="P14" s="59">
        <f t="shared" si="4"/>
        <v>2.6706016021593351E-2</v>
      </c>
      <c r="Q14" s="59">
        <f t="shared" si="4"/>
        <v>9.767161032411692E-2</v>
      </c>
      <c r="R14" s="59">
        <f t="shared" si="4"/>
        <v>7.9968999433644702E-2</v>
      </c>
      <c r="S14" s="59">
        <f t="shared" si="4"/>
        <v>5.8997835979220148E-2</v>
      </c>
      <c r="T14" s="59">
        <f t="shared" si="4"/>
        <v>2.4602960638344433E-2</v>
      </c>
      <c r="U14" s="59">
        <f t="shared" si="4"/>
        <v>9.88553001813572E-2</v>
      </c>
      <c r="V14" s="59">
        <f t="shared" si="4"/>
        <v>7.8104864857599196E-2</v>
      </c>
      <c r="W14" s="59">
        <f t="shared" si="4"/>
        <v>5.5469175932602928E-2</v>
      </c>
      <c r="X14" s="59">
        <f t="shared" si="4"/>
        <v>2.3681135160117738E-2</v>
      </c>
      <c r="Y14" s="59">
        <f t="shared" si="4"/>
        <v>0.12945009907478883</v>
      </c>
      <c r="Z14" s="59">
        <f t="shared" si="4"/>
        <v>9.9419265467235368E-2</v>
      </c>
      <c r="AA14" s="59">
        <f t="shared" si="4"/>
        <v>6.9638951862814005E-2</v>
      </c>
      <c r="AB14" s="59">
        <f t="shared" si="4"/>
        <v>6.6867624859590344E-2</v>
      </c>
      <c r="AC14" s="59">
        <f t="shared" si="4"/>
        <v>0.2057240321994768</v>
      </c>
      <c r="AD14" s="59">
        <f t="shared" si="4"/>
        <v>0.17954795306820223</v>
      </c>
      <c r="AE14" s="59">
        <f t="shared" si="4"/>
        <v>0.12301344715005315</v>
      </c>
      <c r="AF14" s="59" t="e">
        <f t="shared" si="4"/>
        <v>#DIV/0!</v>
      </c>
      <c r="AG14" s="59">
        <f t="shared" si="4"/>
        <v>0.25435096796212853</v>
      </c>
      <c r="AH14" s="59" t="e">
        <f t="shared" si="4"/>
        <v>#DIV/0!</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36.75" customHeight="1">
      <c r="A15" s="202" t="s">
        <v>639</v>
      </c>
      <c r="B15" s="203"/>
      <c r="C15" s="203"/>
      <c r="D15" s="203"/>
      <c r="E15" s="203"/>
      <c r="F15" s="203"/>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c r="AG15" s="203"/>
    </row>
    <row r="17" spans="1:89" ht="14.25" thickBot="1"/>
    <row r="18" spans="1:89" s="12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40178</v>
      </c>
      <c r="AI18" s="1">
        <v>39813</v>
      </c>
      <c r="AJ18" s="1">
        <v>25569</v>
      </c>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29" customFormat="1">
      <c r="A19" s="176" t="s">
        <v>451</v>
      </c>
      <c r="B19" s="76">
        <v>43373</v>
      </c>
      <c r="C19" s="76">
        <v>43281</v>
      </c>
      <c r="D19" s="76">
        <v>43190</v>
      </c>
      <c r="E19" s="76">
        <f>股权价值增加表!E4</f>
        <v>3099658647.4400001</v>
      </c>
      <c r="F19" s="76">
        <f>股权价值增加表!F4</f>
        <v>2160309950.1300001</v>
      </c>
      <c r="G19" s="76">
        <f>股权价值增加表!G4</f>
        <v>1403503758.28</v>
      </c>
      <c r="H19" s="76">
        <f>股权价值增加表!H4</f>
        <v>675502324.94000006</v>
      </c>
      <c r="I19" s="76">
        <f>股权价值增加表!I4</f>
        <v>2617076763.3600001</v>
      </c>
      <c r="J19" s="76">
        <f>股权价值增加表!J4</f>
        <v>1865982737.51</v>
      </c>
      <c r="K19" s="76">
        <f>股权价值增加表!K4</f>
        <v>1169993595.8099999</v>
      </c>
      <c r="L19" s="76">
        <f>股权价值增加表!L4</f>
        <v>499283095.63999999</v>
      </c>
      <c r="M19" s="76">
        <f>股权价值增加表!M4</f>
        <v>2373341795.3400002</v>
      </c>
      <c r="N19" s="76">
        <f>股权价值增加表!N4</f>
        <v>1750819308.3599999</v>
      </c>
      <c r="O19" s="76">
        <f>股权价值增加表!O4</f>
        <v>1118866876.5899999</v>
      </c>
      <c r="P19" s="76">
        <f>股权价值增加表!P4</f>
        <v>509879557.19</v>
      </c>
      <c r="Q19" s="76">
        <f>股权价值增加表!Q4</f>
        <v>2047511528.29</v>
      </c>
      <c r="R19" s="76">
        <f>股权价值增加表!R4</f>
        <v>1381681219.1300001</v>
      </c>
      <c r="S19" s="76">
        <f>股权价值增加表!S4</f>
        <v>849239934.23000002</v>
      </c>
      <c r="T19" s="76">
        <f>股权价值增加表!T4</f>
        <v>376529472</v>
      </c>
      <c r="U19" s="76">
        <f>股权价值增加表!U4</f>
        <v>1582936364.2</v>
      </c>
      <c r="V19" s="76">
        <f>股权价值增加表!V4</f>
        <v>1101010491.5</v>
      </c>
      <c r="W19" s="76">
        <f>股权价值增加表!W4</f>
        <v>708155046.07000005</v>
      </c>
      <c r="X19" s="76">
        <f>股权价值增加表!X4</f>
        <v>339991655.47000003</v>
      </c>
      <c r="Y19" s="76">
        <f>股权价值增加表!Y4</f>
        <v>1521517728.1700001</v>
      </c>
      <c r="Z19" s="76">
        <f>股权价值增加表!Z4</f>
        <v>1106108920.54</v>
      </c>
      <c r="AA19" s="76">
        <f>股权价值增加表!AA4</f>
        <v>740385384.69000006</v>
      </c>
      <c r="AB19" s="76">
        <f>股权价值增加表!AB4</f>
        <v>390272453.14999998</v>
      </c>
      <c r="AC19" s="76">
        <f>股权价值增加表!AC4</f>
        <v>1501074352.8900001</v>
      </c>
      <c r="AD19" s="76">
        <f>股权价值增加表!AD4</f>
        <v>1088784826.48</v>
      </c>
      <c r="AE19" s="76">
        <f>股权价值增加表!AE4</f>
        <v>760885421.07000005</v>
      </c>
      <c r="AF19" s="76">
        <f>股权价值增加表!AF4</f>
        <v>0</v>
      </c>
      <c r="AG19" s="76">
        <f>股权价值增加表!AG4</f>
        <v>1152358350.49</v>
      </c>
      <c r="AH19" s="76">
        <f>股权价值增加表!AH4</f>
        <v>834988782.99000001</v>
      </c>
      <c r="AI19" s="76">
        <f>股权价值增加表!AI4</f>
        <v>731439555.46000004</v>
      </c>
      <c r="AJ19" s="76">
        <f>股权价值增加表!AJ4</f>
        <v>0</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76" t="s">
        <v>452</v>
      </c>
      <c r="E20" s="76">
        <f>股权价值增加表!E15</f>
        <v>590426926.62000012</v>
      </c>
      <c r="F20" s="76">
        <f>股权价值增加表!F15</f>
        <v>407927448.75</v>
      </c>
      <c r="G20" s="76">
        <f>股权价值增加表!G15</f>
        <v>270688151.60000002</v>
      </c>
      <c r="H20" s="76">
        <f>股权价值增加表!H15</f>
        <v>156819526.26000008</v>
      </c>
      <c r="I20" s="76">
        <f>股权价值增加表!I15</f>
        <v>588171766.55000019</v>
      </c>
      <c r="J20" s="76">
        <f>股权价值增加表!J15</f>
        <v>403357308.93999988</v>
      </c>
      <c r="K20" s="76">
        <f>股权价值增加表!K15</f>
        <v>286103611.56</v>
      </c>
      <c r="L20" s="76">
        <f>股权价值增加表!L15</f>
        <v>120237824.96999997</v>
      </c>
      <c r="M20" s="76">
        <f>股权价值增加表!M15</f>
        <v>452128867.21000016</v>
      </c>
      <c r="N20" s="76">
        <f>股权价值增加表!N15</f>
        <v>371813915.23999995</v>
      </c>
      <c r="O20" s="76">
        <f>股权价值增加表!O15</f>
        <v>238426071.95999986</v>
      </c>
      <c r="P20" s="76">
        <f>股权价值增加表!P15</f>
        <v>87460991.719999984</v>
      </c>
      <c r="Q20" s="76">
        <f>股权价值增加表!Q15</f>
        <v>304134975.62999988</v>
      </c>
      <c r="R20" s="76">
        <f>股权价值增加表!R15</f>
        <v>239272044.13000011</v>
      </c>
      <c r="S20" s="76">
        <f>股权价值增加表!S15</f>
        <v>149480781.46000001</v>
      </c>
      <c r="T20" s="76">
        <f>股权价值增加表!T15</f>
        <v>65958254.390000008</v>
      </c>
      <c r="U20" s="76">
        <f>股权价值增加表!U15</f>
        <v>237008875.01000005</v>
      </c>
      <c r="V20" s="76">
        <f>股权价值增加表!V15</f>
        <v>189945745.60000002</v>
      </c>
      <c r="W20" s="76">
        <f>股权价值增加表!W15</f>
        <v>128447090.84000006</v>
      </c>
      <c r="X20" s="76">
        <f>股权价值增加表!X15</f>
        <v>57774972.440000027</v>
      </c>
      <c r="Y20" s="76">
        <f>股权价值增加表!Y15</f>
        <v>323428593.89000005</v>
      </c>
      <c r="Z20" s="76">
        <f>股权价值增加表!Z15</f>
        <v>261848850.18000004</v>
      </c>
      <c r="AA20" s="76">
        <f>股权价值增加表!AA15</f>
        <v>187449666.96000004</v>
      </c>
      <c r="AB20" s="76">
        <f>股权价值增加表!AB15</f>
        <v>92820645.119999975</v>
      </c>
      <c r="AC20" s="76">
        <f>股权价值增加表!AC15</f>
        <v>265683137.48000017</v>
      </c>
      <c r="AD20" s="76">
        <f>股权价值增加表!AD15</f>
        <v>209869133.33000001</v>
      </c>
      <c r="AE20" s="76">
        <f>股权价值增加表!AE15</f>
        <v>138124633.85000008</v>
      </c>
      <c r="AF20" s="76">
        <f>股权价值增加表!AF15</f>
        <v>0</v>
      </c>
      <c r="AG20" s="76">
        <f>股权价值增加表!AG15</f>
        <v>221283429.54000008</v>
      </c>
      <c r="AH20" s="76">
        <f>股权价值增加表!AH15</f>
        <v>151526519.86000004</v>
      </c>
      <c r="AI20" s="76">
        <f>股权价值增加表!AI15</f>
        <v>162679284.24000007</v>
      </c>
      <c r="AJ20" s="76">
        <f>股权价值增加表!AJ15</f>
        <v>0</v>
      </c>
      <c r="AK20" s="76">
        <f>股权价值增加表!AK15</f>
        <v>-1767938</v>
      </c>
      <c r="AL20" s="76">
        <f>股权价值增加表!AL15</f>
        <v>0</v>
      </c>
      <c r="AM20" s="76">
        <f>股权价值增加表!AM15</f>
        <v>0</v>
      </c>
      <c r="AN20" s="76">
        <f>股权价值增加表!AN15</f>
        <v>0</v>
      </c>
      <c r="AO20" s="76">
        <f>股权价值增加表!AO15</f>
        <v>-1536704.75</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77" customFormat="1">
      <c r="A21" s="57" t="s">
        <v>453</v>
      </c>
      <c r="E21" s="177">
        <f>E20/E19</f>
        <v>0.19048127351301478</v>
      </c>
      <c r="F21" s="177">
        <f t="shared" ref="F21:BQ21" si="6">F20/F19</f>
        <v>0.18882820436273615</v>
      </c>
      <c r="G21" s="177">
        <f t="shared" si="6"/>
        <v>0.19286599697583251</v>
      </c>
      <c r="H21" s="177">
        <f t="shared" si="6"/>
        <v>0.23215245968832041</v>
      </c>
      <c r="I21" s="177">
        <f t="shared" si="6"/>
        <v>0.22474379612574336</v>
      </c>
      <c r="J21" s="177">
        <f t="shared" si="6"/>
        <v>0.21616347291521407</v>
      </c>
      <c r="K21" s="177">
        <f t="shared" si="6"/>
        <v>0.24453433983279815</v>
      </c>
      <c r="L21" s="177">
        <f t="shared" si="6"/>
        <v>0.24082094110531535</v>
      </c>
      <c r="M21" s="177">
        <f t="shared" si="6"/>
        <v>0.19050305695443631</v>
      </c>
      <c r="N21" s="177">
        <f t="shared" si="6"/>
        <v>0.21236566986931374</v>
      </c>
      <c r="O21" s="177">
        <f t="shared" si="6"/>
        <v>0.21309601432357822</v>
      </c>
      <c r="P21" s="177">
        <f t="shared" si="6"/>
        <v>0.17153265018508829</v>
      </c>
      <c r="Q21" s="177">
        <f t="shared" si="6"/>
        <v>0.14853883430097278</v>
      </c>
      <c r="R21" s="177">
        <f t="shared" si="6"/>
        <v>0.1731745650278593</v>
      </c>
      <c r="S21" s="177">
        <f t="shared" si="6"/>
        <v>0.17601713654166912</v>
      </c>
      <c r="T21" s="177">
        <f t="shared" si="6"/>
        <v>0.17517421422459065</v>
      </c>
      <c r="U21" s="177">
        <f t="shared" si="6"/>
        <v>0.1497273550410739</v>
      </c>
      <c r="V21" s="177">
        <f t="shared" si="6"/>
        <v>0.17251946922069819</v>
      </c>
      <c r="W21" s="177">
        <f t="shared" si="6"/>
        <v>0.18138272339205117</v>
      </c>
      <c r="X21" s="177">
        <f t="shared" si="6"/>
        <v>0.16993056009016649</v>
      </c>
      <c r="Y21" s="177">
        <f t="shared" si="6"/>
        <v>0.21256971765882912</v>
      </c>
      <c r="Z21" s="177">
        <f t="shared" si="6"/>
        <v>0.23672971559814018</v>
      </c>
      <c r="AA21" s="177">
        <f t="shared" si="6"/>
        <v>0.25317850789084034</v>
      </c>
      <c r="AB21" s="177">
        <f t="shared" si="6"/>
        <v>0.23783550278995647</v>
      </c>
      <c r="AC21" s="177">
        <f t="shared" si="6"/>
        <v>0.176995321363318</v>
      </c>
      <c r="AD21" s="177">
        <f t="shared" si="6"/>
        <v>0.19275538033396272</v>
      </c>
      <c r="AE21" s="177">
        <f t="shared" si="6"/>
        <v>0.18153145010422386</v>
      </c>
      <c r="AF21" s="177" t="e">
        <f t="shared" si="6"/>
        <v>#DIV/0!</v>
      </c>
      <c r="AG21" s="177">
        <f t="shared" si="6"/>
        <v>0.19202657701565407</v>
      </c>
      <c r="AH21" s="177">
        <f t="shared" si="6"/>
        <v>0.18147132386305931</v>
      </c>
      <c r="AI21" s="177">
        <f t="shared" si="6"/>
        <v>0.22240974394349178</v>
      </c>
      <c r="AJ21" s="177" t="e">
        <f t="shared" si="6"/>
        <v>#DIV/0!</v>
      </c>
      <c r="AK21" s="177" t="e">
        <f t="shared" si="6"/>
        <v>#DIV/0!</v>
      </c>
      <c r="AL21" s="177" t="e">
        <f t="shared" si="6"/>
        <v>#DIV/0!</v>
      </c>
      <c r="AM21" s="177" t="e">
        <f t="shared" si="6"/>
        <v>#DIV/0!</v>
      </c>
      <c r="AN21" s="177" t="e">
        <f t="shared" si="6"/>
        <v>#DIV/0!</v>
      </c>
      <c r="AO21" s="177" t="e">
        <f t="shared" si="6"/>
        <v>#DIV/0!</v>
      </c>
      <c r="AP21" s="177" t="e">
        <f t="shared" si="6"/>
        <v>#DIV/0!</v>
      </c>
      <c r="AQ21" s="177" t="e">
        <f t="shared" si="6"/>
        <v>#DIV/0!</v>
      </c>
      <c r="AR21" s="177" t="e">
        <f t="shared" si="6"/>
        <v>#DIV/0!</v>
      </c>
      <c r="AS21" s="177" t="e">
        <f t="shared" si="6"/>
        <v>#DIV/0!</v>
      </c>
      <c r="AT21" s="177" t="e">
        <f t="shared" si="6"/>
        <v>#DIV/0!</v>
      </c>
      <c r="AU21" s="177" t="e">
        <f t="shared" si="6"/>
        <v>#DIV/0!</v>
      </c>
      <c r="AV21" s="177" t="e">
        <f t="shared" si="6"/>
        <v>#DIV/0!</v>
      </c>
      <c r="AW21" s="177" t="e">
        <f t="shared" si="6"/>
        <v>#DIV/0!</v>
      </c>
      <c r="AX21" s="177" t="e">
        <f t="shared" si="6"/>
        <v>#DIV/0!</v>
      </c>
      <c r="AY21" s="177" t="e">
        <f t="shared" si="6"/>
        <v>#DIV/0!</v>
      </c>
      <c r="AZ21" s="177" t="e">
        <f t="shared" si="6"/>
        <v>#DIV/0!</v>
      </c>
      <c r="BA21" s="177" t="e">
        <f t="shared" si="6"/>
        <v>#DIV/0!</v>
      </c>
      <c r="BB21" s="177" t="e">
        <f t="shared" si="6"/>
        <v>#DIV/0!</v>
      </c>
      <c r="BC21" s="177" t="e">
        <f t="shared" si="6"/>
        <v>#DIV/0!</v>
      </c>
      <c r="BD21" s="177" t="e">
        <f t="shared" si="6"/>
        <v>#DIV/0!</v>
      </c>
      <c r="BE21" s="177" t="e">
        <f t="shared" si="6"/>
        <v>#DIV/0!</v>
      </c>
      <c r="BF21" s="177" t="e">
        <f t="shared" si="6"/>
        <v>#DIV/0!</v>
      </c>
      <c r="BG21" s="177" t="e">
        <f t="shared" si="6"/>
        <v>#DIV/0!</v>
      </c>
      <c r="BH21" s="177" t="e">
        <f t="shared" si="6"/>
        <v>#DIV/0!</v>
      </c>
      <c r="BI21" s="177" t="e">
        <f t="shared" si="6"/>
        <v>#DIV/0!</v>
      </c>
      <c r="BJ21" s="177" t="e">
        <f t="shared" si="6"/>
        <v>#DIV/0!</v>
      </c>
      <c r="BK21" s="177" t="e">
        <f t="shared" si="6"/>
        <v>#DIV/0!</v>
      </c>
      <c r="BL21" s="177" t="e">
        <f t="shared" si="6"/>
        <v>#DIV/0!</v>
      </c>
      <c r="BM21" s="177" t="e">
        <f t="shared" si="6"/>
        <v>#DIV/0!</v>
      </c>
      <c r="BN21" s="177" t="e">
        <f t="shared" si="6"/>
        <v>#DIV/0!</v>
      </c>
      <c r="BO21" s="177" t="e">
        <f t="shared" si="6"/>
        <v>#DIV/0!</v>
      </c>
      <c r="BP21" s="177" t="e">
        <f t="shared" si="6"/>
        <v>#DIV/0!</v>
      </c>
      <c r="BQ21" s="177" t="e">
        <f t="shared" si="6"/>
        <v>#DIV/0!</v>
      </c>
      <c r="BR21" s="177" t="e">
        <f t="shared" ref="BR21:CK21" si="7">BR20/BR19</f>
        <v>#DIV/0!</v>
      </c>
      <c r="BS21" s="177" t="e">
        <f t="shared" si="7"/>
        <v>#DIV/0!</v>
      </c>
      <c r="BT21" s="177" t="e">
        <f t="shared" si="7"/>
        <v>#DIV/0!</v>
      </c>
      <c r="BU21" s="177" t="e">
        <f t="shared" si="7"/>
        <v>#DIV/0!</v>
      </c>
      <c r="BV21" s="177" t="e">
        <f t="shared" si="7"/>
        <v>#DIV/0!</v>
      </c>
      <c r="BW21" s="177" t="e">
        <f t="shared" si="7"/>
        <v>#DIV/0!</v>
      </c>
      <c r="BX21" s="177" t="e">
        <f t="shared" si="7"/>
        <v>#DIV/0!</v>
      </c>
      <c r="BY21" s="177" t="e">
        <f t="shared" si="7"/>
        <v>#DIV/0!</v>
      </c>
      <c r="BZ21" s="177" t="e">
        <f t="shared" si="7"/>
        <v>#DIV/0!</v>
      </c>
      <c r="CA21" s="177" t="e">
        <f t="shared" si="7"/>
        <v>#DIV/0!</v>
      </c>
      <c r="CB21" s="177" t="e">
        <f t="shared" si="7"/>
        <v>#DIV/0!</v>
      </c>
      <c r="CC21" s="177" t="e">
        <f t="shared" si="7"/>
        <v>#DIV/0!</v>
      </c>
      <c r="CD21" s="177" t="e">
        <f t="shared" si="7"/>
        <v>#DIV/0!</v>
      </c>
      <c r="CE21" s="177" t="e">
        <f t="shared" si="7"/>
        <v>#DIV/0!</v>
      </c>
      <c r="CF21" s="177" t="e">
        <f t="shared" si="7"/>
        <v>#DIV/0!</v>
      </c>
      <c r="CG21" s="177" t="e">
        <f t="shared" si="7"/>
        <v>#DIV/0!</v>
      </c>
      <c r="CH21" s="177" t="e">
        <f t="shared" si="7"/>
        <v>#DIV/0!</v>
      </c>
      <c r="CI21" s="177" t="e">
        <f t="shared" si="7"/>
        <v>#DIV/0!</v>
      </c>
      <c r="CJ21" s="177" t="e">
        <f t="shared" si="7"/>
        <v>#DIV/0!</v>
      </c>
      <c r="CK21" s="177" t="e">
        <f t="shared" si="7"/>
        <v>#DIV/0!</v>
      </c>
    </row>
    <row r="22" spans="1:89" s="26" customFormat="1">
      <c r="A22" s="26" t="s">
        <v>636</v>
      </c>
      <c r="E22" s="26">
        <f>资产资本表!E50</f>
        <v>292060365.5</v>
      </c>
      <c r="F22" s="26">
        <f>资产资本表!F50</f>
        <v>341644694.92999959</v>
      </c>
      <c r="G22" s="26">
        <f>资产资本表!G50</f>
        <v>267561326.15000033</v>
      </c>
      <c r="H22" s="26">
        <f>资产资本表!H50</f>
        <v>104683136.5999999</v>
      </c>
      <c r="I22" s="26">
        <f>资产资本表!I50</f>
        <v>-25194544.850000143</v>
      </c>
      <c r="J22" s="26">
        <f>资产资本表!J50</f>
        <v>627246095.03999996</v>
      </c>
      <c r="K22" s="26">
        <f>资产资本表!K50</f>
        <v>370077309.79999995</v>
      </c>
      <c r="L22" s="26">
        <f>资产资本表!L50</f>
        <v>486102742.79000008</v>
      </c>
      <c r="M22" s="26">
        <f>资产资本表!M50</f>
        <v>394478680.6099999</v>
      </c>
      <c r="N22" s="26">
        <f>资产资本表!N50</f>
        <v>507152320.98999989</v>
      </c>
      <c r="O22" s="26">
        <f>资产资本表!O50</f>
        <v>549492196.55999982</v>
      </c>
      <c r="P22" s="26">
        <f>资产资本表!P50</f>
        <v>648711103.3599999</v>
      </c>
      <c r="Q22" s="26">
        <f>资产资本表!Q50</f>
        <v>633846684.85000002</v>
      </c>
      <c r="R22" s="26">
        <f>资产资本表!R50</f>
        <v>794663101.48999977</v>
      </c>
      <c r="S22" s="26">
        <f>资产资本表!S50</f>
        <v>537362434.5999999</v>
      </c>
      <c r="T22" s="26">
        <f>资产资本表!T50</f>
        <v>566999379.38999987</v>
      </c>
      <c r="U22" s="26">
        <f>资产资本表!U50</f>
        <v>451719724.79000002</v>
      </c>
      <c r="V22" s="26">
        <f>资产资本表!V50</f>
        <v>470576067.4600001</v>
      </c>
      <c r="W22" s="26">
        <f>资产资本表!W50</f>
        <v>475812126.39999998</v>
      </c>
      <c r="X22" s="26">
        <f>资产资本表!X50</f>
        <v>465495613.97000003</v>
      </c>
      <c r="Y22" s="26">
        <f>资产资本表!Y50</f>
        <v>354934513.95000011</v>
      </c>
      <c r="Z22" s="26">
        <f>资产资本表!Z50</f>
        <v>406894411.7100001</v>
      </c>
      <c r="AA22" s="26">
        <f>资产资本表!AA50</f>
        <v>380385433.61999995</v>
      </c>
      <c r="AB22" s="26">
        <f>资产资本表!AB50</f>
        <v>327064223.96000004</v>
      </c>
      <c r="AC22" s="26">
        <f>资产资本表!AC50</f>
        <v>298959592.41000003</v>
      </c>
      <c r="AD22" s="26">
        <f>资产资本表!AD50</f>
        <v>293358482.85000002</v>
      </c>
      <c r="AE22" s="26">
        <f>资产资本表!AE50</f>
        <v>377760145.88999999</v>
      </c>
      <c r="AF22" s="26">
        <f>资产资本表!AF50</f>
        <v>263402255.15000001</v>
      </c>
      <c r="AG22" s="26">
        <f>资产资本表!AG50</f>
        <v>138440436.95999998</v>
      </c>
      <c r="AH22" s="26">
        <f>资产资本表!AH50</f>
        <v>0</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180" t="s">
        <v>637</v>
      </c>
      <c r="E23" s="83">
        <f>E19/E22</f>
        <v>10.613075287136146</v>
      </c>
      <c r="F23" s="83">
        <f t="shared" ref="F23:BQ23" si="8">F19/F22</f>
        <v>6.3232650241287409</v>
      </c>
      <c r="G23" s="83">
        <f t="shared" si="8"/>
        <v>5.2455404466532176</v>
      </c>
      <c r="H23" s="83">
        <f t="shared" si="8"/>
        <v>6.4528284772468378</v>
      </c>
      <c r="I23" s="83">
        <f t="shared" si="8"/>
        <v>-103.87473871590839</v>
      </c>
      <c r="J23" s="83">
        <f t="shared" si="8"/>
        <v>2.9748813938666365</v>
      </c>
      <c r="K23" s="83">
        <f t="shared" si="8"/>
        <v>3.1614842759268242</v>
      </c>
      <c r="L23" s="83">
        <f t="shared" si="8"/>
        <v>1.02711433548873</v>
      </c>
      <c r="M23" s="83">
        <f t="shared" si="8"/>
        <v>6.0164006624388326</v>
      </c>
      <c r="N23" s="83">
        <f t="shared" si="8"/>
        <v>3.4522553400569427</v>
      </c>
      <c r="O23" s="83">
        <f t="shared" si="8"/>
        <v>2.0361833772972049</v>
      </c>
      <c r="P23" s="83">
        <f t="shared" si="8"/>
        <v>0.78598863893199644</v>
      </c>
      <c r="Q23" s="83">
        <f t="shared" si="8"/>
        <v>3.2302946078743697</v>
      </c>
      <c r="R23" s="83">
        <f t="shared" si="8"/>
        <v>1.7387006097795865</v>
      </c>
      <c r="S23" s="83">
        <f t="shared" si="8"/>
        <v>1.5803857500053096</v>
      </c>
      <c r="T23" s="83">
        <f t="shared" si="8"/>
        <v>0.66407386971937277</v>
      </c>
      <c r="U23" s="83">
        <f t="shared" si="8"/>
        <v>3.5042445067810384</v>
      </c>
      <c r="V23" s="83">
        <f t="shared" si="8"/>
        <v>2.3397077914371156</v>
      </c>
      <c r="W23" s="83">
        <f t="shared" si="8"/>
        <v>1.4883081089755095</v>
      </c>
      <c r="X23" s="83">
        <f t="shared" si="8"/>
        <v>0.73038637801625261</v>
      </c>
      <c r="Y23" s="83">
        <f t="shared" si="8"/>
        <v>4.2867561997206547</v>
      </c>
      <c r="Z23" s="83">
        <f t="shared" si="8"/>
        <v>2.71841757642113</v>
      </c>
      <c r="AA23" s="83">
        <f t="shared" si="8"/>
        <v>1.9464083512452144</v>
      </c>
      <c r="AB23" s="83">
        <f t="shared" si="8"/>
        <v>1.1932593801446481</v>
      </c>
      <c r="AC23" s="83">
        <f t="shared" si="8"/>
        <v>5.0209941109077789</v>
      </c>
      <c r="AD23" s="83">
        <f t="shared" si="8"/>
        <v>3.7114482455130409</v>
      </c>
      <c r="AE23" s="83">
        <f t="shared" si="8"/>
        <v>2.0142024756935646</v>
      </c>
      <c r="AF23" s="83">
        <f t="shared" si="8"/>
        <v>0</v>
      </c>
      <c r="AG23" s="83">
        <f t="shared" si="8"/>
        <v>8.3238566404045269</v>
      </c>
      <c r="AH23" s="83" t="e">
        <f t="shared" si="8"/>
        <v>#DIV/0!</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79" customFormat="1" ht="14.25" thickBot="1">
      <c r="A24" s="178" t="s">
        <v>638</v>
      </c>
      <c r="E24" s="179">
        <f>E21*E23</f>
        <v>2.0215920965831979</v>
      </c>
      <c r="F24" s="179">
        <f t="shared" ref="F24:BQ24" si="10">F21*F23</f>
        <v>1.1940107802159237</v>
      </c>
      <c r="G24" s="179">
        <f t="shared" si="10"/>
        <v>1.0116863879208267</v>
      </c>
      <c r="H24" s="179">
        <f t="shared" si="10"/>
        <v>1.4980400029396925</v>
      </c>
      <c r="I24" s="179">
        <f t="shared" si="10"/>
        <v>-23.345203100582975</v>
      </c>
      <c r="J24" s="179">
        <f t="shared" si="10"/>
        <v>0.64306069360906493</v>
      </c>
      <c r="K24" s="179">
        <f t="shared" si="10"/>
        <v>0.77309147030553782</v>
      </c>
      <c r="L24" s="179">
        <f t="shared" si="10"/>
        <v>0.24735064089515657</v>
      </c>
      <c r="M24" s="179">
        <f t="shared" si="10"/>
        <v>1.1461427180572934</v>
      </c>
      <c r="N24" s="179">
        <f t="shared" si="10"/>
        <v>0.73314051785110812</v>
      </c>
      <c r="O24" s="179">
        <f t="shared" si="10"/>
        <v>0.43390256213395706</v>
      </c>
      <c r="P24" s="179">
        <f t="shared" si="10"/>
        <v>0.13482271425137582</v>
      </c>
      <c r="Q24" s="179">
        <f t="shared" si="10"/>
        <v>0.47982419550237687</v>
      </c>
      <c r="R24" s="179">
        <f t="shared" si="10"/>
        <v>0.30109872181225361</v>
      </c>
      <c r="S24" s="179">
        <f t="shared" si="10"/>
        <v>0.27817497434719274</v>
      </c>
      <c r="T24" s="179">
        <f t="shared" si="10"/>
        <v>0.1163286183151743</v>
      </c>
      <c r="U24" s="179">
        <f t="shared" si="10"/>
        <v>0.52468126141753746</v>
      </c>
      <c r="V24" s="179">
        <f t="shared" si="10"/>
        <v>0.40364514631026321</v>
      </c>
      <c r="W24" s="179">
        <f t="shared" si="10"/>
        <v>0.26995337805245156</v>
      </c>
      <c r="X24" s="179">
        <f t="shared" si="10"/>
        <v>0.12411496629852987</v>
      </c>
      <c r="Y24" s="179">
        <f t="shared" si="10"/>
        <v>0.91123455504685491</v>
      </c>
      <c r="Z24" s="179">
        <f t="shared" si="10"/>
        <v>0.6435302197431596</v>
      </c>
      <c r="AA24" s="179">
        <f t="shared" si="10"/>
        <v>0.49278876211453404</v>
      </c>
      <c r="AB24" s="179">
        <f t="shared" si="10"/>
        <v>0.28379944463553414</v>
      </c>
      <c r="AC24" s="179">
        <f t="shared" si="10"/>
        <v>0.88869246622344944</v>
      </c>
      <c r="AD24" s="179">
        <f t="shared" si="10"/>
        <v>0.71540161815368486</v>
      </c>
      <c r="AE24" s="179">
        <f t="shared" si="10"/>
        <v>0.36564109621617052</v>
      </c>
      <c r="AF24" s="179" t="e">
        <f t="shared" si="10"/>
        <v>#DIV/0!</v>
      </c>
      <c r="AG24" s="179">
        <f t="shared" si="10"/>
        <v>1.5984016982259033</v>
      </c>
      <c r="AH24" s="179" t="e">
        <f t="shared" si="10"/>
        <v>#DIV/0!</v>
      </c>
      <c r="AI24" s="179" t="e">
        <f t="shared" si="10"/>
        <v>#DIV/0!</v>
      </c>
      <c r="AJ24" s="179" t="e">
        <f t="shared" si="10"/>
        <v>#DIV/0!</v>
      </c>
      <c r="AK24" s="179" t="e">
        <f t="shared" si="10"/>
        <v>#DIV/0!</v>
      </c>
      <c r="AL24" s="179" t="e">
        <f t="shared" si="10"/>
        <v>#DIV/0!</v>
      </c>
      <c r="AM24" s="179" t="e">
        <f t="shared" si="10"/>
        <v>#DIV/0!</v>
      </c>
      <c r="AN24" s="179" t="e">
        <f t="shared" si="10"/>
        <v>#DIV/0!</v>
      </c>
      <c r="AO24" s="179" t="e">
        <f t="shared" si="10"/>
        <v>#DIV/0!</v>
      </c>
      <c r="AP24" s="179" t="e">
        <f t="shared" si="10"/>
        <v>#DIV/0!</v>
      </c>
      <c r="AQ24" s="179" t="e">
        <f t="shared" si="10"/>
        <v>#DIV/0!</v>
      </c>
      <c r="AR24" s="179" t="e">
        <f t="shared" si="10"/>
        <v>#DIV/0!</v>
      </c>
      <c r="AS24" s="179" t="e">
        <f t="shared" si="10"/>
        <v>#DIV/0!</v>
      </c>
      <c r="AT24" s="179" t="e">
        <f t="shared" si="10"/>
        <v>#DIV/0!</v>
      </c>
      <c r="AU24" s="179" t="e">
        <f t="shared" si="10"/>
        <v>#DIV/0!</v>
      </c>
      <c r="AV24" s="179" t="e">
        <f t="shared" si="10"/>
        <v>#DIV/0!</v>
      </c>
      <c r="AW24" s="179" t="e">
        <f t="shared" si="10"/>
        <v>#DIV/0!</v>
      </c>
      <c r="AX24" s="179" t="e">
        <f t="shared" si="10"/>
        <v>#DIV/0!</v>
      </c>
      <c r="AY24" s="179" t="e">
        <f t="shared" si="10"/>
        <v>#DIV/0!</v>
      </c>
      <c r="AZ24" s="179" t="e">
        <f t="shared" si="10"/>
        <v>#DIV/0!</v>
      </c>
      <c r="BA24" s="179" t="e">
        <f t="shared" si="10"/>
        <v>#DIV/0!</v>
      </c>
      <c r="BB24" s="179" t="e">
        <f t="shared" si="10"/>
        <v>#DIV/0!</v>
      </c>
      <c r="BC24" s="179" t="e">
        <f t="shared" si="10"/>
        <v>#DIV/0!</v>
      </c>
      <c r="BD24" s="179" t="e">
        <f t="shared" si="10"/>
        <v>#DIV/0!</v>
      </c>
      <c r="BE24" s="179" t="e">
        <f t="shared" si="10"/>
        <v>#DIV/0!</v>
      </c>
      <c r="BF24" s="179" t="e">
        <f t="shared" si="10"/>
        <v>#DIV/0!</v>
      </c>
      <c r="BG24" s="179" t="e">
        <f t="shared" si="10"/>
        <v>#DIV/0!</v>
      </c>
      <c r="BH24" s="179" t="e">
        <f t="shared" si="10"/>
        <v>#DIV/0!</v>
      </c>
      <c r="BI24" s="179" t="e">
        <f t="shared" si="10"/>
        <v>#DIV/0!</v>
      </c>
      <c r="BJ24" s="179" t="e">
        <f t="shared" si="10"/>
        <v>#DIV/0!</v>
      </c>
      <c r="BK24" s="179" t="e">
        <f t="shared" si="10"/>
        <v>#DIV/0!</v>
      </c>
      <c r="BL24" s="179" t="e">
        <f t="shared" si="10"/>
        <v>#DIV/0!</v>
      </c>
      <c r="BM24" s="179" t="e">
        <f t="shared" si="10"/>
        <v>#DIV/0!</v>
      </c>
      <c r="BN24" s="179" t="e">
        <f t="shared" si="10"/>
        <v>#DIV/0!</v>
      </c>
      <c r="BO24" s="179" t="e">
        <f t="shared" si="10"/>
        <v>#DIV/0!</v>
      </c>
      <c r="BP24" s="179" t="e">
        <f t="shared" si="10"/>
        <v>#DIV/0!</v>
      </c>
      <c r="BQ24" s="179" t="e">
        <f t="shared" si="10"/>
        <v>#DIV/0!</v>
      </c>
      <c r="BR24" s="179" t="e">
        <f t="shared" ref="BR24:CK24" si="11">BR21*BR23</f>
        <v>#DIV/0!</v>
      </c>
      <c r="BS24" s="179" t="e">
        <f t="shared" si="11"/>
        <v>#DIV/0!</v>
      </c>
      <c r="BT24" s="179" t="e">
        <f t="shared" si="11"/>
        <v>#DIV/0!</v>
      </c>
      <c r="BU24" s="179" t="e">
        <f t="shared" si="11"/>
        <v>#DIV/0!</v>
      </c>
      <c r="BV24" s="179" t="e">
        <f t="shared" si="11"/>
        <v>#DIV/0!</v>
      </c>
      <c r="BW24" s="179" t="e">
        <f t="shared" si="11"/>
        <v>#DIV/0!</v>
      </c>
      <c r="BX24" s="179" t="e">
        <f t="shared" si="11"/>
        <v>#DIV/0!</v>
      </c>
      <c r="BY24" s="179" t="e">
        <f t="shared" si="11"/>
        <v>#DIV/0!</v>
      </c>
      <c r="BZ24" s="179" t="e">
        <f t="shared" si="11"/>
        <v>#DIV/0!</v>
      </c>
      <c r="CA24" s="179" t="e">
        <f t="shared" si="11"/>
        <v>#DIV/0!</v>
      </c>
      <c r="CB24" s="179" t="e">
        <f t="shared" si="11"/>
        <v>#DIV/0!</v>
      </c>
      <c r="CC24" s="179" t="e">
        <f t="shared" si="11"/>
        <v>#DIV/0!</v>
      </c>
      <c r="CD24" s="179" t="e">
        <f t="shared" si="11"/>
        <v>#DIV/0!</v>
      </c>
      <c r="CE24" s="179" t="e">
        <f t="shared" si="11"/>
        <v>#DIV/0!</v>
      </c>
      <c r="CF24" s="179" t="e">
        <f t="shared" si="11"/>
        <v>#DIV/0!</v>
      </c>
      <c r="CG24" s="179" t="e">
        <f t="shared" si="11"/>
        <v>#DIV/0!</v>
      </c>
      <c r="CH24" s="179" t="e">
        <f t="shared" si="11"/>
        <v>#DIV/0!</v>
      </c>
      <c r="CI24" s="179" t="e">
        <f t="shared" si="11"/>
        <v>#DIV/0!</v>
      </c>
      <c r="CJ24" s="179" t="e">
        <f t="shared" si="11"/>
        <v>#DIV/0!</v>
      </c>
      <c r="CK24" s="179" t="e">
        <f t="shared" si="11"/>
        <v>#DIV/0!</v>
      </c>
    </row>
    <row r="25" spans="1:89" s="76" customFormat="1">
      <c r="A25" s="16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40178</v>
      </c>
      <c r="AI25" s="1">
        <v>39813</v>
      </c>
      <c r="AJ25" s="1">
        <v>25569</v>
      </c>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62" t="s">
        <v>447</v>
      </c>
      <c r="E26" s="76">
        <f>利润表!E14</f>
        <v>22434846.719999999</v>
      </c>
      <c r="F26" s="76">
        <f>利润表!F14</f>
        <v>17082560.879999999</v>
      </c>
      <c r="G26" s="76">
        <f>利润表!G14</f>
        <v>7147660.0800000001</v>
      </c>
      <c r="H26" s="76">
        <f>利润表!H14</f>
        <v>2329519.0499999998</v>
      </c>
      <c r="I26" s="76">
        <f>利润表!I14</f>
        <v>16085160.640000001</v>
      </c>
      <c r="J26" s="76">
        <f>利润表!J14</f>
        <v>13463643.050000001</v>
      </c>
      <c r="K26" s="76">
        <f>利润表!K14</f>
        <v>7400413.1500000004</v>
      </c>
      <c r="L26" s="76">
        <f>利润表!L14</f>
        <v>4059550.79</v>
      </c>
      <c r="M26" s="76">
        <f>利润表!M14</f>
        <v>28489687.899999999</v>
      </c>
      <c r="N26" s="76">
        <f>利润表!N14</f>
        <v>25877178.75</v>
      </c>
      <c r="O26" s="76">
        <f>利润表!O14</f>
        <v>17148639.780000001</v>
      </c>
      <c r="P26" s="76">
        <f>利润表!P14</f>
        <v>10494950.17</v>
      </c>
      <c r="Q26" s="76">
        <f>利润表!Q14</f>
        <v>32105728.07</v>
      </c>
      <c r="R26" s="76">
        <f>利润表!R14</f>
        <v>27559816.84</v>
      </c>
      <c r="S26" s="76">
        <f>利润表!S14</f>
        <v>22554469.109999999</v>
      </c>
      <c r="T26" s="76">
        <f>利润表!T14</f>
        <v>9903213.9000000004</v>
      </c>
      <c r="U26" s="76">
        <f>利润表!U14</f>
        <v>22427932.850000001</v>
      </c>
      <c r="V26" s="76">
        <f>利润表!V14</f>
        <v>14903364.210000001</v>
      </c>
      <c r="W26" s="76">
        <f>利润表!W14</f>
        <v>7798162.9100000001</v>
      </c>
      <c r="X26" s="76">
        <f>利润表!X14</f>
        <v>3404575.07</v>
      </c>
      <c r="Y26" s="76">
        <f>利润表!Y14</f>
        <v>11562993.33</v>
      </c>
      <c r="Z26" s="76">
        <f>利润表!Z14</f>
        <v>6028861.7300000004</v>
      </c>
      <c r="AA26" s="76">
        <f>利润表!AA14</f>
        <v>0</v>
      </c>
      <c r="AB26" s="76">
        <f>利润表!AB14</f>
        <v>0</v>
      </c>
      <c r="AC26" s="76">
        <f>利润表!AC14</f>
        <v>5560783.9800000004</v>
      </c>
      <c r="AD26" s="76">
        <f>利润表!AD14</f>
        <v>4194247.22</v>
      </c>
      <c r="AE26" s="76">
        <f>利润表!AE14</f>
        <v>1252355.51</v>
      </c>
      <c r="AF26" s="76">
        <f>利润表!AF14</f>
        <v>0</v>
      </c>
      <c r="AG26" s="76">
        <f>利润表!AG14</f>
        <v>-4285458.62</v>
      </c>
      <c r="AH26" s="76">
        <f>利润表!AH14</f>
        <v>-1213254.6399999999</v>
      </c>
      <c r="AI26" s="76">
        <f>利润表!AI14</f>
        <v>-1312384.21</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62" t="s">
        <v>448</v>
      </c>
      <c r="E27" s="76">
        <f>资产资本表!E19</f>
        <v>243310020.03999999</v>
      </c>
      <c r="F27" s="76">
        <f>资产资本表!F19</f>
        <v>166837734.19</v>
      </c>
      <c r="G27" s="76">
        <f>资产资本表!G19</f>
        <v>169402833.41999999</v>
      </c>
      <c r="H27" s="76">
        <f>资产资本表!H19</f>
        <v>164584692.38</v>
      </c>
      <c r="I27" s="76">
        <f>资产资本表!I19</f>
        <v>138075173.33000001</v>
      </c>
      <c r="J27" s="76">
        <f>资产资本表!J19</f>
        <v>164953655.75999999</v>
      </c>
      <c r="K27" s="76">
        <f>资产资本表!K19</f>
        <v>109390425.83</v>
      </c>
      <c r="L27" s="76">
        <f>资产资本表!L19</f>
        <v>175502345.33000001</v>
      </c>
      <c r="M27" s="76">
        <f>资产资本表!M19</f>
        <v>135103824.53</v>
      </c>
      <c r="N27" s="76">
        <f>资产资本表!N19</f>
        <v>154773366.50999999</v>
      </c>
      <c r="O27" s="76">
        <f>资产资本表!O19</f>
        <v>151792282.72</v>
      </c>
      <c r="P27" s="76">
        <f>资产资本表!P19</f>
        <v>125710293.12</v>
      </c>
      <c r="Q27" s="76">
        <f>资产资本表!Q19</f>
        <v>101383642.95</v>
      </c>
      <c r="R27" s="76">
        <f>资产资本表!R19</f>
        <v>155502727.02000001</v>
      </c>
      <c r="S27" s="76">
        <f>资产资本表!S19</f>
        <v>184310779.28999999</v>
      </c>
      <c r="T27" s="76">
        <f>资产资本表!T19</f>
        <v>123459524.08</v>
      </c>
      <c r="U27" s="76">
        <f>资产资本表!U19</f>
        <v>103556310.18000001</v>
      </c>
      <c r="V27" s="76">
        <f>资产资本表!V19</f>
        <v>96031741.540000007</v>
      </c>
      <c r="W27" s="76">
        <f>资产资本表!W19</f>
        <v>88926540.239999995</v>
      </c>
      <c r="X27" s="76">
        <f>资产资本表!X19</f>
        <v>84752952.400000006</v>
      </c>
      <c r="Y27" s="76">
        <f>资产资本表!Y19</f>
        <v>81255271.819999993</v>
      </c>
      <c r="Z27" s="76">
        <f>资产资本表!Z19</f>
        <v>90632195.739999995</v>
      </c>
      <c r="AA27" s="76">
        <f>资产资本表!AA19</f>
        <v>133992075.61</v>
      </c>
      <c r="AB27" s="76">
        <f>资产资本表!AB19</f>
        <v>102977680.55</v>
      </c>
      <c r="AC27" s="76">
        <f>资产资本表!AC19</f>
        <v>91016769.819999993</v>
      </c>
      <c r="AD27" s="76">
        <f>资产资本表!AD19</f>
        <v>86708338.329999998</v>
      </c>
      <c r="AE27" s="76">
        <f>资产资本表!AE19</f>
        <v>118491720.88</v>
      </c>
      <c r="AF27" s="76">
        <f>资产资本表!AF19</f>
        <v>71645089.409999996</v>
      </c>
      <c r="AG27" s="76">
        <f>资产资本表!AG19</f>
        <v>28958344.050000001</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22" customFormat="1">
      <c r="A28" s="159" t="s">
        <v>449</v>
      </c>
      <c r="E28" s="122">
        <f>E26/E27</f>
        <v>9.220683437661846E-2</v>
      </c>
      <c r="F28" s="122">
        <f t="shared" ref="F28:BQ28" si="12">F26/F27</f>
        <v>0.10239027137917042</v>
      </c>
      <c r="G28" s="122">
        <f t="shared" si="12"/>
        <v>4.2193273487219816E-2</v>
      </c>
      <c r="H28" s="122">
        <f t="shared" si="12"/>
        <v>1.4153922921467745E-2</v>
      </c>
      <c r="I28" s="122">
        <f t="shared" si="12"/>
        <v>0.11649567588487778</v>
      </c>
      <c r="J28" s="122">
        <f t="shared" si="12"/>
        <v>8.1620761831365435E-2</v>
      </c>
      <c r="K28" s="122">
        <f t="shared" si="12"/>
        <v>6.7651378937867337E-2</v>
      </c>
      <c r="L28" s="122">
        <f t="shared" si="12"/>
        <v>2.3131034416473229E-2</v>
      </c>
      <c r="M28" s="122">
        <f t="shared" si="12"/>
        <v>0.21087254930872679</v>
      </c>
      <c r="N28" s="122">
        <f t="shared" si="12"/>
        <v>0.16719400329337711</v>
      </c>
      <c r="O28" s="122">
        <f t="shared" si="12"/>
        <v>0.11297438494704523</v>
      </c>
      <c r="P28" s="122">
        <f t="shared" si="12"/>
        <v>8.348520959999492E-2</v>
      </c>
      <c r="Q28" s="122">
        <f t="shared" si="12"/>
        <v>0.31667562079845346</v>
      </c>
      <c r="R28" s="122">
        <f t="shared" si="12"/>
        <v>0.177230440701245</v>
      </c>
      <c r="S28" s="122">
        <f t="shared" si="12"/>
        <v>0.12237194805905592</v>
      </c>
      <c r="T28" s="122">
        <f t="shared" si="12"/>
        <v>8.021425624144525E-2</v>
      </c>
      <c r="U28" s="122">
        <f t="shared" si="12"/>
        <v>0.2165771724679656</v>
      </c>
      <c r="V28" s="122">
        <f t="shared" si="12"/>
        <v>0.15519206432169427</v>
      </c>
      <c r="W28" s="122">
        <f t="shared" si="12"/>
        <v>8.7692188282079517E-2</v>
      </c>
      <c r="X28" s="122">
        <f t="shared" si="12"/>
        <v>4.0170577821664173E-2</v>
      </c>
      <c r="Y28" s="122">
        <f t="shared" si="12"/>
        <v>0.14230453078312036</v>
      </c>
      <c r="Z28" s="122">
        <f t="shared" si="12"/>
        <v>6.6520089034312085E-2</v>
      </c>
      <c r="AA28" s="122">
        <f t="shared" si="12"/>
        <v>0</v>
      </c>
      <c r="AB28" s="122">
        <f t="shared" si="12"/>
        <v>0</v>
      </c>
      <c r="AC28" s="122">
        <f t="shared" si="12"/>
        <v>6.1096257217184563E-2</v>
      </c>
      <c r="AD28" s="122">
        <f t="shared" si="12"/>
        <v>4.83719017199623E-2</v>
      </c>
      <c r="AE28" s="122">
        <f t="shared" si="12"/>
        <v>1.0569139351670795E-2</v>
      </c>
      <c r="AF28" s="122">
        <f t="shared" si="12"/>
        <v>0</v>
      </c>
      <c r="AG28" s="122">
        <f t="shared" si="12"/>
        <v>-0.14798700549315422</v>
      </c>
      <c r="AH28" s="122" t="e">
        <f t="shared" si="12"/>
        <v>#DIV/0!</v>
      </c>
      <c r="AI28" s="122" t="e">
        <f t="shared" si="12"/>
        <v>#DIV/0!</v>
      </c>
      <c r="AJ28" s="122" t="e">
        <f t="shared" si="12"/>
        <v>#DIV/0!</v>
      </c>
      <c r="AK28" s="122" t="e">
        <f t="shared" si="12"/>
        <v>#DIV/0!</v>
      </c>
      <c r="AL28" s="122" t="e">
        <f t="shared" si="12"/>
        <v>#DIV/0!</v>
      </c>
      <c r="AM28" s="122" t="e">
        <f t="shared" si="12"/>
        <v>#DIV/0!</v>
      </c>
      <c r="AN28" s="122" t="e">
        <f t="shared" si="12"/>
        <v>#DIV/0!</v>
      </c>
      <c r="AO28" s="122" t="e">
        <f t="shared" si="12"/>
        <v>#DIV/0!</v>
      </c>
      <c r="AP28" s="122" t="e">
        <f t="shared" si="12"/>
        <v>#DIV/0!</v>
      </c>
      <c r="AQ28" s="122" t="e">
        <f t="shared" si="12"/>
        <v>#DIV/0!</v>
      </c>
      <c r="AR28" s="122" t="e">
        <f t="shared" si="12"/>
        <v>#DIV/0!</v>
      </c>
      <c r="AS28" s="122" t="e">
        <f t="shared" si="12"/>
        <v>#DIV/0!</v>
      </c>
      <c r="AT28" s="122" t="e">
        <f t="shared" si="12"/>
        <v>#DIV/0!</v>
      </c>
      <c r="AU28" s="122" t="e">
        <f t="shared" si="12"/>
        <v>#DIV/0!</v>
      </c>
      <c r="AV28" s="122" t="e">
        <f t="shared" si="12"/>
        <v>#DIV/0!</v>
      </c>
      <c r="AW28" s="122" t="e">
        <f t="shared" si="12"/>
        <v>#DIV/0!</v>
      </c>
      <c r="AX28" s="122" t="e">
        <f t="shared" si="12"/>
        <v>#DIV/0!</v>
      </c>
      <c r="AY28" s="122" t="e">
        <f t="shared" si="12"/>
        <v>#DIV/0!</v>
      </c>
      <c r="AZ28" s="122" t="e">
        <f t="shared" si="12"/>
        <v>#DIV/0!</v>
      </c>
      <c r="BA28" s="122" t="e">
        <f t="shared" si="12"/>
        <v>#DIV/0!</v>
      </c>
      <c r="BB28" s="122" t="e">
        <f t="shared" si="12"/>
        <v>#DIV/0!</v>
      </c>
      <c r="BC28" s="122" t="e">
        <f t="shared" si="12"/>
        <v>#DIV/0!</v>
      </c>
      <c r="BD28" s="122" t="e">
        <f t="shared" si="12"/>
        <v>#DIV/0!</v>
      </c>
      <c r="BE28" s="122" t="e">
        <f t="shared" si="12"/>
        <v>#DIV/0!</v>
      </c>
      <c r="BF28" s="122" t="e">
        <f t="shared" si="12"/>
        <v>#DIV/0!</v>
      </c>
      <c r="BG28" s="122" t="e">
        <f t="shared" si="12"/>
        <v>#DIV/0!</v>
      </c>
      <c r="BH28" s="122" t="e">
        <f t="shared" si="12"/>
        <v>#DIV/0!</v>
      </c>
      <c r="BI28" s="122" t="e">
        <f t="shared" si="12"/>
        <v>#DIV/0!</v>
      </c>
      <c r="BJ28" s="122" t="e">
        <f t="shared" si="12"/>
        <v>#DIV/0!</v>
      </c>
      <c r="BK28" s="122" t="e">
        <f t="shared" si="12"/>
        <v>#DIV/0!</v>
      </c>
      <c r="BL28" s="122" t="e">
        <f t="shared" si="12"/>
        <v>#DIV/0!</v>
      </c>
      <c r="BM28" s="122" t="e">
        <f t="shared" si="12"/>
        <v>#DIV/0!</v>
      </c>
      <c r="BN28" s="122" t="e">
        <f t="shared" si="12"/>
        <v>#DIV/0!</v>
      </c>
      <c r="BO28" s="122" t="e">
        <f t="shared" si="12"/>
        <v>#DIV/0!</v>
      </c>
      <c r="BP28" s="122" t="e">
        <f t="shared" si="12"/>
        <v>#DIV/0!</v>
      </c>
      <c r="BQ28" s="122" t="e">
        <f t="shared" si="12"/>
        <v>#DIV/0!</v>
      </c>
      <c r="BR28" s="122" t="e">
        <f t="shared" ref="BR28:CJ28" si="13">BR26/BR27</f>
        <v>#DIV/0!</v>
      </c>
      <c r="BS28" s="122" t="e">
        <f t="shared" si="13"/>
        <v>#DIV/0!</v>
      </c>
      <c r="BT28" s="122" t="e">
        <f t="shared" si="13"/>
        <v>#DIV/0!</v>
      </c>
      <c r="BU28" s="122" t="e">
        <f t="shared" si="13"/>
        <v>#DIV/0!</v>
      </c>
      <c r="BV28" s="122" t="e">
        <f t="shared" si="13"/>
        <v>#DIV/0!</v>
      </c>
      <c r="BW28" s="122" t="e">
        <f t="shared" si="13"/>
        <v>#DIV/0!</v>
      </c>
      <c r="BX28" s="122" t="e">
        <f t="shared" si="13"/>
        <v>#DIV/0!</v>
      </c>
      <c r="BY28" s="122" t="e">
        <f t="shared" si="13"/>
        <v>#DIV/0!</v>
      </c>
      <c r="BZ28" s="122" t="e">
        <f t="shared" si="13"/>
        <v>#DIV/0!</v>
      </c>
      <c r="CA28" s="122" t="e">
        <f t="shared" si="13"/>
        <v>#DIV/0!</v>
      </c>
      <c r="CB28" s="122" t="e">
        <f t="shared" si="13"/>
        <v>#DIV/0!</v>
      </c>
      <c r="CC28" s="122" t="e">
        <f t="shared" si="13"/>
        <v>#DIV/0!</v>
      </c>
      <c r="CD28" s="122" t="e">
        <f t="shared" si="13"/>
        <v>#DIV/0!</v>
      </c>
      <c r="CE28" s="122" t="e">
        <f t="shared" si="13"/>
        <v>#DIV/0!</v>
      </c>
      <c r="CF28" s="122" t="e">
        <f t="shared" si="13"/>
        <v>#DIV/0!</v>
      </c>
      <c r="CG28" s="122" t="e">
        <f t="shared" si="13"/>
        <v>#DIV/0!</v>
      </c>
      <c r="CH28" s="122" t="e">
        <f t="shared" si="13"/>
        <v>#DIV/0!</v>
      </c>
      <c r="CI28" s="122" t="e">
        <f t="shared" si="13"/>
        <v>#DIV/0!</v>
      </c>
      <c r="CJ28" s="122" t="e">
        <f t="shared" si="13"/>
        <v>#DIV/0!</v>
      </c>
    </row>
    <row r="29" spans="1:89" s="26" customFormat="1">
      <c r="A29" s="17"/>
    </row>
    <row r="30" spans="1:89" s="26" customFormat="1">
      <c r="A30" s="17"/>
    </row>
    <row r="31" spans="1:89" s="129" customFormat="1">
      <c r="A31" s="13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40178</v>
      </c>
      <c r="AI31" s="1">
        <v>39813</v>
      </c>
      <c r="AJ31" s="1">
        <v>25569</v>
      </c>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62" t="s">
        <v>454</v>
      </c>
      <c r="E32" s="76">
        <f>股权价值增加表!E29</f>
        <v>7815025.2303761505</v>
      </c>
      <c r="F32" s="76">
        <f>股权价值增加表!F29</f>
        <v>2653554.9523603264</v>
      </c>
      <c r="G32" s="76">
        <f>股权价值增加表!G29</f>
        <v>-555948.36352828343</v>
      </c>
      <c r="H32" s="76">
        <f>股权价值增加表!H29</f>
        <v>-2003821.0996659116</v>
      </c>
      <c r="I32" s="76">
        <f>股权价值增加表!I29</f>
        <v>151014509.08770108</v>
      </c>
      <c r="J32" s="76">
        <f>股权价值增加表!J29</f>
        <v>114289220.6606558</v>
      </c>
      <c r="K32" s="76">
        <f>股权价值增加表!K29</f>
        <v>2378325.5606869981</v>
      </c>
      <c r="L32" s="76">
        <f>股权价值增加表!L29</f>
        <v>-90225.068297625825</v>
      </c>
      <c r="M32" s="76">
        <f>股权价值增加表!M29</f>
        <v>16602773.144807652</v>
      </c>
      <c r="N32" s="76">
        <f>股权价值增加表!N29</f>
        <v>51515.987041982458</v>
      </c>
      <c r="O32" s="76">
        <f>股权价值增加表!O29</f>
        <v>604309.90351951751</v>
      </c>
      <c r="P32" s="76">
        <f>股权价值增加表!P29</f>
        <v>287802.64787530247</v>
      </c>
      <c r="Q32" s="76">
        <f>股权价值增加表!Q29</f>
        <v>19697864.363765407</v>
      </c>
      <c r="R32" s="76">
        <f>股权价值增加表!R29</f>
        <v>3034516.1261024056</v>
      </c>
      <c r="S32" s="76">
        <f>股权价值增加表!S29</f>
        <v>2121165.401800775</v>
      </c>
      <c r="T32" s="76">
        <f>股权价值增加表!T29</f>
        <v>485912.68542215083</v>
      </c>
      <c r="U32" s="76">
        <f>股权价值增加表!U29</f>
        <v>26537999.152243949</v>
      </c>
      <c r="V32" s="76">
        <f>股权价值增加表!V29</f>
        <v>1297943.4886138914</v>
      </c>
      <c r="W32" s="76">
        <f>股权价值增加表!W29</f>
        <v>1240847.2750617526</v>
      </c>
      <c r="X32" s="76">
        <f>股权价值增加表!X29</f>
        <v>-818940.17619304359</v>
      </c>
      <c r="Y32" s="76">
        <f>股权价值增加表!Y29</f>
        <v>16426232.794432085</v>
      </c>
      <c r="Z32" s="76">
        <f>股权价值增加表!Z29</f>
        <v>459724.60288861691</v>
      </c>
      <c r="AA32" s="76">
        <f>股权价值增加表!AA29</f>
        <v>2552306.1233455455</v>
      </c>
      <c r="AB32" s="76">
        <f>股权价值增加表!AB29</f>
        <v>985115.70636611641</v>
      </c>
      <c r="AC32" s="76">
        <f>股权价值增加表!AC29</f>
        <v>7473751.4351306586</v>
      </c>
      <c r="AD32" s="76">
        <f>股权价值增加表!AD29</f>
        <v>3154221.6234430624</v>
      </c>
      <c r="AE32" s="76">
        <f>股权价值增加表!AE29</f>
        <v>5573.1883828030841</v>
      </c>
      <c r="AF32" s="76" t="e">
        <f>股权价值增加表!AF29</f>
        <v>#DIV/0!</v>
      </c>
      <c r="AG32" s="76">
        <f>股权价值增加表!AG29</f>
        <v>1561311.109389137</v>
      </c>
      <c r="AH32" s="76">
        <f>股权价值增加表!AH29</f>
        <v>7205885.3561443593</v>
      </c>
      <c r="AI32" s="76">
        <f>股权价值增加表!AI29</f>
        <v>-2667086.5031535197</v>
      </c>
      <c r="AJ32" s="76" t="e">
        <f>股权价值增加表!AJ29</f>
        <v>#DIV/0!</v>
      </c>
      <c r="AK32" s="76">
        <f>股权价值增加表!AK29</f>
        <v>1313655.6919811023</v>
      </c>
      <c r="AL32" s="76">
        <f>股权价值增加表!AL29</f>
        <v>90278.200953085354</v>
      </c>
      <c r="AM32" s="76">
        <f>股权价值增加表!AM29</f>
        <v>0</v>
      </c>
      <c r="AN32" s="76">
        <f>股权价值增加表!AN29</f>
        <v>0</v>
      </c>
      <c r="AO32" s="76">
        <f>股权价值增加表!AO29</f>
        <v>-190812.07293898298</v>
      </c>
      <c r="AP32" s="76">
        <f>股权价值增加表!AP29</f>
        <v>0</v>
      </c>
      <c r="AQ32" s="76">
        <f>股权价值增加表!AQ29</f>
        <v>0</v>
      </c>
      <c r="AR32" s="76">
        <f>股权价值增加表!AR29</f>
        <v>815979.09799894039</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63" t="s">
        <v>455</v>
      </c>
    </row>
    <row r="34" spans="1:89" s="76" customFormat="1">
      <c r="A34" s="162" t="s">
        <v>456</v>
      </c>
      <c r="E34" s="76">
        <f>资产资本表!E4</f>
        <v>1242430230.4300001</v>
      </c>
      <c r="F34" s="76">
        <f>资产资本表!F4</f>
        <v>1010046575.5</v>
      </c>
      <c r="G34" s="76">
        <f>资产资本表!G4</f>
        <v>1115380382.1400001</v>
      </c>
      <c r="H34" s="76">
        <f>资产资本表!H4</f>
        <v>1793998379.3499999</v>
      </c>
      <c r="I34" s="76">
        <f>资产资本表!I4</f>
        <v>1160073128.47</v>
      </c>
      <c r="J34" s="76">
        <f>资产资本表!J4</f>
        <v>766566286.89999998</v>
      </c>
      <c r="K34" s="76">
        <f>资产资本表!K4</f>
        <v>883981050.76999998</v>
      </c>
      <c r="L34" s="76">
        <f>资产资本表!L4</f>
        <v>752833581.48000002</v>
      </c>
      <c r="M34" s="76">
        <f>资产资本表!M4</f>
        <v>857729303.88999999</v>
      </c>
      <c r="N34" s="76">
        <f>资产资本表!N4</f>
        <v>832785737.97000003</v>
      </c>
      <c r="O34" s="76">
        <f>资产资本表!O4</f>
        <v>1066964427.52</v>
      </c>
      <c r="P34" s="76">
        <f>资产资本表!P4</f>
        <v>989817885.82000005</v>
      </c>
      <c r="Q34" s="76">
        <f>资产资本表!Q4</f>
        <v>1027750137.4</v>
      </c>
      <c r="R34" s="76">
        <f>资产资本表!R4</f>
        <v>811336647.35000002</v>
      </c>
      <c r="S34" s="76">
        <f>资产资本表!S4</f>
        <v>848164451.97000003</v>
      </c>
      <c r="T34" s="76">
        <f>资产资本表!T4</f>
        <v>928242510.76999998</v>
      </c>
      <c r="U34" s="76">
        <f>资产资本表!U4</f>
        <v>946887455.88999999</v>
      </c>
      <c r="V34" s="76">
        <f>资产资本表!V4</f>
        <v>996514342.65999997</v>
      </c>
      <c r="W34" s="76">
        <f>资产资本表!W4</f>
        <v>1049129917.74</v>
      </c>
      <c r="X34" s="76">
        <f>资产资本表!X4</f>
        <v>910680733.38</v>
      </c>
      <c r="Y34" s="76">
        <f>资产资本表!Y4</f>
        <v>1027814556.38</v>
      </c>
      <c r="Z34" s="76">
        <f>资产资本表!Z4</f>
        <v>1188693687.5</v>
      </c>
      <c r="AA34" s="76">
        <f>资产资本表!AA4</f>
        <v>1146545466.53</v>
      </c>
      <c r="AB34" s="76">
        <f>资产资本表!AB4</f>
        <v>244659179.18000001</v>
      </c>
      <c r="AC34" s="76">
        <f>资产资本表!AC4</f>
        <v>252003101.75999999</v>
      </c>
      <c r="AD34" s="76">
        <f>资产资本表!AD4</f>
        <v>234537958.72999999</v>
      </c>
      <c r="AE34" s="76">
        <f>资产资本表!AE4</f>
        <v>178654812.40000001</v>
      </c>
      <c r="AF34" s="76">
        <f>资产资本表!AF4</f>
        <v>230360564.53</v>
      </c>
      <c r="AG34" s="76">
        <f>资产资本表!AG4</f>
        <v>224181543.84999999</v>
      </c>
      <c r="AH34" s="76">
        <f>资产资本表!AH4</f>
        <v>0</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62" t="s">
        <v>457</v>
      </c>
      <c r="E35" s="76">
        <f>利润表!E12</f>
        <v>380473.53</v>
      </c>
      <c r="F35" s="76">
        <f>利润表!F12</f>
        <v>0</v>
      </c>
      <c r="G35" s="76">
        <f>利润表!G12</f>
        <v>0</v>
      </c>
      <c r="H35" s="76">
        <f>利润表!H12</f>
        <v>43260</v>
      </c>
      <c r="I35" s="76">
        <f>利润表!I12</f>
        <v>1144046</v>
      </c>
      <c r="J35" s="76">
        <f>利润表!J12</f>
        <v>7500</v>
      </c>
      <c r="K35" s="76">
        <f>利润表!K12</f>
        <v>-110370</v>
      </c>
      <c r="L35" s="76">
        <f>利润表!L12</f>
        <v>-99000</v>
      </c>
      <c r="M35" s="76">
        <f>利润表!M12</f>
        <v>-507510</v>
      </c>
      <c r="N35" s="76">
        <f>利润表!N12</f>
        <v>-554490</v>
      </c>
      <c r="O35" s="76">
        <f>利润表!O12</f>
        <v>198900</v>
      </c>
      <c r="P35" s="76">
        <f>利润表!P12</f>
        <v>-19320</v>
      </c>
      <c r="Q35" s="76">
        <f>利润表!Q12</f>
        <v>713150</v>
      </c>
      <c r="R35" s="76">
        <f>利润表!R12</f>
        <v>-5800</v>
      </c>
      <c r="S35" s="76">
        <f>利润表!S12</f>
        <v>-156640</v>
      </c>
      <c r="T35" s="76">
        <f>利润表!T12</f>
        <v>-253770</v>
      </c>
      <c r="U35" s="76">
        <f>利润表!U12</f>
        <v>-1049660</v>
      </c>
      <c r="V35" s="76">
        <f>利润表!V12</f>
        <v>-975770</v>
      </c>
      <c r="W35" s="76">
        <f>利润表!W12</f>
        <v>-1004700</v>
      </c>
      <c r="X35" s="76">
        <f>利润表!X12</f>
        <v>-440240</v>
      </c>
      <c r="Y35" s="76">
        <f>利润表!Y12</f>
        <v>237660</v>
      </c>
      <c r="Z35" s="76">
        <f>利润表!Z12</f>
        <v>-312932</v>
      </c>
      <c r="AA35" s="76">
        <f>利润表!AA12</f>
        <v>-199720</v>
      </c>
      <c r="AB35" s="76">
        <f>利润表!AB12</f>
        <v>63160</v>
      </c>
      <c r="AC35" s="76">
        <f>利润表!AC12</f>
        <v>-483619</v>
      </c>
      <c r="AD35" s="76">
        <f>利润表!AD12</f>
        <v>-100270</v>
      </c>
      <c r="AE35" s="76">
        <f>利润表!AE12</f>
        <v>501960</v>
      </c>
      <c r="AF35" s="76">
        <f>利润表!AF12</f>
        <v>0</v>
      </c>
      <c r="AG35" s="76">
        <f>利润表!AG12</f>
        <v>2388466.04</v>
      </c>
      <c r="AH35" s="76">
        <f>利润表!AH12</f>
        <v>4086880.14</v>
      </c>
      <c r="AI35" s="76">
        <f>利润表!AI12</f>
        <v>-7080725</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62" t="s">
        <v>458</v>
      </c>
      <c r="E36" s="76">
        <f>资产资本表!E13</f>
        <v>0</v>
      </c>
      <c r="F36" s="76">
        <f>资产资本表!F13</f>
        <v>1075398.1499999999</v>
      </c>
      <c r="G36" s="76">
        <f>资产资本表!G13</f>
        <v>924353.31</v>
      </c>
      <c r="H36" s="76">
        <f>资产资本表!H13</f>
        <v>748657</v>
      </c>
      <c r="I36" s="76">
        <f>资产资本表!I13</f>
        <v>612851.17000000004</v>
      </c>
      <c r="J36" s="76">
        <f>资产资本表!J13</f>
        <v>871260.85</v>
      </c>
      <c r="K36" s="76">
        <f>资产资本表!K13</f>
        <v>9373925.6999999993</v>
      </c>
      <c r="L36" s="76">
        <f>资产资本表!L13</f>
        <v>8409864.8200000003</v>
      </c>
      <c r="M36" s="76">
        <f>资产资本表!M13</f>
        <v>7360824.9199999999</v>
      </c>
      <c r="N36" s="76">
        <f>资产资本表!N13</f>
        <v>8756722.8800000008</v>
      </c>
      <c r="O36" s="76">
        <f>资产资本表!O13</f>
        <v>6539097.1799999997</v>
      </c>
      <c r="P36" s="76">
        <f>资产资本表!P13</f>
        <v>6038305.5700000003</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6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62" t="s">
        <v>460</v>
      </c>
      <c r="E38" s="76">
        <f>资产资本表!E8</f>
        <v>13431700</v>
      </c>
      <c r="F38" s="76">
        <f>资产资本表!F8</f>
        <v>13431700</v>
      </c>
      <c r="G38" s="76">
        <f>资产资本表!G8</f>
        <v>13431700</v>
      </c>
      <c r="H38" s="76">
        <f>资产资本表!H8</f>
        <v>14931700</v>
      </c>
      <c r="I38" s="76">
        <f>资产资本表!I8</f>
        <v>14931700</v>
      </c>
      <c r="J38" s="76">
        <f>资产资本表!J8</f>
        <v>14931700</v>
      </c>
      <c r="K38" s="76">
        <f>资产资本表!K8</f>
        <v>14931700</v>
      </c>
      <c r="L38" s="76">
        <f>资产资本表!L8</f>
        <v>14431700</v>
      </c>
      <c r="M38" s="76">
        <f>资产资本表!M8</f>
        <v>14431700</v>
      </c>
      <c r="N38" s="76">
        <f>资产资本表!N8</f>
        <v>13931700</v>
      </c>
      <c r="O38" s="76">
        <f>资产资本表!O8</f>
        <v>13431700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62" t="s">
        <v>461</v>
      </c>
      <c r="E39" s="76">
        <f>资产资本表!E9</f>
        <v>20000000</v>
      </c>
      <c r="F39" s="76">
        <f>资产资本表!F9</f>
        <v>20000000</v>
      </c>
      <c r="G39" s="76">
        <f>资产资本表!G9</f>
        <v>20000000</v>
      </c>
      <c r="H39" s="76">
        <f>资产资本表!H9</f>
        <v>20000000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62" t="s">
        <v>462</v>
      </c>
      <c r="E40" s="76">
        <f>资产资本表!E10</f>
        <v>89685173.200000003</v>
      </c>
      <c r="F40" s="76">
        <f>资产资本表!F10</f>
        <v>66388962.200000003</v>
      </c>
      <c r="G40" s="76">
        <f>资产资本表!G10</f>
        <v>66388962.200000003</v>
      </c>
      <c r="H40" s="76">
        <f>资产资本表!H10</f>
        <v>66388962.200000003</v>
      </c>
      <c r="I40" s="76">
        <f>资产资本表!I10</f>
        <v>66388962.200000003</v>
      </c>
      <c r="J40" s="76">
        <f>资产资本表!J10</f>
        <v>62385496.609999999</v>
      </c>
      <c r="K40" s="76">
        <f>资产资本表!K10</f>
        <v>62385496.609999999</v>
      </c>
      <c r="L40" s="76">
        <f>资产资本表!L10</f>
        <v>53870800</v>
      </c>
      <c r="M40" s="76">
        <f>资产资本表!M10</f>
        <v>53870800</v>
      </c>
      <c r="N40" s="76">
        <f>资产资本表!N10</f>
        <v>53870800</v>
      </c>
      <c r="O40" s="76">
        <f>资产资本表!O10</f>
        <v>53870800</v>
      </c>
      <c r="P40" s="76">
        <f>资产资本表!P10</f>
        <v>53870800</v>
      </c>
      <c r="Q40" s="76">
        <f>资产资本表!Q10</f>
        <v>53870800</v>
      </c>
      <c r="R40" s="76">
        <f>资产资本表!R10</f>
        <v>53630900</v>
      </c>
      <c r="S40" s="76">
        <f>资产资本表!S10</f>
        <v>53630900</v>
      </c>
      <c r="T40" s="76">
        <f>资产资本表!T10</f>
        <v>53630900</v>
      </c>
      <c r="U40" s="76">
        <f>资产资本表!U10</f>
        <v>53630900</v>
      </c>
      <c r="V40" s="76">
        <f>资产资本表!V10</f>
        <v>53630900</v>
      </c>
      <c r="W40" s="76">
        <f>资产资本表!W10</f>
        <v>53630900</v>
      </c>
      <c r="X40" s="76">
        <f>资产资本表!X10</f>
        <v>53630900</v>
      </c>
      <c r="Y40" s="76">
        <f>资产资本表!Y10</f>
        <v>53630900</v>
      </c>
      <c r="Z40" s="76">
        <f>资产资本表!Z10</f>
        <v>53548000</v>
      </c>
      <c r="AA40" s="76">
        <f>资产资本表!AA10</f>
        <v>53548000</v>
      </c>
      <c r="AB40" s="76">
        <f>资产资本表!AB10</f>
        <v>53548000</v>
      </c>
      <c r="AC40" s="76">
        <f>资产资本表!AC10</f>
        <v>53548000</v>
      </c>
      <c r="AD40" s="76">
        <f>资产资本表!AD10</f>
        <v>53952089</v>
      </c>
      <c r="AE40" s="76">
        <f>资产资本表!AE10</f>
        <v>53952089</v>
      </c>
      <c r="AF40" s="76">
        <f>资产资本表!AF10</f>
        <v>51468059</v>
      </c>
      <c r="AG40" s="76">
        <f>资产资本表!AG10</f>
        <v>3726800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6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6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63" t="s">
        <v>465</v>
      </c>
      <c r="E43" s="76">
        <f>SUM(E34:E42)</f>
        <v>1365927577.1600001</v>
      </c>
      <c r="F43" s="76">
        <f t="shared" ref="F43:BQ43" si="14">SUM(F34:F42)</f>
        <v>1110942635.8499999</v>
      </c>
      <c r="G43" s="76">
        <f t="shared" si="14"/>
        <v>1216125397.6500001</v>
      </c>
      <c r="H43" s="76">
        <f t="shared" si="14"/>
        <v>1896110958.55</v>
      </c>
      <c r="I43" s="76">
        <f t="shared" si="14"/>
        <v>1243150687.8400002</v>
      </c>
      <c r="J43" s="76">
        <f t="shared" si="14"/>
        <v>844762244.36000001</v>
      </c>
      <c r="K43" s="76">
        <f t="shared" si="14"/>
        <v>970561803.08000004</v>
      </c>
      <c r="L43" s="76">
        <f t="shared" si="14"/>
        <v>829446946.30000007</v>
      </c>
      <c r="M43" s="76">
        <f t="shared" si="14"/>
        <v>932885118.80999994</v>
      </c>
      <c r="N43" s="76">
        <f t="shared" si="14"/>
        <v>908790470.85000002</v>
      </c>
      <c r="O43" s="76">
        <f t="shared" si="14"/>
        <v>1141004924.6999998</v>
      </c>
      <c r="P43" s="76">
        <f t="shared" si="14"/>
        <v>1049707671.3900001</v>
      </c>
      <c r="Q43" s="76">
        <f t="shared" si="14"/>
        <v>1082334087.4000001</v>
      </c>
      <c r="R43" s="76">
        <f t="shared" si="14"/>
        <v>864961747.35000002</v>
      </c>
      <c r="S43" s="76">
        <f t="shared" si="14"/>
        <v>901638711.97000003</v>
      </c>
      <c r="T43" s="76">
        <f t="shared" si="14"/>
        <v>981619640.76999998</v>
      </c>
      <c r="U43" s="76">
        <f t="shared" si="14"/>
        <v>999468695.88999999</v>
      </c>
      <c r="V43" s="76">
        <f t="shared" si="14"/>
        <v>1049169472.66</v>
      </c>
      <c r="W43" s="76">
        <f t="shared" si="14"/>
        <v>1101756117.74</v>
      </c>
      <c r="X43" s="76">
        <f t="shared" si="14"/>
        <v>963871393.38</v>
      </c>
      <c r="Y43" s="76">
        <f t="shared" si="14"/>
        <v>1081683116.3800001</v>
      </c>
      <c r="Z43" s="76">
        <f t="shared" si="14"/>
        <v>1241928755.5</v>
      </c>
      <c r="AA43" s="76">
        <f t="shared" si="14"/>
        <v>1199893746.53</v>
      </c>
      <c r="AB43" s="76">
        <f t="shared" si="14"/>
        <v>298270339.18000001</v>
      </c>
      <c r="AC43" s="76">
        <f t="shared" si="14"/>
        <v>305067482.75999999</v>
      </c>
      <c r="AD43" s="76">
        <f t="shared" si="14"/>
        <v>288389777.73000002</v>
      </c>
      <c r="AE43" s="76">
        <f t="shared" si="14"/>
        <v>233108861.40000001</v>
      </c>
      <c r="AF43" s="76">
        <f t="shared" si="14"/>
        <v>281828623.52999997</v>
      </c>
      <c r="AG43" s="76">
        <f t="shared" si="14"/>
        <v>230296809.88999999</v>
      </c>
      <c r="AH43" s="76">
        <f t="shared" si="14"/>
        <v>4086880.14</v>
      </c>
      <c r="AI43" s="76">
        <f t="shared" si="14"/>
        <v>-7080725</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22" customFormat="1">
      <c r="A44" s="159" t="s">
        <v>466</v>
      </c>
      <c r="E44" s="122">
        <f>E32/E43</f>
        <v>5.7214052641245744E-3</v>
      </c>
      <c r="F44" s="122">
        <f t="shared" ref="F44:BQ44" si="16">F32/F43</f>
        <v>2.3885616293140548E-3</v>
      </c>
      <c r="G44" s="122">
        <f t="shared" si="16"/>
        <v>-4.5714723547635747E-4</v>
      </c>
      <c r="H44" s="122">
        <f t="shared" si="16"/>
        <v>-1.0568058217427739E-3</v>
      </c>
      <c r="I44" s="122">
        <f t="shared" si="16"/>
        <v>0.1214772356761447</v>
      </c>
      <c r="J44" s="122">
        <f t="shared" si="16"/>
        <v>0.13529158224541912</v>
      </c>
      <c r="K44" s="122">
        <f t="shared" si="16"/>
        <v>2.4504627661418085E-3</v>
      </c>
      <c r="L44" s="122">
        <f t="shared" si="16"/>
        <v>-1.0877738317092146E-4</v>
      </c>
      <c r="M44" s="122">
        <f t="shared" si="16"/>
        <v>1.779723227441591E-2</v>
      </c>
      <c r="N44" s="122">
        <f t="shared" si="16"/>
        <v>5.6686319558125525E-5</v>
      </c>
      <c r="O44" s="122">
        <f t="shared" si="16"/>
        <v>5.2962953133476307E-4</v>
      </c>
      <c r="P44" s="122">
        <f t="shared" si="16"/>
        <v>2.7417409219673556E-4</v>
      </c>
      <c r="Q44" s="122">
        <f t="shared" si="16"/>
        <v>1.8199430834784043E-2</v>
      </c>
      <c r="R44" s="122">
        <f t="shared" si="16"/>
        <v>3.50826627350783E-3</v>
      </c>
      <c r="S44" s="122">
        <f t="shared" si="16"/>
        <v>2.352566913599149E-3</v>
      </c>
      <c r="T44" s="122">
        <f t="shared" si="16"/>
        <v>4.950111685224556E-4</v>
      </c>
      <c r="U44" s="122">
        <f t="shared" si="16"/>
        <v>2.6552106395501037E-2</v>
      </c>
      <c r="V44" s="122">
        <f t="shared" si="16"/>
        <v>1.2371151872377349E-3</v>
      </c>
      <c r="W44" s="122">
        <f t="shared" si="16"/>
        <v>1.1262449602794729E-3</v>
      </c>
      <c r="X44" s="122">
        <f t="shared" si="16"/>
        <v>-8.496363537891427E-4</v>
      </c>
      <c r="Y44" s="122">
        <f t="shared" si="16"/>
        <v>1.5185808621479375E-2</v>
      </c>
      <c r="Z44" s="122">
        <f t="shared" si="16"/>
        <v>3.7016986751670143E-4</v>
      </c>
      <c r="AA44" s="122">
        <f t="shared" si="16"/>
        <v>2.1271101134801456E-3</v>
      </c>
      <c r="AB44" s="122">
        <f t="shared" si="16"/>
        <v>3.3027612100967885E-3</v>
      </c>
      <c r="AC44" s="122">
        <f t="shared" si="16"/>
        <v>2.4498682611185877E-2</v>
      </c>
      <c r="AD44" s="122">
        <f t="shared" si="16"/>
        <v>1.0937355853147292E-2</v>
      </c>
      <c r="AE44" s="122">
        <f t="shared" si="16"/>
        <v>2.3908093194448952E-5</v>
      </c>
      <c r="AF44" s="122" t="e">
        <f t="shared" si="16"/>
        <v>#DIV/0!</v>
      </c>
      <c r="AG44" s="122">
        <f t="shared" si="16"/>
        <v>6.779560299314996E-3</v>
      </c>
      <c r="AH44" s="122">
        <f t="shared" si="16"/>
        <v>1.7631751138520932</v>
      </c>
      <c r="AI44" s="122">
        <f t="shared" si="16"/>
        <v>0.37666856192741843</v>
      </c>
      <c r="AJ44" s="122" t="e">
        <f t="shared" si="16"/>
        <v>#DIV/0!</v>
      </c>
      <c r="AK44" s="122" t="e">
        <f t="shared" si="16"/>
        <v>#DIV/0!</v>
      </c>
      <c r="AL44" s="122" t="e">
        <f t="shared" si="16"/>
        <v>#DIV/0!</v>
      </c>
      <c r="AM44" s="122" t="e">
        <f t="shared" si="16"/>
        <v>#DIV/0!</v>
      </c>
      <c r="AN44" s="122" t="e">
        <f t="shared" si="16"/>
        <v>#DIV/0!</v>
      </c>
      <c r="AO44" s="122" t="e">
        <f t="shared" si="16"/>
        <v>#DIV/0!</v>
      </c>
      <c r="AP44" s="122" t="e">
        <f t="shared" si="16"/>
        <v>#DIV/0!</v>
      </c>
      <c r="AQ44" s="122" t="e">
        <f t="shared" si="16"/>
        <v>#DIV/0!</v>
      </c>
      <c r="AR44" s="122" t="e">
        <f t="shared" si="16"/>
        <v>#DIV/0!</v>
      </c>
      <c r="AS44" s="122" t="e">
        <f t="shared" si="16"/>
        <v>#DIV/0!</v>
      </c>
      <c r="AT44" s="122" t="e">
        <f t="shared" si="16"/>
        <v>#DIV/0!</v>
      </c>
      <c r="AU44" s="122" t="e">
        <f t="shared" si="16"/>
        <v>#DIV/0!</v>
      </c>
      <c r="AV44" s="122" t="e">
        <f t="shared" si="16"/>
        <v>#DIV/0!</v>
      </c>
      <c r="AW44" s="122" t="e">
        <f t="shared" si="16"/>
        <v>#DIV/0!</v>
      </c>
      <c r="AX44" s="122" t="e">
        <f t="shared" si="16"/>
        <v>#DIV/0!</v>
      </c>
      <c r="AY44" s="122" t="e">
        <f t="shared" si="16"/>
        <v>#DIV/0!</v>
      </c>
      <c r="AZ44" s="122" t="e">
        <f t="shared" si="16"/>
        <v>#DIV/0!</v>
      </c>
      <c r="BA44" s="122" t="e">
        <f t="shared" si="16"/>
        <v>#DIV/0!</v>
      </c>
      <c r="BB44" s="122" t="e">
        <f t="shared" si="16"/>
        <v>#DIV/0!</v>
      </c>
      <c r="BC44" s="122" t="e">
        <f t="shared" si="16"/>
        <v>#DIV/0!</v>
      </c>
      <c r="BD44" s="122" t="e">
        <f t="shared" si="16"/>
        <v>#DIV/0!</v>
      </c>
      <c r="BE44" s="122" t="e">
        <f t="shared" si="16"/>
        <v>#DIV/0!</v>
      </c>
      <c r="BF44" s="122" t="e">
        <f t="shared" si="16"/>
        <v>#DIV/0!</v>
      </c>
      <c r="BG44" s="122" t="e">
        <f t="shared" si="16"/>
        <v>#DIV/0!</v>
      </c>
      <c r="BH44" s="122" t="e">
        <f t="shared" si="16"/>
        <v>#DIV/0!</v>
      </c>
      <c r="BI44" s="122" t="e">
        <f t="shared" si="16"/>
        <v>#DIV/0!</v>
      </c>
      <c r="BJ44" s="122" t="e">
        <f t="shared" si="16"/>
        <v>#DIV/0!</v>
      </c>
      <c r="BK44" s="122" t="e">
        <f t="shared" si="16"/>
        <v>#DIV/0!</v>
      </c>
      <c r="BL44" s="122" t="e">
        <f t="shared" si="16"/>
        <v>#DIV/0!</v>
      </c>
      <c r="BM44" s="122" t="e">
        <f t="shared" si="16"/>
        <v>#DIV/0!</v>
      </c>
      <c r="BN44" s="122" t="e">
        <f t="shared" si="16"/>
        <v>#DIV/0!</v>
      </c>
      <c r="BO44" s="122" t="e">
        <f t="shared" si="16"/>
        <v>#DIV/0!</v>
      </c>
      <c r="BP44" s="122" t="e">
        <f t="shared" si="16"/>
        <v>#DIV/0!</v>
      </c>
      <c r="BQ44" s="122" t="e">
        <f t="shared" si="16"/>
        <v>#DIV/0!</v>
      </c>
      <c r="BR44" s="122" t="e">
        <f t="shared" ref="BR44:CK44" si="17">BR32/BR43</f>
        <v>#DIV/0!</v>
      </c>
      <c r="BS44" s="122" t="e">
        <f t="shared" si="17"/>
        <v>#DIV/0!</v>
      </c>
      <c r="BT44" s="122" t="e">
        <f t="shared" si="17"/>
        <v>#DIV/0!</v>
      </c>
      <c r="BU44" s="122" t="e">
        <f t="shared" si="17"/>
        <v>#DIV/0!</v>
      </c>
      <c r="BV44" s="122" t="e">
        <f t="shared" si="17"/>
        <v>#DIV/0!</v>
      </c>
      <c r="BW44" s="122" t="e">
        <f t="shared" si="17"/>
        <v>#DIV/0!</v>
      </c>
      <c r="BX44" s="122" t="e">
        <f t="shared" si="17"/>
        <v>#DIV/0!</v>
      </c>
      <c r="BY44" s="122" t="e">
        <f t="shared" si="17"/>
        <v>#DIV/0!</v>
      </c>
      <c r="BZ44" s="122" t="e">
        <f t="shared" si="17"/>
        <v>#DIV/0!</v>
      </c>
      <c r="CA44" s="122" t="e">
        <f t="shared" si="17"/>
        <v>#DIV/0!</v>
      </c>
      <c r="CB44" s="122" t="e">
        <f t="shared" si="17"/>
        <v>#DIV/0!</v>
      </c>
      <c r="CC44" s="122" t="e">
        <f t="shared" si="17"/>
        <v>#DIV/0!</v>
      </c>
      <c r="CD44" s="122" t="e">
        <f t="shared" si="17"/>
        <v>#DIV/0!</v>
      </c>
      <c r="CE44" s="122" t="e">
        <f t="shared" si="17"/>
        <v>#DIV/0!</v>
      </c>
      <c r="CF44" s="122" t="e">
        <f t="shared" si="17"/>
        <v>#DIV/0!</v>
      </c>
      <c r="CG44" s="122" t="e">
        <f t="shared" si="17"/>
        <v>#DIV/0!</v>
      </c>
      <c r="CH44" s="122" t="e">
        <f t="shared" si="17"/>
        <v>#DIV/0!</v>
      </c>
      <c r="CI44" s="122" t="e">
        <f t="shared" si="17"/>
        <v>#DIV/0!</v>
      </c>
      <c r="CJ44" s="122" t="e">
        <f t="shared" si="17"/>
        <v>#DIV/0!</v>
      </c>
      <c r="CK44" s="122" t="e">
        <f t="shared" si="17"/>
        <v>#DIV/0!</v>
      </c>
    </row>
    <row r="45" spans="1:89" s="16" customFormat="1" ht="28.5" customHeight="1">
      <c r="A45" s="202" t="s">
        <v>619</v>
      </c>
      <c r="B45" s="203"/>
      <c r="C45" s="203"/>
      <c r="D45" s="203"/>
      <c r="E45" s="203"/>
      <c r="F45" s="203"/>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c r="AG45" s="203"/>
    </row>
    <row r="48" spans="1:89" s="129" customFormat="1">
      <c r="A48" s="13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40178</v>
      </c>
      <c r="AI48" s="1">
        <v>39813</v>
      </c>
      <c r="AJ48" s="1">
        <v>25569</v>
      </c>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62" t="s">
        <v>468</v>
      </c>
      <c r="E49" s="76">
        <f>利润表!E4</f>
        <v>3099658647.4400001</v>
      </c>
      <c r="F49" s="76">
        <f>利润表!F4</f>
        <v>2160309950.1300001</v>
      </c>
      <c r="G49" s="76">
        <f>利润表!G4</f>
        <v>1403503758.28</v>
      </c>
      <c r="H49" s="76">
        <f>利润表!H4</f>
        <v>675502324.94000006</v>
      </c>
      <c r="I49" s="76">
        <f>利润表!I4</f>
        <v>2617076763.3600001</v>
      </c>
      <c r="J49" s="76">
        <f>利润表!J4</f>
        <v>1865982737.51</v>
      </c>
      <c r="K49" s="76">
        <f>利润表!K4</f>
        <v>1169993595.8099999</v>
      </c>
      <c r="L49" s="76">
        <f>利润表!L4</f>
        <v>499283095.63999999</v>
      </c>
      <c r="M49" s="76">
        <f>利润表!M4</f>
        <v>2373341795.3400002</v>
      </c>
      <c r="N49" s="76">
        <f>利润表!N4</f>
        <v>1750819308.3599999</v>
      </c>
      <c r="O49" s="76">
        <f>利润表!O4</f>
        <v>1118866876.5899999</v>
      </c>
      <c r="P49" s="76">
        <f>利润表!P4</f>
        <v>509879557.19</v>
      </c>
      <c r="Q49" s="76">
        <f>利润表!Q4</f>
        <v>2047511528.29</v>
      </c>
      <c r="R49" s="76">
        <f>利润表!R4</f>
        <v>1381681219.1300001</v>
      </c>
      <c r="S49" s="76">
        <f>利润表!S4</f>
        <v>849239934.23000002</v>
      </c>
      <c r="T49" s="76">
        <f>利润表!T4</f>
        <v>376529472</v>
      </c>
      <c r="U49" s="76">
        <f>利润表!U4</f>
        <v>1582936364.2</v>
      </c>
      <c r="V49" s="76">
        <f>利润表!V4</f>
        <v>1101010491.5</v>
      </c>
      <c r="W49" s="76">
        <f>利润表!W4</f>
        <v>708155046.07000005</v>
      </c>
      <c r="X49" s="76">
        <f>利润表!X4</f>
        <v>339991655.47000003</v>
      </c>
      <c r="Y49" s="76">
        <f>利润表!Y4</f>
        <v>1521517728.1700001</v>
      </c>
      <c r="Z49" s="76">
        <f>利润表!Z4</f>
        <v>1106108920.54</v>
      </c>
      <c r="AA49" s="76">
        <f>利润表!AA4</f>
        <v>740385384.69000006</v>
      </c>
      <c r="AB49" s="76">
        <f>利润表!AB4</f>
        <v>390272453.14999998</v>
      </c>
      <c r="AC49" s="76">
        <f>利润表!AC4</f>
        <v>1501074352.8900001</v>
      </c>
      <c r="AD49" s="76">
        <f>利润表!AD4</f>
        <v>1088784826.48</v>
      </c>
      <c r="AE49" s="76">
        <f>利润表!AE4</f>
        <v>760885421.07000005</v>
      </c>
      <c r="AF49" s="76">
        <f>利润表!AF4</f>
        <v>0</v>
      </c>
      <c r="AG49" s="76">
        <f>利润表!AG4</f>
        <v>1152358350.49</v>
      </c>
      <c r="AH49" s="76">
        <f>利润表!AH4</f>
        <v>834988782.99000001</v>
      </c>
      <c r="AI49" s="76">
        <f>利润表!AI4</f>
        <v>731439555.46000004</v>
      </c>
      <c r="AJ49" s="76">
        <f>利润表!AJ4</f>
        <v>0</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62" t="s">
        <v>469</v>
      </c>
      <c r="E50" s="76">
        <f>资产资本表!E50</f>
        <v>292060365.5</v>
      </c>
      <c r="F50" s="76">
        <f>资产资本表!F50</f>
        <v>341644694.92999959</v>
      </c>
      <c r="G50" s="76">
        <f>资产资本表!G50</f>
        <v>267561326.15000033</v>
      </c>
      <c r="H50" s="76">
        <f>资产资本表!H50</f>
        <v>104683136.5999999</v>
      </c>
      <c r="I50" s="76">
        <f>资产资本表!I50</f>
        <v>-25194544.850000143</v>
      </c>
      <c r="J50" s="76">
        <f>资产资本表!J50</f>
        <v>627246095.03999996</v>
      </c>
      <c r="K50" s="76">
        <f>资产资本表!K50</f>
        <v>370077309.79999995</v>
      </c>
      <c r="L50" s="76">
        <f>资产资本表!L50</f>
        <v>486102742.79000008</v>
      </c>
      <c r="M50" s="76">
        <f>资产资本表!M50</f>
        <v>394478680.6099999</v>
      </c>
      <c r="N50" s="76">
        <f>资产资本表!N50</f>
        <v>507152320.98999989</v>
      </c>
      <c r="O50" s="76">
        <f>资产资本表!O50</f>
        <v>549492196.55999982</v>
      </c>
      <c r="P50" s="76">
        <f>资产资本表!P50</f>
        <v>648711103.3599999</v>
      </c>
      <c r="Q50" s="76">
        <f>资产资本表!Q50</f>
        <v>633846684.85000002</v>
      </c>
      <c r="R50" s="76">
        <f>资产资本表!R50</f>
        <v>794663101.48999977</v>
      </c>
      <c r="S50" s="76">
        <f>资产资本表!S50</f>
        <v>537362434.5999999</v>
      </c>
      <c r="T50" s="76">
        <f>资产资本表!T50</f>
        <v>566999379.38999987</v>
      </c>
      <c r="U50" s="76">
        <f>资产资本表!U50</f>
        <v>451719724.79000002</v>
      </c>
      <c r="V50" s="76">
        <f>资产资本表!V50</f>
        <v>470576067.4600001</v>
      </c>
      <c r="W50" s="76">
        <f>资产资本表!W50</f>
        <v>475812126.39999998</v>
      </c>
      <c r="X50" s="76">
        <f>资产资本表!X50</f>
        <v>465495613.97000003</v>
      </c>
      <c r="Y50" s="76">
        <f>资产资本表!Y50</f>
        <v>354934513.95000011</v>
      </c>
      <c r="Z50" s="76">
        <f>资产资本表!Z50</f>
        <v>406894411.7100001</v>
      </c>
      <c r="AA50" s="76">
        <f>资产资本表!AA50</f>
        <v>380385433.61999995</v>
      </c>
      <c r="AB50" s="76">
        <f>资产资本表!AB50</f>
        <v>327064223.96000004</v>
      </c>
      <c r="AC50" s="76">
        <f>资产资本表!AC50</f>
        <v>298959592.41000003</v>
      </c>
      <c r="AD50" s="76">
        <f>资产资本表!AD50</f>
        <v>293358482.85000002</v>
      </c>
      <c r="AE50" s="76">
        <f>资产资本表!AE50</f>
        <v>377760145.88999999</v>
      </c>
      <c r="AF50" s="76">
        <f>资产资本表!AF50</f>
        <v>263402255.15000001</v>
      </c>
      <c r="AG50" s="76">
        <f>资产资本表!AG50</f>
        <v>138440436.95999998</v>
      </c>
      <c r="AH50" s="76">
        <f>资产资本表!AH50</f>
        <v>0</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57" t="s">
        <v>470</v>
      </c>
      <c r="E51" s="44">
        <f>E49/E50</f>
        <v>10.613075287136146</v>
      </c>
      <c r="F51" s="44">
        <f t="shared" ref="F51:BQ51" si="18">F49/F50</f>
        <v>6.3232650241287409</v>
      </c>
      <c r="G51" s="44">
        <f t="shared" si="18"/>
        <v>5.2455404466532176</v>
      </c>
      <c r="H51" s="44">
        <f t="shared" si="18"/>
        <v>6.4528284772468378</v>
      </c>
      <c r="I51" s="44">
        <f t="shared" si="18"/>
        <v>-103.87473871590839</v>
      </c>
      <c r="J51" s="44">
        <f t="shared" si="18"/>
        <v>2.9748813938666365</v>
      </c>
      <c r="K51" s="44">
        <f t="shared" si="18"/>
        <v>3.1614842759268242</v>
      </c>
      <c r="L51" s="44">
        <f t="shared" si="18"/>
        <v>1.02711433548873</v>
      </c>
      <c r="M51" s="44">
        <f t="shared" si="18"/>
        <v>6.0164006624388326</v>
      </c>
      <c r="N51" s="44">
        <f t="shared" si="18"/>
        <v>3.4522553400569427</v>
      </c>
      <c r="O51" s="44">
        <f t="shared" si="18"/>
        <v>2.0361833772972049</v>
      </c>
      <c r="P51" s="44">
        <f t="shared" si="18"/>
        <v>0.78598863893199644</v>
      </c>
      <c r="Q51" s="44">
        <f t="shared" si="18"/>
        <v>3.2302946078743697</v>
      </c>
      <c r="R51" s="44">
        <f t="shared" si="18"/>
        <v>1.7387006097795865</v>
      </c>
      <c r="S51" s="44">
        <f t="shared" si="18"/>
        <v>1.5803857500053096</v>
      </c>
      <c r="T51" s="44">
        <f t="shared" si="18"/>
        <v>0.66407386971937277</v>
      </c>
      <c r="U51" s="44">
        <f t="shared" si="18"/>
        <v>3.5042445067810384</v>
      </c>
      <c r="V51" s="44">
        <f t="shared" si="18"/>
        <v>2.3397077914371156</v>
      </c>
      <c r="W51" s="44">
        <f t="shared" si="18"/>
        <v>1.4883081089755095</v>
      </c>
      <c r="X51" s="44">
        <f t="shared" si="18"/>
        <v>0.73038637801625261</v>
      </c>
      <c r="Y51" s="44">
        <f t="shared" si="18"/>
        <v>4.2867561997206547</v>
      </c>
      <c r="Z51" s="44">
        <f t="shared" si="18"/>
        <v>2.71841757642113</v>
      </c>
      <c r="AA51" s="44">
        <f t="shared" si="18"/>
        <v>1.9464083512452144</v>
      </c>
      <c r="AB51" s="44">
        <f t="shared" si="18"/>
        <v>1.1932593801446481</v>
      </c>
      <c r="AC51" s="44">
        <f t="shared" si="18"/>
        <v>5.0209941109077789</v>
      </c>
      <c r="AD51" s="44">
        <f t="shared" si="18"/>
        <v>3.7114482455130409</v>
      </c>
      <c r="AE51" s="44">
        <f t="shared" si="18"/>
        <v>2.0142024756935646</v>
      </c>
      <c r="AF51" s="44">
        <f t="shared" si="18"/>
        <v>0</v>
      </c>
      <c r="AG51" s="44">
        <f t="shared" si="18"/>
        <v>8.3238566404045269</v>
      </c>
      <c r="AH51" s="44" t="e">
        <f t="shared" si="18"/>
        <v>#DIV/0!</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62" t="s">
        <v>471</v>
      </c>
      <c r="E52" s="76">
        <f>资产资本表!E68</f>
        <v>5638990409.4500008</v>
      </c>
      <c r="F52" s="76">
        <f>资产资本表!F68</f>
        <v>5453949558.1300001</v>
      </c>
      <c r="G52" s="76">
        <f>资产资本表!G68</f>
        <v>5284396565.6799974</v>
      </c>
      <c r="H52" s="76">
        <f>资产资本表!H68</f>
        <v>5120125214.6599998</v>
      </c>
      <c r="I52" s="76">
        <f>资产资本表!I68</f>
        <v>5029942497.6900015</v>
      </c>
      <c r="J52" s="76">
        <f>资产资本表!J68</f>
        <v>4815449742.8199997</v>
      </c>
      <c r="K52" s="76">
        <f>资产资本表!K68</f>
        <v>4811710861.5199995</v>
      </c>
      <c r="L52" s="76">
        <f>资产资本表!L68</f>
        <v>4279161432.6900005</v>
      </c>
      <c r="M52" s="76">
        <f>资产资本表!M68</f>
        <v>3978313900.7000008</v>
      </c>
      <c r="N52" s="76">
        <f>资产资本表!N68</f>
        <v>3681730942.5400009</v>
      </c>
      <c r="O52" s="76">
        <f>资产资本表!O68</f>
        <v>3297477932.2199998</v>
      </c>
      <c r="P52" s="76">
        <f>资产资本表!P68</f>
        <v>2858942584.29</v>
      </c>
      <c r="Q52" s="76">
        <f>资产资本表!Q68</f>
        <v>2485109836.8400002</v>
      </c>
      <c r="R52" s="76">
        <f>资产资本表!R68</f>
        <v>2142451315.0099998</v>
      </c>
      <c r="S52" s="76">
        <f>资产资本表!S68</f>
        <v>1660666890.3200002</v>
      </c>
      <c r="T52" s="76">
        <f>资产资本表!T68</f>
        <v>1469089329.2400002</v>
      </c>
      <c r="U52" s="76">
        <f>资产资本表!U68</f>
        <v>1425556708.8600001</v>
      </c>
      <c r="V52" s="76">
        <f>资产资本表!V68</f>
        <v>1359107172.5900002</v>
      </c>
      <c r="W52" s="76">
        <f>资产资本表!W68</f>
        <v>1237116758.28</v>
      </c>
      <c r="X52" s="76">
        <f>资产资本表!X68</f>
        <v>1219825129.9400003</v>
      </c>
      <c r="Y52" s="76">
        <f>资产资本表!Y68</f>
        <v>1161415090.0300002</v>
      </c>
      <c r="Z52" s="76">
        <f>资产资本表!Z68</f>
        <v>1066379637.76</v>
      </c>
      <c r="AA52" s="76">
        <f>资产资本表!AA68</f>
        <v>994679091.96000004</v>
      </c>
      <c r="AB52" s="76">
        <f>资产资本表!AB68</f>
        <v>983427105.20999992</v>
      </c>
      <c r="AC52" s="76">
        <f>资产资本表!AC68</f>
        <v>963234558.67999983</v>
      </c>
      <c r="AD52" s="76">
        <f>资产资本表!AD68</f>
        <v>864006498.86999989</v>
      </c>
      <c r="AE52" s="76">
        <f>资产资本表!AE68</f>
        <v>796143407.32000005</v>
      </c>
      <c r="AF52" s="76">
        <f>资产资本表!AF68</f>
        <v>726571040.69000006</v>
      </c>
      <c r="AG52" s="76">
        <f>资产资本表!AG68</f>
        <v>481268549.39999998</v>
      </c>
      <c r="AH52" s="76">
        <f>资产资本表!AH68</f>
        <v>0</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57" t="s">
        <v>472</v>
      </c>
      <c r="E53" s="44">
        <f>E49/E52</f>
        <v>0.54968326284887681</v>
      </c>
      <c r="F53" s="44">
        <f t="shared" ref="F53:BQ53" si="20">F49/F52</f>
        <v>0.39610009720564909</v>
      </c>
      <c r="G53" s="44">
        <f t="shared" si="20"/>
        <v>0.2655939501957868</v>
      </c>
      <c r="H53" s="44">
        <f t="shared" si="20"/>
        <v>0.13193082134122311</v>
      </c>
      <c r="I53" s="44">
        <f t="shared" si="20"/>
        <v>0.52029953912234406</v>
      </c>
      <c r="J53" s="44">
        <f t="shared" si="20"/>
        <v>0.38749916148377295</v>
      </c>
      <c r="K53" s="44">
        <f t="shared" si="20"/>
        <v>0.24315542423104031</v>
      </c>
      <c r="L53" s="44">
        <f t="shared" si="20"/>
        <v>0.11667778921024176</v>
      </c>
      <c r="M53" s="44">
        <f t="shared" si="20"/>
        <v>0.59656976663465411</v>
      </c>
      <c r="N53" s="44">
        <f t="shared" si="20"/>
        <v>0.47554243796862616</v>
      </c>
      <c r="O53" s="44">
        <f t="shared" si="20"/>
        <v>0.33930989064625278</v>
      </c>
      <c r="P53" s="44">
        <f t="shared" si="20"/>
        <v>0.17834550438046845</v>
      </c>
      <c r="Q53" s="44">
        <f t="shared" si="20"/>
        <v>0.82391188427050022</v>
      </c>
      <c r="R53" s="44">
        <f t="shared" si="20"/>
        <v>0.64490670544060935</v>
      </c>
      <c r="S53" s="44">
        <f t="shared" si="20"/>
        <v>0.51138487747314376</v>
      </c>
      <c r="T53" s="44">
        <f t="shared" si="20"/>
        <v>0.25630127760494242</v>
      </c>
      <c r="U53" s="44">
        <f t="shared" si="20"/>
        <v>1.1103987336048207</v>
      </c>
      <c r="V53" s="44">
        <f t="shared" si="20"/>
        <v>0.81009835994158219</v>
      </c>
      <c r="W53" s="44">
        <f t="shared" si="20"/>
        <v>0.57242377595350735</v>
      </c>
      <c r="X53" s="44">
        <f t="shared" si="20"/>
        <v>0.27872163568783276</v>
      </c>
      <c r="Y53" s="44">
        <f t="shared" si="20"/>
        <v>1.3100550709485772</v>
      </c>
      <c r="Z53" s="44">
        <f t="shared" si="20"/>
        <v>1.0372562278697048</v>
      </c>
      <c r="AA53" s="44">
        <f t="shared" si="20"/>
        <v>0.74434598120594042</v>
      </c>
      <c r="AB53" s="44">
        <f t="shared" si="20"/>
        <v>0.39684939644475392</v>
      </c>
      <c r="AC53" s="44">
        <f t="shared" si="20"/>
        <v>1.5583684569488938</v>
      </c>
      <c r="AD53" s="44">
        <f t="shared" si="20"/>
        <v>1.260158144532453</v>
      </c>
      <c r="AE53" s="44">
        <f t="shared" si="20"/>
        <v>0.95571402598347655</v>
      </c>
      <c r="AF53" s="44">
        <f t="shared" si="20"/>
        <v>0</v>
      </c>
      <c r="AG53" s="44">
        <f t="shared" si="20"/>
        <v>2.3944185671942435</v>
      </c>
      <c r="AH53" s="44" t="e">
        <f t="shared" si="20"/>
        <v>#DIV/0!</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62" t="s">
        <v>473</v>
      </c>
      <c r="E54" s="76">
        <f>资产资本表!E17</f>
        <v>1620527103.6300001</v>
      </c>
      <c r="F54" s="76">
        <f>资产资本表!F17</f>
        <v>1347487635.8500001</v>
      </c>
      <c r="G54" s="76">
        <f>资产资本表!G17</f>
        <v>1558660397.6500001</v>
      </c>
      <c r="H54" s="76">
        <f>资产资本表!H17</f>
        <v>2143420262.55</v>
      </c>
      <c r="I54" s="76">
        <f>资产资本表!I17</f>
        <v>1517949461.8400002</v>
      </c>
      <c r="J54" s="76">
        <f>资产资本表!J17</f>
        <v>1086104194.3599999</v>
      </c>
      <c r="K54" s="76">
        <f>资产资本表!K17</f>
        <v>1177733753.0799999</v>
      </c>
      <c r="L54" s="76">
        <f>资产资本表!L17</f>
        <v>1027942896.3000001</v>
      </c>
      <c r="M54" s="76">
        <f>资产资本表!M17</f>
        <v>1099848578.8099999</v>
      </c>
      <c r="N54" s="76">
        <f>资产资本表!N17</f>
        <v>1150348930.8500001</v>
      </c>
      <c r="O54" s="76">
        <f>资产资本表!O17</f>
        <v>1301059384.7</v>
      </c>
      <c r="P54" s="76">
        <f>资产资本表!P17</f>
        <v>1090262131.3900001</v>
      </c>
      <c r="Q54" s="76">
        <f>资产资本表!Q17</f>
        <v>1083675397.4000001</v>
      </c>
      <c r="R54" s="76">
        <f>资产资本表!R17</f>
        <v>866969147.35000002</v>
      </c>
      <c r="S54" s="76">
        <f>资产资本表!S17</f>
        <v>903646111.97000003</v>
      </c>
      <c r="T54" s="76">
        <f>资产资本表!T17</f>
        <v>983627040.76999998</v>
      </c>
      <c r="U54" s="76">
        <f>资产资本表!U17</f>
        <v>1002525755.89</v>
      </c>
      <c r="V54" s="76">
        <f>资产资本表!V17</f>
        <v>1052226532.66</v>
      </c>
      <c r="W54" s="76">
        <f>资产资本表!W17</f>
        <v>1104813177.74</v>
      </c>
      <c r="X54" s="76">
        <f>资产资本表!X17</f>
        <v>966928453.38</v>
      </c>
      <c r="Y54" s="76">
        <f>资产资本表!Y17</f>
        <v>1085194436.3800001</v>
      </c>
      <c r="Z54" s="76">
        <f>资产资本表!Z17</f>
        <v>1245522975.5</v>
      </c>
      <c r="AA54" s="76">
        <f>资产资本表!AA17</f>
        <v>1203488085.3999999</v>
      </c>
      <c r="AB54" s="76">
        <f>资产资本表!AB17</f>
        <v>301864678.05000001</v>
      </c>
      <c r="AC54" s="76">
        <f>资产资本表!AC17</f>
        <v>309145321.75999999</v>
      </c>
      <c r="AD54" s="76">
        <f>资产资本表!AD17</f>
        <v>292665757.73000002</v>
      </c>
      <c r="AE54" s="76">
        <f>资产资本表!AE17</f>
        <v>237118547.40000001</v>
      </c>
      <c r="AF54" s="76">
        <f>资产资本表!AF17</f>
        <v>288114713.52999997</v>
      </c>
      <c r="AG54" s="76">
        <f>资产资本表!AG17</f>
        <v>230930493.84999999</v>
      </c>
      <c r="AH54" s="76">
        <f>资产资本表!AH17</f>
        <v>0</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57" t="s">
        <v>474</v>
      </c>
      <c r="E55" s="44">
        <f>E49/E54</f>
        <v>1.9127471799124665</v>
      </c>
      <c r="F55" s="44">
        <f t="shared" ref="F55:BQ55" si="22">F49/F54</f>
        <v>1.6032131892381103</v>
      </c>
      <c r="G55" s="44">
        <f t="shared" si="22"/>
        <v>0.90045513467594962</v>
      </c>
      <c r="H55" s="44">
        <f t="shared" si="22"/>
        <v>0.3151515998716759</v>
      </c>
      <c r="I55" s="44">
        <f t="shared" si="22"/>
        <v>1.7240868877068409</v>
      </c>
      <c r="J55" s="44">
        <f t="shared" si="22"/>
        <v>1.7180513133084372</v>
      </c>
      <c r="K55" s="44">
        <f t="shared" si="22"/>
        <v>0.99342792269495717</v>
      </c>
      <c r="L55" s="44">
        <f t="shared" si="22"/>
        <v>0.48571092561379664</v>
      </c>
      <c r="M55" s="44">
        <f t="shared" si="22"/>
        <v>2.157880494702169</v>
      </c>
      <c r="N55" s="44">
        <f t="shared" si="22"/>
        <v>1.5219897731954324</v>
      </c>
      <c r="O55" s="44">
        <f t="shared" si="22"/>
        <v>0.85996603210236222</v>
      </c>
      <c r="P55" s="44">
        <f t="shared" si="22"/>
        <v>0.46766694220585547</v>
      </c>
      <c r="Q55" s="44">
        <f t="shared" si="22"/>
        <v>1.8894140562778081</v>
      </c>
      <c r="R55" s="44">
        <f t="shared" si="22"/>
        <v>1.5936913364832903</v>
      </c>
      <c r="S55" s="44">
        <f t="shared" si="22"/>
        <v>0.93979260573434942</v>
      </c>
      <c r="T55" s="44">
        <f t="shared" si="22"/>
        <v>0.38279699153578201</v>
      </c>
      <c r="U55" s="44">
        <f t="shared" si="22"/>
        <v>1.5789483261651827</v>
      </c>
      <c r="V55" s="44">
        <f t="shared" si="22"/>
        <v>1.0463626009474172</v>
      </c>
      <c r="W55" s="44">
        <f t="shared" si="22"/>
        <v>0.64097266428211719</v>
      </c>
      <c r="X55" s="44">
        <f t="shared" si="22"/>
        <v>0.3516202820193402</v>
      </c>
      <c r="Y55" s="44">
        <f t="shared" si="22"/>
        <v>1.402069230326586</v>
      </c>
      <c r="Z55" s="44">
        <f t="shared" si="22"/>
        <v>0.88806785767718655</v>
      </c>
      <c r="AA55" s="44">
        <f t="shared" si="22"/>
        <v>0.6151995966324173</v>
      </c>
      <c r="AB55" s="44">
        <f t="shared" si="22"/>
        <v>1.292872209067655</v>
      </c>
      <c r="AC55" s="44">
        <f t="shared" si="22"/>
        <v>4.8555622460796446</v>
      </c>
      <c r="AD55" s="44">
        <f t="shared" si="22"/>
        <v>3.7202330567297279</v>
      </c>
      <c r="AE55" s="44">
        <f t="shared" si="22"/>
        <v>3.2088819259947949</v>
      </c>
      <c r="AF55" s="44">
        <f t="shared" si="22"/>
        <v>0</v>
      </c>
      <c r="AG55" s="44">
        <f t="shared" si="22"/>
        <v>4.9900657608193999</v>
      </c>
      <c r="AH55" s="44" t="e">
        <f t="shared" si="22"/>
        <v>#DIV/0!</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62" t="s">
        <v>448</v>
      </c>
      <c r="E56" s="76">
        <f>资产资本表!E19</f>
        <v>243310020.03999999</v>
      </c>
      <c r="F56" s="76">
        <f>资产资本表!F19</f>
        <v>166837734.19</v>
      </c>
      <c r="G56" s="76">
        <f>资产资本表!G19</f>
        <v>169402833.41999999</v>
      </c>
      <c r="H56" s="76">
        <f>资产资本表!H19</f>
        <v>164584692.38</v>
      </c>
      <c r="I56" s="76">
        <f>资产资本表!I19</f>
        <v>138075173.33000001</v>
      </c>
      <c r="J56" s="76">
        <f>资产资本表!J19</f>
        <v>164953655.75999999</v>
      </c>
      <c r="K56" s="76">
        <f>资产资本表!K19</f>
        <v>109390425.83</v>
      </c>
      <c r="L56" s="76">
        <f>资产资本表!L19</f>
        <v>175502345.33000001</v>
      </c>
      <c r="M56" s="76">
        <f>资产资本表!M19</f>
        <v>135103824.53</v>
      </c>
      <c r="N56" s="76">
        <f>资产资本表!N19</f>
        <v>154773366.50999999</v>
      </c>
      <c r="O56" s="76">
        <f>资产资本表!O19</f>
        <v>151792282.72</v>
      </c>
      <c r="P56" s="76">
        <f>资产资本表!P19</f>
        <v>125710293.12</v>
      </c>
      <c r="Q56" s="76">
        <f>资产资本表!Q19</f>
        <v>101383642.95</v>
      </c>
      <c r="R56" s="76">
        <f>资产资本表!R19</f>
        <v>155502727.02000001</v>
      </c>
      <c r="S56" s="76">
        <f>资产资本表!S19</f>
        <v>184310779.28999999</v>
      </c>
      <c r="T56" s="76">
        <f>资产资本表!T19</f>
        <v>123459524.08</v>
      </c>
      <c r="U56" s="76">
        <f>资产资本表!U19</f>
        <v>103556310.18000001</v>
      </c>
      <c r="V56" s="76">
        <f>资产资本表!V19</f>
        <v>96031741.540000007</v>
      </c>
      <c r="W56" s="76">
        <f>资产资本表!W19</f>
        <v>88926540.239999995</v>
      </c>
      <c r="X56" s="76">
        <f>资产资本表!X19</f>
        <v>84752952.400000006</v>
      </c>
      <c r="Y56" s="76">
        <f>资产资本表!Y19</f>
        <v>81255271.819999993</v>
      </c>
      <c r="Z56" s="76">
        <f>资产资本表!Z19</f>
        <v>90632195.739999995</v>
      </c>
      <c r="AA56" s="76">
        <f>资产资本表!AA19</f>
        <v>133992075.61</v>
      </c>
      <c r="AB56" s="76">
        <f>资产资本表!AB19</f>
        <v>102977680.55</v>
      </c>
      <c r="AC56" s="76">
        <f>资产资本表!AC19</f>
        <v>91016769.819999993</v>
      </c>
      <c r="AD56" s="76">
        <f>资产资本表!AD19</f>
        <v>86708338.329999998</v>
      </c>
      <c r="AE56" s="76">
        <f>资产资本表!AE19</f>
        <v>118491720.88</v>
      </c>
      <c r="AF56" s="76">
        <f>资产资本表!AF19</f>
        <v>71645089.409999996</v>
      </c>
      <c r="AG56" s="76">
        <f>资产资本表!AG19</f>
        <v>28958344.050000001</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30" customFormat="1">
      <c r="A57" s="159" t="s">
        <v>475</v>
      </c>
      <c r="E57" s="130">
        <f>E49/E56</f>
        <v>12.739543759564109</v>
      </c>
      <c r="F57" s="130">
        <f t="shared" ref="F57:BQ57" si="24">F49/F56</f>
        <v>12.9485692227741</v>
      </c>
      <c r="G57" s="130">
        <f t="shared" si="24"/>
        <v>8.2850075759966586</v>
      </c>
      <c r="H57" s="130">
        <f t="shared" si="24"/>
        <v>4.1042840325658725</v>
      </c>
      <c r="I57" s="130">
        <f t="shared" si="24"/>
        <v>18.953999479002501</v>
      </c>
      <c r="J57" s="130">
        <f t="shared" si="24"/>
        <v>11.312163582630259</v>
      </c>
      <c r="K57" s="130">
        <f t="shared" si="24"/>
        <v>10.695575841602883</v>
      </c>
      <c r="L57" s="130">
        <f t="shared" si="24"/>
        <v>2.8448799057425105</v>
      </c>
      <c r="M57" s="130">
        <f t="shared" si="24"/>
        <v>17.56679948622029</v>
      </c>
      <c r="N57" s="130">
        <f t="shared" si="24"/>
        <v>11.312148516501246</v>
      </c>
      <c r="O57" s="130">
        <f t="shared" si="24"/>
        <v>7.3710392685370634</v>
      </c>
      <c r="P57" s="130">
        <f t="shared" si="24"/>
        <v>4.0559889292699474</v>
      </c>
      <c r="Q57" s="130">
        <f t="shared" si="24"/>
        <v>20.195679191561343</v>
      </c>
      <c r="R57" s="130">
        <f t="shared" si="24"/>
        <v>8.88525394768347</v>
      </c>
      <c r="S57" s="130">
        <f t="shared" si="24"/>
        <v>4.6076520185169469</v>
      </c>
      <c r="T57" s="130">
        <f t="shared" si="24"/>
        <v>3.0498211847634722</v>
      </c>
      <c r="U57" s="130">
        <f t="shared" si="24"/>
        <v>15.285754788371312</v>
      </c>
      <c r="V57" s="130">
        <f t="shared" si="24"/>
        <v>11.465068464278524</v>
      </c>
      <c r="W57" s="130">
        <f t="shared" si="24"/>
        <v>7.9633711618465197</v>
      </c>
      <c r="X57" s="130">
        <f t="shared" si="24"/>
        <v>4.011561200433178</v>
      </c>
      <c r="Y57" s="130">
        <f t="shared" si="24"/>
        <v>18.725157077075917</v>
      </c>
      <c r="Z57" s="130">
        <f t="shared" si="24"/>
        <v>12.204370770329083</v>
      </c>
      <c r="AA57" s="130">
        <f t="shared" si="24"/>
        <v>5.525590833035384</v>
      </c>
      <c r="AB57" s="130">
        <f t="shared" si="24"/>
        <v>3.7898741850230961</v>
      </c>
      <c r="AC57" s="130">
        <f t="shared" si="24"/>
        <v>16.492283299644793</v>
      </c>
      <c r="AD57" s="130">
        <f t="shared" si="24"/>
        <v>12.556864166122466</v>
      </c>
      <c r="AE57" s="130">
        <f t="shared" si="24"/>
        <v>6.4214226565294874</v>
      </c>
      <c r="AF57" s="130">
        <f t="shared" si="24"/>
        <v>0</v>
      </c>
      <c r="AG57" s="130">
        <f t="shared" si="24"/>
        <v>39.793654930693457</v>
      </c>
      <c r="AH57" s="130" t="e">
        <f t="shared" si="24"/>
        <v>#DIV/0!</v>
      </c>
      <c r="AI57" s="130" t="e">
        <f t="shared" si="24"/>
        <v>#DIV/0!</v>
      </c>
      <c r="AJ57" s="130" t="e">
        <f t="shared" si="24"/>
        <v>#DIV/0!</v>
      </c>
      <c r="AK57" s="130" t="e">
        <f t="shared" si="24"/>
        <v>#DIV/0!</v>
      </c>
      <c r="AL57" s="130" t="e">
        <f t="shared" si="24"/>
        <v>#DIV/0!</v>
      </c>
      <c r="AM57" s="130" t="e">
        <f t="shared" si="24"/>
        <v>#DIV/0!</v>
      </c>
      <c r="AN57" s="130" t="e">
        <f t="shared" si="24"/>
        <v>#DIV/0!</v>
      </c>
      <c r="AO57" s="130" t="e">
        <f t="shared" si="24"/>
        <v>#DIV/0!</v>
      </c>
      <c r="AP57" s="130" t="e">
        <f t="shared" si="24"/>
        <v>#DIV/0!</v>
      </c>
      <c r="AQ57" s="130" t="e">
        <f t="shared" si="24"/>
        <v>#DIV/0!</v>
      </c>
      <c r="AR57" s="130" t="e">
        <f t="shared" si="24"/>
        <v>#DIV/0!</v>
      </c>
      <c r="AS57" s="130" t="e">
        <f t="shared" si="24"/>
        <v>#DIV/0!</v>
      </c>
      <c r="AT57" s="130" t="e">
        <f t="shared" si="24"/>
        <v>#DIV/0!</v>
      </c>
      <c r="AU57" s="130" t="e">
        <f t="shared" si="24"/>
        <v>#DIV/0!</v>
      </c>
      <c r="AV57" s="130" t="e">
        <f t="shared" si="24"/>
        <v>#DIV/0!</v>
      </c>
      <c r="AW57" s="130" t="e">
        <f t="shared" si="24"/>
        <v>#DIV/0!</v>
      </c>
      <c r="AX57" s="130" t="e">
        <f t="shared" si="24"/>
        <v>#DIV/0!</v>
      </c>
      <c r="AY57" s="130" t="e">
        <f t="shared" si="24"/>
        <v>#DIV/0!</v>
      </c>
      <c r="AZ57" s="130" t="e">
        <f t="shared" si="24"/>
        <v>#DIV/0!</v>
      </c>
      <c r="BA57" s="130" t="e">
        <f t="shared" si="24"/>
        <v>#DIV/0!</v>
      </c>
      <c r="BB57" s="130" t="e">
        <f t="shared" si="24"/>
        <v>#DIV/0!</v>
      </c>
      <c r="BC57" s="130" t="e">
        <f t="shared" si="24"/>
        <v>#DIV/0!</v>
      </c>
      <c r="BD57" s="130" t="e">
        <f t="shared" si="24"/>
        <v>#DIV/0!</v>
      </c>
      <c r="BE57" s="130" t="e">
        <f t="shared" si="24"/>
        <v>#DIV/0!</v>
      </c>
      <c r="BF57" s="130" t="e">
        <f t="shared" si="24"/>
        <v>#DIV/0!</v>
      </c>
      <c r="BG57" s="130" t="e">
        <f t="shared" si="24"/>
        <v>#DIV/0!</v>
      </c>
      <c r="BH57" s="130" t="e">
        <f t="shared" si="24"/>
        <v>#DIV/0!</v>
      </c>
      <c r="BI57" s="130" t="e">
        <f t="shared" si="24"/>
        <v>#DIV/0!</v>
      </c>
      <c r="BJ57" s="130" t="e">
        <f t="shared" si="24"/>
        <v>#DIV/0!</v>
      </c>
      <c r="BK57" s="130" t="e">
        <f t="shared" si="24"/>
        <v>#DIV/0!</v>
      </c>
      <c r="BL57" s="130" t="e">
        <f t="shared" si="24"/>
        <v>#DIV/0!</v>
      </c>
      <c r="BM57" s="130" t="e">
        <f t="shared" si="24"/>
        <v>#DIV/0!</v>
      </c>
      <c r="BN57" s="130" t="e">
        <f t="shared" si="24"/>
        <v>#DIV/0!</v>
      </c>
      <c r="BO57" s="130" t="e">
        <f t="shared" si="24"/>
        <v>#DIV/0!</v>
      </c>
      <c r="BP57" s="130" t="e">
        <f t="shared" si="24"/>
        <v>#DIV/0!</v>
      </c>
      <c r="BQ57" s="130" t="e">
        <f t="shared" si="24"/>
        <v>#DIV/0!</v>
      </c>
      <c r="BR57" s="130" t="e">
        <f t="shared" ref="BR57:CK57" si="25">BR49/BR56</f>
        <v>#DIV/0!</v>
      </c>
      <c r="BS57" s="130" t="e">
        <f t="shared" si="25"/>
        <v>#DIV/0!</v>
      </c>
      <c r="BT57" s="130" t="e">
        <f t="shared" si="25"/>
        <v>#DIV/0!</v>
      </c>
      <c r="BU57" s="130" t="e">
        <f t="shared" si="25"/>
        <v>#DIV/0!</v>
      </c>
      <c r="BV57" s="130" t="e">
        <f t="shared" si="25"/>
        <v>#DIV/0!</v>
      </c>
      <c r="BW57" s="130" t="e">
        <f t="shared" si="25"/>
        <v>#DIV/0!</v>
      </c>
      <c r="BX57" s="130" t="e">
        <f t="shared" si="25"/>
        <v>#DIV/0!</v>
      </c>
      <c r="BY57" s="130" t="e">
        <f t="shared" si="25"/>
        <v>#DIV/0!</v>
      </c>
      <c r="BZ57" s="130" t="e">
        <f t="shared" si="25"/>
        <v>#DIV/0!</v>
      </c>
      <c r="CA57" s="130" t="e">
        <f t="shared" si="25"/>
        <v>#DIV/0!</v>
      </c>
      <c r="CB57" s="130" t="e">
        <f t="shared" si="25"/>
        <v>#DIV/0!</v>
      </c>
      <c r="CC57" s="130" t="e">
        <f t="shared" si="25"/>
        <v>#DIV/0!</v>
      </c>
      <c r="CD57" s="130" t="e">
        <f t="shared" si="25"/>
        <v>#DIV/0!</v>
      </c>
      <c r="CE57" s="130" t="e">
        <f t="shared" si="25"/>
        <v>#DIV/0!</v>
      </c>
      <c r="CF57" s="130" t="e">
        <f t="shared" si="25"/>
        <v>#DIV/0!</v>
      </c>
      <c r="CG57" s="130" t="e">
        <f t="shared" si="25"/>
        <v>#DIV/0!</v>
      </c>
      <c r="CH57" s="130" t="e">
        <f t="shared" si="25"/>
        <v>#DIV/0!</v>
      </c>
      <c r="CI57" s="130" t="e">
        <f t="shared" si="25"/>
        <v>#DIV/0!</v>
      </c>
      <c r="CJ57" s="130" t="e">
        <f t="shared" si="25"/>
        <v>#DIV/0!</v>
      </c>
      <c r="CK57" s="130" t="e">
        <f t="shared" si="25"/>
        <v>#DIV/0!</v>
      </c>
    </row>
    <row r="58" spans="1:89" s="16" customFormat="1" ht="28.5" customHeight="1">
      <c r="A58" s="202" t="s">
        <v>620</v>
      </c>
      <c r="B58" s="203"/>
      <c r="C58" s="203"/>
      <c r="D58" s="203"/>
      <c r="E58" s="203"/>
      <c r="F58" s="203"/>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c r="AG58" s="203"/>
    </row>
    <row r="61" spans="1:89" s="132" customFormat="1">
      <c r="A61" s="13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40178</v>
      </c>
      <c r="AI61" s="1">
        <v>39813</v>
      </c>
      <c r="AJ61" s="1">
        <v>25569</v>
      </c>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6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62" t="s">
        <v>468</v>
      </c>
      <c r="E63" s="76">
        <f>E49</f>
        <v>3099658647.4400001</v>
      </c>
      <c r="F63" s="76">
        <f t="shared" ref="F63:BQ63" si="26">F49</f>
        <v>2160309950.1300001</v>
      </c>
      <c r="G63" s="76">
        <f t="shared" si="26"/>
        <v>1403503758.28</v>
      </c>
      <c r="H63" s="76">
        <f t="shared" si="26"/>
        <v>675502324.94000006</v>
      </c>
      <c r="I63" s="76">
        <f t="shared" si="26"/>
        <v>2617076763.3600001</v>
      </c>
      <c r="J63" s="76">
        <f t="shared" si="26"/>
        <v>1865982737.51</v>
      </c>
      <c r="K63" s="76">
        <f t="shared" si="26"/>
        <v>1169993595.8099999</v>
      </c>
      <c r="L63" s="76">
        <f t="shared" si="26"/>
        <v>499283095.63999999</v>
      </c>
      <c r="M63" s="76">
        <f t="shared" si="26"/>
        <v>2373341795.3400002</v>
      </c>
      <c r="N63" s="76">
        <f t="shared" si="26"/>
        <v>1750819308.3599999</v>
      </c>
      <c r="O63" s="76">
        <f t="shared" si="26"/>
        <v>1118866876.5899999</v>
      </c>
      <c r="P63" s="76">
        <f t="shared" si="26"/>
        <v>509879557.19</v>
      </c>
      <c r="Q63" s="76">
        <f t="shared" si="26"/>
        <v>2047511528.29</v>
      </c>
      <c r="R63" s="76">
        <f t="shared" si="26"/>
        <v>1381681219.1300001</v>
      </c>
      <c r="S63" s="76">
        <f t="shared" si="26"/>
        <v>849239934.23000002</v>
      </c>
      <c r="T63" s="76">
        <f t="shared" si="26"/>
        <v>376529472</v>
      </c>
      <c r="U63" s="76">
        <f t="shared" si="26"/>
        <v>1582936364.2</v>
      </c>
      <c r="V63" s="76">
        <f t="shared" si="26"/>
        <v>1101010491.5</v>
      </c>
      <c r="W63" s="76">
        <f t="shared" si="26"/>
        <v>708155046.07000005</v>
      </c>
      <c r="X63" s="76">
        <f t="shared" si="26"/>
        <v>339991655.47000003</v>
      </c>
      <c r="Y63" s="76">
        <f t="shared" si="26"/>
        <v>1521517728.1700001</v>
      </c>
      <c r="Z63" s="76">
        <f t="shared" si="26"/>
        <v>1106108920.54</v>
      </c>
      <c r="AA63" s="76">
        <f t="shared" si="26"/>
        <v>740385384.69000006</v>
      </c>
      <c r="AB63" s="76">
        <f t="shared" si="26"/>
        <v>390272453.14999998</v>
      </c>
      <c r="AC63" s="76">
        <f t="shared" si="26"/>
        <v>1501074352.8900001</v>
      </c>
      <c r="AD63" s="76">
        <f t="shared" si="26"/>
        <v>1088784826.48</v>
      </c>
      <c r="AE63" s="76">
        <f t="shared" si="26"/>
        <v>760885421.07000005</v>
      </c>
      <c r="AF63" s="76">
        <f t="shared" si="26"/>
        <v>0</v>
      </c>
      <c r="AG63" s="76">
        <f t="shared" si="26"/>
        <v>1152358350.49</v>
      </c>
      <c r="AH63" s="76">
        <f t="shared" si="26"/>
        <v>834988782.99000001</v>
      </c>
      <c r="AI63" s="76">
        <f t="shared" si="26"/>
        <v>731439555.46000004</v>
      </c>
      <c r="AJ63" s="76">
        <f t="shared" si="26"/>
        <v>0</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62" t="s">
        <v>478</v>
      </c>
      <c r="E64" s="76">
        <f>资产资本表!E22+资产资本表!E23-资产资本表!E37</f>
        <v>641642573.06999993</v>
      </c>
      <c r="F64" s="76">
        <f>资产资本表!F22+资产资本表!F23-资产资本表!F37</f>
        <v>604782491.68999994</v>
      </c>
      <c r="G64" s="76">
        <f>资产资本表!G22+资产资本表!G23-资产资本表!G37</f>
        <v>579591914.42999995</v>
      </c>
      <c r="H64" s="76">
        <f>资产资本表!H22+资产资本表!H23-资产资本表!H37</f>
        <v>502183687.75000012</v>
      </c>
      <c r="I64" s="76">
        <f>资产资本表!I22+资产资本表!I23-资产资本表!I37</f>
        <v>414509440.37999994</v>
      </c>
      <c r="J64" s="76">
        <f>资产资本表!J22+资产资本表!J23-资产资本表!J37</f>
        <v>521570900.22999996</v>
      </c>
      <c r="K64" s="76">
        <f>资产资本表!K22+资产资本表!K23-资产资本表!K37</f>
        <v>740738686.38999999</v>
      </c>
      <c r="L64" s="76">
        <f>资产资本表!L22+资产资本表!L23-资产资本表!L37</f>
        <v>646492572.33000004</v>
      </c>
      <c r="M64" s="76">
        <f>资产资本表!M22+资产资本表!M23-资产资本表!M37</f>
        <v>667633712.30000007</v>
      </c>
      <c r="N64" s="76">
        <f>资产资本表!N22+资产资本表!N23-资产资本表!N37</f>
        <v>663395203.11000001</v>
      </c>
      <c r="O64" s="76">
        <f>资产资本表!O22+资产资本表!O23-资产资本表!O37</f>
        <v>624178103.24000001</v>
      </c>
      <c r="P64" s="76">
        <f>资产资本表!P22+资产资本表!P23-资产资本表!P37</f>
        <v>588432056.54999995</v>
      </c>
      <c r="Q64" s="76">
        <f>资产资本表!Q22+资产资本表!Q23-资产资本表!Q37</f>
        <v>515530366.03999996</v>
      </c>
      <c r="R64" s="76">
        <f>资产资本表!R22+资产资本表!R23-资产资本表!R37</f>
        <v>443546712.41999996</v>
      </c>
      <c r="S64" s="76">
        <f>资产资本表!S22+资产资本表!S23-资产资本表!S37</f>
        <v>304783369.34000003</v>
      </c>
      <c r="T64" s="76">
        <f>资产资本表!T22+资产资本表!T23-资产资本表!T37</f>
        <v>217611117.74000001</v>
      </c>
      <c r="U64" s="76">
        <f>资产资本表!U22+资产资本表!U23-资产资本表!U37</f>
        <v>195259017.61999997</v>
      </c>
      <c r="V64" s="76">
        <f>资产资本表!V22+资产资本表!V23-资产资本表!V37</f>
        <v>173556061.97</v>
      </c>
      <c r="W64" s="76">
        <f>资产资本表!W22+资产资本表!W23-资产资本表!W37</f>
        <v>148826669.16999999</v>
      </c>
      <c r="X64" s="76">
        <f>资产资本表!X22+资产资本表!X23-资产资本表!X37</f>
        <v>180256314.91</v>
      </c>
      <c r="Y64" s="76">
        <f>资产资本表!Y22+资产资本表!Y23-资产资本表!Y37</f>
        <v>180500139.69999999</v>
      </c>
      <c r="Z64" s="76">
        <f>资产资本表!Z22+资产资本表!Z23-资产资本表!Z37</f>
        <v>248215697.37</v>
      </c>
      <c r="AA64" s="76">
        <f>资产资本表!AA22+资产资本表!AA23-资产资本表!AA37</f>
        <v>247733844.55000004</v>
      </c>
      <c r="AB64" s="76">
        <f>资产资本表!AB22+资产资本表!AB23-资产资本表!AB37</f>
        <v>203655157.75999999</v>
      </c>
      <c r="AC64" s="76">
        <f>资产资本表!AC22+资产资本表!AC23-资产资本表!AC37</f>
        <v>116618961.73999999</v>
      </c>
      <c r="AD64" s="76">
        <f>资产资本表!AD22+资产资本表!AD23-资产资本表!AD37</f>
        <v>141561502.56999999</v>
      </c>
      <c r="AE64" s="76">
        <f>资产资本表!AE22+资产资本表!AE23-资产资本表!AE37</f>
        <v>155099983.81000003</v>
      </c>
      <c r="AF64" s="76">
        <f>资产资本表!AF22+资产资本表!AF23-资产资本表!AF37</f>
        <v>78782840.840000004</v>
      </c>
      <c r="AG64" s="76">
        <f>资产资本表!AG22+资产资本表!AG23-资产资本表!AG37</f>
        <v>60452921.789999992</v>
      </c>
      <c r="AH64" s="76">
        <f>资产资本表!AH22+资产资本表!AH23-资产资本表!AH37</f>
        <v>0</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72" customFormat="1">
      <c r="A65" s="171" t="s">
        <v>490</v>
      </c>
      <c r="E65" s="172">
        <f>E63/(E64+I64)*2</f>
        <v>5.8697206613558075</v>
      </c>
      <c r="F65" s="172">
        <f t="shared" ref="F65:BQ65" si="28">F63/(F64+J64)*2</f>
        <v>3.8359363333518295</v>
      </c>
      <c r="G65" s="172">
        <f t="shared" si="28"/>
        <v>2.1259883811044671</v>
      </c>
      <c r="H65" s="172">
        <f t="shared" si="28"/>
        <v>1.1761404817279923</v>
      </c>
      <c r="I65" s="172">
        <f t="shared" si="28"/>
        <v>4.8368402218849402</v>
      </c>
      <c r="J65" s="172">
        <f t="shared" si="28"/>
        <v>3.149428042288223</v>
      </c>
      <c r="K65" s="172">
        <f t="shared" si="28"/>
        <v>1.7143808394754383</v>
      </c>
      <c r="L65" s="172">
        <f t="shared" si="28"/>
        <v>0.80860496902198598</v>
      </c>
      <c r="M65" s="172">
        <f t="shared" si="28"/>
        <v>4.011855732925631</v>
      </c>
      <c r="N65" s="172">
        <f t="shared" si="28"/>
        <v>3.163344496755665</v>
      </c>
      <c r="O65" s="172">
        <f t="shared" si="28"/>
        <v>2.4088552854244356</v>
      </c>
      <c r="P65" s="172">
        <f t="shared" si="28"/>
        <v>1.2651420505833957</v>
      </c>
      <c r="Q65" s="172">
        <f t="shared" si="28"/>
        <v>5.7612327233897167</v>
      </c>
      <c r="R65" s="172">
        <f t="shared" si="28"/>
        <v>4.4779614562445564</v>
      </c>
      <c r="S65" s="172">
        <f t="shared" si="28"/>
        <v>3.7443612889148099</v>
      </c>
      <c r="T65" s="172">
        <f t="shared" si="28"/>
        <v>1.8927383399647553</v>
      </c>
      <c r="U65" s="172">
        <f t="shared" si="28"/>
        <v>8.4252709926744753</v>
      </c>
      <c r="V65" s="172">
        <f t="shared" si="28"/>
        <v>5.2208829402086634</v>
      </c>
      <c r="W65" s="172">
        <f t="shared" si="28"/>
        <v>3.5714854180868243</v>
      </c>
      <c r="X65" s="172">
        <f t="shared" si="28"/>
        <v>1.7711982041351901</v>
      </c>
      <c r="Y65" s="172">
        <f t="shared" si="28"/>
        <v>10.241803511089671</v>
      </c>
      <c r="Z65" s="172">
        <f t="shared" si="28"/>
        <v>5.67559580555388</v>
      </c>
      <c r="AA65" s="172">
        <f t="shared" si="28"/>
        <v>3.6758848565634397</v>
      </c>
      <c r="AB65" s="172">
        <f t="shared" si="28"/>
        <v>2.763597356478364</v>
      </c>
      <c r="AC65" s="172">
        <f t="shared" si="28"/>
        <v>16.954406571675555</v>
      </c>
      <c r="AD65" s="172">
        <f t="shared" si="28"/>
        <v>15.382498867467341</v>
      </c>
      <c r="AE65" s="172">
        <f t="shared" si="28"/>
        <v>9.8115473951576533</v>
      </c>
      <c r="AF65" s="172">
        <f t="shared" si="28"/>
        <v>0</v>
      </c>
      <c r="AG65" s="172">
        <f t="shared" si="28"/>
        <v>38.124157323380885</v>
      </c>
      <c r="AH65" s="172" t="e">
        <f t="shared" si="28"/>
        <v>#DIV/0!</v>
      </c>
      <c r="AI65" s="172" t="e">
        <f t="shared" si="28"/>
        <v>#DIV/0!</v>
      </c>
      <c r="AJ65" s="172" t="e">
        <f t="shared" si="28"/>
        <v>#DIV/0!</v>
      </c>
      <c r="AK65" s="172" t="e">
        <f t="shared" si="28"/>
        <v>#DIV/0!</v>
      </c>
      <c r="AL65" s="172" t="e">
        <f t="shared" si="28"/>
        <v>#DIV/0!</v>
      </c>
      <c r="AM65" s="172" t="e">
        <f t="shared" si="28"/>
        <v>#DIV/0!</v>
      </c>
      <c r="AN65" s="172" t="e">
        <f t="shared" si="28"/>
        <v>#DIV/0!</v>
      </c>
      <c r="AO65" s="172" t="e">
        <f t="shared" si="28"/>
        <v>#DIV/0!</v>
      </c>
      <c r="AP65" s="172" t="e">
        <f t="shared" si="28"/>
        <v>#DIV/0!</v>
      </c>
      <c r="AQ65" s="172" t="e">
        <f t="shared" si="28"/>
        <v>#DIV/0!</v>
      </c>
      <c r="AR65" s="172" t="e">
        <f t="shared" si="28"/>
        <v>#DIV/0!</v>
      </c>
      <c r="AS65" s="172" t="e">
        <f t="shared" si="28"/>
        <v>#DIV/0!</v>
      </c>
      <c r="AT65" s="172" t="e">
        <f t="shared" si="28"/>
        <v>#DIV/0!</v>
      </c>
      <c r="AU65" s="172" t="e">
        <f t="shared" si="28"/>
        <v>#DIV/0!</v>
      </c>
      <c r="AV65" s="172" t="e">
        <f t="shared" si="28"/>
        <v>#DIV/0!</v>
      </c>
      <c r="AW65" s="172" t="e">
        <f t="shared" si="28"/>
        <v>#DIV/0!</v>
      </c>
      <c r="AX65" s="172" t="e">
        <f t="shared" si="28"/>
        <v>#DIV/0!</v>
      </c>
      <c r="AY65" s="172" t="e">
        <f t="shared" si="28"/>
        <v>#DIV/0!</v>
      </c>
      <c r="AZ65" s="172" t="e">
        <f t="shared" si="28"/>
        <v>#DIV/0!</v>
      </c>
      <c r="BA65" s="172" t="e">
        <f t="shared" si="28"/>
        <v>#DIV/0!</v>
      </c>
      <c r="BB65" s="172" t="e">
        <f t="shared" si="28"/>
        <v>#DIV/0!</v>
      </c>
      <c r="BC65" s="172" t="e">
        <f t="shared" si="28"/>
        <v>#DIV/0!</v>
      </c>
      <c r="BD65" s="172" t="e">
        <f t="shared" si="28"/>
        <v>#DIV/0!</v>
      </c>
      <c r="BE65" s="172" t="e">
        <f t="shared" si="28"/>
        <v>#DIV/0!</v>
      </c>
      <c r="BF65" s="172" t="e">
        <f t="shared" si="28"/>
        <v>#DIV/0!</v>
      </c>
      <c r="BG65" s="172" t="e">
        <f t="shared" si="28"/>
        <v>#DIV/0!</v>
      </c>
      <c r="BH65" s="172" t="e">
        <f t="shared" si="28"/>
        <v>#DIV/0!</v>
      </c>
      <c r="BI65" s="172" t="e">
        <f t="shared" si="28"/>
        <v>#DIV/0!</v>
      </c>
      <c r="BJ65" s="172" t="e">
        <f t="shared" si="28"/>
        <v>#DIV/0!</v>
      </c>
      <c r="BK65" s="172" t="e">
        <f t="shared" si="28"/>
        <v>#DIV/0!</v>
      </c>
      <c r="BL65" s="172" t="e">
        <f t="shared" si="28"/>
        <v>#DIV/0!</v>
      </c>
      <c r="BM65" s="172" t="e">
        <f t="shared" si="28"/>
        <v>#DIV/0!</v>
      </c>
      <c r="BN65" s="172" t="e">
        <f t="shared" si="28"/>
        <v>#DIV/0!</v>
      </c>
      <c r="BO65" s="172" t="e">
        <f t="shared" si="28"/>
        <v>#DIV/0!</v>
      </c>
      <c r="BP65" s="172" t="e">
        <f t="shared" si="28"/>
        <v>#DIV/0!</v>
      </c>
      <c r="BQ65" s="172" t="e">
        <f t="shared" si="28"/>
        <v>#DIV/0!</v>
      </c>
      <c r="BR65" s="172" t="e">
        <f t="shared" ref="BR65:CK65" si="29">BR63/(BR64+BV64)*2</f>
        <v>#DIV/0!</v>
      </c>
      <c r="BS65" s="172" t="e">
        <f t="shared" si="29"/>
        <v>#DIV/0!</v>
      </c>
      <c r="BT65" s="172" t="e">
        <f t="shared" si="29"/>
        <v>#DIV/0!</v>
      </c>
      <c r="BU65" s="172" t="e">
        <f t="shared" si="29"/>
        <v>#DIV/0!</v>
      </c>
      <c r="BV65" s="172" t="e">
        <f t="shared" si="29"/>
        <v>#DIV/0!</v>
      </c>
      <c r="BW65" s="172" t="e">
        <f t="shared" si="29"/>
        <v>#DIV/0!</v>
      </c>
      <c r="BX65" s="172" t="e">
        <f t="shared" si="29"/>
        <v>#DIV/0!</v>
      </c>
      <c r="BY65" s="172" t="e">
        <f t="shared" si="29"/>
        <v>#DIV/0!</v>
      </c>
      <c r="BZ65" s="172" t="e">
        <f t="shared" si="29"/>
        <v>#DIV/0!</v>
      </c>
      <c r="CA65" s="172" t="e">
        <f t="shared" si="29"/>
        <v>#DIV/0!</v>
      </c>
      <c r="CB65" s="172" t="e">
        <f t="shared" si="29"/>
        <v>#DIV/0!</v>
      </c>
      <c r="CC65" s="172" t="e">
        <f t="shared" si="29"/>
        <v>#DIV/0!</v>
      </c>
      <c r="CD65" s="172" t="e">
        <f t="shared" si="29"/>
        <v>#DIV/0!</v>
      </c>
      <c r="CE65" s="172" t="e">
        <f t="shared" si="29"/>
        <v>#DIV/0!</v>
      </c>
      <c r="CF65" s="172" t="e">
        <f t="shared" si="29"/>
        <v>#DIV/0!</v>
      </c>
      <c r="CG65" s="172" t="e">
        <f t="shared" si="29"/>
        <v>#DIV/0!</v>
      </c>
      <c r="CH65" s="172" t="e">
        <f t="shared" si="29"/>
        <v>#DIV/0!</v>
      </c>
      <c r="CI65" s="172" t="e">
        <f t="shared" si="29"/>
        <v>#DIV/0!</v>
      </c>
      <c r="CJ65" s="172" t="e">
        <f t="shared" si="29"/>
        <v>#DIV/0!</v>
      </c>
      <c r="CK65" s="172" t="e">
        <f t="shared" si="29"/>
        <v>#DIV/0!</v>
      </c>
    </row>
    <row r="66" spans="1:89" s="83" customFormat="1">
      <c r="A66" s="163" t="s">
        <v>479</v>
      </c>
      <c r="E66" s="83">
        <f>E62/E65</f>
        <v>62.183538375690112</v>
      </c>
      <c r="F66" s="83">
        <f t="shared" ref="F66:BQ66" si="30">F62/F65</f>
        <v>95.152778430257243</v>
      </c>
      <c r="G66" s="83">
        <f t="shared" si="30"/>
        <v>171.68485173488094</v>
      </c>
      <c r="H66" s="83">
        <f t="shared" si="30"/>
        <v>310.33707764546961</v>
      </c>
      <c r="I66" s="83">
        <f t="shared" si="30"/>
        <v>75.46248857849551</v>
      </c>
      <c r="J66" s="83">
        <f t="shared" si="30"/>
        <v>115.89405920663884</v>
      </c>
      <c r="K66" s="83">
        <f t="shared" si="30"/>
        <v>212.90485264154125</v>
      </c>
      <c r="L66" s="83">
        <f t="shared" si="30"/>
        <v>451.39470320281401</v>
      </c>
      <c r="M66" s="83">
        <f t="shared" si="30"/>
        <v>90.980340345844169</v>
      </c>
      <c r="N66" s="83">
        <f t="shared" si="30"/>
        <v>115.38420819305169</v>
      </c>
      <c r="O66" s="83">
        <f t="shared" si="30"/>
        <v>151.5242539510578</v>
      </c>
      <c r="P66" s="83">
        <f t="shared" si="30"/>
        <v>288.50515231209596</v>
      </c>
      <c r="Q66" s="83">
        <f t="shared" si="30"/>
        <v>63.354496776038275</v>
      </c>
      <c r="R66" s="83">
        <f t="shared" si="30"/>
        <v>81.510304089599586</v>
      </c>
      <c r="S66" s="83">
        <f t="shared" si="30"/>
        <v>97.479909612510767</v>
      </c>
      <c r="T66" s="83">
        <f t="shared" si="30"/>
        <v>192.84229219280076</v>
      </c>
      <c r="U66" s="83">
        <f t="shared" si="30"/>
        <v>43.322048669693444</v>
      </c>
      <c r="V66" s="83">
        <f t="shared" si="30"/>
        <v>69.911546414678284</v>
      </c>
      <c r="W66" s="83">
        <f t="shared" si="30"/>
        <v>102.19837330191969</v>
      </c>
      <c r="X66" s="83">
        <f t="shared" si="30"/>
        <v>206.07518636132303</v>
      </c>
      <c r="Y66" s="83">
        <f t="shared" si="30"/>
        <v>35.638254493437948</v>
      </c>
      <c r="Z66" s="83">
        <f t="shared" si="30"/>
        <v>64.310428808694866</v>
      </c>
      <c r="AA66" s="83">
        <f t="shared" si="30"/>
        <v>99.295819712164786</v>
      </c>
      <c r="AB66" s="83">
        <f t="shared" si="30"/>
        <v>132.07423257384983</v>
      </c>
      <c r="AC66" s="83">
        <f t="shared" si="30"/>
        <v>21.528326482967437</v>
      </c>
      <c r="AD66" s="83">
        <f t="shared" si="30"/>
        <v>23.728264383099908</v>
      </c>
      <c r="AE66" s="83">
        <f t="shared" si="30"/>
        <v>37.201063736403135</v>
      </c>
      <c r="AF66" s="83" t="e">
        <f t="shared" si="30"/>
        <v>#DIV/0!</v>
      </c>
      <c r="AG66" s="83">
        <f t="shared" si="30"/>
        <v>9.5739821054654985</v>
      </c>
      <c r="AH66" s="83" t="e">
        <f t="shared" si="30"/>
        <v>#DIV/0!</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62" t="s">
        <v>480</v>
      </c>
      <c r="E67" s="76">
        <f>股权价值增加表!E5</f>
        <v>1987509300.0999999</v>
      </c>
      <c r="F67" s="76">
        <f>股权价值增加表!F5</f>
        <v>1379217191.97</v>
      </c>
      <c r="G67" s="76">
        <f>股权价值增加表!G5</f>
        <v>891601981.88999999</v>
      </c>
      <c r="H67" s="76">
        <f>股权价值增加表!H5</f>
        <v>425355162.02999997</v>
      </c>
      <c r="I67" s="76">
        <f>股权价值增加表!I5</f>
        <v>1671757249.99</v>
      </c>
      <c r="J67" s="76">
        <f>股权价值增加表!J5</f>
        <v>1215560827.3800001</v>
      </c>
      <c r="K67" s="76">
        <f>股权价值增加表!K5</f>
        <v>742941479.67999995</v>
      </c>
      <c r="L67" s="76">
        <f>股权价值增加表!L5</f>
        <v>323671523.80000001</v>
      </c>
      <c r="M67" s="76">
        <f>股权价值增加表!M5</f>
        <v>1624259009.25</v>
      </c>
      <c r="N67" s="76">
        <f>股权价值增加表!N5</f>
        <v>1160688558.5799999</v>
      </c>
      <c r="O67" s="76">
        <f>股权价值增加表!O5</f>
        <v>743128294.08000004</v>
      </c>
      <c r="P67" s="76">
        <f>股权价值增加表!P5</f>
        <v>352355287.80000001</v>
      </c>
      <c r="Q67" s="76">
        <f>股权价值增加表!Q5</f>
        <v>1382201109.45</v>
      </c>
      <c r="R67" s="76">
        <f>股权价值增加表!R5</f>
        <v>928602422.49000001</v>
      </c>
      <c r="S67" s="76">
        <f>股权价值增加表!S5</f>
        <v>571290073.47000003</v>
      </c>
      <c r="T67" s="76">
        <f>股权价值增加表!T5</f>
        <v>253242637.50999999</v>
      </c>
      <c r="U67" s="76">
        <f>股权价值增加表!U5</f>
        <v>1100398704</v>
      </c>
      <c r="V67" s="76">
        <f>股权价值增加表!V5</f>
        <v>748831469.87</v>
      </c>
      <c r="W67" s="76">
        <f>股权价值增加表!W5</f>
        <v>472627360.56999999</v>
      </c>
      <c r="X67" s="76">
        <f>股权价值增加表!X5</f>
        <v>224424809.56</v>
      </c>
      <c r="Y67" s="76">
        <f>股权价值增加表!Y5</f>
        <v>959814473.63999999</v>
      </c>
      <c r="Z67" s="76">
        <f>股权价值增加表!Z5</f>
        <v>687189132.80999994</v>
      </c>
      <c r="AA67" s="76">
        <f>股权价值增加表!AA5</f>
        <v>458785242.07999998</v>
      </c>
      <c r="AB67" s="76">
        <f>股权价值增加表!AB5</f>
        <v>246490639.78</v>
      </c>
      <c r="AC67" s="76">
        <f>股权价值增加表!AC5</f>
        <v>978389432.52999997</v>
      </c>
      <c r="AD67" s="76">
        <f>股权价值增加表!AD5</f>
        <v>697938796.60000002</v>
      </c>
      <c r="AE67" s="76">
        <f>股权价值增加表!AE5</f>
        <v>492560133.88999999</v>
      </c>
      <c r="AF67" s="76">
        <f>股权价值增加表!AF5</f>
        <v>0</v>
      </c>
      <c r="AG67" s="76">
        <f>股权价值增加表!AG5</f>
        <v>750036591.80999994</v>
      </c>
      <c r="AH67" s="76">
        <f>股权价值增加表!AH5</f>
        <v>544929593.13999999</v>
      </c>
      <c r="AI67" s="76">
        <f>股权价值增加表!AI5</f>
        <v>409630147.45999998</v>
      </c>
      <c r="AJ67" s="76">
        <f>股权价值增加表!AJ5</f>
        <v>0</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62" t="s">
        <v>481</v>
      </c>
      <c r="E68" s="76">
        <f>资产资本表!E26</f>
        <v>312588190.51999998</v>
      </c>
      <c r="F68" s="76">
        <f>资产资本表!F26</f>
        <v>315689104.38999999</v>
      </c>
      <c r="G68" s="76">
        <f>资产资本表!G26</f>
        <v>314365914.50999999</v>
      </c>
      <c r="H68" s="76">
        <f>资产资本表!H26</f>
        <v>290852586.11000001</v>
      </c>
      <c r="I68" s="76">
        <f>资产资本表!I26</f>
        <v>267170579.55000001</v>
      </c>
      <c r="J68" s="76">
        <f>资产资本表!J26</f>
        <v>256663996.31</v>
      </c>
      <c r="K68" s="76">
        <f>资产资本表!K26</f>
        <v>288638950.69</v>
      </c>
      <c r="L68" s="76">
        <f>资产资本表!L26</f>
        <v>283250012.66000003</v>
      </c>
      <c r="M68" s="76">
        <f>资产资本表!M26</f>
        <v>269269500.70999998</v>
      </c>
      <c r="N68" s="76">
        <f>资产资本表!N26</f>
        <v>333890549.19999999</v>
      </c>
      <c r="O68" s="76">
        <f>资产资本表!O26</f>
        <v>324307046.12</v>
      </c>
      <c r="P68" s="76">
        <f>资产资本表!P26</f>
        <v>327897255.51999998</v>
      </c>
      <c r="Q68" s="76">
        <f>资产资本表!Q26</f>
        <v>300312175.25</v>
      </c>
      <c r="R68" s="76">
        <f>资产资本表!R26</f>
        <v>337272454.44</v>
      </c>
      <c r="S68" s="76">
        <f>资产资本表!S26</f>
        <v>306781537.51999998</v>
      </c>
      <c r="T68" s="76">
        <f>资产资本表!T26</f>
        <v>275075514.32999998</v>
      </c>
      <c r="U68" s="76">
        <f>资产资本表!U26</f>
        <v>244452387.59</v>
      </c>
      <c r="V68" s="76">
        <f>资产资本表!V26</f>
        <v>299308472.75</v>
      </c>
      <c r="W68" s="76">
        <f>资产资本表!W26</f>
        <v>285259146.73000002</v>
      </c>
      <c r="X68" s="76">
        <f>资产资本表!X26</f>
        <v>265549798.41</v>
      </c>
      <c r="Y68" s="76">
        <f>资产资本表!Y26</f>
        <v>258488536.56</v>
      </c>
      <c r="Z68" s="76">
        <f>资产资本表!Z26</f>
        <v>246989098.96000001</v>
      </c>
      <c r="AA68" s="76">
        <f>资产资本表!AA26</f>
        <v>234006071.37</v>
      </c>
      <c r="AB68" s="76">
        <f>资产资本表!AB26</f>
        <v>247353314.56</v>
      </c>
      <c r="AC68" s="76">
        <f>资产资本表!AC26</f>
        <v>225153031.61000001</v>
      </c>
      <c r="AD68" s="76">
        <f>资产资本表!AD26</f>
        <v>212454494.13</v>
      </c>
      <c r="AE68" s="76">
        <f>资产资本表!AE26</f>
        <v>282481876.69999999</v>
      </c>
      <c r="AF68" s="76">
        <f>资产资本表!AF26</f>
        <v>139164003.81999999</v>
      </c>
      <c r="AG68" s="76">
        <f>资产资本表!AG26</f>
        <v>29844885.91</v>
      </c>
      <c r="AH68" s="76">
        <f>资产资本表!AH26</f>
        <v>0</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72" customFormat="1">
      <c r="A69" s="171" t="s">
        <v>482</v>
      </c>
      <c r="E69" s="172">
        <f>E67/(E68+I68)*2</f>
        <v>6.8563319873885771</v>
      </c>
      <c r="F69" s="172">
        <f t="shared" ref="F69:BQ69" si="32">F67/(F68+J68)*2</f>
        <v>4.8194626369043441</v>
      </c>
      <c r="G69" s="172">
        <f t="shared" si="32"/>
        <v>2.9571966441573578</v>
      </c>
      <c r="H69" s="172">
        <f t="shared" si="32"/>
        <v>1.4818088715895468</v>
      </c>
      <c r="I69" s="172">
        <f t="shared" si="32"/>
        <v>6.2327827897562695</v>
      </c>
      <c r="J69" s="172">
        <f t="shared" si="32"/>
        <v>4.116675882429278</v>
      </c>
      <c r="K69" s="172">
        <f t="shared" si="32"/>
        <v>2.4241661860801607</v>
      </c>
      <c r="L69" s="172">
        <f t="shared" si="32"/>
        <v>1.0592259530633119</v>
      </c>
      <c r="M69" s="172">
        <f t="shared" si="32"/>
        <v>5.7033401101339738</v>
      </c>
      <c r="N69" s="172">
        <f t="shared" si="32"/>
        <v>3.458738197085049</v>
      </c>
      <c r="O69" s="172">
        <f t="shared" si="32"/>
        <v>2.3550680945415814</v>
      </c>
      <c r="P69" s="172">
        <f t="shared" si="32"/>
        <v>1.1687270318613379</v>
      </c>
      <c r="Q69" s="172">
        <f t="shared" si="32"/>
        <v>5.0744898025092695</v>
      </c>
      <c r="R69" s="172">
        <f t="shared" si="32"/>
        <v>2.917468566295391</v>
      </c>
      <c r="S69" s="172">
        <f t="shared" si="32"/>
        <v>1.9299014026163186</v>
      </c>
      <c r="T69" s="172">
        <f t="shared" si="32"/>
        <v>0.9368508338113668</v>
      </c>
      <c r="U69" s="172">
        <f t="shared" si="32"/>
        <v>4.3758566907623955</v>
      </c>
      <c r="V69" s="172">
        <f t="shared" si="32"/>
        <v>2.7414783028452279</v>
      </c>
      <c r="W69" s="172">
        <f t="shared" si="32"/>
        <v>1.8203697998466035</v>
      </c>
      <c r="X69" s="172">
        <f t="shared" si="32"/>
        <v>0.87511580212665518</v>
      </c>
      <c r="Y69" s="172">
        <f t="shared" si="32"/>
        <v>3.9691148851069196</v>
      </c>
      <c r="Z69" s="172">
        <f t="shared" si="32"/>
        <v>2.9913971732124556</v>
      </c>
      <c r="AA69" s="172">
        <f t="shared" si="32"/>
        <v>1.776557396138198</v>
      </c>
      <c r="AB69" s="172">
        <f t="shared" si="32"/>
        <v>1.2754442197473057</v>
      </c>
      <c r="AC69" s="172">
        <f t="shared" si="32"/>
        <v>7.6737052760696596</v>
      </c>
      <c r="AD69" s="172">
        <f t="shared" si="32"/>
        <v>6.570242719110797</v>
      </c>
      <c r="AE69" s="172">
        <f t="shared" si="32"/>
        <v>3.4873751169042699</v>
      </c>
      <c r="AF69" s="172">
        <f t="shared" si="32"/>
        <v>0</v>
      </c>
      <c r="AG69" s="172">
        <f t="shared" si="32"/>
        <v>50.262319251063936</v>
      </c>
      <c r="AH69" s="172" t="e">
        <f t="shared" si="32"/>
        <v>#DIV/0!</v>
      </c>
      <c r="AI69" s="172" t="e">
        <f t="shared" si="32"/>
        <v>#DIV/0!</v>
      </c>
      <c r="AJ69" s="172" t="e">
        <f t="shared" si="32"/>
        <v>#DIV/0!</v>
      </c>
      <c r="AK69" s="172" t="e">
        <f t="shared" si="32"/>
        <v>#DIV/0!</v>
      </c>
      <c r="AL69" s="172" t="e">
        <f t="shared" si="32"/>
        <v>#DIV/0!</v>
      </c>
      <c r="AM69" s="172" t="e">
        <f t="shared" si="32"/>
        <v>#DIV/0!</v>
      </c>
      <c r="AN69" s="172" t="e">
        <f t="shared" si="32"/>
        <v>#DIV/0!</v>
      </c>
      <c r="AO69" s="172" t="e">
        <f t="shared" si="32"/>
        <v>#DIV/0!</v>
      </c>
      <c r="AP69" s="172" t="e">
        <f t="shared" si="32"/>
        <v>#DIV/0!</v>
      </c>
      <c r="AQ69" s="172" t="e">
        <f t="shared" si="32"/>
        <v>#DIV/0!</v>
      </c>
      <c r="AR69" s="172" t="e">
        <f t="shared" si="32"/>
        <v>#DIV/0!</v>
      </c>
      <c r="AS69" s="172" t="e">
        <f t="shared" si="32"/>
        <v>#DIV/0!</v>
      </c>
      <c r="AT69" s="172" t="e">
        <f t="shared" si="32"/>
        <v>#DIV/0!</v>
      </c>
      <c r="AU69" s="172" t="e">
        <f t="shared" si="32"/>
        <v>#DIV/0!</v>
      </c>
      <c r="AV69" s="172" t="e">
        <f t="shared" si="32"/>
        <v>#DIV/0!</v>
      </c>
      <c r="AW69" s="172" t="e">
        <f t="shared" si="32"/>
        <v>#DIV/0!</v>
      </c>
      <c r="AX69" s="172" t="e">
        <f t="shared" si="32"/>
        <v>#DIV/0!</v>
      </c>
      <c r="AY69" s="172" t="e">
        <f t="shared" si="32"/>
        <v>#DIV/0!</v>
      </c>
      <c r="AZ69" s="172" t="e">
        <f t="shared" si="32"/>
        <v>#DIV/0!</v>
      </c>
      <c r="BA69" s="172" t="e">
        <f t="shared" si="32"/>
        <v>#DIV/0!</v>
      </c>
      <c r="BB69" s="172" t="e">
        <f t="shared" si="32"/>
        <v>#DIV/0!</v>
      </c>
      <c r="BC69" s="172" t="e">
        <f t="shared" si="32"/>
        <v>#DIV/0!</v>
      </c>
      <c r="BD69" s="172" t="e">
        <f t="shared" si="32"/>
        <v>#DIV/0!</v>
      </c>
      <c r="BE69" s="172" t="e">
        <f t="shared" si="32"/>
        <v>#DIV/0!</v>
      </c>
      <c r="BF69" s="172" t="e">
        <f t="shared" si="32"/>
        <v>#DIV/0!</v>
      </c>
      <c r="BG69" s="172" t="e">
        <f t="shared" si="32"/>
        <v>#DIV/0!</v>
      </c>
      <c r="BH69" s="172" t="e">
        <f t="shared" si="32"/>
        <v>#DIV/0!</v>
      </c>
      <c r="BI69" s="172" t="e">
        <f t="shared" si="32"/>
        <v>#DIV/0!</v>
      </c>
      <c r="BJ69" s="172" t="e">
        <f t="shared" si="32"/>
        <v>#DIV/0!</v>
      </c>
      <c r="BK69" s="172" t="e">
        <f t="shared" si="32"/>
        <v>#DIV/0!</v>
      </c>
      <c r="BL69" s="172" t="e">
        <f t="shared" si="32"/>
        <v>#DIV/0!</v>
      </c>
      <c r="BM69" s="172" t="e">
        <f t="shared" si="32"/>
        <v>#DIV/0!</v>
      </c>
      <c r="BN69" s="172" t="e">
        <f t="shared" si="32"/>
        <v>#DIV/0!</v>
      </c>
      <c r="BO69" s="172" t="e">
        <f t="shared" si="32"/>
        <v>#DIV/0!</v>
      </c>
      <c r="BP69" s="172" t="e">
        <f t="shared" si="32"/>
        <v>#DIV/0!</v>
      </c>
      <c r="BQ69" s="172" t="e">
        <f t="shared" si="32"/>
        <v>#DIV/0!</v>
      </c>
      <c r="BR69" s="172" t="e">
        <f t="shared" ref="BR69:CJ69" si="33">BR67/(BR68+BV68)*2</f>
        <v>#DIV/0!</v>
      </c>
      <c r="BS69" s="172" t="e">
        <f t="shared" si="33"/>
        <v>#DIV/0!</v>
      </c>
      <c r="BT69" s="172" t="e">
        <f t="shared" si="33"/>
        <v>#DIV/0!</v>
      </c>
      <c r="BU69" s="172" t="e">
        <f t="shared" si="33"/>
        <v>#DIV/0!</v>
      </c>
      <c r="BV69" s="172" t="e">
        <f t="shared" si="33"/>
        <v>#DIV/0!</v>
      </c>
      <c r="BW69" s="172" t="e">
        <f t="shared" si="33"/>
        <v>#DIV/0!</v>
      </c>
      <c r="BX69" s="172" t="e">
        <f t="shared" si="33"/>
        <v>#DIV/0!</v>
      </c>
      <c r="BY69" s="172" t="e">
        <f t="shared" si="33"/>
        <v>#DIV/0!</v>
      </c>
      <c r="BZ69" s="172" t="e">
        <f t="shared" si="33"/>
        <v>#DIV/0!</v>
      </c>
      <c r="CA69" s="172" t="e">
        <f t="shared" si="33"/>
        <v>#DIV/0!</v>
      </c>
      <c r="CB69" s="172" t="e">
        <f t="shared" si="33"/>
        <v>#DIV/0!</v>
      </c>
      <c r="CC69" s="172" t="e">
        <f t="shared" si="33"/>
        <v>#DIV/0!</v>
      </c>
      <c r="CD69" s="172" t="e">
        <f t="shared" si="33"/>
        <v>#DIV/0!</v>
      </c>
      <c r="CE69" s="172" t="e">
        <f t="shared" si="33"/>
        <v>#DIV/0!</v>
      </c>
      <c r="CF69" s="172" t="e">
        <f t="shared" si="33"/>
        <v>#DIV/0!</v>
      </c>
      <c r="CG69" s="172" t="e">
        <f t="shared" si="33"/>
        <v>#DIV/0!</v>
      </c>
      <c r="CH69" s="172" t="e">
        <f t="shared" si="33"/>
        <v>#DIV/0!</v>
      </c>
      <c r="CI69" s="172" t="e">
        <f t="shared" si="33"/>
        <v>#DIV/0!</v>
      </c>
      <c r="CJ69" s="172" t="e">
        <f t="shared" si="33"/>
        <v>#DIV/0!</v>
      </c>
    </row>
    <row r="70" spans="1:89" s="83" customFormat="1">
      <c r="A70" s="163" t="s">
        <v>483</v>
      </c>
      <c r="E70" s="83">
        <f>E62/E69</f>
        <v>53.235461857940209</v>
      </c>
      <c r="F70" s="83">
        <f t="shared" ref="F70:BQ70" si="34">F62/F69</f>
        <v>75.734584433763388</v>
      </c>
      <c r="G70" s="83">
        <f t="shared" si="34"/>
        <v>123.42770668333603</v>
      </c>
      <c r="H70" s="83">
        <f t="shared" si="34"/>
        <v>246.32056603120614</v>
      </c>
      <c r="I70" s="83">
        <f t="shared" si="34"/>
        <v>58.561322014925082</v>
      </c>
      <c r="J70" s="83">
        <f t="shared" si="34"/>
        <v>88.663769124474058</v>
      </c>
      <c r="K70" s="83">
        <f t="shared" si="34"/>
        <v>150.56723507483593</v>
      </c>
      <c r="L70" s="83">
        <f t="shared" si="34"/>
        <v>344.59125453300072</v>
      </c>
      <c r="M70" s="83">
        <f t="shared" si="34"/>
        <v>63.997586142802554</v>
      </c>
      <c r="N70" s="83">
        <f t="shared" si="34"/>
        <v>105.52981440099001</v>
      </c>
      <c r="O70" s="83">
        <f t="shared" si="34"/>
        <v>154.98490291893151</v>
      </c>
      <c r="P70" s="83">
        <f t="shared" si="34"/>
        <v>312.3056026339134</v>
      </c>
      <c r="Q70" s="83">
        <f t="shared" si="34"/>
        <v>71.928413339112879</v>
      </c>
      <c r="R70" s="83">
        <f t="shared" si="34"/>
        <v>125.10846019618917</v>
      </c>
      <c r="S70" s="83">
        <f t="shared" si="34"/>
        <v>189.12883295756907</v>
      </c>
      <c r="T70" s="83">
        <f t="shared" si="34"/>
        <v>389.60311164487052</v>
      </c>
      <c r="U70" s="83">
        <f t="shared" si="34"/>
        <v>83.412238058556454</v>
      </c>
      <c r="V70" s="83">
        <f t="shared" si="34"/>
        <v>133.13984634537752</v>
      </c>
      <c r="W70" s="83">
        <f t="shared" si="34"/>
        <v>200.50870984058147</v>
      </c>
      <c r="X70" s="83">
        <f t="shared" si="34"/>
        <v>417.0876575568609</v>
      </c>
      <c r="Y70" s="83">
        <f t="shared" si="34"/>
        <v>91.960049171055346</v>
      </c>
      <c r="Z70" s="83">
        <f t="shared" si="34"/>
        <v>122.0165624506582</v>
      </c>
      <c r="AA70" s="83">
        <f t="shared" si="34"/>
        <v>205.45353659466386</v>
      </c>
      <c r="AB70" s="83">
        <f t="shared" si="34"/>
        <v>286.17480431430766</v>
      </c>
      <c r="AC70" s="83">
        <f t="shared" si="34"/>
        <v>47.565027176408158</v>
      </c>
      <c r="AD70" s="83">
        <f t="shared" si="34"/>
        <v>55.553503212039381</v>
      </c>
      <c r="AE70" s="83">
        <f t="shared" si="34"/>
        <v>104.66324607030205</v>
      </c>
      <c r="AF70" s="83" t="e">
        <f t="shared" si="34"/>
        <v>#DIV/0!</v>
      </c>
      <c r="AG70" s="83">
        <f t="shared" si="34"/>
        <v>7.2619012699513226</v>
      </c>
      <c r="AH70" s="83" t="e">
        <f t="shared" si="34"/>
        <v>#DIV/0!</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62" t="s">
        <v>484</v>
      </c>
      <c r="E71" s="76">
        <f>资产资本表!E35+资产资本表!E36-资产资本表!E24</f>
        <v>655888355.32000005</v>
      </c>
      <c r="F71" s="76">
        <f>资产资本表!F35+资产资本表!F36-资产资本表!F24</f>
        <v>573250290.13999999</v>
      </c>
      <c r="G71" s="76">
        <f>资产资本表!G35+资产资本表!G36-资产资本表!G24</f>
        <v>630343903.25999999</v>
      </c>
      <c r="H71" s="76">
        <f>资产资本表!H35+资产资本表!H36-资产资本表!H24</f>
        <v>596982504.88</v>
      </c>
      <c r="I71" s="76">
        <f>资产资本表!I35+资产资本表!I36-资产资本表!I24</f>
        <v>654630824.62</v>
      </c>
      <c r="J71" s="76">
        <f>资产资本表!J35+资产资本表!J36-资产资本表!J24</f>
        <v>500709788.84999996</v>
      </c>
      <c r="K71" s="76">
        <f>资产资本表!K35+资产资本表!K36-资产资本表!K24</f>
        <v>530777983.24999994</v>
      </c>
      <c r="L71" s="76">
        <f>资产资本表!L35+资产资本表!L36-资产资本表!L24</f>
        <v>358478652.99000001</v>
      </c>
      <c r="M71" s="76">
        <f>资产资本表!M35+资产资本表!M36-资产资本表!M24</f>
        <v>374017040.81</v>
      </c>
      <c r="N71" s="76">
        <f>资产资本表!N35+资产资本表!N36-资产资本表!N24</f>
        <v>288690118.96000004</v>
      </c>
      <c r="O71" s="76">
        <f>资产资本表!O35+资产资本表!O36-资产资本表!O24</f>
        <v>263590398.19999999</v>
      </c>
      <c r="P71" s="76">
        <f>资产资本表!P35+资产资本表!P36-资产资本表!P24</f>
        <v>225331290.99000001</v>
      </c>
      <c r="Q71" s="76">
        <f>资产资本表!Q35+资产资本表!Q36-资产资本表!Q24</f>
        <v>227761024.54000002</v>
      </c>
      <c r="R71" s="76">
        <f>资产资本表!R35+资产资本表!R36-资产资本表!R24</f>
        <v>29227074.690000027</v>
      </c>
      <c r="S71" s="76">
        <f>资产资本表!S35+资产资本表!S36-资产资本表!S24</f>
        <v>53684618.25</v>
      </c>
      <c r="T71" s="76">
        <f>资产资本表!T35+资产资本表!T36-资产资本表!T24</f>
        <v>50865279.969999999</v>
      </c>
      <c r="U71" s="76">
        <f>资产资本表!U35+资产资本表!U36-资产资本表!U24</f>
        <v>55267262.370000005</v>
      </c>
      <c r="V71" s="76">
        <f>资产资本表!V35+资产资本表!V36-资产资本表!V24</f>
        <v>57264352.430000007</v>
      </c>
      <c r="W71" s="76">
        <f>资产资本表!W35+资产资本表!W36-资产资本表!W24</f>
        <v>64659981.640000001</v>
      </c>
      <c r="X71" s="76">
        <f>资产资本表!X35+资产资本表!X36-资产资本表!X24</f>
        <v>44099461.989999995</v>
      </c>
      <c r="Y71" s="76">
        <f>资产资本表!Y35+资产资本表!Y36-资产资本表!Y24</f>
        <v>45046100.110000014</v>
      </c>
      <c r="Z71" s="76">
        <f>资产资本表!Z35+资产资本表!Z36-资产资本表!Z24</f>
        <v>53253932.00999999</v>
      </c>
      <c r="AA71" s="76">
        <f>资产资本表!AA35+资产资本表!AA36-资产资本表!AA24</f>
        <v>80198209.210000008</v>
      </c>
      <c r="AB71" s="76">
        <f>资产资本表!AB35+资产资本表!AB36-资产资本表!AB24</f>
        <v>109116845.30000001</v>
      </c>
      <c r="AC71" s="76">
        <f>资产资本表!AC35+资产资本表!AC36-资产资本表!AC24</f>
        <v>6491991.0700000226</v>
      </c>
      <c r="AD71" s="76">
        <f>资产资本表!AD35+资产资本表!AD36-资产资本表!AD24</f>
        <v>43361840.019999996</v>
      </c>
      <c r="AE71" s="76">
        <f>资产资本表!AE35+资产资本表!AE36-资产资本表!AE24</f>
        <v>78829197.069999993</v>
      </c>
      <c r="AF71" s="76">
        <f>资产资本表!AF35+资产资本表!AF36-资产资本表!AF24</f>
        <v>-30178688.629999995</v>
      </c>
      <c r="AG71" s="76">
        <f>资产资本表!AG35+资产资本表!AG36-资产资本表!AG24</f>
        <v>-39821688.130000003</v>
      </c>
      <c r="AH71" s="76">
        <f>资产资本表!AH35+资产资本表!AH36-资产资本表!AH24</f>
        <v>0</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72" customFormat="1">
      <c r="A72" s="171" t="s">
        <v>485</v>
      </c>
      <c r="E72" s="172">
        <f>E67/(E71+I71)*2</f>
        <v>3.0331632386959719</v>
      </c>
      <c r="F72" s="172">
        <f t="shared" ref="F72:BQ72" si="36">F67/(F71+J71)*2</f>
        <v>2.5684701302250965</v>
      </c>
      <c r="G72" s="172">
        <f t="shared" si="36"/>
        <v>1.5357594964812873</v>
      </c>
      <c r="H72" s="172">
        <f t="shared" si="36"/>
        <v>0.89036620385121668</v>
      </c>
      <c r="I72" s="172">
        <f t="shared" si="36"/>
        <v>3.2503975484188934</v>
      </c>
      <c r="J72" s="172">
        <f t="shared" si="36"/>
        <v>3.0797085617916555</v>
      </c>
      <c r="K72" s="172">
        <f t="shared" si="36"/>
        <v>1.8705212771028779</v>
      </c>
      <c r="L72" s="172">
        <f t="shared" si="36"/>
        <v>1.1088249768184431</v>
      </c>
      <c r="M72" s="172">
        <f t="shared" si="36"/>
        <v>5.3981994451901967</v>
      </c>
      <c r="N72" s="172">
        <f t="shared" si="36"/>
        <v>7.3018294182466876</v>
      </c>
      <c r="O72" s="172">
        <f t="shared" si="36"/>
        <v>4.6844425533083927</v>
      </c>
      <c r="P72" s="172">
        <f t="shared" si="36"/>
        <v>2.5514819867262553</v>
      </c>
      <c r="Q72" s="172">
        <f t="shared" si="36"/>
        <v>9.7672294493272691</v>
      </c>
      <c r="R72" s="172">
        <f t="shared" si="36"/>
        <v>21.472704368761018</v>
      </c>
      <c r="S72" s="172">
        <f t="shared" si="36"/>
        <v>9.6546876494746332</v>
      </c>
      <c r="T72" s="172">
        <f t="shared" si="36"/>
        <v>5.3334033723098635</v>
      </c>
      <c r="U72" s="172">
        <f t="shared" si="36"/>
        <v>21.939224781133063</v>
      </c>
      <c r="V72" s="172">
        <f t="shared" si="36"/>
        <v>13.551268437876233</v>
      </c>
      <c r="W72" s="172">
        <f t="shared" si="36"/>
        <v>6.5253798600785151</v>
      </c>
      <c r="X72" s="172">
        <f t="shared" si="36"/>
        <v>2.929515970323187</v>
      </c>
      <c r="Y72" s="172">
        <f t="shared" si="36"/>
        <v>37.246799470620182</v>
      </c>
      <c r="Z72" s="172">
        <f t="shared" si="36"/>
        <v>14.225195708142188</v>
      </c>
      <c r="AA72" s="172">
        <f t="shared" si="36"/>
        <v>5.7698890123657742</v>
      </c>
      <c r="AB72" s="172">
        <f t="shared" si="36"/>
        <v>6.2451582397711931</v>
      </c>
      <c r="AC72" s="172">
        <f t="shared" si="36"/>
        <v>-58.709770494985747</v>
      </c>
      <c r="AD72" s="172">
        <f t="shared" si="36"/>
        <v>32.191382850823963</v>
      </c>
      <c r="AE72" s="172">
        <f t="shared" si="36"/>
        <v>12.49689587609547</v>
      </c>
      <c r="AF72" s="172">
        <f t="shared" si="36"/>
        <v>0</v>
      </c>
      <c r="AG72" s="172">
        <f t="shared" si="36"/>
        <v>-37.669753696099768</v>
      </c>
      <c r="AH72" s="172" t="e">
        <f t="shared" si="36"/>
        <v>#DIV/0!</v>
      </c>
      <c r="AI72" s="172" t="e">
        <f t="shared" si="36"/>
        <v>#DIV/0!</v>
      </c>
      <c r="AJ72" s="172" t="e">
        <f t="shared" si="36"/>
        <v>#DIV/0!</v>
      </c>
      <c r="AK72" s="172" t="e">
        <f t="shared" si="36"/>
        <v>#DIV/0!</v>
      </c>
      <c r="AL72" s="172" t="e">
        <f t="shared" si="36"/>
        <v>#DIV/0!</v>
      </c>
      <c r="AM72" s="172" t="e">
        <f t="shared" si="36"/>
        <v>#DIV/0!</v>
      </c>
      <c r="AN72" s="172" t="e">
        <f t="shared" si="36"/>
        <v>#DIV/0!</v>
      </c>
      <c r="AO72" s="172" t="e">
        <f t="shared" si="36"/>
        <v>#DIV/0!</v>
      </c>
      <c r="AP72" s="172" t="e">
        <f t="shared" si="36"/>
        <v>#DIV/0!</v>
      </c>
      <c r="AQ72" s="172" t="e">
        <f t="shared" si="36"/>
        <v>#DIV/0!</v>
      </c>
      <c r="AR72" s="172" t="e">
        <f t="shared" si="36"/>
        <v>#DIV/0!</v>
      </c>
      <c r="AS72" s="172" t="e">
        <f t="shared" si="36"/>
        <v>#DIV/0!</v>
      </c>
      <c r="AT72" s="172" t="e">
        <f t="shared" si="36"/>
        <v>#DIV/0!</v>
      </c>
      <c r="AU72" s="172" t="e">
        <f t="shared" si="36"/>
        <v>#DIV/0!</v>
      </c>
      <c r="AV72" s="172" t="e">
        <f t="shared" si="36"/>
        <v>#DIV/0!</v>
      </c>
      <c r="AW72" s="172" t="e">
        <f t="shared" si="36"/>
        <v>#DIV/0!</v>
      </c>
      <c r="AX72" s="172" t="e">
        <f t="shared" si="36"/>
        <v>#DIV/0!</v>
      </c>
      <c r="AY72" s="172" t="e">
        <f t="shared" si="36"/>
        <v>#DIV/0!</v>
      </c>
      <c r="AZ72" s="172" t="e">
        <f t="shared" si="36"/>
        <v>#DIV/0!</v>
      </c>
      <c r="BA72" s="172" t="e">
        <f t="shared" si="36"/>
        <v>#DIV/0!</v>
      </c>
      <c r="BB72" s="172" t="e">
        <f t="shared" si="36"/>
        <v>#DIV/0!</v>
      </c>
      <c r="BC72" s="172" t="e">
        <f t="shared" si="36"/>
        <v>#DIV/0!</v>
      </c>
      <c r="BD72" s="172" t="e">
        <f t="shared" si="36"/>
        <v>#DIV/0!</v>
      </c>
      <c r="BE72" s="172" t="e">
        <f t="shared" si="36"/>
        <v>#DIV/0!</v>
      </c>
      <c r="BF72" s="172" t="e">
        <f t="shared" si="36"/>
        <v>#DIV/0!</v>
      </c>
      <c r="BG72" s="172" t="e">
        <f t="shared" si="36"/>
        <v>#DIV/0!</v>
      </c>
      <c r="BH72" s="172" t="e">
        <f t="shared" si="36"/>
        <v>#DIV/0!</v>
      </c>
      <c r="BI72" s="172" t="e">
        <f t="shared" si="36"/>
        <v>#DIV/0!</v>
      </c>
      <c r="BJ72" s="172" t="e">
        <f t="shared" si="36"/>
        <v>#DIV/0!</v>
      </c>
      <c r="BK72" s="172" t="e">
        <f t="shared" si="36"/>
        <v>#DIV/0!</v>
      </c>
      <c r="BL72" s="172" t="e">
        <f t="shared" si="36"/>
        <v>#DIV/0!</v>
      </c>
      <c r="BM72" s="172" t="e">
        <f t="shared" si="36"/>
        <v>#DIV/0!</v>
      </c>
      <c r="BN72" s="172" t="e">
        <f t="shared" si="36"/>
        <v>#DIV/0!</v>
      </c>
      <c r="BO72" s="172" t="e">
        <f t="shared" si="36"/>
        <v>#DIV/0!</v>
      </c>
      <c r="BP72" s="172" t="e">
        <f t="shared" si="36"/>
        <v>#DIV/0!</v>
      </c>
      <c r="BQ72" s="172" t="e">
        <f t="shared" si="36"/>
        <v>#DIV/0!</v>
      </c>
      <c r="BR72" s="172" t="e">
        <f t="shared" ref="BR72:CJ72" si="37">BR67/(BR71+BV71)*2</f>
        <v>#DIV/0!</v>
      </c>
      <c r="BS72" s="172" t="e">
        <f t="shared" si="37"/>
        <v>#DIV/0!</v>
      </c>
      <c r="BT72" s="172" t="e">
        <f t="shared" si="37"/>
        <v>#DIV/0!</v>
      </c>
      <c r="BU72" s="172" t="e">
        <f t="shared" si="37"/>
        <v>#DIV/0!</v>
      </c>
      <c r="BV72" s="172" t="e">
        <f t="shared" si="37"/>
        <v>#DIV/0!</v>
      </c>
      <c r="BW72" s="172" t="e">
        <f t="shared" si="37"/>
        <v>#DIV/0!</v>
      </c>
      <c r="BX72" s="172" t="e">
        <f t="shared" si="37"/>
        <v>#DIV/0!</v>
      </c>
      <c r="BY72" s="172" t="e">
        <f t="shared" si="37"/>
        <v>#DIV/0!</v>
      </c>
      <c r="BZ72" s="172" t="e">
        <f t="shared" si="37"/>
        <v>#DIV/0!</v>
      </c>
      <c r="CA72" s="172" t="e">
        <f t="shared" si="37"/>
        <v>#DIV/0!</v>
      </c>
      <c r="CB72" s="172" t="e">
        <f t="shared" si="37"/>
        <v>#DIV/0!</v>
      </c>
      <c r="CC72" s="172" t="e">
        <f t="shared" si="37"/>
        <v>#DIV/0!</v>
      </c>
      <c r="CD72" s="172" t="e">
        <f t="shared" si="37"/>
        <v>#DIV/0!</v>
      </c>
      <c r="CE72" s="172" t="e">
        <f t="shared" si="37"/>
        <v>#DIV/0!</v>
      </c>
      <c r="CF72" s="172" t="e">
        <f t="shared" si="37"/>
        <v>#DIV/0!</v>
      </c>
      <c r="CG72" s="172" t="e">
        <f t="shared" si="37"/>
        <v>#DIV/0!</v>
      </c>
      <c r="CH72" s="172" t="e">
        <f t="shared" si="37"/>
        <v>#DIV/0!</v>
      </c>
      <c r="CI72" s="172" t="e">
        <f t="shared" si="37"/>
        <v>#DIV/0!</v>
      </c>
      <c r="CJ72" s="172" t="e">
        <f t="shared" si="37"/>
        <v>#DIV/0!</v>
      </c>
    </row>
    <row r="73" spans="1:89" s="83" customFormat="1">
      <c r="A73" s="163" t="s">
        <v>486</v>
      </c>
      <c r="E73" s="83">
        <f>E62/E72</f>
        <v>120.33641821299472</v>
      </c>
      <c r="F73" s="83">
        <f t="shared" ref="F73:BQ73" si="38">F62/F72</f>
        <v>142.10794032789161</v>
      </c>
      <c r="G73" s="83">
        <f t="shared" si="38"/>
        <v>237.66742177813867</v>
      </c>
      <c r="H73" s="83">
        <f t="shared" si="38"/>
        <v>409.94368207285726</v>
      </c>
      <c r="I73" s="83">
        <f t="shared" si="38"/>
        <v>112.29395622007797</v>
      </c>
      <c r="J73" s="83">
        <f t="shared" si="38"/>
        <v>118.51770798327004</v>
      </c>
      <c r="K73" s="83">
        <f t="shared" si="38"/>
        <v>195.13277099169034</v>
      </c>
      <c r="L73" s="83">
        <f t="shared" si="38"/>
        <v>329.17728914016374</v>
      </c>
      <c r="M73" s="83">
        <f t="shared" si="38"/>
        <v>67.615137918850976</v>
      </c>
      <c r="N73" s="83">
        <f t="shared" si="38"/>
        <v>49.987472877398943</v>
      </c>
      <c r="O73" s="83">
        <f t="shared" si="38"/>
        <v>77.917488761222685</v>
      </c>
      <c r="P73" s="83">
        <f t="shared" si="38"/>
        <v>143.05411596039627</v>
      </c>
      <c r="Q73" s="83">
        <f t="shared" si="38"/>
        <v>37.369860295965488</v>
      </c>
      <c r="R73" s="83">
        <f t="shared" si="38"/>
        <v>16.998324651226064</v>
      </c>
      <c r="S73" s="83">
        <f t="shared" si="38"/>
        <v>37.805469555492223</v>
      </c>
      <c r="T73" s="83">
        <f t="shared" si="38"/>
        <v>68.436601269466848</v>
      </c>
      <c r="U73" s="83">
        <f t="shared" si="38"/>
        <v>16.636868605944851</v>
      </c>
      <c r="V73" s="83">
        <f t="shared" si="38"/>
        <v>26.934747966457014</v>
      </c>
      <c r="W73" s="83">
        <f t="shared" si="38"/>
        <v>55.935440974559327</v>
      </c>
      <c r="X73" s="83">
        <f t="shared" si="38"/>
        <v>124.59396149314483</v>
      </c>
      <c r="Y73" s="83">
        <f t="shared" si="38"/>
        <v>9.7994996936020637</v>
      </c>
      <c r="Z73" s="83">
        <f t="shared" si="38"/>
        <v>25.658697953173473</v>
      </c>
      <c r="AA73" s="83">
        <f t="shared" si="38"/>
        <v>63.259449049669399</v>
      </c>
      <c r="AB73" s="83">
        <f t="shared" si="38"/>
        <v>58.445276482437485</v>
      </c>
      <c r="AC73" s="83">
        <f t="shared" si="38"/>
        <v>-6.2170231108495599</v>
      </c>
      <c r="AD73" s="83">
        <f t="shared" si="38"/>
        <v>11.338438043852396</v>
      </c>
      <c r="AE73" s="83">
        <f t="shared" si="38"/>
        <v>29.207253034586426</v>
      </c>
      <c r="AF73" s="83" t="e">
        <f t="shared" si="38"/>
        <v>#DIV/0!</v>
      </c>
      <c r="AG73" s="83">
        <f t="shared" si="38"/>
        <v>-9.6894713712394456</v>
      </c>
      <c r="AH73" s="83" t="e">
        <f t="shared" si="38"/>
        <v>#DIV/0!</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62" t="s">
        <v>487</v>
      </c>
      <c r="E74" s="76">
        <f>E66+E70</f>
        <v>115.41900023363033</v>
      </c>
      <c r="F74" s="76">
        <f t="shared" ref="F74:BQ74" si="40">F66+F70</f>
        <v>170.88736286402064</v>
      </c>
      <c r="G74" s="76">
        <f t="shared" si="40"/>
        <v>295.11255841821696</v>
      </c>
      <c r="H74" s="76">
        <f t="shared" si="40"/>
        <v>556.65764367667578</v>
      </c>
      <c r="I74" s="76">
        <f t="shared" si="40"/>
        <v>134.02381059342059</v>
      </c>
      <c r="J74" s="76">
        <f t="shared" si="40"/>
        <v>204.55782833111289</v>
      </c>
      <c r="K74" s="76">
        <f t="shared" si="40"/>
        <v>363.47208771637719</v>
      </c>
      <c r="L74" s="76">
        <f t="shared" si="40"/>
        <v>795.98595773581474</v>
      </c>
      <c r="M74" s="76">
        <f t="shared" si="40"/>
        <v>154.97792648864672</v>
      </c>
      <c r="N74" s="76">
        <f t="shared" si="40"/>
        <v>220.91402259404168</v>
      </c>
      <c r="O74" s="76">
        <f t="shared" si="40"/>
        <v>306.50915686998928</v>
      </c>
      <c r="P74" s="76">
        <f t="shared" si="40"/>
        <v>600.81075494600941</v>
      </c>
      <c r="Q74" s="76">
        <f t="shared" si="40"/>
        <v>135.28291011515114</v>
      </c>
      <c r="R74" s="76">
        <f t="shared" si="40"/>
        <v>206.61876428578876</v>
      </c>
      <c r="S74" s="76">
        <f t="shared" si="40"/>
        <v>286.60874257007981</v>
      </c>
      <c r="T74" s="76">
        <f t="shared" si="40"/>
        <v>582.44540383767128</v>
      </c>
      <c r="U74" s="76">
        <f t="shared" si="40"/>
        <v>126.7342867282499</v>
      </c>
      <c r="V74" s="76">
        <f t="shared" si="40"/>
        <v>203.05139276005582</v>
      </c>
      <c r="W74" s="76">
        <f t="shared" si="40"/>
        <v>302.70708314250118</v>
      </c>
      <c r="X74" s="76">
        <f t="shared" si="40"/>
        <v>623.16284391818397</v>
      </c>
      <c r="Y74" s="76">
        <f t="shared" si="40"/>
        <v>127.5983036644933</v>
      </c>
      <c r="Z74" s="76">
        <f t="shared" si="40"/>
        <v>186.32699125935306</v>
      </c>
      <c r="AA74" s="76">
        <f t="shared" si="40"/>
        <v>304.74935630682864</v>
      </c>
      <c r="AB74" s="76">
        <f t="shared" si="40"/>
        <v>418.24903688815749</v>
      </c>
      <c r="AC74" s="76">
        <f t="shared" si="40"/>
        <v>69.093353659375595</v>
      </c>
      <c r="AD74" s="76">
        <f t="shared" si="40"/>
        <v>79.281767595139286</v>
      </c>
      <c r="AE74" s="76">
        <f t="shared" si="40"/>
        <v>141.86430980670519</v>
      </c>
      <c r="AF74" s="76" t="e">
        <f t="shared" si="40"/>
        <v>#DIV/0!</v>
      </c>
      <c r="AG74" s="76">
        <f t="shared" si="40"/>
        <v>16.83588337541682</v>
      </c>
      <c r="AH74" s="76" t="e">
        <f t="shared" si="40"/>
        <v>#DIV/0!</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62" t="s">
        <v>488</v>
      </c>
      <c r="E75" s="76">
        <f>E74-E73</f>
        <v>-4.9174179793643873</v>
      </c>
      <c r="F75" s="76">
        <f t="shared" ref="F75:BQ75" si="42">F74-F73</f>
        <v>28.779422536129033</v>
      </c>
      <c r="G75" s="76">
        <f t="shared" si="42"/>
        <v>57.445136640078289</v>
      </c>
      <c r="H75" s="76">
        <f t="shared" si="42"/>
        <v>146.71396160381852</v>
      </c>
      <c r="I75" s="76">
        <f t="shared" si="42"/>
        <v>21.729854373342619</v>
      </c>
      <c r="J75" s="76">
        <f t="shared" si="42"/>
        <v>86.040120347842844</v>
      </c>
      <c r="K75" s="76">
        <f t="shared" si="42"/>
        <v>168.33931672468685</v>
      </c>
      <c r="L75" s="76">
        <f t="shared" si="42"/>
        <v>466.808668595651</v>
      </c>
      <c r="M75" s="76">
        <f t="shared" si="42"/>
        <v>87.36278856979574</v>
      </c>
      <c r="N75" s="76">
        <f t="shared" si="42"/>
        <v>170.92654971664274</v>
      </c>
      <c r="O75" s="76">
        <f t="shared" si="42"/>
        <v>228.59166810876661</v>
      </c>
      <c r="P75" s="76">
        <f t="shared" si="42"/>
        <v>457.75663898561311</v>
      </c>
      <c r="Q75" s="76">
        <f t="shared" si="42"/>
        <v>97.913049819185659</v>
      </c>
      <c r="R75" s="76">
        <f t="shared" si="42"/>
        <v>189.6204396345627</v>
      </c>
      <c r="S75" s="76">
        <f t="shared" si="42"/>
        <v>248.8032730145876</v>
      </c>
      <c r="T75" s="76">
        <f t="shared" si="42"/>
        <v>514.00880256820437</v>
      </c>
      <c r="U75" s="76">
        <f t="shared" si="42"/>
        <v>110.09741812230504</v>
      </c>
      <c r="V75" s="76">
        <f t="shared" si="42"/>
        <v>176.11664479359879</v>
      </c>
      <c r="W75" s="76">
        <f t="shared" si="42"/>
        <v>246.77164216794185</v>
      </c>
      <c r="X75" s="76">
        <f t="shared" si="42"/>
        <v>498.56888242503913</v>
      </c>
      <c r="Y75" s="76">
        <f t="shared" si="42"/>
        <v>117.79880397089124</v>
      </c>
      <c r="Z75" s="76">
        <f t="shared" si="42"/>
        <v>160.66829330617958</v>
      </c>
      <c r="AA75" s="76">
        <f t="shared" si="42"/>
        <v>241.48990725715925</v>
      </c>
      <c r="AB75" s="76">
        <f t="shared" si="42"/>
        <v>359.80376040572003</v>
      </c>
      <c r="AC75" s="76">
        <f t="shared" si="42"/>
        <v>75.310376770225162</v>
      </c>
      <c r="AD75" s="76">
        <f t="shared" si="42"/>
        <v>67.943329551286894</v>
      </c>
      <c r="AE75" s="76">
        <f t="shared" si="42"/>
        <v>112.65705677211876</v>
      </c>
      <c r="AF75" s="76" t="e">
        <f t="shared" si="42"/>
        <v>#DIV/0!</v>
      </c>
      <c r="AG75" s="76">
        <f t="shared" si="42"/>
        <v>26.525354746656266</v>
      </c>
      <c r="AH75" s="76" t="e">
        <f t="shared" si="42"/>
        <v>#DIV/0!</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33" customFormat="1">
      <c r="A76" s="164" t="s">
        <v>489</v>
      </c>
      <c r="E76" s="133">
        <f>E71-E64-E68</f>
        <v>-298342408.26999986</v>
      </c>
      <c r="F76" s="133">
        <f t="shared" ref="F76:BQ76" si="44">F71-F64-F68</f>
        <v>-347221305.93999994</v>
      </c>
      <c r="G76" s="133">
        <f t="shared" si="44"/>
        <v>-263613925.67999995</v>
      </c>
      <c r="H76" s="133">
        <f t="shared" si="44"/>
        <v>-196053768.98000014</v>
      </c>
      <c r="I76" s="133">
        <f t="shared" si="44"/>
        <v>-27049195.309999943</v>
      </c>
      <c r="J76" s="133">
        <f t="shared" si="44"/>
        <v>-277525107.69</v>
      </c>
      <c r="K76" s="133">
        <f t="shared" si="44"/>
        <v>-498599653.83000004</v>
      </c>
      <c r="L76" s="133">
        <f t="shared" si="44"/>
        <v>-571263932</v>
      </c>
      <c r="M76" s="133">
        <f t="shared" si="44"/>
        <v>-562886172.20000005</v>
      </c>
      <c r="N76" s="133">
        <f t="shared" si="44"/>
        <v>-708595633.3499999</v>
      </c>
      <c r="O76" s="133">
        <f t="shared" si="44"/>
        <v>-684894751.16000009</v>
      </c>
      <c r="P76" s="133">
        <f t="shared" si="44"/>
        <v>-690998021.07999992</v>
      </c>
      <c r="Q76" s="133">
        <f t="shared" si="44"/>
        <v>-588081516.75</v>
      </c>
      <c r="R76" s="133">
        <f t="shared" si="44"/>
        <v>-751592092.16999984</v>
      </c>
      <c r="S76" s="133">
        <f t="shared" si="44"/>
        <v>-557880288.61000001</v>
      </c>
      <c r="T76" s="133">
        <f t="shared" si="44"/>
        <v>-441821352.10000002</v>
      </c>
      <c r="U76" s="133">
        <f t="shared" si="44"/>
        <v>-384444142.83999997</v>
      </c>
      <c r="V76" s="133">
        <f t="shared" si="44"/>
        <v>-415600182.28999996</v>
      </c>
      <c r="W76" s="133">
        <f t="shared" si="44"/>
        <v>-369425834.25999999</v>
      </c>
      <c r="X76" s="133">
        <f t="shared" si="44"/>
        <v>-401706651.33000004</v>
      </c>
      <c r="Y76" s="133">
        <f t="shared" si="44"/>
        <v>-393942576.14999998</v>
      </c>
      <c r="Z76" s="133">
        <f t="shared" si="44"/>
        <v>-441950864.32000005</v>
      </c>
      <c r="AA76" s="133">
        <f t="shared" si="44"/>
        <v>-401541706.71000004</v>
      </c>
      <c r="AB76" s="133">
        <f t="shared" si="44"/>
        <v>-341891627.01999998</v>
      </c>
      <c r="AC76" s="133">
        <f t="shared" si="44"/>
        <v>-335280002.27999997</v>
      </c>
      <c r="AD76" s="133">
        <f t="shared" si="44"/>
        <v>-310654156.68000001</v>
      </c>
      <c r="AE76" s="133">
        <f t="shared" si="44"/>
        <v>-358752663.44000006</v>
      </c>
      <c r="AF76" s="133">
        <f t="shared" si="44"/>
        <v>-248125533.28999999</v>
      </c>
      <c r="AG76" s="133">
        <f t="shared" si="44"/>
        <v>-130119495.82999998</v>
      </c>
      <c r="AH76" s="133">
        <f t="shared" si="44"/>
        <v>0</v>
      </c>
      <c r="AI76" s="133">
        <f t="shared" si="44"/>
        <v>0</v>
      </c>
      <c r="AJ76" s="133">
        <f t="shared" si="44"/>
        <v>0</v>
      </c>
      <c r="AK76" s="133">
        <f t="shared" si="44"/>
        <v>0</v>
      </c>
      <c r="AL76" s="133">
        <f t="shared" si="44"/>
        <v>0</v>
      </c>
      <c r="AM76" s="133">
        <f t="shared" si="44"/>
        <v>0</v>
      </c>
      <c r="AN76" s="133">
        <f t="shared" si="44"/>
        <v>0</v>
      </c>
      <c r="AO76" s="133">
        <f t="shared" si="44"/>
        <v>0</v>
      </c>
      <c r="AP76" s="133">
        <f t="shared" si="44"/>
        <v>0</v>
      </c>
      <c r="AQ76" s="133">
        <f t="shared" si="44"/>
        <v>0</v>
      </c>
      <c r="AR76" s="133">
        <f t="shared" si="44"/>
        <v>0</v>
      </c>
      <c r="AS76" s="133">
        <f t="shared" si="44"/>
        <v>0</v>
      </c>
      <c r="AT76" s="133">
        <f t="shared" si="44"/>
        <v>0</v>
      </c>
      <c r="AU76" s="133">
        <f t="shared" si="44"/>
        <v>0</v>
      </c>
      <c r="AV76" s="133">
        <f t="shared" si="44"/>
        <v>0</v>
      </c>
      <c r="AW76" s="133">
        <f t="shared" si="44"/>
        <v>0</v>
      </c>
      <c r="AX76" s="133">
        <f t="shared" si="44"/>
        <v>0</v>
      </c>
      <c r="AY76" s="133">
        <f t="shared" si="44"/>
        <v>0</v>
      </c>
      <c r="AZ76" s="133">
        <f t="shared" si="44"/>
        <v>0</v>
      </c>
      <c r="BA76" s="133">
        <f t="shared" si="44"/>
        <v>0</v>
      </c>
      <c r="BB76" s="133">
        <f t="shared" si="44"/>
        <v>0</v>
      </c>
      <c r="BC76" s="133">
        <f t="shared" si="44"/>
        <v>0</v>
      </c>
      <c r="BD76" s="133">
        <f t="shared" si="44"/>
        <v>0</v>
      </c>
      <c r="BE76" s="133">
        <f t="shared" si="44"/>
        <v>0</v>
      </c>
      <c r="BF76" s="133">
        <f t="shared" si="44"/>
        <v>0</v>
      </c>
      <c r="BG76" s="133">
        <f t="shared" si="44"/>
        <v>0</v>
      </c>
      <c r="BH76" s="133">
        <f t="shared" si="44"/>
        <v>0</v>
      </c>
      <c r="BI76" s="133">
        <f t="shared" si="44"/>
        <v>0</v>
      </c>
      <c r="BJ76" s="133">
        <f t="shared" si="44"/>
        <v>0</v>
      </c>
      <c r="BK76" s="133">
        <f t="shared" si="44"/>
        <v>0</v>
      </c>
      <c r="BL76" s="133">
        <f t="shared" si="44"/>
        <v>0</v>
      </c>
      <c r="BM76" s="133">
        <f t="shared" si="44"/>
        <v>0</v>
      </c>
      <c r="BN76" s="133">
        <f t="shared" si="44"/>
        <v>0</v>
      </c>
      <c r="BO76" s="133">
        <f t="shared" si="44"/>
        <v>0</v>
      </c>
      <c r="BP76" s="133">
        <f t="shared" si="44"/>
        <v>0</v>
      </c>
      <c r="BQ76" s="133">
        <f t="shared" si="44"/>
        <v>0</v>
      </c>
      <c r="BR76" s="133">
        <f t="shared" ref="BR76:CJ76" si="45">BR71-BR64-BR68</f>
        <v>0</v>
      </c>
      <c r="BS76" s="133">
        <f t="shared" si="45"/>
        <v>0</v>
      </c>
      <c r="BT76" s="133">
        <f t="shared" si="45"/>
        <v>0</v>
      </c>
      <c r="BU76" s="133">
        <f t="shared" si="45"/>
        <v>0</v>
      </c>
      <c r="BV76" s="133">
        <f t="shared" si="45"/>
        <v>0</v>
      </c>
      <c r="BW76" s="133">
        <f t="shared" si="45"/>
        <v>0</v>
      </c>
      <c r="BX76" s="133">
        <f t="shared" si="45"/>
        <v>0</v>
      </c>
      <c r="BY76" s="133">
        <f t="shared" si="45"/>
        <v>0</v>
      </c>
      <c r="BZ76" s="133">
        <f t="shared" si="45"/>
        <v>0</v>
      </c>
      <c r="CA76" s="133">
        <f t="shared" si="45"/>
        <v>0</v>
      </c>
      <c r="CB76" s="133">
        <f t="shared" si="45"/>
        <v>0</v>
      </c>
      <c r="CC76" s="133">
        <f t="shared" si="45"/>
        <v>0</v>
      </c>
      <c r="CD76" s="133">
        <f t="shared" si="45"/>
        <v>0</v>
      </c>
      <c r="CE76" s="133">
        <f t="shared" si="45"/>
        <v>0</v>
      </c>
      <c r="CF76" s="133">
        <f t="shared" si="45"/>
        <v>0</v>
      </c>
      <c r="CG76" s="133">
        <f t="shared" si="45"/>
        <v>0</v>
      </c>
      <c r="CH76" s="133">
        <f t="shared" si="45"/>
        <v>0</v>
      </c>
      <c r="CI76" s="133">
        <f t="shared" si="45"/>
        <v>0</v>
      </c>
      <c r="CJ76" s="133">
        <f t="shared" si="45"/>
        <v>0</v>
      </c>
    </row>
    <row r="77" spans="1:89" s="16" customFormat="1" ht="59.25" customHeight="1">
      <c r="A77" s="202" t="s">
        <v>621</v>
      </c>
      <c r="B77" s="203"/>
      <c r="C77" s="203"/>
      <c r="D77" s="203"/>
      <c r="E77" s="203"/>
      <c r="F77" s="203"/>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c r="AG77" s="203"/>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25" customFormat="1">
      <c r="A80" s="134" t="s">
        <v>588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40178</v>
      </c>
      <c r="AI80" s="1">
        <v>39813</v>
      </c>
      <c r="AJ80" s="1">
        <v>25569</v>
      </c>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589</v>
      </c>
      <c r="E81" s="76">
        <f>股权价值增加表!E4</f>
        <v>3099658647.4400001</v>
      </c>
      <c r="F81" s="76">
        <f>股权价值增加表!F4</f>
        <v>2160309950.1300001</v>
      </c>
      <c r="G81" s="76">
        <f>股权价值增加表!G4</f>
        <v>1403503758.28</v>
      </c>
      <c r="H81" s="76">
        <f>股权价值增加表!H4</f>
        <v>675502324.94000006</v>
      </c>
      <c r="I81" s="76">
        <f>股权价值增加表!I4</f>
        <v>2617076763.3600001</v>
      </c>
      <c r="J81" s="76">
        <f>股权价值增加表!J4</f>
        <v>1865982737.51</v>
      </c>
      <c r="K81" s="76">
        <f>股权价值增加表!K4</f>
        <v>1169993595.8099999</v>
      </c>
      <c r="L81" s="76">
        <f>股权价值增加表!L4</f>
        <v>499283095.63999999</v>
      </c>
      <c r="M81" s="76">
        <f>股权价值增加表!M4</f>
        <v>2373341795.3400002</v>
      </c>
      <c r="N81" s="76">
        <f>股权价值增加表!N4</f>
        <v>1750819308.3599999</v>
      </c>
      <c r="O81" s="76">
        <f>股权价值增加表!O4</f>
        <v>1118866876.5899999</v>
      </c>
      <c r="P81" s="76">
        <f>股权价值增加表!P4</f>
        <v>509879557.19</v>
      </c>
      <c r="Q81" s="76">
        <f>股权价值增加表!Q4</f>
        <v>2047511528.29</v>
      </c>
      <c r="R81" s="76">
        <f>股权价值增加表!R4</f>
        <v>1381681219.1300001</v>
      </c>
      <c r="S81" s="76">
        <f>股权价值增加表!S4</f>
        <v>849239934.23000002</v>
      </c>
      <c r="T81" s="76">
        <f>股权价值增加表!T4</f>
        <v>376529472</v>
      </c>
      <c r="U81" s="76">
        <f>股权价值增加表!U4</f>
        <v>1582936364.2</v>
      </c>
      <c r="V81" s="76">
        <f>股权价值增加表!V4</f>
        <v>1101010491.5</v>
      </c>
      <c r="W81" s="76">
        <f>股权价值增加表!W4</f>
        <v>708155046.07000005</v>
      </c>
      <c r="X81" s="76">
        <f>股权价值增加表!X4</f>
        <v>339991655.47000003</v>
      </c>
      <c r="Y81" s="76">
        <f>股权价值增加表!Y4</f>
        <v>1521517728.1700001</v>
      </c>
      <c r="Z81" s="76">
        <f>股权价值增加表!Z4</f>
        <v>1106108920.54</v>
      </c>
      <c r="AA81" s="76">
        <f>股权价值增加表!AA4</f>
        <v>740385384.69000006</v>
      </c>
      <c r="AB81" s="76">
        <f>股权价值增加表!AB4</f>
        <v>390272453.14999998</v>
      </c>
      <c r="AC81" s="76">
        <f>股权价值增加表!AC4</f>
        <v>1501074352.8900001</v>
      </c>
      <c r="AD81" s="76">
        <f>股权价值增加表!AD4</f>
        <v>1088784826.48</v>
      </c>
      <c r="AE81" s="76">
        <f>股权价值增加表!AE4</f>
        <v>760885421.07000005</v>
      </c>
      <c r="AF81" s="76">
        <f>股权价值增加表!AF4</f>
        <v>0</v>
      </c>
      <c r="AG81" s="76">
        <f>股权价值增加表!AG4</f>
        <v>1152358350.49</v>
      </c>
      <c r="AH81" s="76">
        <f>股权价值增加表!AH4</f>
        <v>834988782.99000001</v>
      </c>
      <c r="AI81" s="76">
        <f>股权价值增加表!AI4</f>
        <v>731439555.46000004</v>
      </c>
      <c r="AJ81" s="76">
        <f>股权价值增加表!AJ4</f>
        <v>0</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590</v>
      </c>
      <c r="E82" s="76">
        <f>投资和筹资活动现金流表!E34</f>
        <v>4954312480</v>
      </c>
      <c r="F82" s="76">
        <f>投资和筹资活动现金流表!F34</f>
        <v>5001928720.3400002</v>
      </c>
      <c r="G82" s="76">
        <f>投资和筹资活动现金流表!G34</f>
        <v>4602286800.3899994</v>
      </c>
      <c r="H82" s="76">
        <f>投资和筹资活动现金流表!H34</f>
        <v>4454522981.4300003</v>
      </c>
      <c r="I82" s="76">
        <f>投资和筹资活动现金流表!I34</f>
        <v>4343663196.6700001</v>
      </c>
      <c r="J82" s="76">
        <f>投资和筹资活动现金流表!J34</f>
        <v>4172332038.3100004</v>
      </c>
      <c r="K82" s="76">
        <f>投资和筹资活动现金流表!K34</f>
        <v>4159308980.29</v>
      </c>
      <c r="L82" s="76">
        <f>投资和筹资活动现金流表!L34</f>
        <v>3783169686.1100006</v>
      </c>
      <c r="M82" s="76">
        <f>投资和筹资活动现金流表!M34</f>
        <v>3669718027.7900004</v>
      </c>
      <c r="N82" s="76">
        <f>投资和筹资活动现金流表!N34</f>
        <v>3379981084.9899998</v>
      </c>
      <c r="O82" s="76">
        <f>投资和筹资活动现金流表!O34</f>
        <v>3127844479.23</v>
      </c>
      <c r="P82" s="76">
        <f>投资和筹资活动现金流表!P34</f>
        <v>2743622661.6300001</v>
      </c>
      <c r="Q82" s="76">
        <f>投资和筹资活动现金流表!Q34</f>
        <v>2399052888.1700001</v>
      </c>
      <c r="R82" s="76">
        <f>投资和筹资活动现金流表!R34</f>
        <v>2076914427.4400003</v>
      </c>
      <c r="S82" s="76">
        <f>投资和筹资活动现金流表!S34</f>
        <v>1813657603.4599998</v>
      </c>
      <c r="T82" s="76">
        <f>投资和筹资活动现金流表!T34</f>
        <v>1613637166.1599998</v>
      </c>
      <c r="U82" s="76">
        <f>投资和筹资活动现金流表!U34</f>
        <v>1541241331.8799999</v>
      </c>
      <c r="V82" s="76">
        <f>投资和筹资活动现金流表!V34</f>
        <v>1449980944.75</v>
      </c>
      <c r="W82" s="76">
        <f>投资和筹资活动现金流表!W34</f>
        <v>1394656185.23</v>
      </c>
      <c r="X82" s="76">
        <f>投资和筹资活动现金流表!X34</f>
        <v>1372100733.5799999</v>
      </c>
      <c r="Y82" s="76">
        <f>投资和筹资活动现金流表!Y34</f>
        <v>1300197442.45</v>
      </c>
      <c r="Z82" s="76">
        <f>投资和筹资活动现金流表!Z34</f>
        <v>1190829981.03</v>
      </c>
      <c r="AA82" s="76">
        <f>投资和筹资活动现金流表!AA34</f>
        <v>1181766546.51</v>
      </c>
      <c r="AB82" s="76">
        <f>投资和筹资活动现金流表!AB34</f>
        <v>1139490937.1999998</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65" t="s">
        <v>591</v>
      </c>
      <c r="E83" s="44">
        <f>E81/E82</f>
        <v>0.62564859603688139</v>
      </c>
      <c r="F83" s="44">
        <f t="shared" ref="F83:BQ83" si="46">F81/F82</f>
        <v>0.43189538894171919</v>
      </c>
      <c r="G83" s="44">
        <f t="shared" si="46"/>
        <v>0.30495790878592499</v>
      </c>
      <c r="H83" s="44">
        <f t="shared" si="46"/>
        <v>0.15164414411061111</v>
      </c>
      <c r="I83" s="44">
        <f t="shared" si="46"/>
        <v>0.60250453243390056</v>
      </c>
      <c r="J83" s="44">
        <f t="shared" si="46"/>
        <v>0.44722776624120614</v>
      </c>
      <c r="K83" s="44">
        <f t="shared" si="46"/>
        <v>0.28129518661737518</v>
      </c>
      <c r="L83" s="44">
        <f t="shared" si="46"/>
        <v>0.13197480870951414</v>
      </c>
      <c r="M83" s="44">
        <f t="shared" si="46"/>
        <v>0.64673682756200435</v>
      </c>
      <c r="N83" s="44">
        <f t="shared" si="46"/>
        <v>0.51799677700420621</v>
      </c>
      <c r="O83" s="44">
        <f t="shared" si="46"/>
        <v>0.3577117992981026</v>
      </c>
      <c r="P83" s="44">
        <f t="shared" si="46"/>
        <v>0.1858417209920106</v>
      </c>
      <c r="Q83" s="44">
        <f t="shared" si="46"/>
        <v>0.8534666069208019</v>
      </c>
      <c r="R83" s="44">
        <f t="shared" si="46"/>
        <v>0.6652566908271984</v>
      </c>
      <c r="S83" s="44">
        <f t="shared" si="46"/>
        <v>0.46824711158813281</v>
      </c>
      <c r="T83" s="44">
        <f t="shared" si="46"/>
        <v>0.23334209194997266</v>
      </c>
      <c r="U83" s="44">
        <f t="shared" si="46"/>
        <v>1.0270528900682547</v>
      </c>
      <c r="V83" s="44">
        <f t="shared" si="46"/>
        <v>0.75932755908722094</v>
      </c>
      <c r="W83" s="44">
        <f t="shared" si="46"/>
        <v>0.50776317028502227</v>
      </c>
      <c r="X83" s="44">
        <f t="shared" si="46"/>
        <v>0.24778913613938164</v>
      </c>
      <c r="Y83" s="44">
        <f t="shared" si="46"/>
        <v>1.1702205207410343</v>
      </c>
      <c r="Z83" s="44">
        <f t="shared" si="46"/>
        <v>0.92885545221432775</v>
      </c>
      <c r="AA83" s="44">
        <f t="shared" si="46"/>
        <v>0.62650731388234893</v>
      </c>
      <c r="AB83" s="44">
        <f t="shared" si="46"/>
        <v>0.34249719801106288</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592</v>
      </c>
      <c r="E84" s="76">
        <f>资产资本表!E52</f>
        <v>1649540887.9000001</v>
      </c>
      <c r="F84" s="76">
        <f>资产资本表!F52</f>
        <v>1563146382.9200001</v>
      </c>
      <c r="G84" s="76">
        <f>资产资本表!G52</f>
        <v>1510389929.9400001</v>
      </c>
      <c r="H84" s="76">
        <f>资产资本表!H52</f>
        <v>1382996074.0699999</v>
      </c>
      <c r="I84" s="76">
        <f>资产资本表!I52</f>
        <v>1397225395.3800001</v>
      </c>
      <c r="J84" s="76">
        <f>资产资本表!J52</f>
        <v>1303595709.51</v>
      </c>
      <c r="K84" s="76">
        <f>资产资本表!K52</f>
        <v>1462340981.6099999</v>
      </c>
      <c r="L84" s="76">
        <f>资产资本表!L52</f>
        <v>1303384134.74</v>
      </c>
      <c r="M84" s="76">
        <f>资产资本表!M52</f>
        <v>1300163729.23</v>
      </c>
      <c r="N84" s="76">
        <f>资产资本表!N52</f>
        <v>1162243982.96</v>
      </c>
      <c r="O84" s="76">
        <f>资产资本表!O52</f>
        <v>904443691.13</v>
      </c>
      <c r="P84" s="76">
        <f>资产资本表!P52</f>
        <v>782926109.41999996</v>
      </c>
      <c r="Q84" s="76">
        <f>资产资本表!Q52</f>
        <v>790008632.11000001</v>
      </c>
      <c r="R84" s="76">
        <f>资产资本表!R52</f>
        <v>782727711.24000001</v>
      </c>
      <c r="S84" s="76">
        <f>资产资本表!S52</f>
        <v>644731727.94000006</v>
      </c>
      <c r="T84" s="76">
        <f>资产资本表!T52</f>
        <v>585086788.75999999</v>
      </c>
      <c r="U84" s="76">
        <f>资产资本表!U52</f>
        <v>587882227.61000001</v>
      </c>
      <c r="V84" s="76">
        <f>资产资本表!V52</f>
        <v>572473686.96000004</v>
      </c>
      <c r="W84" s="76">
        <f>资产资本表!W52</f>
        <v>564124353.14999998</v>
      </c>
      <c r="X84" s="76">
        <f>资产资本表!X52</f>
        <v>572390945.40999997</v>
      </c>
      <c r="Y84" s="76">
        <f>资产资本表!Y52</f>
        <v>572193605.20000005</v>
      </c>
      <c r="Z84" s="76">
        <f>资产资本表!Z52</f>
        <v>527415837.22000003</v>
      </c>
      <c r="AA84" s="76">
        <f>资产资本表!AA52</f>
        <v>470018638.33999997</v>
      </c>
      <c r="AB84" s="76">
        <f>资产资本表!AB52</f>
        <v>467170079.88999999</v>
      </c>
      <c r="AC84" s="76">
        <f>资产资本表!AC52</f>
        <v>473101766.87</v>
      </c>
      <c r="AD84" s="76">
        <f>资产资本表!AD52</f>
        <v>419524119.29000002</v>
      </c>
      <c r="AE84" s="76">
        <f>资产资本表!AE52</f>
        <v>378101272.83999997</v>
      </c>
      <c r="AF84" s="76">
        <f>资产资本表!AF52</f>
        <v>268742041.72000003</v>
      </c>
      <c r="AG84" s="76">
        <f>资产资本表!AG52</f>
        <v>194198844.56999999</v>
      </c>
      <c r="AH84" s="76">
        <f>资产资本表!AH52</f>
        <v>0</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65" t="s">
        <v>593</v>
      </c>
      <c r="E85" s="44">
        <f>E81/E84</f>
        <v>1.8791038586416116</v>
      </c>
      <c r="F85" s="44">
        <f t="shared" ref="F85:BQ85" si="48">F81/F84</f>
        <v>1.3820266442957712</v>
      </c>
      <c r="G85" s="44">
        <f t="shared" si="48"/>
        <v>0.92923273021010799</v>
      </c>
      <c r="H85" s="44">
        <f t="shared" si="48"/>
        <v>0.48843401482122334</v>
      </c>
      <c r="I85" s="44">
        <f t="shared" si="48"/>
        <v>1.8730526742596458</v>
      </c>
      <c r="J85" s="44">
        <f t="shared" si="48"/>
        <v>1.4314121501760633</v>
      </c>
      <c r="K85" s="44">
        <f t="shared" si="48"/>
        <v>0.80008261446784257</v>
      </c>
      <c r="L85" s="44">
        <f t="shared" si="48"/>
        <v>0.38306672786039192</v>
      </c>
      <c r="M85" s="44">
        <f t="shared" si="48"/>
        <v>1.8254176316282655</v>
      </c>
      <c r="N85" s="44">
        <f t="shared" si="48"/>
        <v>1.5064128823459406</v>
      </c>
      <c r="O85" s="44">
        <f t="shared" si="48"/>
        <v>1.2370774295435711</v>
      </c>
      <c r="P85" s="44">
        <f t="shared" si="48"/>
        <v>0.65124863132706645</v>
      </c>
      <c r="Q85" s="44">
        <f t="shared" si="48"/>
        <v>2.591758425248329</v>
      </c>
      <c r="R85" s="44">
        <f t="shared" si="48"/>
        <v>1.7652131121576569</v>
      </c>
      <c r="S85" s="44">
        <f t="shared" si="48"/>
        <v>1.3171989176698806</v>
      </c>
      <c r="T85" s="44">
        <f t="shared" si="48"/>
        <v>0.64354464881696505</v>
      </c>
      <c r="U85" s="44">
        <f t="shared" si="48"/>
        <v>2.6926079576096953</v>
      </c>
      <c r="V85" s="44">
        <f t="shared" si="48"/>
        <v>1.9232508263334904</v>
      </c>
      <c r="W85" s="44">
        <f t="shared" si="48"/>
        <v>1.2553172755541411</v>
      </c>
      <c r="X85" s="44">
        <f t="shared" si="48"/>
        <v>0.59398503452298002</v>
      </c>
      <c r="Y85" s="44">
        <f t="shared" si="48"/>
        <v>2.6590960023717511</v>
      </c>
      <c r="Z85" s="44">
        <f t="shared" si="48"/>
        <v>2.0972235615264823</v>
      </c>
      <c r="AA85" s="44">
        <f t="shared" si="48"/>
        <v>1.5752255853190729</v>
      </c>
      <c r="AB85" s="44">
        <f t="shared" si="48"/>
        <v>0.83539693561260098</v>
      </c>
      <c r="AC85" s="44">
        <f t="shared" si="48"/>
        <v>3.1728360746166242</v>
      </c>
      <c r="AD85" s="44">
        <f t="shared" si="48"/>
        <v>2.5952854112956665</v>
      </c>
      <c r="AE85" s="44">
        <f t="shared" si="48"/>
        <v>2.0123852410091772</v>
      </c>
      <c r="AF85" s="44">
        <f t="shared" si="48"/>
        <v>0</v>
      </c>
      <c r="AG85" s="44">
        <f t="shared" si="48"/>
        <v>5.9339094063179472</v>
      </c>
      <c r="AH85" s="44" t="e">
        <f t="shared" si="48"/>
        <v>#DIV/0!</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594</v>
      </c>
      <c r="E86" s="76">
        <f>资产资本表!E53</f>
        <v>1605701931.03</v>
      </c>
      <c r="F86" s="76">
        <f>资产资本表!F53</f>
        <v>1555533564.01</v>
      </c>
      <c r="G86" s="76">
        <f>资产资本表!G53</f>
        <v>1463944339.0599999</v>
      </c>
      <c r="H86" s="76">
        <f>资产资本表!H53</f>
        <v>1501033251.03</v>
      </c>
      <c r="I86" s="76">
        <f>资产资本表!I53</f>
        <v>1455607111.76</v>
      </c>
      <c r="J86" s="76">
        <f>资产资本表!J53</f>
        <v>1338428196.3699999</v>
      </c>
      <c r="K86" s="76">
        <f>资产资本表!K53</f>
        <v>1192465041.0999999</v>
      </c>
      <c r="L86" s="76">
        <f>资产资本表!L53</f>
        <v>1037822984.96</v>
      </c>
      <c r="M86" s="76">
        <f>资产资本表!M53</f>
        <v>920813006.27999997</v>
      </c>
      <c r="N86" s="76">
        <f>资产资本表!N53</f>
        <v>861687070.19000006</v>
      </c>
      <c r="O86" s="76">
        <f>资产资本表!O53</f>
        <v>893487098.89999998</v>
      </c>
      <c r="P86" s="76">
        <f>资产资本表!P53</f>
        <v>756044285.96000004</v>
      </c>
      <c r="Q86" s="76">
        <f>资产资本表!Q53</f>
        <v>724412543.84000003</v>
      </c>
      <c r="R86" s="76">
        <f>资产资本表!R53</f>
        <v>474035733.77999997</v>
      </c>
      <c r="S86" s="76">
        <f>资产资本表!S53</f>
        <v>374643247.57999998</v>
      </c>
      <c r="T86" s="76">
        <f>资产资本表!T53</f>
        <v>332204445.81999999</v>
      </c>
      <c r="U86" s="76">
        <f>资产资本表!U53</f>
        <v>288345767.66000003</v>
      </c>
      <c r="V86" s="76">
        <f>资产资本表!V53</f>
        <v>252747130.43000001</v>
      </c>
      <c r="W86" s="76">
        <f>资产资本表!W53</f>
        <v>305812003.25</v>
      </c>
      <c r="X86" s="76">
        <f>资产资本表!X53</f>
        <v>275136155.5</v>
      </c>
      <c r="Y86" s="76">
        <f>资产资本表!Y53</f>
        <v>239146012.43000001</v>
      </c>
      <c r="Z86" s="76">
        <f>资产资本表!Z53</f>
        <v>197503484.90000001</v>
      </c>
      <c r="AA86" s="76">
        <f>资产资本表!AA53</f>
        <v>225820734.88999999</v>
      </c>
      <c r="AB86" s="76">
        <f>资产资本表!AB53</f>
        <v>329521843.20999998</v>
      </c>
      <c r="AC86" s="76">
        <f>资产资本表!AC53</f>
        <v>300798350.44</v>
      </c>
      <c r="AD86" s="76">
        <f>资产资本表!AD53</f>
        <v>364155476.26999998</v>
      </c>
      <c r="AE86" s="76">
        <f>资产资本表!AE53</f>
        <v>322338261.31</v>
      </c>
      <c r="AF86" s="76">
        <f>资产资本表!AF53</f>
        <v>356484848.61000001</v>
      </c>
      <c r="AG86" s="76">
        <f>资产资本表!AG53</f>
        <v>184906152.97</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65" t="s">
        <v>595</v>
      </c>
      <c r="E87" s="44">
        <f>E81/E86</f>
        <v>1.9304072490288908</v>
      </c>
      <c r="F87" s="44">
        <f t="shared" ref="F87:BQ87" si="50">F81/F86</f>
        <v>1.3887903161413959</v>
      </c>
      <c r="G87" s="44">
        <f t="shared" si="50"/>
        <v>0.95871388059821394</v>
      </c>
      <c r="H87" s="44">
        <f t="shared" si="50"/>
        <v>0.45002489083867692</v>
      </c>
      <c r="I87" s="44">
        <f t="shared" si="50"/>
        <v>1.7979279863476669</v>
      </c>
      <c r="J87" s="44">
        <f t="shared" si="50"/>
        <v>1.3941597633483813</v>
      </c>
      <c r="K87" s="44">
        <f t="shared" si="50"/>
        <v>0.98115546828167732</v>
      </c>
      <c r="L87" s="44">
        <f t="shared" si="50"/>
        <v>0.48108695112321437</v>
      </c>
      <c r="M87" s="44">
        <f t="shared" si="50"/>
        <v>2.577441651186144</v>
      </c>
      <c r="N87" s="44">
        <f t="shared" si="50"/>
        <v>2.0318505045850905</v>
      </c>
      <c r="O87" s="44">
        <f t="shared" si="50"/>
        <v>1.2522473776817507</v>
      </c>
      <c r="P87" s="44">
        <f t="shared" si="50"/>
        <v>0.67440435257383347</v>
      </c>
      <c r="Q87" s="44">
        <f t="shared" si="50"/>
        <v>2.8264440555328525</v>
      </c>
      <c r="R87" s="44">
        <f t="shared" si="50"/>
        <v>2.9147195467994793</v>
      </c>
      <c r="S87" s="44">
        <f t="shared" si="50"/>
        <v>2.2667963181390487</v>
      </c>
      <c r="T87" s="44">
        <f t="shared" si="50"/>
        <v>1.133426950595408</v>
      </c>
      <c r="U87" s="44">
        <f t="shared" si="50"/>
        <v>5.4897159651273375</v>
      </c>
      <c r="V87" s="44">
        <f t="shared" si="50"/>
        <v>4.3561740528046551</v>
      </c>
      <c r="W87" s="44">
        <f t="shared" si="50"/>
        <v>2.3156548420079064</v>
      </c>
      <c r="X87" s="44">
        <f t="shared" si="50"/>
        <v>1.2357214734360857</v>
      </c>
      <c r="Y87" s="44">
        <f t="shared" si="50"/>
        <v>6.3622960412746199</v>
      </c>
      <c r="Z87" s="44">
        <f t="shared" si="50"/>
        <v>5.600452676063135</v>
      </c>
      <c r="AA87" s="44">
        <f t="shared" si="50"/>
        <v>3.2786421718565868</v>
      </c>
      <c r="AB87" s="44">
        <f t="shared" si="50"/>
        <v>1.1843598874909316</v>
      </c>
      <c r="AC87" s="44">
        <f t="shared" si="50"/>
        <v>4.9903011459147555</v>
      </c>
      <c r="AD87" s="44">
        <f t="shared" si="50"/>
        <v>2.9898900261841175</v>
      </c>
      <c r="AE87" s="44">
        <f t="shared" si="50"/>
        <v>2.3605184751500516</v>
      </c>
      <c r="AF87" s="44">
        <f t="shared" si="50"/>
        <v>0</v>
      </c>
      <c r="AG87" s="44">
        <f t="shared" si="50"/>
        <v>6.2321254970729054</v>
      </c>
      <c r="AH87" s="44" t="e">
        <f t="shared" si="50"/>
        <v>#DIV/0!</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949402.17</v>
      </c>
      <c r="P88" s="76">
        <f>资产资本表!P54</f>
        <v>23400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41008.29</v>
      </c>
      <c r="S89" s="76">
        <f>资产资本表!S55</f>
        <v>0</v>
      </c>
      <c r="T89" s="76">
        <f>资产资本表!T55</f>
        <v>0</v>
      </c>
      <c r="U89" s="76">
        <f>资产资本表!U55</f>
        <v>0</v>
      </c>
      <c r="V89" s="76">
        <f>资产资本表!V55</f>
        <v>0</v>
      </c>
      <c r="W89" s="76">
        <f>资产资本表!W55</f>
        <v>16975.96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600</v>
      </c>
      <c r="E92" s="76">
        <f>资产资本表!E58</f>
        <v>912308605.74000001</v>
      </c>
      <c r="F92" s="76">
        <f>资产资本表!F58</f>
        <v>880205766.53999996</v>
      </c>
      <c r="G92" s="76">
        <f>资产资本表!G58</f>
        <v>898195280.67999995</v>
      </c>
      <c r="H92" s="76">
        <f>资产资本表!H58</f>
        <v>895643491.66999996</v>
      </c>
      <c r="I92" s="76">
        <f>资产资本表!I58</f>
        <v>828345528.77999997</v>
      </c>
      <c r="J92" s="76">
        <f>资产资本表!J58</f>
        <v>768089212.95000005</v>
      </c>
      <c r="K92" s="76">
        <f>资产资本表!K58</f>
        <v>840102323.78999996</v>
      </c>
      <c r="L92" s="76">
        <f>资产资本表!L58</f>
        <v>803542859.44000006</v>
      </c>
      <c r="M92" s="76">
        <f>资产资本表!M58</f>
        <v>734909614.71000004</v>
      </c>
      <c r="N92" s="76">
        <f>资产资本表!N58</f>
        <v>746026696.70000005</v>
      </c>
      <c r="O92" s="76">
        <f>资产资本表!O58</f>
        <v>721336854.71000004</v>
      </c>
      <c r="P92" s="76">
        <f>资产资本表!P58</f>
        <v>649808854.96000004</v>
      </c>
      <c r="Q92" s="76">
        <f>资产资本表!Q58</f>
        <v>503966799.33999997</v>
      </c>
      <c r="R92" s="76">
        <f>资产资本表!R58</f>
        <v>538961468.54999995</v>
      </c>
      <c r="S92" s="76">
        <f>资产资本表!S58</f>
        <v>477933621.89999998</v>
      </c>
      <c r="T92" s="76">
        <f>资产资本表!T58</f>
        <v>441702826.69999999</v>
      </c>
      <c r="U92" s="76">
        <f>资产资本表!U58</f>
        <v>439039924.10000002</v>
      </c>
      <c r="V92" s="76">
        <f>资产资本表!V58</f>
        <v>419940861.98000002</v>
      </c>
      <c r="W92" s="76">
        <f>资产资本表!W58</f>
        <v>313814902.00999999</v>
      </c>
      <c r="X92" s="76">
        <f>资产资本表!X58</f>
        <v>318849961.80000001</v>
      </c>
      <c r="Y92" s="76">
        <f>资产资本表!Y58</f>
        <v>298560475.42000002</v>
      </c>
      <c r="Z92" s="76">
        <f>资产资本表!Z58</f>
        <v>303080415.94999999</v>
      </c>
      <c r="AA92" s="76">
        <f>资产资本表!AA58</f>
        <v>279859948.04000002</v>
      </c>
      <c r="AB92" s="76">
        <f>资产资本表!AB58</f>
        <v>167084543.12</v>
      </c>
      <c r="AC92" s="76">
        <f>资产资本表!AC58</f>
        <v>169684002.97</v>
      </c>
      <c r="AD92" s="76">
        <f>资产资本表!AD58</f>
        <v>59875400.490000002</v>
      </c>
      <c r="AE92" s="76">
        <f>资产资本表!AE58</f>
        <v>59968007.020000003</v>
      </c>
      <c r="AF92" s="76">
        <f>资产资本表!AF58</f>
        <v>65816896.490000002</v>
      </c>
      <c r="AG92" s="76">
        <f>资产资本表!AG58</f>
        <v>58402324.740000002</v>
      </c>
      <c r="AH92" s="76">
        <f>资产资本表!AH58</f>
        <v>0</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65" t="s">
        <v>601</v>
      </c>
      <c r="E93" s="44">
        <f>E81/E92</f>
        <v>3.39759882559233</v>
      </c>
      <c r="F93" s="44">
        <f t="shared" ref="F93:BQ93" si="52">F81/F92</f>
        <v>2.4543237868367536</v>
      </c>
      <c r="G93" s="44">
        <f t="shared" si="52"/>
        <v>1.5625819779607886</v>
      </c>
      <c r="H93" s="44">
        <f t="shared" si="52"/>
        <v>0.75420893605833184</v>
      </c>
      <c r="I93" s="44">
        <f t="shared" si="52"/>
        <v>3.1594022934058339</v>
      </c>
      <c r="J93" s="44">
        <f t="shared" si="52"/>
        <v>2.4293828191432616</v>
      </c>
      <c r="K93" s="44">
        <f t="shared" si="52"/>
        <v>1.3926798708659003</v>
      </c>
      <c r="L93" s="44">
        <f t="shared" si="52"/>
        <v>0.62135216531941706</v>
      </c>
      <c r="M93" s="44">
        <f t="shared" si="52"/>
        <v>3.2294335899749194</v>
      </c>
      <c r="N93" s="44">
        <f t="shared" si="52"/>
        <v>2.346858786829793</v>
      </c>
      <c r="O93" s="44">
        <f t="shared" si="52"/>
        <v>1.5511017762149688</v>
      </c>
      <c r="P93" s="44">
        <f t="shared" si="52"/>
        <v>0.78466083264037145</v>
      </c>
      <c r="Q93" s="44">
        <f t="shared" si="52"/>
        <v>4.0627905071751584</v>
      </c>
      <c r="R93" s="44">
        <f t="shared" si="52"/>
        <v>2.5635992547801592</v>
      </c>
      <c r="S93" s="44">
        <f t="shared" si="52"/>
        <v>1.7768993335390202</v>
      </c>
      <c r="T93" s="44">
        <f t="shared" si="52"/>
        <v>0.85244976767091174</v>
      </c>
      <c r="U93" s="44">
        <f t="shared" si="52"/>
        <v>3.6054497035660362</v>
      </c>
      <c r="V93" s="44">
        <f t="shared" si="52"/>
        <v>2.6218227164386696</v>
      </c>
      <c r="W93" s="44">
        <f t="shared" si="52"/>
        <v>2.2566010776869803</v>
      </c>
      <c r="X93" s="44">
        <f t="shared" si="52"/>
        <v>1.0663060881382862</v>
      </c>
      <c r="Y93" s="44">
        <f t="shared" si="52"/>
        <v>5.0961793453390127</v>
      </c>
      <c r="Z93" s="44">
        <f t="shared" si="52"/>
        <v>3.6495559011060541</v>
      </c>
      <c r="AA93" s="44">
        <f t="shared" si="52"/>
        <v>2.6455567860827935</v>
      </c>
      <c r="AB93" s="44">
        <f t="shared" si="52"/>
        <v>2.3357783183433467</v>
      </c>
      <c r="AC93" s="44">
        <f t="shared" si="52"/>
        <v>8.846292677073329</v>
      </c>
      <c r="AD93" s="44">
        <f t="shared" si="52"/>
        <v>18.184176098527171</v>
      </c>
      <c r="AE93" s="44">
        <f t="shared" si="52"/>
        <v>12.688189234240122</v>
      </c>
      <c r="AF93" s="44">
        <f t="shared" si="52"/>
        <v>0</v>
      </c>
      <c r="AG93" s="44">
        <f t="shared" si="52"/>
        <v>19.731378085036141</v>
      </c>
      <c r="AH93" s="44" t="e">
        <f t="shared" si="52"/>
        <v>#DIV/0!</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602</v>
      </c>
      <c r="E94" s="76">
        <f>资产资本表!E59</f>
        <v>10741736.699999999</v>
      </c>
      <c r="F94" s="76">
        <f>资产资本表!F59</f>
        <v>10471801.84</v>
      </c>
      <c r="G94" s="76">
        <f>资产资本表!G59</f>
        <v>13710496.140000001</v>
      </c>
      <c r="H94" s="76">
        <f>资产资本表!H59</f>
        <v>12300568.359999999</v>
      </c>
      <c r="I94" s="76">
        <f>资产资本表!I59</f>
        <v>9887422.9700000007</v>
      </c>
      <c r="J94" s="76">
        <f>资产资本表!J59</f>
        <v>7409234.8899999997</v>
      </c>
      <c r="K94" s="76">
        <f>资产资本表!K59</f>
        <v>3989315.01</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603</v>
      </c>
      <c r="E95" s="76">
        <f>资产资本表!E60</f>
        <v>1235994451.48</v>
      </c>
      <c r="F95" s="76">
        <f>资产资本表!F60</f>
        <v>1135538264.98</v>
      </c>
      <c r="G95" s="76">
        <f>资产资本表!G60</f>
        <v>1135538264.98</v>
      </c>
      <c r="H95" s="76">
        <f>资产资本表!H60</f>
        <v>1118860359.8800001</v>
      </c>
      <c r="I95" s="76">
        <f>资产资本表!I60</f>
        <v>1118860359.8800001</v>
      </c>
      <c r="J95" s="76">
        <f>资产资本表!J60</f>
        <v>1130807768.5699999</v>
      </c>
      <c r="K95" s="76">
        <f>资产资本表!K60</f>
        <v>1078807768.5699999</v>
      </c>
      <c r="L95" s="76">
        <f>资产资本表!L60</f>
        <v>907083227.99000001</v>
      </c>
      <c r="M95" s="76">
        <f>资产资本表!M60</f>
        <v>678249563.01999998</v>
      </c>
      <c r="N95" s="76">
        <f>资产资本表!N60</f>
        <v>688848280.00999999</v>
      </c>
      <c r="O95" s="76">
        <f>资产资本表!O60</f>
        <v>536332578.66000003</v>
      </c>
      <c r="P95" s="76">
        <f>资产资本表!P60</f>
        <v>481899695.07999998</v>
      </c>
      <c r="Q95" s="76">
        <f>资产资本表!Q60</f>
        <v>345402506.20999998</v>
      </c>
      <c r="R95" s="76">
        <f>资产资本表!R60</f>
        <v>331802234.58999997</v>
      </c>
      <c r="S95" s="76">
        <f>资产资本表!S60</f>
        <v>151642686.15000001</v>
      </c>
      <c r="T95" s="76">
        <f>资产资本表!T60</f>
        <v>99534307.159999996</v>
      </c>
      <c r="U95" s="76">
        <f>资产资本表!U60</f>
        <v>99534307.159999996</v>
      </c>
      <c r="V95" s="76">
        <f>资产资本表!V60</f>
        <v>103605605.03</v>
      </c>
      <c r="W95" s="76">
        <f>资产资本表!W60</f>
        <v>42789715.189999998</v>
      </c>
      <c r="X95" s="76">
        <f>资产资本表!X60</f>
        <v>42789715.189999998</v>
      </c>
      <c r="Y95" s="76">
        <f>资产资本表!Y60</f>
        <v>42789715.189999998</v>
      </c>
      <c r="Z95" s="76">
        <f>资产资本表!Z60</f>
        <v>22334466.09</v>
      </c>
      <c r="AA95" s="76">
        <f>资产资本表!AA60</f>
        <v>3052019.14</v>
      </c>
      <c r="AB95" s="76">
        <f>资产资本表!AB60</f>
        <v>3052019.14</v>
      </c>
      <c r="AC95" s="76">
        <f>资产资本表!AC60</f>
        <v>3052019.14</v>
      </c>
      <c r="AD95" s="76">
        <f>资产资本表!AD60</f>
        <v>3052019.14</v>
      </c>
      <c r="AE95" s="76">
        <f>资产资本表!AE60</f>
        <v>26883677.579999998</v>
      </c>
      <c r="AF95" s="76">
        <f>资产资本表!AF60</f>
        <v>26883677.579999998</v>
      </c>
      <c r="AG95" s="76">
        <f>资产资本表!AG60</f>
        <v>33883677.579999998</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604</v>
      </c>
      <c r="E96" s="76">
        <f>资产资本表!E61</f>
        <v>19979692.84</v>
      </c>
      <c r="F96" s="76">
        <f>资产资本表!F61</f>
        <v>5008325.67</v>
      </c>
      <c r="G96" s="76">
        <f>资产资本表!G61</f>
        <v>4232205.4000000004</v>
      </c>
      <c r="H96" s="76">
        <f>资产资本表!H61</f>
        <v>4377985.93</v>
      </c>
      <c r="I96" s="76">
        <f>资产资本表!I61</f>
        <v>5027895.3099999996</v>
      </c>
      <c r="J96" s="76">
        <f>资产资本表!J61</f>
        <v>7487688.7000000002</v>
      </c>
      <c r="K96" s="76">
        <f>资产资本表!K61</f>
        <v>7458322</v>
      </c>
      <c r="L96" s="76">
        <f>资产资本表!L61</f>
        <v>4251872.42</v>
      </c>
      <c r="M96" s="76">
        <f>资产资本表!M61</f>
        <v>4526303.9800000004</v>
      </c>
      <c r="N96" s="76">
        <f>资产资本表!N61</f>
        <v>5153746.3</v>
      </c>
      <c r="O96" s="76">
        <f>资产资本表!O61</f>
        <v>4798977.1500000004</v>
      </c>
      <c r="P96" s="76">
        <f>资产资本表!P61</f>
        <v>5082047.87</v>
      </c>
      <c r="Q96" s="76">
        <f>资产资本表!Q61</f>
        <v>1578863.29</v>
      </c>
      <c r="R96" s="76">
        <f>资产资本表!R61</f>
        <v>1333975.5900000001</v>
      </c>
      <c r="S96" s="76">
        <f>资产资本表!S61</f>
        <v>1737583.01</v>
      </c>
      <c r="T96" s="76">
        <f>资产资本表!T61</f>
        <v>1689145.9</v>
      </c>
      <c r="U96" s="76">
        <f>资产资本表!U61</f>
        <v>1882667.43</v>
      </c>
      <c r="V96" s="76">
        <f>资产资本表!V61</f>
        <v>2743179.77</v>
      </c>
      <c r="W96" s="76">
        <f>资产资本表!W61</f>
        <v>2967066.55</v>
      </c>
      <c r="X96" s="76">
        <f>资产资本表!X61</f>
        <v>3081374.4</v>
      </c>
      <c r="Y96" s="76">
        <f>资产资本表!Y61</f>
        <v>1152733.51</v>
      </c>
      <c r="Z96" s="76">
        <f>资产资本表!Z61</f>
        <v>277558.63</v>
      </c>
      <c r="AA96" s="76">
        <f>资产资本表!AA61</f>
        <v>154661.04</v>
      </c>
      <c r="AB96" s="76">
        <f>资产资本表!AB61</f>
        <v>0</v>
      </c>
      <c r="AC96" s="76">
        <f>资产资本表!AC61</f>
        <v>0</v>
      </c>
      <c r="AD96" s="76">
        <f>资产资本表!AD61</f>
        <v>90000</v>
      </c>
      <c r="AE96" s="76">
        <f>资产资本表!AE61</f>
        <v>181500</v>
      </c>
      <c r="AF96" s="76">
        <f>资产资本表!AF61</f>
        <v>360000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605</v>
      </c>
      <c r="E97" s="76">
        <f>资产资本表!E62</f>
        <v>15222949.449999999</v>
      </c>
      <c r="F97" s="76">
        <f>资产资本表!F62</f>
        <v>22093935.98</v>
      </c>
      <c r="G97" s="76">
        <f>资产资本表!G62</f>
        <v>22359187.109999999</v>
      </c>
      <c r="H97" s="76">
        <f>资产资本表!H62</f>
        <v>21056338.239999998</v>
      </c>
      <c r="I97" s="76">
        <f>资产资本表!I62</f>
        <v>20565246.420000002</v>
      </c>
      <c r="J97" s="76">
        <f>资产资本表!J62</f>
        <v>16167869.050000001</v>
      </c>
      <c r="K97" s="76">
        <f>资产资本表!K62</f>
        <v>14741901.75</v>
      </c>
      <c r="L97" s="76">
        <f>资产资本表!L62</f>
        <v>14729139.6</v>
      </c>
      <c r="M97" s="76">
        <f>资产资本表!M62</f>
        <v>16869453.899999999</v>
      </c>
      <c r="N97" s="76">
        <f>资产资本表!N62</f>
        <v>17813783.57</v>
      </c>
      <c r="O97" s="76">
        <f>资产资本表!O62</f>
        <v>17780725.850000001</v>
      </c>
      <c r="P97" s="76">
        <f>资产资本表!P62</f>
        <v>17583829.73</v>
      </c>
      <c r="Q97" s="76">
        <f>资产资本表!Q62</f>
        <v>17467808.84</v>
      </c>
      <c r="R97" s="76">
        <f>资产资本表!R62</f>
        <v>15270902.970000001</v>
      </c>
      <c r="S97" s="76">
        <f>资产资本表!S62</f>
        <v>11699743.74</v>
      </c>
      <c r="T97" s="76">
        <f>资产资本表!T62</f>
        <v>10593534.9</v>
      </c>
      <c r="U97" s="76">
        <f>资产资本表!U62</f>
        <v>10593534.9</v>
      </c>
      <c r="V97" s="76">
        <f>资产资本表!V62</f>
        <v>9443444.0700000003</v>
      </c>
      <c r="W97" s="76">
        <f>资产资本表!W62</f>
        <v>9443444.0700000003</v>
      </c>
      <c r="X97" s="76">
        <f>资产资本表!X62</f>
        <v>9443444.0700000003</v>
      </c>
      <c r="Y97" s="76">
        <f>资产资本表!Y62</f>
        <v>9443444.0700000003</v>
      </c>
      <c r="Z97" s="76">
        <f>资产资本表!Z62</f>
        <v>8331608.5899999999</v>
      </c>
      <c r="AA97" s="76">
        <f>资产资本表!AA62</f>
        <v>8331608.5899999999</v>
      </c>
      <c r="AB97" s="76">
        <f>资产资本表!AB62</f>
        <v>9147910.4299999997</v>
      </c>
      <c r="AC97" s="76">
        <f>资产资本表!AC62</f>
        <v>9147910.4299999997</v>
      </c>
      <c r="AD97" s="76">
        <f>资产资本表!AD62</f>
        <v>10628962.779999999</v>
      </c>
      <c r="AE97" s="76">
        <f>资产资本表!AE62</f>
        <v>10074535.27</v>
      </c>
      <c r="AF97" s="76">
        <f>资产资本表!AF62</f>
        <v>9334757.7699999996</v>
      </c>
      <c r="AG97" s="76">
        <f>资产资本表!AG62</f>
        <v>10183561.18</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606</v>
      </c>
      <c r="E98" s="76">
        <f>资产资本表!E63</f>
        <v>3391543.77</v>
      </c>
      <c r="F98" s="76">
        <f>资产资本表!F63</f>
        <v>3463060.82</v>
      </c>
      <c r="G98" s="76">
        <f>资产资本表!G63</f>
        <v>3463060.82</v>
      </c>
      <c r="H98" s="76">
        <f>资产资本表!H63</f>
        <v>3463060.82</v>
      </c>
      <c r="I98" s="76">
        <f>资产资本表!I63</f>
        <v>3005865.08</v>
      </c>
      <c r="J98" s="76">
        <f>资产资本表!J63</f>
        <v>2227324.2599999998</v>
      </c>
      <c r="K98" s="76">
        <f>资产资本表!K63</f>
        <v>2227324.2599999998</v>
      </c>
      <c r="L98" s="76">
        <f>资产资本表!L63</f>
        <v>2227324.2599999998</v>
      </c>
      <c r="M98" s="76">
        <f>资产资本表!M63</f>
        <v>2227324.2599999998</v>
      </c>
      <c r="N98" s="76">
        <f>资产资本表!N63</f>
        <v>1992514.63</v>
      </c>
      <c r="O98" s="76">
        <f>资产资本表!O63</f>
        <v>1992514.63</v>
      </c>
      <c r="P98" s="76">
        <f>资产资本表!P63</f>
        <v>1992514.63</v>
      </c>
      <c r="Q98" s="76">
        <f>资产资本表!Q63</f>
        <v>1992514.63</v>
      </c>
      <c r="R98" s="76">
        <f>资产资本表!R63</f>
        <v>1721720</v>
      </c>
      <c r="S98" s="76">
        <f>资产资本表!S63</f>
        <v>1721720</v>
      </c>
      <c r="T98" s="76">
        <f>资产资本表!T63</f>
        <v>1721720</v>
      </c>
      <c r="U98" s="76">
        <f>资产资本表!U63</f>
        <v>1721720</v>
      </c>
      <c r="V98" s="76">
        <f>资产资本表!V63</f>
        <v>1846735.65</v>
      </c>
      <c r="W98" s="76">
        <f>资产资本表!W63</f>
        <v>1851701.9</v>
      </c>
      <c r="X98" s="76">
        <f>资产资本表!X63</f>
        <v>1866466.43</v>
      </c>
      <c r="Y98" s="76">
        <f>资产资本表!Y63</f>
        <v>1870895.79</v>
      </c>
      <c r="Z98" s="76">
        <f>资产资本表!Z63</f>
        <v>2604613.62</v>
      </c>
      <c r="AA98" s="76">
        <f>资产资本表!AA63</f>
        <v>2599398.08</v>
      </c>
      <c r="AB98" s="76">
        <f>资产资本表!AB63</f>
        <v>2590170.58</v>
      </c>
      <c r="AC98" s="76">
        <f>资产资本表!AC63</f>
        <v>2590371.17</v>
      </c>
      <c r="AD98" s="76">
        <f>资产资本表!AD63</f>
        <v>3360359.1</v>
      </c>
      <c r="AE98" s="76">
        <f>资产资本表!AE63</f>
        <v>1403846.7</v>
      </c>
      <c r="AF98" s="76">
        <f>资产资本表!AF63</f>
        <v>1051181.48</v>
      </c>
      <c r="AG98" s="76">
        <f>资产资本表!AG63</f>
        <v>306011.64</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4" customFormat="1" ht="14.25" thickBot="1">
      <c r="A99" s="74" t="s">
        <v>607</v>
      </c>
      <c r="E99" s="94">
        <f>资产资本表!E64</f>
        <v>192891698.08000001</v>
      </c>
      <c r="F99" s="94">
        <f>资产资本表!F64</f>
        <v>285414577.00999999</v>
      </c>
      <c r="G99" s="94">
        <f>资产资本表!G64</f>
        <v>239489923.19</v>
      </c>
      <c r="H99" s="94">
        <f>资产资本表!H64</f>
        <v>187320206.30000001</v>
      </c>
      <c r="I99" s="94">
        <f>资产资本表!I64</f>
        <v>197429402.27000001</v>
      </c>
      <c r="J99" s="94">
        <f>资产资本表!J64</f>
        <v>245691387.03999999</v>
      </c>
      <c r="K99" s="94">
        <f>资产资本表!K64</f>
        <v>214032531.94999999</v>
      </c>
      <c r="L99" s="94">
        <f>资产资本表!L64</f>
        <v>210574537.80000001</v>
      </c>
      <c r="M99" s="94">
        <f>资产资本表!M64</f>
        <v>325009553.83999997</v>
      </c>
      <c r="N99" s="94">
        <f>资产资本表!N64</f>
        <v>201949897.44</v>
      </c>
      <c r="O99" s="94">
        <f>资产资本表!O64</f>
        <v>220341118.28</v>
      </c>
      <c r="P99" s="94">
        <f>资产资本表!P64</f>
        <v>167566875.90000001</v>
      </c>
      <c r="Q99" s="94">
        <f>资产资本表!Q64</f>
        <v>104265197.84</v>
      </c>
      <c r="R99" s="94">
        <f>资产资本表!R64</f>
        <v>0</v>
      </c>
      <c r="S99" s="94">
        <f>资产资本表!S64</f>
        <v>0</v>
      </c>
      <c r="T99" s="94">
        <f>资产资本表!T64</f>
        <v>0</v>
      </c>
      <c r="U99" s="94">
        <f>资产资本表!U64</f>
        <v>0</v>
      </c>
      <c r="V99" s="94">
        <f>资产资本表!V64</f>
        <v>0</v>
      </c>
      <c r="W99" s="94">
        <f>资产资本表!W64</f>
        <v>0</v>
      </c>
      <c r="X99" s="94">
        <f>资产资本表!X64</f>
        <v>0</v>
      </c>
      <c r="Y99" s="94">
        <f>资产资本表!Y64</f>
        <v>0</v>
      </c>
      <c r="Z99" s="94">
        <f>资产资本表!Z64</f>
        <v>10040880</v>
      </c>
      <c r="AA99" s="94">
        <f>资产资本表!AA64</f>
        <v>10040880</v>
      </c>
      <c r="AB99" s="94">
        <f>资产资本表!AB64</f>
        <v>10040880</v>
      </c>
      <c r="AC99" s="94">
        <f>资产资本表!AC64</f>
        <v>10040880</v>
      </c>
      <c r="AD99" s="94">
        <f>资产资本表!AD64</f>
        <v>10040880</v>
      </c>
      <c r="AE99" s="94">
        <f>资产资本表!AE64</f>
        <v>0</v>
      </c>
      <c r="AF99" s="94">
        <f>资产资本表!AF64</f>
        <v>0</v>
      </c>
      <c r="AG99" s="94">
        <f>资产资本表!AG64</f>
        <v>0</v>
      </c>
      <c r="AH99" s="94">
        <f>资产资本表!AH64</f>
        <v>0</v>
      </c>
      <c r="AI99" s="94">
        <f>资产资本表!AI64</f>
        <v>0</v>
      </c>
      <c r="AJ99" s="94">
        <f>资产资本表!AJ64</f>
        <v>0</v>
      </c>
      <c r="AK99" s="94">
        <f>资产资本表!AK64</f>
        <v>0</v>
      </c>
      <c r="AL99" s="94">
        <f>资产资本表!AL64</f>
        <v>0</v>
      </c>
      <c r="AM99" s="94">
        <f>资产资本表!AM64</f>
        <v>0</v>
      </c>
      <c r="AN99" s="94">
        <f>资产资本表!AN64</f>
        <v>0</v>
      </c>
      <c r="AO99" s="94">
        <f>资产资本表!AO64</f>
        <v>0</v>
      </c>
      <c r="AP99" s="94">
        <f>资产资本表!AP64</f>
        <v>0</v>
      </c>
      <c r="AQ99" s="94">
        <f>资产资本表!AQ64</f>
        <v>0</v>
      </c>
      <c r="AR99" s="94">
        <f>资产资本表!AR64</f>
        <v>0</v>
      </c>
      <c r="AS99" s="94">
        <f>资产资本表!AS64</f>
        <v>0</v>
      </c>
      <c r="AT99" s="94">
        <f>资产资本表!AT64</f>
        <v>0</v>
      </c>
      <c r="AU99" s="94">
        <f>资产资本表!AU64</f>
        <v>0</v>
      </c>
      <c r="AV99" s="94">
        <f>资产资本表!AV64</f>
        <v>0</v>
      </c>
      <c r="AW99" s="94">
        <f>资产资本表!AW64</f>
        <v>0</v>
      </c>
      <c r="AX99" s="94">
        <f>资产资本表!AX64</f>
        <v>0</v>
      </c>
      <c r="AY99" s="94">
        <f>资产资本表!AY64</f>
        <v>0</v>
      </c>
      <c r="AZ99" s="94">
        <f>资产资本表!AZ64</f>
        <v>0</v>
      </c>
      <c r="BA99" s="94">
        <f>资产资本表!BA64</f>
        <v>0</v>
      </c>
      <c r="BB99" s="94">
        <f>资产资本表!BB64</f>
        <v>0</v>
      </c>
      <c r="BC99" s="94">
        <f>资产资本表!BC64</f>
        <v>0</v>
      </c>
      <c r="BD99" s="94">
        <f>资产资本表!BD64</f>
        <v>0</v>
      </c>
      <c r="BE99" s="94">
        <f>资产资本表!BE64</f>
        <v>0</v>
      </c>
      <c r="BF99" s="94">
        <f>资产资本表!BF64</f>
        <v>0</v>
      </c>
      <c r="BG99" s="94">
        <f>资产资本表!BG64</f>
        <v>0</v>
      </c>
      <c r="BH99" s="94">
        <f>资产资本表!BH64</f>
        <v>0</v>
      </c>
      <c r="BI99" s="94">
        <f>资产资本表!BI64</f>
        <v>0</v>
      </c>
      <c r="BJ99" s="94">
        <f>资产资本表!BJ64</f>
        <v>0</v>
      </c>
      <c r="BK99" s="94">
        <f>资产资本表!BK64</f>
        <v>0</v>
      </c>
      <c r="BL99" s="94">
        <f>资产资本表!BL64</f>
        <v>0</v>
      </c>
      <c r="BM99" s="94">
        <f>资产资本表!BM64</f>
        <v>0</v>
      </c>
      <c r="BN99" s="94">
        <f>资产资本表!BN64</f>
        <v>0</v>
      </c>
      <c r="BO99" s="94">
        <f>资产资本表!BO64</f>
        <v>0</v>
      </c>
      <c r="BP99" s="94">
        <f>资产资本表!BP64</f>
        <v>0</v>
      </c>
      <c r="BQ99" s="94">
        <f>资产资本表!BQ64</f>
        <v>0</v>
      </c>
      <c r="BR99" s="94">
        <f>资产资本表!BR64</f>
        <v>0</v>
      </c>
      <c r="BS99" s="94">
        <f>资产资本表!BS64</f>
        <v>0</v>
      </c>
      <c r="BT99" s="94">
        <f>资产资本表!BT64</f>
        <v>0</v>
      </c>
      <c r="BU99" s="94">
        <f>资产资本表!BU64</f>
        <v>0</v>
      </c>
      <c r="BV99" s="94">
        <f>资产资本表!BV64</f>
        <v>0</v>
      </c>
      <c r="BW99" s="94">
        <f>资产资本表!BW64</f>
        <v>0</v>
      </c>
      <c r="BX99" s="94">
        <f>资产资本表!BX64</f>
        <v>0</v>
      </c>
      <c r="BY99" s="94">
        <f>资产资本表!BY64</f>
        <v>0</v>
      </c>
      <c r="BZ99" s="94">
        <f>资产资本表!BZ64</f>
        <v>0</v>
      </c>
      <c r="CA99" s="94">
        <f>资产资本表!CA64</f>
        <v>0</v>
      </c>
      <c r="CB99" s="94">
        <f>资产资本表!CB64</f>
        <v>0</v>
      </c>
      <c r="CC99" s="94">
        <f>资产资本表!CC64</f>
        <v>0</v>
      </c>
      <c r="CD99" s="94">
        <f>资产资本表!CD64</f>
        <v>0</v>
      </c>
      <c r="CE99" s="94">
        <f>资产资本表!CE64</f>
        <v>0</v>
      </c>
      <c r="CF99" s="94">
        <f>资产资本表!CF64</f>
        <v>0</v>
      </c>
      <c r="CG99" s="94">
        <f>资产资本表!CG64</f>
        <v>0</v>
      </c>
      <c r="CH99" s="94">
        <f>资产资本表!CH64</f>
        <v>0</v>
      </c>
      <c r="CI99" s="94">
        <f>资产资本表!CI64</f>
        <v>0</v>
      </c>
      <c r="CJ99" s="94">
        <f>资产资本表!CJ64</f>
        <v>0</v>
      </c>
      <c r="CK99" s="94">
        <f>资产资本表!CK64</f>
        <v>0</v>
      </c>
    </row>
    <row r="100" spans="1:89" ht="71.25" customHeight="1">
      <c r="A100" s="206" t="s">
        <v>622</v>
      </c>
      <c r="B100" s="207"/>
      <c r="C100" s="207"/>
      <c r="D100" s="207"/>
      <c r="E100" s="207"/>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207"/>
      <c r="AD100" s="207"/>
      <c r="AE100" s="207"/>
      <c r="AF100" s="207"/>
      <c r="AG100" s="207"/>
      <c r="AH100" s="207"/>
      <c r="AI100" s="207"/>
      <c r="AJ100" s="207"/>
      <c r="AK100" s="207"/>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25" workbookViewId="0">
      <selection activeCell="Y39" sqref="Y39"/>
    </sheetView>
  </sheetViews>
  <sheetFormatPr defaultRowHeight="13.5"/>
  <cols>
    <col min="1" max="1" width="60.75" style="17" bestFit="1" customWidth="1"/>
    <col min="2" max="4" width="9.5" hidden="1" customWidth="1"/>
    <col min="5" max="5" width="19.5" bestFit="1" customWidth="1"/>
    <col min="6" max="7" width="19.5" hidden="1" customWidth="1"/>
    <col min="8" max="8" width="18.25" hidden="1" customWidth="1"/>
    <col min="9" max="9" width="19.5" bestFit="1" customWidth="1"/>
    <col min="10" max="10" width="19.5" hidden="1" customWidth="1"/>
    <col min="11" max="11" width="20.75" hidden="1" customWidth="1"/>
    <col min="12" max="12" width="17.25" hidden="1" customWidth="1"/>
    <col min="13" max="13" width="19.5" bestFit="1" customWidth="1"/>
    <col min="14" max="14" width="19.375" hidden="1" customWidth="1"/>
    <col min="15" max="15" width="20.75" hidden="1" customWidth="1"/>
    <col min="16" max="16" width="17.25" hidden="1" customWidth="1"/>
    <col min="17" max="17" width="19.5" bestFit="1" customWidth="1"/>
    <col min="18" max="18" width="19.5" hidden="1" customWidth="1"/>
    <col min="19" max="20" width="18.25" hidden="1" customWidth="1"/>
    <col min="21" max="21" width="19.5" bestFit="1" customWidth="1"/>
    <col min="22" max="22" width="19.5" hidden="1" customWidth="1"/>
    <col min="23" max="24" width="18.25" hidden="1" customWidth="1"/>
    <col min="25" max="25" width="19.5" bestFit="1" customWidth="1"/>
    <col min="26" max="27" width="19.5" hidden="1" customWidth="1"/>
    <col min="28" max="28" width="18.25" hidden="1" customWidth="1"/>
    <col min="29" max="29" width="19.5" bestFit="1" customWidth="1"/>
    <col min="30" max="32" width="19.5" hidden="1" customWidth="1"/>
    <col min="33" max="33" width="19.5" bestFit="1" customWidth="1"/>
    <col min="34" max="35" width="18.25" bestFit="1" customWidth="1"/>
    <col min="36" max="36" width="9.625" hidden="1" customWidth="1"/>
    <col min="37" max="39" width="17.25" bestFit="1" customWidth="1"/>
    <col min="40" max="40" width="16.125" bestFit="1" customWidth="1"/>
    <col min="41" max="43" width="17.25" bestFit="1" customWidth="1"/>
    <col min="44" max="44" width="16.125" bestFit="1" customWidth="1"/>
    <col min="45" max="45" width="9.625" bestFit="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3323484215.6599998</v>
      </c>
      <c r="F2" s="26">
        <f>现金流量表!F4</f>
        <v>2403482051</v>
      </c>
      <c r="G2" s="26">
        <f>现金流量表!G4</f>
        <v>1517802933.04</v>
      </c>
      <c r="H2" s="26">
        <f>现金流量表!H4</f>
        <v>725889830.87</v>
      </c>
      <c r="I2" s="26">
        <f>现金流量表!I4</f>
        <v>2786433906.6900001</v>
      </c>
      <c r="J2" s="26">
        <f>现金流量表!J4</f>
        <v>1932008171.77</v>
      </c>
      <c r="K2" s="26">
        <f>现金流量表!K4</f>
        <v>1207432016.72</v>
      </c>
      <c r="L2" s="26">
        <f>现金流量表!L4</f>
        <v>613536375.67999995</v>
      </c>
      <c r="M2" s="26">
        <f>现金流量表!M4</f>
        <v>2462783664.9299998</v>
      </c>
      <c r="N2" s="26">
        <f>现金流量表!N4</f>
        <v>1766819157.46</v>
      </c>
      <c r="O2" s="26">
        <f>现金流量表!O4</f>
        <v>1096328773.4000001</v>
      </c>
      <c r="P2" s="26">
        <f>现金流量表!P4</f>
        <v>472904600.87</v>
      </c>
      <c r="Q2" s="26">
        <f>现金流量表!Q4</f>
        <v>1999171282.2</v>
      </c>
      <c r="R2" s="26">
        <f>现金流量表!R4</f>
        <v>1394917513.48</v>
      </c>
      <c r="S2" s="26">
        <f>现金流量表!S4</f>
        <v>866131031.61000001</v>
      </c>
      <c r="T2" s="26">
        <f>现金流量表!T4</f>
        <v>385460479.64999998</v>
      </c>
      <c r="U2" s="26">
        <f>现金流量表!U4</f>
        <v>1752851804.6900001</v>
      </c>
      <c r="V2" s="26">
        <f>现金流量表!V4</f>
        <v>1250980042.3</v>
      </c>
      <c r="W2" s="26">
        <f>现金流量表!W4</f>
        <v>874467983.99000001</v>
      </c>
      <c r="X2" s="26">
        <f>现金流量表!X4</f>
        <v>415909565.64999998</v>
      </c>
      <c r="Y2" s="26">
        <f>现金流量表!Y4</f>
        <v>1573402425.1300001</v>
      </c>
      <c r="Z2" s="26">
        <f>现金流量表!Z4</f>
        <v>1088171048.8699999</v>
      </c>
      <c r="AA2" s="26">
        <f>现金流量表!AA4</f>
        <v>710402591.84000003</v>
      </c>
      <c r="AB2" s="26">
        <f>现金流量表!AB4</f>
        <v>354988871.57999998</v>
      </c>
      <c r="AC2" s="26">
        <f>现金流量表!AC4</f>
        <v>1719790809.5</v>
      </c>
      <c r="AD2" s="26">
        <f>现金流量表!AD4</f>
        <v>1294368858.1400001</v>
      </c>
      <c r="AE2" s="26">
        <f>现金流量表!AE4</f>
        <v>933367840.66999996</v>
      </c>
      <c r="AF2" s="26">
        <f>现金流量表!AF4</f>
        <v>0</v>
      </c>
      <c r="AG2" s="26">
        <f>现金流量表!AG4</f>
        <v>1124500882.1400001</v>
      </c>
      <c r="AH2" s="26">
        <f>现金流量表!AH4</f>
        <v>936885038.70000005</v>
      </c>
      <c r="AI2" s="26">
        <f>现金流量表!AI4</f>
        <v>773961181.29999995</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3099658647.4400001</v>
      </c>
      <c r="F3" s="26">
        <f>利润表!F3</f>
        <v>2160309950.1300001</v>
      </c>
      <c r="G3" s="26">
        <f>利润表!G3</f>
        <v>1403503758.28</v>
      </c>
      <c r="H3" s="26">
        <f>利润表!H3</f>
        <v>675502324.94000006</v>
      </c>
      <c r="I3" s="26">
        <f>利润表!I3</f>
        <v>2617076763.3600001</v>
      </c>
      <c r="J3" s="26">
        <f>利润表!J3</f>
        <v>1865982737.51</v>
      </c>
      <c r="K3" s="26">
        <f>利润表!K3</f>
        <v>1169993595.8099999</v>
      </c>
      <c r="L3" s="26">
        <f>利润表!L3</f>
        <v>499283095.63999999</v>
      </c>
      <c r="M3" s="26">
        <f>利润表!M3</f>
        <v>2402986382.1799998</v>
      </c>
      <c r="N3" s="26">
        <f>利润表!N3</f>
        <v>1750819308.3599999</v>
      </c>
      <c r="O3" s="26">
        <f>利润表!O3</f>
        <v>1118866876.5899999</v>
      </c>
      <c r="P3" s="26">
        <f>利润表!P3</f>
        <v>509879557.19</v>
      </c>
      <c r="Q3" s="26">
        <f>利润表!Q3</f>
        <v>2047511528.29</v>
      </c>
      <c r="R3" s="26">
        <f>利润表!R3</f>
        <v>1381681219.1300001</v>
      </c>
      <c r="S3" s="26">
        <f>利润表!S3</f>
        <v>849239934.23000002</v>
      </c>
      <c r="T3" s="26">
        <f>利润表!T3</f>
        <v>376529472</v>
      </c>
      <c r="U3" s="26">
        <f>利润表!U3</f>
        <v>1582936364.2</v>
      </c>
      <c r="V3" s="26">
        <f>利润表!V3</f>
        <v>1101010491.5</v>
      </c>
      <c r="W3" s="26">
        <f>利润表!W3</f>
        <v>708155046.07000005</v>
      </c>
      <c r="X3" s="26">
        <f>利润表!X3</f>
        <v>339991655.47000003</v>
      </c>
      <c r="Y3" s="26">
        <f>利润表!Y3</f>
        <v>1521517728.1700001</v>
      </c>
      <c r="Z3" s="26">
        <f>利润表!Z3</f>
        <v>1106108920.54</v>
      </c>
      <c r="AA3" s="26">
        <f>利润表!AA3</f>
        <v>740385384.69000006</v>
      </c>
      <c r="AB3" s="26">
        <f>利润表!AB3</f>
        <v>390272453.14999998</v>
      </c>
      <c r="AC3" s="26">
        <f>利润表!AC3</f>
        <v>1501074352.8900001</v>
      </c>
      <c r="AD3" s="26">
        <f>利润表!AD3</f>
        <v>1088784826.48</v>
      </c>
      <c r="AE3" s="26">
        <f>利润表!AE3</f>
        <v>760885421.07000005</v>
      </c>
      <c r="AF3" s="26">
        <f>利润表!AF3</f>
        <v>324176616.95999998</v>
      </c>
      <c r="AG3" s="26">
        <f>利润表!AG3</f>
        <v>1152358350.49</v>
      </c>
      <c r="AH3" s="26">
        <f>利润表!AH3</f>
        <v>834988782.99000001</v>
      </c>
      <c r="AI3" s="26">
        <f>利润表!AI3</f>
        <v>731439555.46000004</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0.9164185875936478</v>
      </c>
      <c r="F5" s="28">
        <f t="shared" ref="F5:BQ5" si="2">(F2/(1+F4))/F3</f>
        <v>0.95090899485244929</v>
      </c>
      <c r="G5" s="28">
        <f t="shared" si="2"/>
        <v>0.92430637002822069</v>
      </c>
      <c r="H5" s="28">
        <f t="shared" si="2"/>
        <v>0.91845525316046117</v>
      </c>
      <c r="I5" s="28">
        <f t="shared" si="2"/>
        <v>0.91001054113435675</v>
      </c>
      <c r="J5" s="28">
        <f t="shared" si="2"/>
        <v>0.88494336121477934</v>
      </c>
      <c r="K5" s="28">
        <f t="shared" si="2"/>
        <v>0.88205027820626669</v>
      </c>
      <c r="L5" s="28">
        <f t="shared" si="2"/>
        <v>1.0502860386482293</v>
      </c>
      <c r="M5" s="28">
        <f t="shared" si="2"/>
        <v>0.87596971791798528</v>
      </c>
      <c r="N5" s="28">
        <f t="shared" si="2"/>
        <v>0.8625115320423471</v>
      </c>
      <c r="O5" s="28">
        <f t="shared" si="2"/>
        <v>0.83748402894358653</v>
      </c>
      <c r="P5" s="28">
        <f t="shared" si="2"/>
        <v>0.7927204785049633</v>
      </c>
      <c r="Q5" s="28">
        <f t="shared" si="2"/>
        <v>0.83452199412853934</v>
      </c>
      <c r="R5" s="28">
        <f t="shared" si="2"/>
        <v>0.86288875791426056</v>
      </c>
      <c r="S5" s="28">
        <f t="shared" si="2"/>
        <v>0.87170056795693363</v>
      </c>
      <c r="T5" s="28">
        <f t="shared" si="2"/>
        <v>0.87497374285287388</v>
      </c>
      <c r="U5" s="28">
        <f t="shared" si="2"/>
        <v>0.94644609190568163</v>
      </c>
      <c r="V5" s="28">
        <f t="shared" si="2"/>
        <v>0.97112036590209128</v>
      </c>
      <c r="W5" s="28">
        <f t="shared" si="2"/>
        <v>1.0554306397626181</v>
      </c>
      <c r="X5" s="28">
        <f t="shared" si="2"/>
        <v>1.045549958418561</v>
      </c>
      <c r="Y5" s="28">
        <f t="shared" si="2"/>
        <v>0.88384668324860605</v>
      </c>
      <c r="Z5" s="28">
        <f t="shared" si="2"/>
        <v>0.84084009111495173</v>
      </c>
      <c r="AA5" s="28">
        <f t="shared" si="2"/>
        <v>0.82008871998679167</v>
      </c>
      <c r="AB5" s="28">
        <f t="shared" si="2"/>
        <v>0.77742943295078926</v>
      </c>
      <c r="AC5" s="28">
        <f t="shared" si="2"/>
        <v>0.97923641953933305</v>
      </c>
      <c r="AD5" s="28">
        <f t="shared" si="2"/>
        <v>1.016085219452449</v>
      </c>
      <c r="AE5" s="28">
        <f t="shared" si="2"/>
        <v>1.0484499624780543</v>
      </c>
      <c r="AF5" s="28">
        <f t="shared" si="2"/>
        <v>0</v>
      </c>
      <c r="AG5" s="28">
        <f t="shared" si="2"/>
        <v>0.83403905101936748</v>
      </c>
      <c r="AH5" s="28">
        <f t="shared" si="2"/>
        <v>0.95900263529998031</v>
      </c>
      <c r="AI5" s="28">
        <f t="shared" si="2"/>
        <v>0.90438817291795848</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1815599388.3699999</v>
      </c>
      <c r="F6" s="26">
        <f>现金流量表!F8</f>
        <v>1473569998.6800001</v>
      </c>
      <c r="G6" s="26">
        <f>现金流量表!G8</f>
        <v>931032740.75999999</v>
      </c>
      <c r="H6" s="26">
        <f>现金流量表!H8</f>
        <v>496252676.93000001</v>
      </c>
      <c r="I6" s="26">
        <f>现金流量表!I8</f>
        <v>1264843222.45</v>
      </c>
      <c r="J6" s="26">
        <f>现金流量表!J8</f>
        <v>931459690.03999996</v>
      </c>
      <c r="K6" s="26">
        <f>现金流量表!K8</f>
        <v>574587865.17999995</v>
      </c>
      <c r="L6" s="26">
        <f>现金流量表!L8</f>
        <v>357100719.87</v>
      </c>
      <c r="M6" s="26">
        <f>现金流量表!M8</f>
        <v>1246230923.6400001</v>
      </c>
      <c r="N6" s="26">
        <f>现金流量表!N8</f>
        <v>1087021513.0899999</v>
      </c>
      <c r="O6" s="26">
        <f>现金流量表!O8</f>
        <v>691342224.02999997</v>
      </c>
      <c r="P6" s="26">
        <f>现金流量表!P8</f>
        <v>318433401.66000003</v>
      </c>
      <c r="Q6" s="26">
        <f>现金流量表!Q8</f>
        <v>1306738725.53</v>
      </c>
      <c r="R6" s="26">
        <f>现金流量表!R8</f>
        <v>971651055.02999997</v>
      </c>
      <c r="S6" s="26">
        <f>现金流量表!S8</f>
        <v>579988804.67999995</v>
      </c>
      <c r="T6" s="26">
        <f>现金流量表!T8</f>
        <v>253590627.83000001</v>
      </c>
      <c r="U6" s="26">
        <f>现金流量表!U8</f>
        <v>1070439821.5700001</v>
      </c>
      <c r="V6" s="26">
        <f>现金流量表!V8</f>
        <v>796882634.87</v>
      </c>
      <c r="W6" s="26">
        <f>现金流量表!W8</f>
        <v>541563240.05999994</v>
      </c>
      <c r="X6" s="26">
        <f>现金流量表!X8</f>
        <v>273225405.82999998</v>
      </c>
      <c r="Y6" s="26">
        <f>现金流量表!Y8</f>
        <v>877799252.97000003</v>
      </c>
      <c r="Z6" s="26">
        <f>现金流量表!Z8</f>
        <v>636733628.03999996</v>
      </c>
      <c r="AA6" s="26">
        <f>现金流量表!AA8</f>
        <v>388457662.99000001</v>
      </c>
      <c r="AB6" s="26">
        <f>现金流量表!AB8</f>
        <v>156651367.16999999</v>
      </c>
      <c r="AC6" s="26">
        <f>现金流量表!AC8</f>
        <v>998169349.70000005</v>
      </c>
      <c r="AD6" s="26">
        <f>现金流量表!AD8</f>
        <v>704006093.36000001</v>
      </c>
      <c r="AE6" s="26">
        <f>现金流量表!AE8</f>
        <v>511991023.39999998</v>
      </c>
      <c r="AF6" s="26">
        <f>现金流量表!AF8</f>
        <v>0</v>
      </c>
      <c r="AG6" s="26">
        <f>现金流量表!AG8</f>
        <v>734754967.30999994</v>
      </c>
      <c r="AH6" s="26">
        <f>现金流量表!AH8</f>
        <v>663002285.97000003</v>
      </c>
      <c r="AI6" s="26">
        <f>现金流量表!AI8</f>
        <v>418878782.69999999</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482736686.87</v>
      </c>
      <c r="F7" s="26">
        <f>现金流量表!F9</f>
        <v>384004542.80000001</v>
      </c>
      <c r="G7" s="26">
        <f>现金流量表!G9</f>
        <v>250864121.33000001</v>
      </c>
      <c r="H7" s="26">
        <f>现金流量表!H9</f>
        <v>111926457.03</v>
      </c>
      <c r="I7" s="26">
        <f>现金流量表!I9</f>
        <v>403990516.39999998</v>
      </c>
      <c r="J7" s="26">
        <f>现金流量表!J9</f>
        <v>352495274.37</v>
      </c>
      <c r="K7" s="26">
        <f>现金流量表!K9</f>
        <v>236094141.41</v>
      </c>
      <c r="L7" s="26">
        <f>现金流量表!L9</f>
        <v>126971946.81</v>
      </c>
      <c r="M7" s="26">
        <f>现金流量表!M9</f>
        <v>347033161.17000002</v>
      </c>
      <c r="N7" s="26">
        <f>现金流量表!N9</f>
        <v>259912563.91</v>
      </c>
      <c r="O7" s="26">
        <f>现金流量表!O9</f>
        <v>173594999.88</v>
      </c>
      <c r="P7" s="26">
        <f>现金流量表!P9</f>
        <v>74919085.049999997</v>
      </c>
      <c r="Q7" s="26">
        <f>现金流量表!Q9</f>
        <v>256946664.68000001</v>
      </c>
      <c r="R7" s="26">
        <f>现金流量表!R9</f>
        <v>160415038.88</v>
      </c>
      <c r="S7" s="26">
        <f>现金流量表!S9</f>
        <v>119332110.68000001</v>
      </c>
      <c r="T7" s="26">
        <f>现金流量表!T9</f>
        <v>60834710.170000002</v>
      </c>
      <c r="U7" s="26">
        <f>现金流量表!U9</f>
        <v>197212869.87</v>
      </c>
      <c r="V7" s="26">
        <f>现金流量表!V9</f>
        <v>158282047.44</v>
      </c>
      <c r="W7" s="26">
        <f>现金流量表!W9</f>
        <v>106478556.27</v>
      </c>
      <c r="X7" s="26">
        <f>现金流量表!X9</f>
        <v>46638618.189999998</v>
      </c>
      <c r="Y7" s="26">
        <f>现金流量表!Y9</f>
        <v>166909333.84999999</v>
      </c>
      <c r="Z7" s="26">
        <f>现金流量表!Z9</f>
        <v>108727614.81</v>
      </c>
      <c r="AA7" s="26">
        <f>现金流量表!AA9</f>
        <v>81458891.799999997</v>
      </c>
      <c r="AB7" s="26">
        <f>现金流量表!AB9</f>
        <v>34640719.100000001</v>
      </c>
      <c r="AC7" s="26">
        <f>现金流量表!AC9</f>
        <v>125286990.09999999</v>
      </c>
      <c r="AD7" s="26">
        <f>现金流量表!AD9</f>
        <v>103167850.03</v>
      </c>
      <c r="AE7" s="26">
        <f>现金流量表!AE9</f>
        <v>71172073.629999995</v>
      </c>
      <c r="AF7" s="26">
        <f>现金流量表!AF9</f>
        <v>0</v>
      </c>
      <c r="AG7" s="26">
        <f>现金流量表!AG9</f>
        <v>123505361.72</v>
      </c>
      <c r="AH7" s="26">
        <f>现金流量表!AH9</f>
        <v>74773307.939999998</v>
      </c>
      <c r="AI7" s="26">
        <f>现金流量表!AI9</f>
        <v>65544428.210000001</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60" t="s">
        <v>496</v>
      </c>
      <c r="E8" s="58">
        <f>利润表!E6</f>
        <v>1987509300.0999999</v>
      </c>
      <c r="F8" s="58">
        <f>利润表!F6</f>
        <v>1379217191.97</v>
      </c>
      <c r="G8" s="58">
        <f>利润表!G6</f>
        <v>891601981.88999999</v>
      </c>
      <c r="H8" s="58">
        <f>利润表!H6</f>
        <v>425355162.02999997</v>
      </c>
      <c r="I8" s="58">
        <f>利润表!I6</f>
        <v>1671757249.99</v>
      </c>
      <c r="J8" s="58">
        <f>利润表!J6</f>
        <v>1215560827.3800001</v>
      </c>
      <c r="K8" s="58">
        <f>利润表!K6</f>
        <v>742941479.67999995</v>
      </c>
      <c r="L8" s="58">
        <f>利润表!L6</f>
        <v>323671523.80000001</v>
      </c>
      <c r="M8" s="58">
        <f>利润表!M6</f>
        <v>1624259009.25</v>
      </c>
      <c r="N8" s="58">
        <f>利润表!N6</f>
        <v>1160688558.5799999</v>
      </c>
      <c r="O8" s="58">
        <f>利润表!O6</f>
        <v>743128294.08000004</v>
      </c>
      <c r="P8" s="58">
        <f>利润表!P6</f>
        <v>352355287.80000001</v>
      </c>
      <c r="Q8" s="58">
        <f>利润表!Q6</f>
        <v>1382201109.45</v>
      </c>
      <c r="R8" s="58">
        <f>利润表!R6</f>
        <v>928602422.49000001</v>
      </c>
      <c r="S8" s="58">
        <f>利润表!S6</f>
        <v>571290073.47000003</v>
      </c>
      <c r="T8" s="58">
        <f>利润表!T6</f>
        <v>253242637.50999999</v>
      </c>
      <c r="U8" s="58">
        <f>利润表!U6</f>
        <v>1100398704</v>
      </c>
      <c r="V8" s="58">
        <f>利润表!V6</f>
        <v>748831469.87</v>
      </c>
      <c r="W8" s="58">
        <f>利润表!W6</f>
        <v>472627360.56999999</v>
      </c>
      <c r="X8" s="58">
        <f>利润表!X6</f>
        <v>224424809.56</v>
      </c>
      <c r="Y8" s="58">
        <f>利润表!Y6</f>
        <v>959814473.63999999</v>
      </c>
      <c r="Z8" s="58">
        <f>利润表!Z6</f>
        <v>687189132.80999994</v>
      </c>
      <c r="AA8" s="58">
        <f>利润表!AA6</f>
        <v>458785242.07999998</v>
      </c>
      <c r="AB8" s="58">
        <f>利润表!AB6</f>
        <v>246490639.78</v>
      </c>
      <c r="AC8" s="58">
        <f>利润表!AC6</f>
        <v>978389432.52999997</v>
      </c>
      <c r="AD8" s="58">
        <f>利润表!AD6</f>
        <v>697938796.60000002</v>
      </c>
      <c r="AE8" s="58">
        <f>利润表!AE6</f>
        <v>492560133.88999999</v>
      </c>
      <c r="AF8" s="58">
        <f>利润表!AF6</f>
        <v>0</v>
      </c>
      <c r="AG8" s="58">
        <f>利润表!AG6</f>
        <v>750036591.80999994</v>
      </c>
      <c r="AH8" s="58">
        <f>利润表!AH6</f>
        <v>544929593.13999999</v>
      </c>
      <c r="AI8" s="58">
        <f>利润表!AI6</f>
        <v>409630147.45999998</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60" t="s">
        <v>497</v>
      </c>
      <c r="E9" s="58">
        <f>利润表!E7</f>
        <v>41986351.399999999</v>
      </c>
      <c r="F9" s="58">
        <f>利润表!F7</f>
        <v>26577028.059999999</v>
      </c>
      <c r="G9" s="58">
        <f>利润表!G7</f>
        <v>15761331.68</v>
      </c>
      <c r="H9" s="58">
        <f>利润表!H7</f>
        <v>7077216.46</v>
      </c>
      <c r="I9" s="58">
        <f>利润表!I7</f>
        <v>38107000.049999997</v>
      </c>
      <c r="J9" s="58">
        <f>利润表!J7</f>
        <v>14724288.810000001</v>
      </c>
      <c r="K9" s="58">
        <f>利润表!K7</f>
        <v>9040450.7599999998</v>
      </c>
      <c r="L9" s="58">
        <f>利润表!L7</f>
        <v>3856901.97</v>
      </c>
      <c r="M9" s="58">
        <f>利润表!M7</f>
        <v>17381387.309999999</v>
      </c>
      <c r="N9" s="58">
        <f>利润表!N7</f>
        <v>11477981.789999999</v>
      </c>
      <c r="O9" s="58">
        <f>利润表!O7</f>
        <v>5783510.7999999998</v>
      </c>
      <c r="P9" s="58">
        <f>利润表!P7</f>
        <v>3020357.17</v>
      </c>
      <c r="Q9" s="58">
        <f>利润表!Q7</f>
        <v>9596811</v>
      </c>
      <c r="R9" s="58">
        <f>利润表!R7</f>
        <v>6471313.2400000002</v>
      </c>
      <c r="S9" s="58">
        <f>利润表!S7</f>
        <v>4176567.32</v>
      </c>
      <c r="T9" s="58">
        <f>利润表!T7</f>
        <v>1838851.76</v>
      </c>
      <c r="U9" s="58">
        <f>利润表!U7</f>
        <v>9421694.4000000004</v>
      </c>
      <c r="V9" s="58">
        <f>利润表!V7</f>
        <v>6519200.0099999998</v>
      </c>
      <c r="W9" s="58">
        <f>利润表!W7</f>
        <v>4678100.17</v>
      </c>
      <c r="X9" s="58">
        <f>利润表!X7</f>
        <v>2502363.46</v>
      </c>
      <c r="Y9" s="58">
        <f>利润表!Y7</f>
        <v>14873057.130000001</v>
      </c>
      <c r="Z9" s="58">
        <f>利润表!Z7</f>
        <v>10900928.76</v>
      </c>
      <c r="AA9" s="58">
        <f>利润表!AA7</f>
        <v>7584865.1299999999</v>
      </c>
      <c r="AB9" s="58">
        <f>利润表!AB7</f>
        <v>4642684.74</v>
      </c>
      <c r="AC9" s="58">
        <f>利润表!AC7</f>
        <v>16248393.529999999</v>
      </c>
      <c r="AD9" s="58">
        <f>利润表!AD7</f>
        <v>12659198.039999999</v>
      </c>
      <c r="AE9" s="58">
        <f>利润表!AE7</f>
        <v>8102089.9000000004</v>
      </c>
      <c r="AF9" s="58">
        <f>利润表!AF7</f>
        <v>0</v>
      </c>
      <c r="AG9" s="58">
        <f>利润表!AG7</f>
        <v>8007009.4100000001</v>
      </c>
      <c r="AH9" s="58">
        <f>利润表!AH7</f>
        <v>5050779.18</v>
      </c>
      <c r="AI9" s="58">
        <f>利润表!AI7</f>
        <v>3006053.22</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60" t="s">
        <v>498</v>
      </c>
      <c r="E10" s="58">
        <f>利润表!E8</f>
        <v>68630471.739999995</v>
      </c>
      <c r="F10" s="58">
        <f>利润表!F8</f>
        <v>53413599.939999998</v>
      </c>
      <c r="G10" s="58">
        <f>利润表!G8</f>
        <v>35230801.840000004</v>
      </c>
      <c r="H10" s="58">
        <f>利润表!H8</f>
        <v>18440303.780000001</v>
      </c>
      <c r="I10" s="58">
        <f>利润表!I8</f>
        <v>57847413.770000003</v>
      </c>
      <c r="J10" s="58">
        <f>利润表!J8</f>
        <v>36826489.509999998</v>
      </c>
      <c r="K10" s="58">
        <f>利润表!K8</f>
        <v>22763243.829999998</v>
      </c>
      <c r="L10" s="58">
        <f>利润表!L8</f>
        <v>11511919.470000001</v>
      </c>
      <c r="M10" s="58">
        <f>利润表!M8</f>
        <v>53479226.740000002</v>
      </c>
      <c r="N10" s="58">
        <f>利润表!N8</f>
        <v>31770385.640000001</v>
      </c>
      <c r="O10" s="58">
        <f>利润表!O8</f>
        <v>19664684.66</v>
      </c>
      <c r="P10" s="58">
        <f>利润表!P8</f>
        <v>10822714.130000001</v>
      </c>
      <c r="Q10" s="58">
        <f>利润表!Q8</f>
        <v>32464521.510000002</v>
      </c>
      <c r="R10" s="58">
        <f>利润表!R8</f>
        <v>23231071.140000001</v>
      </c>
      <c r="S10" s="58">
        <f>利润表!S8</f>
        <v>15031171.99</v>
      </c>
      <c r="T10" s="58">
        <f>利润表!T8</f>
        <v>7430120.6299999999</v>
      </c>
      <c r="U10" s="58">
        <f>利润表!U8</f>
        <v>38287887.950000003</v>
      </c>
      <c r="V10" s="58">
        <f>利润表!V8</f>
        <v>25254262.309999999</v>
      </c>
      <c r="W10" s="58">
        <f>利润表!W8</f>
        <v>17692191.199999999</v>
      </c>
      <c r="X10" s="58">
        <f>利润表!X8</f>
        <v>7760542.1900000004</v>
      </c>
      <c r="Y10" s="58">
        <f>利润表!Y8</f>
        <v>34011655.630000003</v>
      </c>
      <c r="Z10" s="58">
        <f>利润表!Z8</f>
        <v>25343147.800000001</v>
      </c>
      <c r="AA10" s="58">
        <f>利润表!AA8</f>
        <v>16623045.99</v>
      </c>
      <c r="AB10" s="58">
        <f>利润表!AB8</f>
        <v>9860153.4100000001</v>
      </c>
      <c r="AC10" s="58">
        <f>利润表!AC8</f>
        <v>56397849.689999998</v>
      </c>
      <c r="AD10" s="58">
        <f>利润表!AD8</f>
        <v>44594062.969999999</v>
      </c>
      <c r="AE10" s="58">
        <f>利润表!AE8</f>
        <v>27495727.559999999</v>
      </c>
      <c r="AF10" s="58">
        <f>利润表!AF8</f>
        <v>0</v>
      </c>
      <c r="AG10" s="58">
        <f>利润表!AG8</f>
        <v>35531956.090000004</v>
      </c>
      <c r="AH10" s="58">
        <f>利润表!AH8</f>
        <v>32832745.870000001</v>
      </c>
      <c r="AI10" s="58">
        <f>利润表!AI8</f>
        <v>40758920.649999999</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60" t="s">
        <v>499</v>
      </c>
      <c r="E11" s="58">
        <f>利润表!E9</f>
        <v>415278552.29000002</v>
      </c>
      <c r="F11" s="58">
        <f>利润表!F9</f>
        <v>291951285.97000003</v>
      </c>
      <c r="G11" s="58">
        <f>利润表!G9</f>
        <v>190247070.47999999</v>
      </c>
      <c r="H11" s="58">
        <f>利润表!H9</f>
        <v>88770604.620000005</v>
      </c>
      <c r="I11" s="58">
        <f>利润表!I9</f>
        <v>339798493.77999997</v>
      </c>
      <c r="J11" s="58">
        <f>利润表!J9</f>
        <v>251531912.50999999</v>
      </c>
      <c r="K11" s="58">
        <f>利润表!K9</f>
        <v>161662419.21000001</v>
      </c>
      <c r="L11" s="58">
        <f>利润表!L9</f>
        <v>79365946.519999996</v>
      </c>
      <c r="M11" s="58">
        <f>利润表!M9</f>
        <v>298298983.14999998</v>
      </c>
      <c r="N11" s="58">
        <f>利润表!N9</f>
        <v>208077685.93000001</v>
      </c>
      <c r="O11" s="58">
        <f>利润表!O9</f>
        <v>127258633.84</v>
      </c>
      <c r="P11" s="58">
        <f>利润表!P9</f>
        <v>60809830.539999999</v>
      </c>
      <c r="Q11" s="58">
        <f>利润表!Q9</f>
        <v>284962606.10000002</v>
      </c>
      <c r="R11" s="58">
        <f>利润表!R9</f>
        <v>188418976.65000001</v>
      </c>
      <c r="S11" s="58">
        <f>利润表!S9</f>
        <v>108515881.02</v>
      </c>
      <c r="T11" s="58">
        <f>利润表!T9</f>
        <v>47476289.789999999</v>
      </c>
      <c r="U11" s="58">
        <f>利润表!U9</f>
        <v>221405603.84</v>
      </c>
      <c r="V11" s="58">
        <f>利润表!V9</f>
        <v>148321014.16999999</v>
      </c>
      <c r="W11" s="58">
        <f>利润表!W9</f>
        <v>90829635</v>
      </c>
      <c r="X11" s="58">
        <f>利润表!X9</f>
        <v>51152785.729999997</v>
      </c>
      <c r="Y11" s="58">
        <f>利润表!Y9</f>
        <v>207692583.06</v>
      </c>
      <c r="Z11" s="58">
        <f>利润表!Z9</f>
        <v>134832794.69</v>
      </c>
      <c r="AA11" s="58">
        <f>利润表!AA9</f>
        <v>80908955.079999998</v>
      </c>
      <c r="AB11" s="58">
        <f>利润表!AB9</f>
        <v>36328207.799999997</v>
      </c>
      <c r="AC11" s="58">
        <f>利润表!AC9</f>
        <v>179152888.47</v>
      </c>
      <c r="AD11" s="58">
        <f>利润表!AD9</f>
        <v>115512971.97</v>
      </c>
      <c r="AE11" s="58">
        <f>利润表!AE9</f>
        <v>72120787.569999993</v>
      </c>
      <c r="AF11" s="58">
        <f>利润表!AF9</f>
        <v>0</v>
      </c>
      <c r="AG11" s="58">
        <f>利润表!AG9</f>
        <v>154541420.50999999</v>
      </c>
      <c r="AH11" s="58">
        <f>利润表!AH9</f>
        <v>100091753.73</v>
      </c>
      <c r="AI11" s="58">
        <f>利润表!AI9</f>
        <v>110834577.73</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60" t="s">
        <v>500</v>
      </c>
      <c r="E12" s="58">
        <f>SUM(E8:E11)</f>
        <v>2513404675.5300002</v>
      </c>
      <c r="F12" s="58">
        <f t="shared" ref="F12:BQ12" si="4">SUM(F8:F11)</f>
        <v>1751159105.9400001</v>
      </c>
      <c r="G12" s="58">
        <f t="shared" si="4"/>
        <v>1132841185.8899999</v>
      </c>
      <c r="H12" s="58">
        <f t="shared" si="4"/>
        <v>539643286.88999999</v>
      </c>
      <c r="I12" s="58">
        <f t="shared" si="4"/>
        <v>2107510157.5899999</v>
      </c>
      <c r="J12" s="58">
        <f t="shared" si="4"/>
        <v>1518643518.21</v>
      </c>
      <c r="K12" s="58">
        <f t="shared" si="4"/>
        <v>936407593.48000002</v>
      </c>
      <c r="L12" s="58">
        <f t="shared" si="4"/>
        <v>418406291.76000005</v>
      </c>
      <c r="M12" s="58">
        <f t="shared" si="4"/>
        <v>1993418606.4499998</v>
      </c>
      <c r="N12" s="58">
        <f t="shared" si="4"/>
        <v>1412014611.9400001</v>
      </c>
      <c r="O12" s="58">
        <f t="shared" si="4"/>
        <v>895835123.38</v>
      </c>
      <c r="P12" s="58">
        <f t="shared" si="4"/>
        <v>427008189.64000005</v>
      </c>
      <c r="Q12" s="58">
        <f t="shared" si="4"/>
        <v>1709225048.0599999</v>
      </c>
      <c r="R12" s="58">
        <f t="shared" si="4"/>
        <v>1146723783.52</v>
      </c>
      <c r="S12" s="58">
        <f t="shared" si="4"/>
        <v>699013693.80000007</v>
      </c>
      <c r="T12" s="58">
        <f t="shared" si="4"/>
        <v>309987899.69</v>
      </c>
      <c r="U12" s="58">
        <f t="shared" si="4"/>
        <v>1369513890.1900001</v>
      </c>
      <c r="V12" s="58">
        <f t="shared" si="4"/>
        <v>928925946.3599999</v>
      </c>
      <c r="W12" s="58">
        <f t="shared" si="4"/>
        <v>585827286.94000006</v>
      </c>
      <c r="X12" s="58">
        <f t="shared" si="4"/>
        <v>285840500.94</v>
      </c>
      <c r="Y12" s="58">
        <f t="shared" si="4"/>
        <v>1216391769.46</v>
      </c>
      <c r="Z12" s="58">
        <f t="shared" si="4"/>
        <v>858266004.05999994</v>
      </c>
      <c r="AA12" s="58">
        <f t="shared" si="4"/>
        <v>563902108.27999997</v>
      </c>
      <c r="AB12" s="58">
        <f t="shared" si="4"/>
        <v>297321685.73000002</v>
      </c>
      <c r="AC12" s="58">
        <f t="shared" si="4"/>
        <v>1230188564.22</v>
      </c>
      <c r="AD12" s="58">
        <f t="shared" si="4"/>
        <v>870705029.58000004</v>
      </c>
      <c r="AE12" s="58">
        <f t="shared" si="4"/>
        <v>600278738.91999996</v>
      </c>
      <c r="AF12" s="58">
        <f t="shared" si="4"/>
        <v>0</v>
      </c>
      <c r="AG12" s="58">
        <f t="shared" si="4"/>
        <v>948116977.81999993</v>
      </c>
      <c r="AH12" s="58">
        <f t="shared" si="4"/>
        <v>682904871.91999996</v>
      </c>
      <c r="AI12" s="58">
        <f t="shared" si="4"/>
        <v>564229699.05999994</v>
      </c>
      <c r="AJ12" s="58">
        <f t="shared" si="4"/>
        <v>0</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0.8094721298611286</v>
      </c>
      <c r="F13" s="28">
        <f t="shared" ref="F13:BQ13" si="6">(F6/(1+F4)+F7)/F12</f>
        <v>0.93850186117219869</v>
      </c>
      <c r="G13" s="28">
        <f t="shared" si="6"/>
        <v>0.9238881969053685</v>
      </c>
      <c r="H13" s="28">
        <f t="shared" si="6"/>
        <v>0.99338592209510923</v>
      </c>
      <c r="I13" s="28">
        <f t="shared" si="6"/>
        <v>0.70464813388553271</v>
      </c>
      <c r="J13" s="28">
        <f t="shared" si="6"/>
        <v>0.75634252133142765</v>
      </c>
      <c r="K13" s="28">
        <f t="shared" si="6"/>
        <v>0.77657943607397395</v>
      </c>
      <c r="L13" s="28">
        <f t="shared" si="6"/>
        <v>1.0329343650144815</v>
      </c>
      <c r="M13" s="28">
        <f t="shared" si="6"/>
        <v>0.70842511060667435</v>
      </c>
      <c r="N13" s="28">
        <f t="shared" si="6"/>
        <v>0.8420527451855877</v>
      </c>
      <c r="O13" s="28">
        <f t="shared" si="6"/>
        <v>0.85337778090773431</v>
      </c>
      <c r="P13" s="28">
        <f t="shared" si="6"/>
        <v>0.81282840478240193</v>
      </c>
      <c r="Q13" s="28">
        <f t="shared" si="6"/>
        <v>0.80376622833868672</v>
      </c>
      <c r="R13" s="28">
        <f t="shared" si="6"/>
        <v>0.86410174823747887</v>
      </c>
      <c r="S13" s="28">
        <f t="shared" si="6"/>
        <v>0.8798812429744749</v>
      </c>
      <c r="T13" s="28">
        <f t="shared" si="6"/>
        <v>0.89545055403135765</v>
      </c>
      <c r="U13" s="28">
        <f t="shared" si="6"/>
        <v>0.81205361131271125</v>
      </c>
      <c r="V13" s="28">
        <f t="shared" si="6"/>
        <v>0.9036008950431037</v>
      </c>
      <c r="W13" s="28">
        <f t="shared" si="6"/>
        <v>0.97187879963358348</v>
      </c>
      <c r="X13" s="28">
        <f t="shared" si="6"/>
        <v>0.98014313981942502</v>
      </c>
      <c r="Y13" s="28">
        <f t="shared" si="6"/>
        <v>0.75400469540039172</v>
      </c>
      <c r="Z13" s="28">
        <f t="shared" si="6"/>
        <v>0.76077158809020917</v>
      </c>
      <c r="AA13" s="28">
        <f t="shared" si="6"/>
        <v>0.73323717415034606</v>
      </c>
      <c r="AB13" s="28">
        <f t="shared" si="6"/>
        <v>0.56682974905268235</v>
      </c>
      <c r="AC13" s="28">
        <f t="shared" si="6"/>
        <v>0.79534407560125131</v>
      </c>
      <c r="AD13" s="28">
        <f t="shared" si="6"/>
        <v>0.80955367867739803</v>
      </c>
      <c r="AE13" s="28">
        <f t="shared" si="6"/>
        <v>0.84755831906442047</v>
      </c>
      <c r="AF13" s="28" t="e">
        <f t="shared" si="6"/>
        <v>#DIV/0!</v>
      </c>
      <c r="AG13" s="28">
        <f t="shared" si="6"/>
        <v>0.79262483201543099</v>
      </c>
      <c r="AH13" s="28">
        <f t="shared" si="6"/>
        <v>0.93928445205516464</v>
      </c>
      <c r="AI13" s="28">
        <f t="shared" si="6"/>
        <v>0.75068803096574033</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671396305.88</v>
      </c>
      <c r="F14" s="26">
        <f>现金流量表!F13</f>
        <v>472220795.66000003</v>
      </c>
      <c r="G14" s="26">
        <f>现金流量表!G13</f>
        <v>89866496.560000002</v>
      </c>
      <c r="H14" s="26">
        <f>现金流量表!H13</f>
        <v>98632519.780000001</v>
      </c>
      <c r="I14" s="26">
        <f>现金流量表!I13</f>
        <v>689844199.94000006</v>
      </c>
      <c r="J14" s="26">
        <f>现金流量表!J13</f>
        <v>153912849.30000001</v>
      </c>
      <c r="K14" s="26">
        <f>现金流量表!K13</f>
        <v>19900576.359999999</v>
      </c>
      <c r="L14" s="26">
        <f>现金流量表!L13</f>
        <v>6908958.2800000003</v>
      </c>
      <c r="M14" s="26">
        <f>现金流量表!M13</f>
        <v>227783450.15000001</v>
      </c>
      <c r="N14" s="26">
        <f>现金流量表!N13</f>
        <v>11019516.92</v>
      </c>
      <c r="O14" s="26">
        <f>现金流量表!O13</f>
        <v>-70332768.439999998</v>
      </c>
      <c r="P14" s="26">
        <f>现金流量表!P13</f>
        <v>5955731.9100000001</v>
      </c>
      <c r="Q14" s="26">
        <f>现金流量表!Q13</f>
        <v>165537405.34999999</v>
      </c>
      <c r="R14" s="26">
        <f>现金流量表!R13</f>
        <v>126379974.90000001</v>
      </c>
      <c r="S14" s="26">
        <f>现金流量表!S13</f>
        <v>82925369.269999996</v>
      </c>
      <c r="T14" s="26">
        <f>现金流量表!T13</f>
        <v>41639247.590000004</v>
      </c>
      <c r="U14" s="26">
        <f>现金流量表!U13</f>
        <v>343986058.02999997</v>
      </c>
      <c r="V14" s="26">
        <f>现金流量表!V13</f>
        <v>148215315</v>
      </c>
      <c r="W14" s="26">
        <f>现金流量表!W13</f>
        <v>105993713.34999999</v>
      </c>
      <c r="X14" s="26">
        <f>现金流量表!X13</f>
        <v>55168192.780000001</v>
      </c>
      <c r="Y14" s="26">
        <f>现金流量表!Y13</f>
        <v>311785850.20999998</v>
      </c>
      <c r="Z14" s="26">
        <f>现金流量表!Z13</f>
        <v>214415795.81</v>
      </c>
      <c r="AA14" s="26">
        <f>现金流量表!AA13</f>
        <v>161099299.12</v>
      </c>
      <c r="AB14" s="26">
        <f>现金流量表!AB13</f>
        <v>92782978.969999999</v>
      </c>
      <c r="AC14" s="26">
        <f>现金流量表!AC13</f>
        <v>400732305.49000001</v>
      </c>
      <c r="AD14" s="26">
        <f>现金流量表!AD13</f>
        <v>330756005.32999998</v>
      </c>
      <c r="AE14" s="26">
        <f>现金流量表!AE13</f>
        <v>265370885.94999999</v>
      </c>
      <c r="AF14" s="26">
        <f>现金流量表!AF13</f>
        <v>168262384.78</v>
      </c>
      <c r="AG14" s="26">
        <f>现金流量表!AG13</f>
        <v>183597326.80000001</v>
      </c>
      <c r="AH14" s="26">
        <f>现金流量表!AH13</f>
        <v>92311923.209999993</v>
      </c>
      <c r="AI14" s="26">
        <f>现金流量表!AI13</f>
        <v>71724230.170000002</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511197769.52274662</v>
      </c>
      <c r="F15" s="26">
        <f>股权价值增加表!F17</f>
        <v>349504092.23842454</v>
      </c>
      <c r="G15" s="26">
        <f>股权价值增加表!G17</f>
        <v>227673833.22572768</v>
      </c>
      <c r="H15" s="26">
        <f>股权价值增加表!H17</f>
        <v>133826130.06936762</v>
      </c>
      <c r="I15" s="26">
        <f>股权价值增加表!I17</f>
        <v>504071081.10528439</v>
      </c>
      <c r="J15" s="26">
        <f>股权价值增加表!J17</f>
        <v>343943924.18797714</v>
      </c>
      <c r="K15" s="26">
        <f>股权价值增加表!K17</f>
        <v>253503654.72339511</v>
      </c>
      <c r="L15" s="26">
        <f>股权价值增加表!L17</f>
        <v>106444248.6489073</v>
      </c>
      <c r="M15" s="26">
        <f>股权价值增加表!M17</f>
        <v>382422205.7640276</v>
      </c>
      <c r="N15" s="26">
        <f>股权价值增加表!N17</f>
        <v>317641030.98822033</v>
      </c>
      <c r="O15" s="26">
        <f>股权价值增加表!O17</f>
        <v>203920973.27557206</v>
      </c>
      <c r="P15" s="26">
        <f>股权价值增加表!P17</f>
        <v>74953563.027919292</v>
      </c>
      <c r="Q15" s="26">
        <f>股权价值增加表!Q17</f>
        <v>266590591.48355329</v>
      </c>
      <c r="R15" s="26">
        <f>股权价值增加表!R17</f>
        <v>214860284.76137012</v>
      </c>
      <c r="S15" s="26">
        <f>股权价值增加表!S17</f>
        <v>134675475.2362974</v>
      </c>
      <c r="T15" s="26">
        <f>股权价值增加表!T17</f>
        <v>59140615.710632041</v>
      </c>
      <c r="U15" s="26">
        <f>股权价值增加表!U17</f>
        <v>212574223.1259875</v>
      </c>
      <c r="V15" s="26">
        <f>股权价值增加表!V17</f>
        <v>170276779.61585516</v>
      </c>
      <c r="W15" s="26">
        <f>股权价值增加表!W17</f>
        <v>115190616.06993157</v>
      </c>
      <c r="X15" s="26">
        <f>股权价值增加表!X17</f>
        <v>50291204.17966342</v>
      </c>
      <c r="Y15" s="26">
        <f>股权价值增加表!Y17</f>
        <v>285823709.38791019</v>
      </c>
      <c r="Z15" s="26">
        <f>股权价值增加表!Z17</f>
        <v>225745421.11385414</v>
      </c>
      <c r="AA15" s="26">
        <f>股权价值增加表!AA17</f>
        <v>160402917.94825578</v>
      </c>
      <c r="AB15" s="26">
        <f>股权价值增加表!AB17</f>
        <v>78983758.448663309</v>
      </c>
      <c r="AC15" s="26">
        <f>股权价值增加表!AC17</f>
        <v>226400558.45457169</v>
      </c>
      <c r="AD15" s="26">
        <f>股权价值增加表!AD17</f>
        <v>174013204.83151221</v>
      </c>
      <c r="AE15" s="26">
        <f>股权价值增加表!AE17</f>
        <v>113103643.64906119</v>
      </c>
      <c r="AF15" s="26" t="e">
        <f>股权价值增加表!AF17</f>
        <v>#DIV/0!</v>
      </c>
      <c r="AG15" s="26">
        <f>股权价值增加表!AG17</f>
        <v>184518034.76876754</v>
      </c>
      <c r="AH15" s="26">
        <f>股权价值增加表!AH17</f>
        <v>122168716.03712261</v>
      </c>
      <c r="AI15" s="26">
        <f>股权价值增加表!AI17</f>
        <v>128931581.31627291</v>
      </c>
      <c r="AJ15" s="26" t="e">
        <f>股权价值增加表!AJ17</f>
        <v>#DIV/0!</v>
      </c>
      <c r="AK15" s="26">
        <f>股权价值增加表!AK17</f>
        <v>-8330948.1383573748</v>
      </c>
      <c r="AL15" s="26">
        <f>股权价值增加表!AL17</f>
        <v>0</v>
      </c>
      <c r="AM15" s="26">
        <f>股权价值增加表!AM17</f>
        <v>0</v>
      </c>
      <c r="AN15" s="26">
        <f>股权价值增加表!AN17</f>
        <v>0</v>
      </c>
      <c r="AO15" s="26">
        <f>股权价值增加表!AO17</f>
        <v>-3873734.3606334436</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1.3133787858793173</v>
      </c>
      <c r="F16" s="28">
        <f t="shared" ref="F16:BQ16" si="8">F14/F15</f>
        <v>1.3511166425423731</v>
      </c>
      <c r="G16" s="28">
        <f t="shared" si="8"/>
        <v>0.39471596400321368</v>
      </c>
      <c r="H16" s="28">
        <f t="shared" si="8"/>
        <v>0.737019890875382</v>
      </c>
      <c r="I16" s="28">
        <f t="shared" si="8"/>
        <v>1.3685454805845401</v>
      </c>
      <c r="J16" s="28">
        <f t="shared" si="8"/>
        <v>0.44749402003066457</v>
      </c>
      <c r="K16" s="28">
        <f t="shared" si="8"/>
        <v>7.8502128033278537E-2</v>
      </c>
      <c r="L16" s="28">
        <f t="shared" si="8"/>
        <v>6.4906825570147167E-2</v>
      </c>
      <c r="M16" s="28">
        <f t="shared" si="8"/>
        <v>0.59563343005911396</v>
      </c>
      <c r="N16" s="28">
        <f t="shared" si="8"/>
        <v>3.4691730113445757E-2</v>
      </c>
      <c r="O16" s="28">
        <f t="shared" si="8"/>
        <v>-0.34490208295031338</v>
      </c>
      <c r="P16" s="28">
        <f t="shared" si="8"/>
        <v>7.9458956577975651E-2</v>
      </c>
      <c r="Q16" s="28">
        <f t="shared" si="8"/>
        <v>0.62094241371684888</v>
      </c>
      <c r="R16" s="28">
        <f t="shared" si="8"/>
        <v>0.58819606908908806</v>
      </c>
      <c r="S16" s="28">
        <f t="shared" si="8"/>
        <v>0.61574216927396563</v>
      </c>
      <c r="T16" s="28">
        <f t="shared" si="8"/>
        <v>0.70407193245562172</v>
      </c>
      <c r="U16" s="28">
        <f t="shared" si="8"/>
        <v>1.6181927092172785</v>
      </c>
      <c r="V16" s="28">
        <f t="shared" si="8"/>
        <v>0.87043762123276069</v>
      </c>
      <c r="W16" s="28">
        <f t="shared" si="8"/>
        <v>0.92015927135637343</v>
      </c>
      <c r="X16" s="28">
        <f t="shared" si="8"/>
        <v>1.0969749816073946</v>
      </c>
      <c r="Y16" s="28">
        <f t="shared" si="8"/>
        <v>1.0908327055081875</v>
      </c>
      <c r="Z16" s="28">
        <f t="shared" si="8"/>
        <v>0.94981238047729855</v>
      </c>
      <c r="AA16" s="28">
        <f t="shared" si="8"/>
        <v>1.0043414495238103</v>
      </c>
      <c r="AB16" s="28">
        <f t="shared" si="8"/>
        <v>1.1747095959013611</v>
      </c>
      <c r="AC16" s="28">
        <f t="shared" si="8"/>
        <v>1.7700146511361579</v>
      </c>
      <c r="AD16" s="28">
        <f t="shared" si="8"/>
        <v>1.9007523345728476</v>
      </c>
      <c r="AE16" s="28">
        <f t="shared" si="8"/>
        <v>2.3462629265366086</v>
      </c>
      <c r="AF16" s="28" t="e">
        <f t="shared" si="8"/>
        <v>#DIV/0!</v>
      </c>
      <c r="AG16" s="28">
        <f t="shared" si="8"/>
        <v>0.99501020065642187</v>
      </c>
      <c r="AH16" s="28">
        <f t="shared" si="8"/>
        <v>0.75561016113118329</v>
      </c>
      <c r="AI16" s="28">
        <f t="shared" si="8"/>
        <v>0.5562968315269351</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446598518.52000016</v>
      </c>
      <c r="F17" s="26">
        <f>股权价值增加表!F42</f>
        <v>304352002.33999997</v>
      </c>
      <c r="G17" s="26">
        <f>股权价值增加表!G42</f>
        <v>191210279.53</v>
      </c>
      <c r="H17" s="26">
        <f>股权价值增加表!H42</f>
        <v>114139696.4900001</v>
      </c>
      <c r="I17" s="26">
        <f>股权价值增加表!I42</f>
        <v>578805328.61000013</v>
      </c>
      <c r="J17" s="26">
        <f>股权价值增加表!J42</f>
        <v>409723498.01999986</v>
      </c>
      <c r="K17" s="26">
        <f>股权价值增加表!K42</f>
        <v>224040361.56</v>
      </c>
      <c r="L17" s="26">
        <f>股权价值增加表!L42</f>
        <v>91176941.349999964</v>
      </c>
      <c r="M17" s="26">
        <f>股权价值增加表!M42</f>
        <v>352096477.26000011</v>
      </c>
      <c r="N17" s="26">
        <f>股权价值增加表!N42</f>
        <v>300805639.64999992</v>
      </c>
      <c r="O17" s="26">
        <f>股权价值增加表!O42</f>
        <v>198390182.13999984</v>
      </c>
      <c r="P17" s="26">
        <f>股权价值增加表!P42</f>
        <v>77559243.939999968</v>
      </c>
      <c r="Q17" s="26">
        <f>股权价值增加表!Q42</f>
        <v>277248283.92999989</v>
      </c>
      <c r="R17" s="26">
        <f>股权价值增加表!R42</f>
        <v>229848581.57000014</v>
      </c>
      <c r="S17" s="26">
        <f>股权价值增加表!S42</f>
        <v>157003635.16999999</v>
      </c>
      <c r="T17" s="26">
        <f>股权价值增加表!T42</f>
        <v>64500166.479999997</v>
      </c>
      <c r="U17" s="26">
        <f>股权价值增加表!U42</f>
        <v>242191876.61000001</v>
      </c>
      <c r="V17" s="26">
        <f>股权价值增加表!V42</f>
        <v>187362291.68000004</v>
      </c>
      <c r="W17" s="26">
        <f>股权价值增加表!W42</f>
        <v>129873697.84000008</v>
      </c>
      <c r="X17" s="26">
        <f>股权价值增加表!X42</f>
        <v>55418591.060000025</v>
      </c>
      <c r="Y17" s="26">
        <f>股权价值增加表!Y42</f>
        <v>294233087.68000007</v>
      </c>
      <c r="Z17" s="26">
        <f>股权价值增加表!Z42</f>
        <v>222533615.51000005</v>
      </c>
      <c r="AA17" s="26">
        <f>股权价值增加表!AA42</f>
        <v>154575084.25000003</v>
      </c>
      <c r="AB17" s="26">
        <f>股权价值增加表!AB42</f>
        <v>75794295.829999968</v>
      </c>
      <c r="AC17" s="26">
        <f>股权价值增加表!AC42</f>
        <v>215945061.80000019</v>
      </c>
      <c r="AD17" s="26">
        <f>股权价值增加表!AD42</f>
        <v>168697439.43000001</v>
      </c>
      <c r="AE17" s="26">
        <f>股权价值增加表!AE42</f>
        <v>103187395.13000007</v>
      </c>
      <c r="AF17" s="26">
        <f>股权价值增加表!AF42</f>
        <v>0</v>
      </c>
      <c r="AG17" s="26">
        <f>股权价值增加表!AG42</f>
        <v>164043848.55000007</v>
      </c>
      <c r="AH17" s="26">
        <f>股权价值增加表!AH42</f>
        <v>119511301.11000004</v>
      </c>
      <c r="AI17" s="26">
        <f>股权价值增加表!AI42</f>
        <v>118358364.39000005</v>
      </c>
      <c r="AJ17" s="26">
        <f>股权价值增加表!AJ42</f>
        <v>0</v>
      </c>
      <c r="AK17" s="26">
        <f>股权价值增加表!AK42</f>
        <v>-28423555.82</v>
      </c>
      <c r="AL17" s="26">
        <f>股权价值增加表!AL42</f>
        <v>-16786663.91</v>
      </c>
      <c r="AM17" s="26">
        <f>股权价值增加表!AM42</f>
        <v>-12466808.059999999</v>
      </c>
      <c r="AN17" s="26">
        <f>股权价值增加表!AN42</f>
        <v>-7688569.3900000006</v>
      </c>
      <c r="AO17" s="26">
        <f>股权价值增加表!AO42</f>
        <v>-22278471.5</v>
      </c>
      <c r="AP17" s="26">
        <f>股权价值增加表!AP42</f>
        <v>-14318720.25</v>
      </c>
      <c r="AQ17" s="26">
        <f>股权价值增加表!AQ42</f>
        <v>-10673934.73</v>
      </c>
      <c r="AR17" s="26">
        <f>股权价值增加表!AR42</f>
        <v>-8516835.2699999996</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1.5033554255956016</v>
      </c>
      <c r="F18" s="28">
        <f t="shared" ref="F18:BQ18" si="10">F14/F17</f>
        <v>1.5515613238268404</v>
      </c>
      <c r="G18" s="28">
        <f t="shared" si="10"/>
        <v>0.46998778925952234</v>
      </c>
      <c r="H18" s="28">
        <f t="shared" si="10"/>
        <v>0.86413861971887496</v>
      </c>
      <c r="I18" s="28">
        <f t="shared" si="10"/>
        <v>1.1918414807905442</v>
      </c>
      <c r="J18" s="28">
        <f t="shared" si="10"/>
        <v>0.37565053028149009</v>
      </c>
      <c r="K18" s="28">
        <f t="shared" si="10"/>
        <v>8.8825853615980915E-2</v>
      </c>
      <c r="L18" s="28">
        <f t="shared" si="10"/>
        <v>7.5775280215626614E-2</v>
      </c>
      <c r="M18" s="28">
        <f t="shared" si="10"/>
        <v>0.64693476038897402</v>
      </c>
      <c r="N18" s="28">
        <f t="shared" si="10"/>
        <v>3.6633345481227257E-2</v>
      </c>
      <c r="O18" s="28">
        <f t="shared" si="10"/>
        <v>-0.35451738428450869</v>
      </c>
      <c r="P18" s="28">
        <f t="shared" si="10"/>
        <v>7.6789452906572547E-2</v>
      </c>
      <c r="Q18" s="28">
        <f t="shared" si="10"/>
        <v>0.59707278618105042</v>
      </c>
      <c r="R18" s="28">
        <f t="shared" si="10"/>
        <v>0.54984013404281595</v>
      </c>
      <c r="S18" s="28">
        <f t="shared" si="10"/>
        <v>0.52817483608077154</v>
      </c>
      <c r="T18" s="28">
        <f t="shared" si="10"/>
        <v>0.64556806381129839</v>
      </c>
      <c r="U18" s="28">
        <f t="shared" si="10"/>
        <v>1.4203038633864606</v>
      </c>
      <c r="V18" s="28">
        <f t="shared" si="10"/>
        <v>0.79106267152805765</v>
      </c>
      <c r="W18" s="28">
        <f t="shared" si="10"/>
        <v>0.81612917097794968</v>
      </c>
      <c r="X18" s="28">
        <f t="shared" si="10"/>
        <v>0.99548169169929046</v>
      </c>
      <c r="Y18" s="28">
        <f t="shared" si="10"/>
        <v>1.0596559777433658</v>
      </c>
      <c r="Z18" s="28">
        <f t="shared" si="10"/>
        <v>0.96352092837122283</v>
      </c>
      <c r="AA18" s="28">
        <f t="shared" si="10"/>
        <v>1.0422074159082981</v>
      </c>
      <c r="AB18" s="28">
        <f t="shared" si="10"/>
        <v>1.224141974722005</v>
      </c>
      <c r="AC18" s="28">
        <f t="shared" si="10"/>
        <v>1.8557141439110216</v>
      </c>
      <c r="AD18" s="28">
        <f t="shared" si="10"/>
        <v>1.9606462697215106</v>
      </c>
      <c r="AE18" s="28">
        <f t="shared" si="10"/>
        <v>2.5717374260264441</v>
      </c>
      <c r="AF18" s="28" t="e">
        <f t="shared" si="10"/>
        <v>#DIV/0!</v>
      </c>
      <c r="AG18" s="28">
        <f t="shared" si="10"/>
        <v>1.1191966563990974</v>
      </c>
      <c r="AH18" s="28">
        <f t="shared" si="10"/>
        <v>0.77241166611544687</v>
      </c>
      <c r="AI18" s="28">
        <f t="shared" si="10"/>
        <v>0.60599206942116124</v>
      </c>
      <c r="AJ18" s="28" t="e">
        <f t="shared" si="10"/>
        <v>#DIV/0!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11430278.1</v>
      </c>
      <c r="F19" s="26">
        <f>现金流量表!F48</f>
        <v>0</v>
      </c>
      <c r="G19" s="26">
        <f>现金流量表!G48</f>
        <v>4264197.32</v>
      </c>
      <c r="H19" s="26">
        <f>现金流量表!H48</f>
        <v>0</v>
      </c>
      <c r="I19" s="26">
        <f>现金流量表!I48</f>
        <v>9150516.5099999998</v>
      </c>
      <c r="J19" s="26">
        <f>现金流量表!J48</f>
        <v>0</v>
      </c>
      <c r="K19" s="26">
        <f>现金流量表!K48</f>
        <v>-6721657.7699999996</v>
      </c>
      <c r="L19" s="26">
        <f>现金流量表!L48</f>
        <v>0</v>
      </c>
      <c r="M19" s="26">
        <f>现金流量表!M48</f>
        <v>12211606.92</v>
      </c>
      <c r="N19" s="26">
        <f>现金流量表!N48</f>
        <v>0</v>
      </c>
      <c r="O19" s="26">
        <f>现金流量表!O48</f>
        <v>480650.72</v>
      </c>
      <c r="P19" s="26">
        <f>现金流量表!P48</f>
        <v>0</v>
      </c>
      <c r="Q19" s="26">
        <f>现金流量表!Q48</f>
        <v>47721045.020000003</v>
      </c>
      <c r="R19" s="26">
        <f>现金流量表!R48</f>
        <v>0</v>
      </c>
      <c r="S19" s="26">
        <f>现金流量表!S48</f>
        <v>2789950.45</v>
      </c>
      <c r="T19" s="26">
        <f>现金流量表!T48</f>
        <v>0</v>
      </c>
      <c r="U19" s="26">
        <f>现金流量表!U48</f>
        <v>7928643.2400000002</v>
      </c>
      <c r="V19" s="26">
        <f>现金流量表!V48</f>
        <v>0</v>
      </c>
      <c r="W19" s="26">
        <f>现金流量表!W48</f>
        <v>959458.42</v>
      </c>
      <c r="X19" s="26">
        <f>现金流量表!X48</f>
        <v>0</v>
      </c>
      <c r="Y19" s="26">
        <f>现金流量表!Y48</f>
        <v>-1936943.95</v>
      </c>
      <c r="Z19" s="26">
        <f>现金流量表!Z48</f>
        <v>0</v>
      </c>
      <c r="AA19" s="26">
        <f>现金流量表!AA48</f>
        <v>-2613060.85</v>
      </c>
      <c r="AB19" s="26">
        <f>现金流量表!AB48</f>
        <v>0</v>
      </c>
      <c r="AC19" s="26">
        <f>现金流量表!AC48</f>
        <v>25795514.719999999</v>
      </c>
      <c r="AD19" s="26">
        <f>现金流量表!AD48</f>
        <v>0</v>
      </c>
      <c r="AE19" s="26">
        <f>现金流量表!AE48</f>
        <v>0</v>
      </c>
      <c r="AF19" s="26">
        <f>现金流量表!AF48</f>
        <v>0</v>
      </c>
      <c r="AG19" s="26">
        <f>现金流量表!AG48</f>
        <v>-160784.25</v>
      </c>
      <c r="AH19" s="26">
        <f>现金流量表!AH48</f>
        <v>21735083.219999999</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194526993.19</v>
      </c>
      <c r="F20" s="26">
        <f>现金流量表!F49</f>
        <v>0</v>
      </c>
      <c r="G20" s="26">
        <f>现金流量表!G49</f>
        <v>87720744.489999995</v>
      </c>
      <c r="H20" s="26">
        <f>现金流量表!H49</f>
        <v>0</v>
      </c>
      <c r="I20" s="26">
        <f>现金流量表!I49</f>
        <v>175363546.31</v>
      </c>
      <c r="J20" s="26">
        <f>现金流量表!J49</f>
        <v>0</v>
      </c>
      <c r="K20" s="26">
        <f>现金流量表!K49</f>
        <v>111953432.93000001</v>
      </c>
      <c r="L20" s="26">
        <f>现金流量表!L49</f>
        <v>0</v>
      </c>
      <c r="M20" s="26">
        <f>现金流量表!M49</f>
        <v>143263126.72999999</v>
      </c>
      <c r="N20" s="26">
        <f>现金流量表!N49</f>
        <v>0</v>
      </c>
      <c r="O20" s="26">
        <f>现金流量表!O49</f>
        <v>57393250.630000003</v>
      </c>
      <c r="P20" s="26">
        <f>现金流量表!P49</f>
        <v>0</v>
      </c>
      <c r="Q20" s="26">
        <f>现金流量表!Q49</f>
        <v>95801181.439999998</v>
      </c>
      <c r="R20" s="26">
        <f>现金流量表!R49</f>
        <v>0</v>
      </c>
      <c r="S20" s="26">
        <f>现金流量表!S49</f>
        <v>40333332.340000004</v>
      </c>
      <c r="T20" s="26">
        <f>现金流量表!T49</f>
        <v>0</v>
      </c>
      <c r="U20" s="26">
        <f>现金流量表!U49</f>
        <v>74316347.739999995</v>
      </c>
      <c r="V20" s="26">
        <f>现金流量表!V49</f>
        <v>0</v>
      </c>
      <c r="W20" s="26">
        <f>现金流量表!W49</f>
        <v>37134080.630000003</v>
      </c>
      <c r="X20" s="26">
        <f>现金流量表!X49</f>
        <v>0</v>
      </c>
      <c r="Y20" s="26">
        <f>现金流量表!Y49</f>
        <v>63782505.490000002</v>
      </c>
      <c r="Z20" s="26">
        <f>现金流量表!Z49</f>
        <v>0</v>
      </c>
      <c r="AA20" s="26">
        <f>现金流量表!AA49</f>
        <v>28467956.41</v>
      </c>
      <c r="AB20" s="26">
        <f>现金流量表!AB49</f>
        <v>0</v>
      </c>
      <c r="AC20" s="26">
        <f>现金流量表!AC49</f>
        <v>53322981.729999997</v>
      </c>
      <c r="AD20" s="26">
        <f>现金流量表!AD49</f>
        <v>0</v>
      </c>
      <c r="AE20" s="26">
        <f>现金流量表!AE49</f>
        <v>0</v>
      </c>
      <c r="AF20" s="26">
        <f>现金流量表!AF49</f>
        <v>0</v>
      </c>
      <c r="AG20" s="26">
        <f>现金流量表!AG49</f>
        <v>38065622.630000003</v>
      </c>
      <c r="AH20" s="26">
        <f>现金流量表!AH49</f>
        <v>36274416.140000001</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61256415.780000001</v>
      </c>
      <c r="F21" s="26">
        <f>现金流量表!F50</f>
        <v>0</v>
      </c>
      <c r="G21" s="26">
        <f>现金流量表!G50</f>
        <v>27164039.68</v>
      </c>
      <c r="H21" s="26">
        <f>现金流量表!H50</f>
        <v>0</v>
      </c>
      <c r="I21" s="26">
        <f>现金流量表!I50</f>
        <v>107737514.34</v>
      </c>
      <c r="J21" s="26">
        <f>现金流量表!J50</f>
        <v>0</v>
      </c>
      <c r="K21" s="26">
        <f>现金流量表!K50</f>
        <v>31463388.68</v>
      </c>
      <c r="L21" s="26">
        <f>现金流量表!L50</f>
        <v>0</v>
      </c>
      <c r="M21" s="26">
        <f>现金流量表!M50</f>
        <v>63711660.950000003</v>
      </c>
      <c r="N21" s="26">
        <f>现金流量表!N50</f>
        <v>0</v>
      </c>
      <c r="O21" s="26">
        <f>现金流量表!O50</f>
        <v>28544086.59</v>
      </c>
      <c r="P21" s="26">
        <f>现金流量表!P50</f>
        <v>0</v>
      </c>
      <c r="Q21" s="26">
        <f>现金流量表!Q50</f>
        <v>34879385.649999999</v>
      </c>
      <c r="R21" s="26">
        <f>现金流量表!R50</f>
        <v>0</v>
      </c>
      <c r="S21" s="26">
        <f>现金流量表!S50</f>
        <v>14060257.949999999</v>
      </c>
      <c r="T21" s="26">
        <f>现金流量表!T50</f>
        <v>0</v>
      </c>
      <c r="U21" s="26">
        <f>现金流量表!U50</f>
        <v>17677963.100000001</v>
      </c>
      <c r="V21" s="26">
        <f>现金流量表!V50</f>
        <v>0</v>
      </c>
      <c r="W21" s="26">
        <f>现金流量表!W50</f>
        <v>5972171.9699999997</v>
      </c>
      <c r="X21" s="26">
        <f>现金流量表!X50</f>
        <v>0</v>
      </c>
      <c r="Y21" s="26">
        <f>现金流量表!Y50</f>
        <v>10578484.869999999</v>
      </c>
      <c r="Z21" s="26">
        <f>现金流量表!Z50</f>
        <v>0</v>
      </c>
      <c r="AA21" s="26">
        <f>现金流量表!AA50</f>
        <v>2686453.9</v>
      </c>
      <c r="AB21" s="26">
        <f>现金流量表!AB50</f>
        <v>0</v>
      </c>
      <c r="AC21" s="26">
        <f>现金流量表!AC50</f>
        <v>12767447.84</v>
      </c>
      <c r="AD21" s="26">
        <f>现金流量表!AD50</f>
        <v>0</v>
      </c>
      <c r="AE21" s="26">
        <f>现金流量表!AE50</f>
        <v>0</v>
      </c>
      <c r="AF21" s="26">
        <f>现金流量表!AF50</f>
        <v>0</v>
      </c>
      <c r="AG21" s="26">
        <f>现金流量表!AG50</f>
        <v>10518784.85</v>
      </c>
      <c r="AH21" s="26">
        <f>现金流量表!AH50</f>
        <v>9196777.2899999991</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3494140.58</v>
      </c>
      <c r="F22" s="26">
        <f>现金流量表!F51</f>
        <v>0</v>
      </c>
      <c r="G22" s="26">
        <f>现金流量表!G51</f>
        <v>0</v>
      </c>
      <c r="H22" s="26">
        <f>现金流量表!H51</f>
        <v>0</v>
      </c>
      <c r="I22" s="26">
        <f>现金流量表!I51</f>
        <v>3180377.72</v>
      </c>
      <c r="J22" s="26">
        <f>现金流量表!J51</f>
        <v>0</v>
      </c>
      <c r="K22" s="26">
        <f>现金流量表!K51</f>
        <v>0</v>
      </c>
      <c r="L22" s="26">
        <f>现金流量表!L51</f>
        <v>0</v>
      </c>
      <c r="M22" s="26">
        <f>现金流量表!M51</f>
        <v>2321522.96</v>
      </c>
      <c r="N22" s="26">
        <f>现金流量表!N51</f>
        <v>0</v>
      </c>
      <c r="O22" s="26">
        <f>现金流量表!O51</f>
        <v>901903.94</v>
      </c>
      <c r="P22" s="26">
        <f>现金流量表!P51</f>
        <v>0</v>
      </c>
      <c r="Q22" s="26">
        <f>现金流量表!Q51</f>
        <v>2216460.9300000002</v>
      </c>
      <c r="R22" s="26">
        <f>现金流量表!R51</f>
        <v>0</v>
      </c>
      <c r="S22" s="26">
        <f>现金流量表!S51</f>
        <v>29230.01</v>
      </c>
      <c r="T22" s="26">
        <f>现金流量表!T51</f>
        <v>0</v>
      </c>
      <c r="U22" s="26">
        <f>现金流量表!U51</f>
        <v>1325514.6100000001</v>
      </c>
      <c r="V22" s="26">
        <f>现金流量表!V51</f>
        <v>0</v>
      </c>
      <c r="W22" s="26">
        <f>现金流量表!W51</f>
        <v>666348.1</v>
      </c>
      <c r="X22" s="26">
        <f>现金流量表!X51</f>
        <v>0</v>
      </c>
      <c r="Y22" s="26">
        <f>现金流量表!Y51</f>
        <v>640726.18999999994</v>
      </c>
      <c r="Z22" s="26">
        <f>现金流量表!Z51</f>
        <v>0</v>
      </c>
      <c r="AA22" s="26">
        <f>现金流量表!AA51</f>
        <v>824</v>
      </c>
      <c r="AB22" s="26">
        <f>现金流量表!AB51</f>
        <v>0</v>
      </c>
      <c r="AC22" s="26">
        <f>现金流量表!AC51</f>
        <v>181500</v>
      </c>
      <c r="AD22" s="26">
        <f>现金流量表!AD51</f>
        <v>0</v>
      </c>
      <c r="AE22" s="26">
        <f>现金流量表!AE51</f>
        <v>0</v>
      </c>
      <c r="AF22" s="26">
        <f>现金流量表!AF51</f>
        <v>0</v>
      </c>
      <c r="AG22" s="26">
        <f>现金流量表!AG51</f>
        <v>180000</v>
      </c>
      <c r="AH22" s="26">
        <f>现金流量表!AH51</f>
        <v>180000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4600814.83</v>
      </c>
      <c r="F23" s="26">
        <f>现金流量表!F54</f>
        <v>0</v>
      </c>
      <c r="G23" s="26">
        <f>现金流量表!G54</f>
        <v>402650.59</v>
      </c>
      <c r="H23" s="26">
        <f>现金流量表!H54</f>
        <v>0</v>
      </c>
      <c r="I23" s="26">
        <f>现金流量表!I54</f>
        <v>17333353.949999999</v>
      </c>
      <c r="J23" s="26">
        <f>现金流量表!J54</f>
        <v>0</v>
      </c>
      <c r="K23" s="26">
        <f>现金流量表!K54</f>
        <v>-200289.7</v>
      </c>
      <c r="L23" s="26">
        <f>现金流量表!L54</f>
        <v>0</v>
      </c>
      <c r="M23" s="26">
        <f>现金流量表!M54</f>
        <v>934052.55</v>
      </c>
      <c r="N23" s="26">
        <f>现金流量表!N54</f>
        <v>0</v>
      </c>
      <c r="O23" s="26">
        <f>现金流量表!O54</f>
        <v>171588.83</v>
      </c>
      <c r="P23" s="26">
        <f>现金流量表!P54</f>
        <v>0</v>
      </c>
      <c r="Q23" s="26">
        <f>现金流量表!Q54</f>
        <v>2030527.39</v>
      </c>
      <c r="R23" s="26">
        <f>现金流量表!R54</f>
        <v>0</v>
      </c>
      <c r="S23" s="26">
        <f>现金流量表!S54</f>
        <v>45015.48</v>
      </c>
      <c r="T23" s="26">
        <f>现金流量表!T54</f>
        <v>0</v>
      </c>
      <c r="U23" s="26">
        <f>现金流量表!U54</f>
        <v>1886412.96</v>
      </c>
      <c r="V23" s="26">
        <f>现金流量表!V54</f>
        <v>0</v>
      </c>
      <c r="W23" s="26">
        <f>现金流量表!W54</f>
        <v>202248.68</v>
      </c>
      <c r="X23" s="26">
        <f>现金流量表!X54</f>
        <v>0</v>
      </c>
      <c r="Y23" s="26">
        <f>现金流量表!Y54</f>
        <v>623199.29</v>
      </c>
      <c r="Z23" s="26">
        <f>现金流量表!Z54</f>
        <v>0</v>
      </c>
      <c r="AA23" s="26">
        <f>现金流量表!AA54</f>
        <v>140158.29</v>
      </c>
      <c r="AB23" s="26">
        <f>现金流量表!AB54</f>
        <v>0</v>
      </c>
      <c r="AC23" s="26">
        <f>现金流量表!AC54</f>
        <v>129546.02</v>
      </c>
      <c r="AD23" s="26">
        <f>现金流量表!AD54</f>
        <v>0</v>
      </c>
      <c r="AE23" s="26">
        <f>现金流量表!AE54</f>
        <v>0</v>
      </c>
      <c r="AF23" s="26">
        <f>现金流量表!AF54</f>
        <v>0</v>
      </c>
      <c r="AG23" s="26">
        <f>现金流量表!AG54</f>
        <v>-2329030.06</v>
      </c>
      <c r="AH23" s="26">
        <f>现金流量表!AH54</f>
        <v>-543099.81000000006</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-196494.95</v>
      </c>
      <c r="AD24" s="26">
        <f>现金流量表!AD55</f>
        <v>0</v>
      </c>
      <c r="AE24" s="26">
        <f>现金流量表!AE55</f>
        <v>0</v>
      </c>
      <c r="AF24" s="26">
        <f>现金流量表!AF55</f>
        <v>0</v>
      </c>
      <c r="AG24" s="26">
        <f>现金流量表!AG55</f>
        <v>19294.080000000002</v>
      </c>
      <c r="AH24" s="26">
        <f>现金流量表!AH55</f>
        <v>-16182.6</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275308642.47999996</v>
      </c>
      <c r="F25" s="28">
        <f t="shared" ref="F25:BQ25" si="12">SUM(F19:F24)</f>
        <v>0</v>
      </c>
      <c r="G25" s="28">
        <f t="shared" si="12"/>
        <v>119551632.08000001</v>
      </c>
      <c r="H25" s="28">
        <f t="shared" si="12"/>
        <v>0</v>
      </c>
      <c r="I25" s="28">
        <f t="shared" si="12"/>
        <v>312765308.82999998</v>
      </c>
      <c r="J25" s="28">
        <f t="shared" si="12"/>
        <v>0</v>
      </c>
      <c r="K25" s="28">
        <f t="shared" si="12"/>
        <v>136494874.14000002</v>
      </c>
      <c r="L25" s="28">
        <f t="shared" si="12"/>
        <v>0</v>
      </c>
      <c r="M25" s="28">
        <f t="shared" si="12"/>
        <v>222441970.10999998</v>
      </c>
      <c r="N25" s="28">
        <f t="shared" si="12"/>
        <v>0</v>
      </c>
      <c r="O25" s="28">
        <f t="shared" si="12"/>
        <v>87491480.709999993</v>
      </c>
      <c r="P25" s="28">
        <f t="shared" si="12"/>
        <v>0</v>
      </c>
      <c r="Q25" s="28">
        <f t="shared" si="12"/>
        <v>182648600.43000001</v>
      </c>
      <c r="R25" s="28">
        <f t="shared" si="12"/>
        <v>0</v>
      </c>
      <c r="S25" s="28">
        <f t="shared" si="12"/>
        <v>57257786.230000004</v>
      </c>
      <c r="T25" s="28">
        <f t="shared" si="12"/>
        <v>0</v>
      </c>
      <c r="U25" s="28">
        <f t="shared" si="12"/>
        <v>103134881.64999998</v>
      </c>
      <c r="V25" s="28">
        <f t="shared" si="12"/>
        <v>0</v>
      </c>
      <c r="W25" s="28">
        <f t="shared" si="12"/>
        <v>44934307.800000004</v>
      </c>
      <c r="X25" s="28">
        <f t="shared" si="12"/>
        <v>0</v>
      </c>
      <c r="Y25" s="28">
        <f t="shared" si="12"/>
        <v>73687971.890000001</v>
      </c>
      <c r="Z25" s="28">
        <f t="shared" si="12"/>
        <v>0</v>
      </c>
      <c r="AA25" s="28">
        <f t="shared" si="12"/>
        <v>28682331.749999996</v>
      </c>
      <c r="AB25" s="28">
        <f t="shared" si="12"/>
        <v>0</v>
      </c>
      <c r="AC25" s="28">
        <f t="shared" si="12"/>
        <v>92000495.359999985</v>
      </c>
      <c r="AD25" s="28">
        <f t="shared" si="12"/>
        <v>0</v>
      </c>
      <c r="AE25" s="28">
        <f t="shared" si="12"/>
        <v>0</v>
      </c>
      <c r="AF25" s="28">
        <f t="shared" si="12"/>
        <v>0</v>
      </c>
      <c r="AG25" s="28">
        <f t="shared" si="12"/>
        <v>46293887.25</v>
      </c>
      <c r="AH25" s="28">
        <f t="shared" si="12"/>
        <v>66826994.240000002</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396087663.40000004</v>
      </c>
      <c r="F26" s="28">
        <f t="shared" ref="F26:BQ26" si="14">F14-F25</f>
        <v>472220795.66000003</v>
      </c>
      <c r="G26" s="28">
        <f t="shared" si="14"/>
        <v>-29685135.520000011</v>
      </c>
      <c r="H26" s="28">
        <f t="shared" si="14"/>
        <v>98632519.780000001</v>
      </c>
      <c r="I26" s="28">
        <f t="shared" si="14"/>
        <v>377078891.11000007</v>
      </c>
      <c r="J26" s="28">
        <f t="shared" si="14"/>
        <v>153912849.30000001</v>
      </c>
      <c r="K26" s="28">
        <f t="shared" si="14"/>
        <v>-116594297.78000002</v>
      </c>
      <c r="L26" s="28">
        <f t="shared" si="14"/>
        <v>6908958.2800000003</v>
      </c>
      <c r="M26" s="28">
        <f t="shared" si="14"/>
        <v>5341480.0400000215</v>
      </c>
      <c r="N26" s="28">
        <f t="shared" si="14"/>
        <v>11019516.92</v>
      </c>
      <c r="O26" s="28">
        <f t="shared" si="14"/>
        <v>-157824249.14999998</v>
      </c>
      <c r="P26" s="28">
        <f t="shared" si="14"/>
        <v>5955731.9100000001</v>
      </c>
      <c r="Q26" s="28">
        <f t="shared" si="14"/>
        <v>-17111195.080000013</v>
      </c>
      <c r="R26" s="28">
        <f t="shared" si="14"/>
        <v>126379974.90000001</v>
      </c>
      <c r="S26" s="28">
        <f t="shared" si="14"/>
        <v>25667583.039999992</v>
      </c>
      <c r="T26" s="28">
        <f t="shared" si="14"/>
        <v>41639247.590000004</v>
      </c>
      <c r="U26" s="28">
        <f t="shared" si="14"/>
        <v>240851176.38</v>
      </c>
      <c r="V26" s="28">
        <f t="shared" si="14"/>
        <v>148215315</v>
      </c>
      <c r="W26" s="28">
        <f t="shared" si="14"/>
        <v>61059405.54999999</v>
      </c>
      <c r="X26" s="28">
        <f t="shared" si="14"/>
        <v>55168192.780000001</v>
      </c>
      <c r="Y26" s="28">
        <f t="shared" si="14"/>
        <v>238097878.31999999</v>
      </c>
      <c r="Z26" s="28">
        <f t="shared" si="14"/>
        <v>214415795.81</v>
      </c>
      <c r="AA26" s="28">
        <f t="shared" si="14"/>
        <v>132416967.37</v>
      </c>
      <c r="AB26" s="28">
        <f t="shared" si="14"/>
        <v>92782978.969999999</v>
      </c>
      <c r="AC26" s="28">
        <f t="shared" si="14"/>
        <v>308731810.13</v>
      </c>
      <c r="AD26" s="28">
        <f t="shared" si="14"/>
        <v>330756005.32999998</v>
      </c>
      <c r="AE26" s="28">
        <f t="shared" si="14"/>
        <v>265370885.94999999</v>
      </c>
      <c r="AF26" s="28">
        <f t="shared" si="14"/>
        <v>168262384.78</v>
      </c>
      <c r="AG26" s="28">
        <f t="shared" si="14"/>
        <v>137303439.55000001</v>
      </c>
      <c r="AH26" s="28">
        <f t="shared" si="14"/>
        <v>25484928.969999991</v>
      </c>
      <c r="AI26" s="28">
        <f t="shared" si="14"/>
        <v>71724230.170000002</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396087663.40000004</v>
      </c>
      <c r="F27" s="26">
        <f t="shared" ref="F27:BQ27" si="16">F26-F24</f>
        <v>472220795.66000003</v>
      </c>
      <c r="G27" s="26">
        <f t="shared" si="16"/>
        <v>-29685135.520000011</v>
      </c>
      <c r="H27" s="26">
        <f t="shared" si="16"/>
        <v>98632519.780000001</v>
      </c>
      <c r="I27" s="26">
        <f t="shared" si="16"/>
        <v>377078891.11000007</v>
      </c>
      <c r="J27" s="26">
        <f t="shared" si="16"/>
        <v>153912849.30000001</v>
      </c>
      <c r="K27" s="26">
        <f t="shared" si="16"/>
        <v>-116594297.78000002</v>
      </c>
      <c r="L27" s="26">
        <f t="shared" si="16"/>
        <v>6908958.2800000003</v>
      </c>
      <c r="M27" s="26">
        <f t="shared" si="16"/>
        <v>5341480.0400000215</v>
      </c>
      <c r="N27" s="26">
        <f t="shared" si="16"/>
        <v>11019516.92</v>
      </c>
      <c r="O27" s="26">
        <f t="shared" si="16"/>
        <v>-157824249.14999998</v>
      </c>
      <c r="P27" s="26">
        <f t="shared" si="16"/>
        <v>5955731.9100000001</v>
      </c>
      <c r="Q27" s="26">
        <f t="shared" si="16"/>
        <v>-17111195.080000013</v>
      </c>
      <c r="R27" s="26">
        <f t="shared" si="16"/>
        <v>126379974.90000001</v>
      </c>
      <c r="S27" s="26">
        <f t="shared" si="16"/>
        <v>25667583.039999992</v>
      </c>
      <c r="T27" s="26">
        <f t="shared" si="16"/>
        <v>41639247.590000004</v>
      </c>
      <c r="U27" s="26">
        <f t="shared" si="16"/>
        <v>240851176.38</v>
      </c>
      <c r="V27" s="26">
        <f t="shared" si="16"/>
        <v>148215315</v>
      </c>
      <c r="W27" s="26">
        <f t="shared" si="16"/>
        <v>61059405.54999999</v>
      </c>
      <c r="X27" s="26">
        <f t="shared" si="16"/>
        <v>55168192.780000001</v>
      </c>
      <c r="Y27" s="26">
        <f t="shared" si="16"/>
        <v>238097878.31999999</v>
      </c>
      <c r="Z27" s="26">
        <f t="shared" si="16"/>
        <v>214415795.81</v>
      </c>
      <c r="AA27" s="26">
        <f t="shared" si="16"/>
        <v>132416967.37</v>
      </c>
      <c r="AB27" s="26">
        <f t="shared" si="16"/>
        <v>92782978.969999999</v>
      </c>
      <c r="AC27" s="26">
        <f t="shared" si="16"/>
        <v>308928305.07999998</v>
      </c>
      <c r="AD27" s="26">
        <f t="shared" si="16"/>
        <v>330756005.32999998</v>
      </c>
      <c r="AE27" s="26">
        <f t="shared" si="16"/>
        <v>265370885.94999999</v>
      </c>
      <c r="AF27" s="26">
        <f t="shared" si="16"/>
        <v>168262384.78</v>
      </c>
      <c r="AG27" s="26">
        <f t="shared" si="16"/>
        <v>137284145.47</v>
      </c>
      <c r="AH27" s="26">
        <f t="shared" si="16"/>
        <v>25501111.569999993</v>
      </c>
      <c r="AI27" s="26">
        <f t="shared" si="16"/>
        <v>71724230.170000002</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5.0410597724110717E-2</v>
      </c>
      <c r="F28" s="63">
        <f t="shared" ref="F28:BQ28" si="18">(F27-J27)/J27</f>
        <v>2.0681050854926899</v>
      </c>
      <c r="G28" s="63">
        <f t="shared" si="18"/>
        <v>-0.74539805046030261</v>
      </c>
      <c r="H28" s="63">
        <f t="shared" si="18"/>
        <v>13.276033489089182</v>
      </c>
      <c r="I28" s="63">
        <f t="shared" si="18"/>
        <v>69.594458518279623</v>
      </c>
      <c r="J28" s="63">
        <f t="shared" si="18"/>
        <v>12.967295519157842</v>
      </c>
      <c r="K28" s="63">
        <f t="shared" si="18"/>
        <v>-0.26123964848275005</v>
      </c>
      <c r="L28" s="63">
        <f t="shared" si="18"/>
        <v>0.16005192718622557</v>
      </c>
      <c r="M28" s="63">
        <f t="shared" si="18"/>
        <v>-1.3121628860536618</v>
      </c>
      <c r="N28" s="63">
        <f t="shared" si="18"/>
        <v>-0.91280646377150054</v>
      </c>
      <c r="O28" s="63">
        <f t="shared" si="18"/>
        <v>-7.1487771912162099</v>
      </c>
      <c r="P28" s="63">
        <f t="shared" si="18"/>
        <v>-0.8569683110357087</v>
      </c>
      <c r="Q28" s="63">
        <f t="shared" si="18"/>
        <v>-1.0710446813554402</v>
      </c>
      <c r="R28" s="63">
        <f t="shared" si="18"/>
        <v>-0.14732175349085885</v>
      </c>
      <c r="S28" s="63">
        <f t="shared" si="18"/>
        <v>-0.57962933296195518</v>
      </c>
      <c r="T28" s="63">
        <f t="shared" si="18"/>
        <v>-0.24523089316974356</v>
      </c>
      <c r="U28" s="63">
        <f t="shared" si="18"/>
        <v>1.1563723622516328E-2</v>
      </c>
      <c r="V28" s="63">
        <f t="shared" si="18"/>
        <v>-0.30874815243864845</v>
      </c>
      <c r="W28" s="63">
        <f t="shared" si="18"/>
        <v>-0.53888533499345626</v>
      </c>
      <c r="X28" s="63">
        <f t="shared" si="18"/>
        <v>-0.40540610581346154</v>
      </c>
      <c r="Y28" s="63">
        <f t="shared" si="18"/>
        <v>-0.22927787967391905</v>
      </c>
      <c r="Z28" s="63">
        <f t="shared" si="18"/>
        <v>-0.35174027877113129</v>
      </c>
      <c r="AA28" s="63">
        <f t="shared" si="18"/>
        <v>-0.50101169954661329</v>
      </c>
      <c r="AB28" s="63">
        <f t="shared" si="18"/>
        <v>-0.4485815763795809</v>
      </c>
      <c r="AC28" s="63">
        <f t="shared" si="18"/>
        <v>1.2502839204218852</v>
      </c>
      <c r="AD28" s="63">
        <f t="shared" si="18"/>
        <v>11.970258352153866</v>
      </c>
      <c r="AE28" s="63">
        <f t="shared" si="18"/>
        <v>2.6998777863634191</v>
      </c>
      <c r="AF28" s="63" t="e">
        <f t="shared" si="18"/>
        <v>#DIV/0!</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202" t="s">
        <v>633</v>
      </c>
      <c r="B29" s="203"/>
      <c r="C29" s="203"/>
      <c r="D29" s="203"/>
      <c r="E29" s="203"/>
      <c r="F29" s="203"/>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row>
    <row r="30" spans="1:90">
      <c r="A30" s="123" t="s">
        <v>576</v>
      </c>
      <c r="B30" s="98"/>
      <c r="C30" s="98"/>
      <c r="D30" s="98"/>
      <c r="E30" s="98" t="s">
        <v>575</v>
      </c>
      <c r="F30" s="98"/>
      <c r="G30" s="98"/>
      <c r="H30" s="98"/>
      <c r="I30" s="98" t="s">
        <v>623</v>
      </c>
      <c r="M30" s="98" t="s">
        <v>577</v>
      </c>
      <c r="Q30" s="127" t="s">
        <v>630</v>
      </c>
      <c r="R30" s="127"/>
      <c r="S30" s="127"/>
      <c r="T30" s="127"/>
      <c r="U30" s="127" t="s">
        <v>627</v>
      </c>
      <c r="V30" s="127"/>
      <c r="W30" s="127"/>
      <c r="X30" s="127"/>
      <c r="Y30" s="127" t="s">
        <v>628</v>
      </c>
      <c r="Z30" s="127"/>
      <c r="AA30" s="127"/>
      <c r="AB30" s="127"/>
      <c r="AC30" s="127" t="s">
        <v>629</v>
      </c>
    </row>
    <row r="31" spans="1:90" s="63" customFormat="1">
      <c r="A31" s="123" t="s">
        <v>578</v>
      </c>
      <c r="B31" s="124"/>
      <c r="C31" s="124"/>
      <c r="D31" s="124"/>
      <c r="E31" s="124">
        <f>POWER(E27/U27,1/5)-1</f>
        <v>0.1046088256133193</v>
      </c>
      <c r="F31" s="124"/>
      <c r="G31" s="124"/>
      <c r="H31" s="124"/>
      <c r="I31" s="124">
        <f>POWER(E27/Y27,1/6)-1</f>
        <v>8.8527232115684029E-2</v>
      </c>
      <c r="M31" s="124">
        <f>POWER(E27/AC27,1/7)-1</f>
        <v>3.6141545699773348E-2</v>
      </c>
      <c r="Q31" s="128" t="s">
        <v>626</v>
      </c>
      <c r="R31" s="128"/>
      <c r="S31" s="128"/>
      <c r="T31" s="128"/>
      <c r="U31" s="128">
        <f>POWER(E14/U14,1/5)-1</f>
        <v>0.14310894012822728</v>
      </c>
      <c r="V31" s="128"/>
      <c r="W31" s="128"/>
      <c r="X31" s="128"/>
      <c r="Y31" s="128">
        <f>POWER(E14/Y14,1/6)-1</f>
        <v>0.13637173842736305</v>
      </c>
      <c r="Z31" s="128"/>
      <c r="AA31" s="128"/>
      <c r="AB31" s="128"/>
      <c r="AC31" s="128">
        <f>POWER(E14/AC14,1/7)-1</f>
        <v>7.6509331854812235E-2</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abSelected="1" topLeftCell="A55" workbookViewId="0">
      <selection activeCell="B75" sqref="B75"/>
    </sheetView>
  </sheetViews>
  <sheetFormatPr defaultRowHeight="13.5"/>
  <cols>
    <col min="1" max="1" width="42.5" style="17" bestFit="1" customWidth="1"/>
    <col min="2" max="2" width="23.25" style="26"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68" t="s">
        <v>520</v>
      </c>
      <c r="B1" s="69">
        <f>自由现金流分析表!E1</f>
        <v>43100</v>
      </c>
    </row>
    <row r="2" spans="1:10">
      <c r="A2" s="70" t="s">
        <v>521</v>
      </c>
      <c r="B2" s="71">
        <f>自由现金流分析表!E27</f>
        <v>396087663.40000004</v>
      </c>
      <c r="C2" t="s">
        <v>555</v>
      </c>
    </row>
    <row r="3" spans="1:10" s="63" customFormat="1">
      <c r="A3" s="72" t="s">
        <v>522</v>
      </c>
      <c r="B3" s="100">
        <v>0</v>
      </c>
    </row>
    <row r="4" spans="1:10" s="63" customFormat="1">
      <c r="A4" s="72" t="s">
        <v>523</v>
      </c>
      <c r="B4" s="100">
        <v>0.08</v>
      </c>
      <c r="F4" s="23"/>
    </row>
    <row r="5" spans="1:10">
      <c r="A5" s="70" t="s">
        <v>524</v>
      </c>
      <c r="B5" s="71">
        <f>B2*(1+B3)/(B4-B3)</f>
        <v>4951095792.5</v>
      </c>
    </row>
    <row r="6" spans="1:10">
      <c r="A6" s="70" t="s">
        <v>525</v>
      </c>
      <c r="B6" s="71">
        <f>资产资本表!E17</f>
        <v>1620527103.6300001</v>
      </c>
    </row>
    <row r="7" spans="1:10">
      <c r="A7" s="70" t="s">
        <v>526</v>
      </c>
      <c r="B7" s="71">
        <f>资产资本表!E19</f>
        <v>243310020.03999999</v>
      </c>
    </row>
    <row r="8" spans="1:10">
      <c r="A8" s="70" t="s">
        <v>527</v>
      </c>
      <c r="B8" s="71">
        <f>资产资本表!E89</f>
        <v>3466446962.6099997</v>
      </c>
    </row>
    <row r="9" spans="1:10">
      <c r="A9" s="70" t="s">
        <v>528</v>
      </c>
      <c r="B9" s="71">
        <f>B5+B6+B7-B8</f>
        <v>3348485953.5600004</v>
      </c>
    </row>
    <row r="10" spans="1:10">
      <c r="A10" s="70" t="s">
        <v>529</v>
      </c>
      <c r="B10" s="73">
        <f>资产资本表!E103/资产资本表!E107</f>
        <v>0.13715246515385746</v>
      </c>
    </row>
    <row r="11" spans="1:10">
      <c r="A11" s="70" t="s">
        <v>556</v>
      </c>
      <c r="B11" s="71">
        <f>B9*(1-B10)</f>
        <v>2889232850.496181</v>
      </c>
    </row>
    <row r="12" spans="1:10">
      <c r="A12" s="70" t="s">
        <v>530</v>
      </c>
      <c r="B12" s="111">
        <f>B55</f>
        <v>887100102</v>
      </c>
    </row>
    <row r="13" spans="1:10" ht="14.25" thickBot="1">
      <c r="A13" s="74" t="s">
        <v>531</v>
      </c>
      <c r="B13" s="75">
        <f>B11/B12</f>
        <v>3.2569411771933052</v>
      </c>
    </row>
    <row r="14" spans="1:10" s="16" customFormat="1" ht="53.25" customHeight="1">
      <c r="A14" s="202"/>
      <c r="B14" s="203"/>
      <c r="C14" s="203"/>
      <c r="D14" s="203"/>
      <c r="E14" s="203"/>
      <c r="F14" s="203"/>
      <c r="G14" s="203"/>
      <c r="H14" s="203"/>
      <c r="I14" s="203"/>
    </row>
    <row r="16" spans="1:10">
      <c r="A16" s="88"/>
      <c r="B16" s="76"/>
      <c r="C16" s="77"/>
      <c r="D16" s="77"/>
      <c r="E16" s="77"/>
      <c r="F16" s="77"/>
      <c r="G16" s="77"/>
      <c r="H16" s="77"/>
      <c r="I16" s="78"/>
      <c r="J16" s="77"/>
    </row>
    <row r="17" spans="1:10" s="63" customFormat="1">
      <c r="A17" s="91"/>
      <c r="B17" s="91"/>
      <c r="C17" s="91" t="s">
        <v>547</v>
      </c>
      <c r="D17" s="91">
        <v>0.09</v>
      </c>
      <c r="E17" s="91"/>
      <c r="F17" s="91"/>
      <c r="G17" s="91"/>
      <c r="H17" s="91" t="s">
        <v>548</v>
      </c>
      <c r="I17" s="91">
        <v>0.05</v>
      </c>
      <c r="J17" s="78"/>
    </row>
    <row r="18" spans="1:10" s="2" customFormat="1">
      <c r="A18" s="219" t="s">
        <v>532</v>
      </c>
      <c r="B18" s="219"/>
      <c r="C18" s="65" t="s">
        <v>546</v>
      </c>
      <c r="D18" s="99">
        <v>1</v>
      </c>
      <c r="E18" s="99">
        <v>2</v>
      </c>
      <c r="F18" s="99">
        <v>3</v>
      </c>
      <c r="G18" s="99">
        <v>4</v>
      </c>
      <c r="H18" s="99">
        <v>5</v>
      </c>
      <c r="I18" s="98">
        <v>6</v>
      </c>
      <c r="J18" s="80"/>
    </row>
    <row r="19" spans="1:10" s="26" customFormat="1">
      <c r="A19" s="101" t="s">
        <v>533</v>
      </c>
      <c r="B19" s="96"/>
      <c r="C19" s="90">
        <f>B2</f>
        <v>396087663.40000004</v>
      </c>
      <c r="D19" s="90">
        <f>C19*(1+$D$17)</f>
        <v>431735553.10600007</v>
      </c>
      <c r="E19" s="90">
        <f>D19*(1+$D$17)</f>
        <v>470591752.88554013</v>
      </c>
      <c r="F19" s="90">
        <f>E19*(1+$D$17)</f>
        <v>512945010.64523876</v>
      </c>
      <c r="G19" s="90">
        <f>F19*(1+$D$17)</f>
        <v>559110061.60331023</v>
      </c>
      <c r="H19" s="90">
        <f>G19*(1+$D$17)</f>
        <v>609429967.14760816</v>
      </c>
      <c r="I19" s="90">
        <f>H19*(1+I17)</f>
        <v>639901465.50498855</v>
      </c>
      <c r="J19" s="76"/>
    </row>
    <row r="20" spans="1:10" s="26" customFormat="1">
      <c r="A20" s="101" t="s">
        <v>534</v>
      </c>
      <c r="B20" s="97">
        <v>0.08</v>
      </c>
      <c r="C20" s="90"/>
      <c r="D20" s="90">
        <f t="shared" ref="D20:I20" si="0">(1+$B$20)^D18</f>
        <v>1.08</v>
      </c>
      <c r="E20" s="90">
        <f t="shared" si="0"/>
        <v>1.1664000000000001</v>
      </c>
      <c r="F20" s="90">
        <f t="shared" si="0"/>
        <v>1.2597120000000002</v>
      </c>
      <c r="G20" s="90">
        <f t="shared" si="0"/>
        <v>1.3604889600000003</v>
      </c>
      <c r="H20" s="90">
        <f t="shared" si="0"/>
        <v>1.4693280768000003</v>
      </c>
      <c r="I20" s="90">
        <f t="shared" si="0"/>
        <v>1.5868743229440005</v>
      </c>
      <c r="J20" s="76"/>
    </row>
    <row r="21" spans="1:10" s="26" customFormat="1">
      <c r="A21" s="220" t="s">
        <v>535</v>
      </c>
      <c r="B21" s="220"/>
      <c r="C21" s="90"/>
      <c r="D21" s="90">
        <f>D19/D20</f>
        <v>399755141.76481485</v>
      </c>
      <c r="E21" s="90">
        <f>E19/E20</f>
        <v>403456578.26263726</v>
      </c>
      <c r="F21" s="90">
        <f>F19/F20</f>
        <v>407192287.32062465</v>
      </c>
      <c r="G21" s="90">
        <f>G19/G20</f>
        <v>410962586.27729702</v>
      </c>
      <c r="H21" s="90">
        <f>H19/H20</f>
        <v>414767795.40949422</v>
      </c>
      <c r="I21" s="90">
        <f>I19/((B20-I17)*I20)</f>
        <v>13441548925.307682</v>
      </c>
      <c r="J21" s="76"/>
    </row>
    <row r="22" spans="1:10" s="26" customFormat="1">
      <c r="A22" s="220" t="s">
        <v>554</v>
      </c>
      <c r="B22" s="220"/>
      <c r="C22" s="90"/>
      <c r="D22" s="213">
        <f>SUM(D21:H21)</f>
        <v>2036134389.034868</v>
      </c>
      <c r="E22" s="214"/>
      <c r="F22" s="214"/>
      <c r="G22" s="214"/>
      <c r="H22" s="215"/>
      <c r="I22" s="90">
        <f>I21</f>
        <v>13441548925.307682</v>
      </c>
      <c r="J22" s="76"/>
    </row>
    <row r="23" spans="1:10">
      <c r="A23" s="93" t="s">
        <v>536</v>
      </c>
      <c r="B23" s="76">
        <f>D22+I22</f>
        <v>15477683314.34255</v>
      </c>
      <c r="C23" s="77"/>
      <c r="D23" s="77"/>
      <c r="E23" s="77"/>
      <c r="F23" s="77"/>
      <c r="G23" s="77"/>
      <c r="H23" s="77"/>
      <c r="I23" s="79"/>
      <c r="J23" s="77"/>
    </row>
    <row r="24" spans="1:10">
      <c r="A24" s="93" t="s">
        <v>537</v>
      </c>
      <c r="B24" s="76">
        <f>B23</f>
        <v>15477683314.34255</v>
      </c>
      <c r="C24" s="77"/>
      <c r="D24" s="77"/>
      <c r="E24" s="77"/>
      <c r="F24" s="77"/>
      <c r="G24" s="77"/>
      <c r="H24" s="77"/>
      <c r="I24" s="79"/>
      <c r="J24" s="77"/>
    </row>
    <row r="25" spans="1:10">
      <c r="A25" s="70" t="s">
        <v>538</v>
      </c>
      <c r="B25" s="71">
        <f>资产资本表!E17</f>
        <v>1620527103.6300001</v>
      </c>
      <c r="C25" s="77"/>
      <c r="D25" s="77"/>
      <c r="E25" s="77"/>
      <c r="F25" s="77"/>
      <c r="G25" s="77"/>
      <c r="H25" s="77"/>
      <c r="I25" s="79"/>
      <c r="J25" s="77"/>
    </row>
    <row r="26" spans="1:10">
      <c r="A26" s="70" t="s">
        <v>539</v>
      </c>
      <c r="B26" s="71">
        <f>资产资本表!E19</f>
        <v>243310020.03999999</v>
      </c>
      <c r="C26" s="77"/>
      <c r="D26" s="77"/>
      <c r="E26" s="77"/>
      <c r="F26" s="77"/>
      <c r="G26" s="77"/>
      <c r="H26" s="77"/>
      <c r="I26" s="79"/>
      <c r="J26" s="77"/>
    </row>
    <row r="27" spans="1:10">
      <c r="A27" s="70" t="s">
        <v>540</v>
      </c>
      <c r="B27" s="71">
        <f>资产资本表!E89</f>
        <v>3466446962.6099997</v>
      </c>
      <c r="C27" s="77"/>
      <c r="D27" s="77"/>
      <c r="E27" s="77"/>
      <c r="F27" s="77"/>
      <c r="G27" s="77"/>
      <c r="H27" s="77"/>
      <c r="I27" s="79"/>
      <c r="J27" s="77"/>
    </row>
    <row r="28" spans="1:10" s="2" customFormat="1">
      <c r="A28" s="82" t="s">
        <v>541</v>
      </c>
      <c r="B28" s="83">
        <f>B24+B25+B26-B27</f>
        <v>13875073475.40255</v>
      </c>
      <c r="C28" s="80"/>
      <c r="D28" s="80"/>
      <c r="E28" s="80"/>
      <c r="F28" s="80"/>
      <c r="G28" s="80"/>
      <c r="H28" s="80"/>
      <c r="I28" s="81"/>
      <c r="J28" s="80"/>
    </row>
    <row r="29" spans="1:10">
      <c r="A29" s="70" t="s">
        <v>542</v>
      </c>
      <c r="B29" s="78">
        <f>资产资本表!E103/资产资本表!E107</f>
        <v>0.13715246515385746</v>
      </c>
      <c r="C29" s="212" t="s">
        <v>549</v>
      </c>
      <c r="D29" s="212"/>
      <c r="E29" s="212"/>
      <c r="F29" s="77"/>
      <c r="G29" s="77"/>
      <c r="H29" s="77"/>
      <c r="I29" s="79"/>
      <c r="J29" s="77"/>
    </row>
    <row r="30" spans="1:10" s="2" customFormat="1">
      <c r="A30" s="82" t="s">
        <v>543</v>
      </c>
      <c r="B30" s="83">
        <f>B28*(1-B29)</f>
        <v>11972072944.06019</v>
      </c>
      <c r="C30" s="92">
        <v>0.4</v>
      </c>
      <c r="D30" s="92">
        <v>0.3</v>
      </c>
      <c r="E30" s="92">
        <v>0.2</v>
      </c>
      <c r="F30" s="80"/>
      <c r="G30" s="80"/>
      <c r="H30" s="80"/>
      <c r="I30" s="81"/>
      <c r="J30" s="80"/>
    </row>
    <row r="31" spans="1:10">
      <c r="A31" s="70" t="s">
        <v>545</v>
      </c>
      <c r="B31" s="110">
        <f>B55</f>
        <v>887100102</v>
      </c>
      <c r="C31" s="64">
        <f>$B$32*(1-C30)</f>
        <v>8.0974444149439559</v>
      </c>
      <c r="D31" s="64">
        <f>$B$32*(1-D30)</f>
        <v>9.4470184841012816</v>
      </c>
      <c r="E31" s="64">
        <f>$B$32*(1-E30)</f>
        <v>10.796592553258609</v>
      </c>
      <c r="F31" s="77"/>
      <c r="G31" s="77"/>
      <c r="H31" s="77"/>
      <c r="I31" s="79"/>
      <c r="J31" s="77"/>
    </row>
    <row r="32" spans="1:10" s="2" customFormat="1" ht="14.25" thickBot="1">
      <c r="A32" s="84" t="s">
        <v>544</v>
      </c>
      <c r="B32" s="85">
        <f>B30/B31</f>
        <v>13.495740691573261</v>
      </c>
      <c r="C32" s="86"/>
      <c r="D32" s="86"/>
      <c r="E32" s="86"/>
      <c r="F32" s="86"/>
      <c r="G32" s="86"/>
      <c r="H32" s="86"/>
      <c r="I32" s="87"/>
      <c r="J32" s="80"/>
    </row>
    <row r="33" spans="1:19" ht="63" customHeight="1">
      <c r="A33" s="223"/>
      <c r="B33" s="224"/>
      <c r="C33" s="224"/>
      <c r="D33" s="224"/>
      <c r="E33" s="224"/>
      <c r="F33" s="224"/>
      <c r="G33" s="224"/>
      <c r="H33" s="224"/>
      <c r="I33" s="224"/>
    </row>
    <row r="37" spans="1:19" s="63" customFormat="1">
      <c r="A37" s="91"/>
      <c r="B37" s="91"/>
      <c r="C37" s="91" t="s">
        <v>547</v>
      </c>
      <c r="D37" s="91">
        <v>0.15</v>
      </c>
      <c r="E37" s="91"/>
      <c r="F37" s="91"/>
      <c r="G37" s="91"/>
      <c r="H37" s="91" t="s">
        <v>552</v>
      </c>
      <c r="I37" s="91">
        <v>0.09</v>
      </c>
      <c r="J37" s="91"/>
      <c r="K37" s="91"/>
      <c r="L37" s="91"/>
      <c r="M37" s="91"/>
      <c r="N37" s="91"/>
      <c r="O37" s="91"/>
      <c r="P37" s="91"/>
      <c r="Q37" s="91"/>
      <c r="R37" s="91" t="s">
        <v>553</v>
      </c>
      <c r="S37" s="91">
        <v>0.02</v>
      </c>
    </row>
    <row r="38" spans="1:19" s="24" customFormat="1">
      <c r="A38" s="221" t="s">
        <v>550</v>
      </c>
      <c r="B38" s="221"/>
      <c r="C38" s="103" t="s">
        <v>546</v>
      </c>
      <c r="D38" s="104">
        <v>1</v>
      </c>
      <c r="E38" s="104">
        <v>2</v>
      </c>
      <c r="F38" s="104">
        <v>3</v>
      </c>
      <c r="G38" s="104">
        <v>4</v>
      </c>
      <c r="H38" s="104">
        <v>5</v>
      </c>
      <c r="I38" s="105">
        <v>6</v>
      </c>
      <c r="J38" s="105">
        <v>7</v>
      </c>
      <c r="K38" s="105">
        <v>8</v>
      </c>
      <c r="L38" s="105">
        <v>9</v>
      </c>
      <c r="M38" s="105">
        <v>10</v>
      </c>
      <c r="N38" s="105">
        <v>11</v>
      </c>
      <c r="O38" s="105">
        <v>12</v>
      </c>
      <c r="P38" s="105">
        <v>13</v>
      </c>
      <c r="Q38" s="105">
        <v>14</v>
      </c>
      <c r="R38" s="105">
        <v>15</v>
      </c>
      <c r="S38" s="106">
        <v>16</v>
      </c>
    </row>
    <row r="39" spans="1:19" s="23" customFormat="1">
      <c r="A39" s="107" t="s">
        <v>533</v>
      </c>
      <c r="B39" s="108"/>
      <c r="C39" s="102">
        <f>B2</f>
        <v>396087663.40000004</v>
      </c>
      <c r="D39" s="102">
        <f>$C$39*(1+$D$37)^D38</f>
        <v>455500812.91000003</v>
      </c>
      <c r="E39" s="102">
        <f>$C$39*(1+$D$37)^E38</f>
        <v>523825934.84649998</v>
      </c>
      <c r="F39" s="102">
        <f>$C$39*(1+$D$37)^F38</f>
        <v>602399825.07347488</v>
      </c>
      <c r="G39" s="102">
        <f>$C$39*(1+$D$37)^G38</f>
        <v>692759798.83449614</v>
      </c>
      <c r="H39" s="102">
        <f>$C$39*(1+$D$37)^H38</f>
        <v>796673768.65967047</v>
      </c>
      <c r="I39" s="102">
        <f>H39*(1+$I$37)</f>
        <v>868374407.83904088</v>
      </c>
      <c r="J39" s="102">
        <f t="shared" ref="J39:R39" si="1">I39*(1+$I$37)</f>
        <v>946528104.54455459</v>
      </c>
      <c r="K39" s="102">
        <f t="shared" si="1"/>
        <v>1031715633.9535645</v>
      </c>
      <c r="L39" s="102">
        <f t="shared" si="1"/>
        <v>1124570041.0093853</v>
      </c>
      <c r="M39" s="102">
        <f t="shared" si="1"/>
        <v>1225781344.7002301</v>
      </c>
      <c r="N39" s="102">
        <f t="shared" si="1"/>
        <v>1336101665.7232509</v>
      </c>
      <c r="O39" s="102">
        <f t="shared" si="1"/>
        <v>1456350815.6383436</v>
      </c>
      <c r="P39" s="102">
        <f t="shared" si="1"/>
        <v>1587422389.0457947</v>
      </c>
      <c r="Q39" s="102">
        <f t="shared" si="1"/>
        <v>1730290404.0599165</v>
      </c>
      <c r="R39" s="102">
        <f t="shared" si="1"/>
        <v>1886016540.4253092</v>
      </c>
      <c r="S39" s="102">
        <f>R39*(1+S37)</f>
        <v>1923736871.2338154</v>
      </c>
    </row>
    <row r="40" spans="1:19" s="23" customFormat="1">
      <c r="A40" s="107" t="s">
        <v>534</v>
      </c>
      <c r="B40" s="97">
        <v>0.08</v>
      </c>
      <c r="C40" s="102"/>
      <c r="D40" s="102">
        <f>(1+$B$40)^D38</f>
        <v>1.08</v>
      </c>
      <c r="E40" s="102">
        <f t="shared" ref="E40:S40" si="2">(1+$B$40)^E38</f>
        <v>1.1664000000000001</v>
      </c>
      <c r="F40" s="102">
        <f t="shared" si="2"/>
        <v>1.2597120000000002</v>
      </c>
      <c r="G40" s="102">
        <f t="shared" si="2"/>
        <v>1.3604889600000003</v>
      </c>
      <c r="H40" s="102">
        <f t="shared" si="2"/>
        <v>1.4693280768000003</v>
      </c>
      <c r="I40" s="102">
        <f t="shared" si="2"/>
        <v>1.5868743229440005</v>
      </c>
      <c r="J40" s="102">
        <f t="shared" si="2"/>
        <v>1.7138242687795207</v>
      </c>
      <c r="K40" s="102">
        <f t="shared" si="2"/>
        <v>1.8509302102818823</v>
      </c>
      <c r="L40" s="102">
        <f t="shared" si="2"/>
        <v>1.9990046271044331</v>
      </c>
      <c r="M40" s="102">
        <f t="shared" si="2"/>
        <v>2.1589249972727877</v>
      </c>
      <c r="N40" s="102">
        <f t="shared" si="2"/>
        <v>2.3316389970546108</v>
      </c>
      <c r="O40" s="102">
        <f t="shared" si="2"/>
        <v>2.5181701168189798</v>
      </c>
      <c r="P40" s="102">
        <f t="shared" si="2"/>
        <v>2.7196237261644982</v>
      </c>
      <c r="Q40" s="102">
        <f t="shared" si="2"/>
        <v>2.9371936242576586</v>
      </c>
      <c r="R40" s="102">
        <f t="shared" si="2"/>
        <v>3.1721691141982715</v>
      </c>
      <c r="S40" s="102">
        <f t="shared" si="2"/>
        <v>3.4259426433341331</v>
      </c>
    </row>
    <row r="41" spans="1:19" s="23" customFormat="1">
      <c r="A41" s="222" t="s">
        <v>535</v>
      </c>
      <c r="B41" s="222"/>
      <c r="C41" s="102"/>
      <c r="D41" s="102">
        <f t="shared" ref="D41:R41" si="3">D39/D40</f>
        <v>421760011.9537037</v>
      </c>
      <c r="E41" s="102">
        <f t="shared" si="3"/>
        <v>449096309.02477705</v>
      </c>
      <c r="F41" s="102">
        <f t="shared" si="3"/>
        <v>478204403.12823468</v>
      </c>
      <c r="G41" s="102">
        <f t="shared" si="3"/>
        <v>509199132.96062028</v>
      </c>
      <c r="H41" s="102">
        <f t="shared" si="3"/>
        <v>542202780.46732712</v>
      </c>
      <c r="I41" s="102">
        <f t="shared" si="3"/>
        <v>547223176.58276522</v>
      </c>
      <c r="J41" s="102">
        <f t="shared" si="3"/>
        <v>552290057.84742045</v>
      </c>
      <c r="K41" s="102">
        <f t="shared" si="3"/>
        <v>557403854.67934108</v>
      </c>
      <c r="L41" s="102">
        <f t="shared" si="3"/>
        <v>562565001.48192751</v>
      </c>
      <c r="M41" s="102">
        <f t="shared" si="3"/>
        <v>567773936.68083429</v>
      </c>
      <c r="N41" s="102">
        <f t="shared" si="3"/>
        <v>573031102.76121235</v>
      </c>
      <c r="O41" s="102">
        <f t="shared" si="3"/>
        <v>578336946.30529773</v>
      </c>
      <c r="P41" s="102">
        <f t="shared" si="3"/>
        <v>583691918.03034687</v>
      </c>
      <c r="Q41" s="102">
        <f t="shared" si="3"/>
        <v>589096472.82692409</v>
      </c>
      <c r="R41" s="102">
        <f t="shared" si="3"/>
        <v>594551069.79754376</v>
      </c>
      <c r="S41" s="102">
        <f>S39/((B40-S37)*S40)</f>
        <v>9358674246.8131905</v>
      </c>
    </row>
    <row r="42" spans="1:19" s="23" customFormat="1">
      <c r="A42" s="222" t="s">
        <v>554</v>
      </c>
      <c r="B42" s="222"/>
      <c r="C42" s="102"/>
      <c r="D42" s="216">
        <f>SUM(D41:H41)</f>
        <v>2400462637.5346627</v>
      </c>
      <c r="E42" s="217"/>
      <c r="F42" s="217"/>
      <c r="G42" s="217"/>
      <c r="H42" s="218"/>
      <c r="I42" s="216">
        <f>SUM(I41:R41)</f>
        <v>5705963536.9936142</v>
      </c>
      <c r="J42" s="217"/>
      <c r="K42" s="217"/>
      <c r="L42" s="217"/>
      <c r="M42" s="217"/>
      <c r="N42" s="217"/>
      <c r="O42" s="217"/>
      <c r="P42" s="217"/>
      <c r="Q42" s="217"/>
      <c r="R42" s="218"/>
      <c r="S42" s="102">
        <f>S41</f>
        <v>9358674246.8131905</v>
      </c>
    </row>
    <row r="43" spans="1:19">
      <c r="A43" s="93" t="s">
        <v>551</v>
      </c>
      <c r="B43" s="76">
        <f>D42+I42+S42</f>
        <v>17465100421.341469</v>
      </c>
      <c r="C43" s="77"/>
      <c r="D43" s="77"/>
      <c r="E43" s="77"/>
      <c r="F43" s="77"/>
      <c r="G43" s="77"/>
      <c r="H43" s="77"/>
      <c r="I43" s="77"/>
      <c r="J43" s="77"/>
      <c r="K43" s="77"/>
      <c r="L43" s="77"/>
      <c r="M43" s="77"/>
      <c r="N43" s="77"/>
      <c r="O43" s="77"/>
      <c r="P43" s="77"/>
      <c r="Q43" s="77"/>
      <c r="R43" s="77"/>
      <c r="S43" s="79"/>
    </row>
    <row r="44" spans="1:19">
      <c r="A44" s="93" t="s">
        <v>537</v>
      </c>
      <c r="B44" s="76">
        <f>B43</f>
        <v>17465100421.341469</v>
      </c>
      <c r="C44" s="77"/>
      <c r="D44" s="77"/>
      <c r="E44" s="77"/>
      <c r="F44" s="77"/>
      <c r="G44" s="77"/>
      <c r="H44" s="77"/>
      <c r="I44" s="77"/>
      <c r="J44" s="77"/>
      <c r="K44" s="77"/>
      <c r="L44" s="77"/>
      <c r="M44" s="77"/>
      <c r="N44" s="77"/>
      <c r="O44" s="77"/>
      <c r="P44" s="77"/>
      <c r="Q44" s="77"/>
      <c r="R44" s="77"/>
      <c r="S44" s="79"/>
    </row>
    <row r="45" spans="1:19">
      <c r="A45" s="70" t="s">
        <v>538</v>
      </c>
      <c r="B45" s="76">
        <f>资产资本表!E17</f>
        <v>1620527103.6300001</v>
      </c>
      <c r="C45" s="77"/>
      <c r="D45" s="77"/>
      <c r="E45" s="77"/>
      <c r="F45" s="77"/>
      <c r="G45" s="77"/>
      <c r="H45" s="77"/>
      <c r="I45" s="77"/>
      <c r="J45" s="77"/>
      <c r="K45" s="77"/>
      <c r="L45" s="77"/>
      <c r="M45" s="77"/>
      <c r="N45" s="77"/>
      <c r="O45" s="77"/>
      <c r="P45" s="77"/>
      <c r="Q45" s="77"/>
      <c r="R45" s="77"/>
      <c r="S45" s="79"/>
    </row>
    <row r="46" spans="1:19">
      <c r="A46" s="70" t="s">
        <v>539</v>
      </c>
      <c r="B46" s="76">
        <f>资产资本表!E19</f>
        <v>243310020.03999999</v>
      </c>
      <c r="C46" s="77"/>
      <c r="D46" s="77"/>
      <c r="E46" s="77"/>
      <c r="F46" s="77"/>
      <c r="G46" s="77"/>
      <c r="H46" s="77"/>
      <c r="I46" s="77"/>
      <c r="J46" s="77"/>
      <c r="K46" s="77"/>
      <c r="L46" s="77"/>
      <c r="M46" s="77"/>
      <c r="N46" s="77"/>
      <c r="O46" s="77"/>
      <c r="P46" s="77"/>
      <c r="Q46" s="77"/>
      <c r="R46" s="77"/>
      <c r="S46" s="79"/>
    </row>
    <row r="47" spans="1:19">
      <c r="A47" s="70" t="s">
        <v>540</v>
      </c>
      <c r="B47" s="76">
        <f>资产资本表!E89</f>
        <v>3466446962.6099997</v>
      </c>
      <c r="C47" s="77"/>
      <c r="D47" s="77"/>
      <c r="E47" s="77"/>
      <c r="F47" s="77"/>
      <c r="G47" s="77"/>
      <c r="H47" s="77"/>
      <c r="I47" s="77"/>
      <c r="J47" s="77"/>
      <c r="K47" s="77"/>
      <c r="L47" s="77"/>
      <c r="M47" s="77"/>
      <c r="N47" s="77"/>
      <c r="O47" s="77"/>
      <c r="P47" s="77"/>
      <c r="Q47" s="77"/>
      <c r="R47" s="77"/>
      <c r="S47" s="79"/>
    </row>
    <row r="48" spans="1:19">
      <c r="A48" s="82" t="s">
        <v>541</v>
      </c>
      <c r="B48" s="76">
        <f>B44+B45+B46-B47</f>
        <v>15862490582.40147</v>
      </c>
      <c r="C48" s="77"/>
      <c r="D48" s="77"/>
      <c r="E48" s="77"/>
      <c r="F48" s="77"/>
      <c r="G48" s="77"/>
      <c r="H48" s="77"/>
      <c r="I48" s="77"/>
      <c r="J48" s="77"/>
      <c r="K48" s="77"/>
      <c r="L48" s="77"/>
      <c r="M48" s="77"/>
      <c r="N48" s="77"/>
      <c r="O48" s="77"/>
      <c r="P48" s="77"/>
      <c r="Q48" s="77"/>
      <c r="R48" s="77"/>
      <c r="S48" s="79"/>
    </row>
    <row r="49" spans="1:74">
      <c r="A49" s="70" t="s">
        <v>542</v>
      </c>
      <c r="B49" s="78">
        <f>资产资本表!E103/资产资本表!E107</f>
        <v>0.13715246515385746</v>
      </c>
      <c r="C49" s="77"/>
      <c r="D49" s="77"/>
      <c r="E49" s="77"/>
      <c r="F49" s="77"/>
      <c r="G49" s="77"/>
      <c r="H49" s="77"/>
      <c r="I49" s="77"/>
      <c r="J49" s="77"/>
      <c r="K49" s="77"/>
      <c r="L49" s="77"/>
      <c r="M49" s="77"/>
      <c r="N49" s="77"/>
      <c r="O49" s="77"/>
      <c r="P49" s="77"/>
      <c r="Q49" s="77"/>
      <c r="R49" s="77"/>
      <c r="S49" s="79"/>
    </row>
    <row r="50" spans="1:74">
      <c r="A50" s="82" t="s">
        <v>543</v>
      </c>
      <c r="B50" s="76">
        <f>B48*(1-B49)</f>
        <v>13686910895.545259</v>
      </c>
      <c r="C50" s="212" t="s">
        <v>549</v>
      </c>
      <c r="D50" s="212"/>
      <c r="E50" s="212"/>
      <c r="F50" s="77"/>
      <c r="G50" s="77"/>
      <c r="H50" s="77"/>
      <c r="I50" s="77"/>
      <c r="J50" s="77"/>
      <c r="K50" s="77"/>
      <c r="L50" s="77"/>
      <c r="M50" s="77"/>
      <c r="N50" s="77"/>
      <c r="O50" s="77"/>
      <c r="P50" s="77"/>
      <c r="Q50" s="77"/>
      <c r="R50" s="77"/>
      <c r="S50" s="79"/>
    </row>
    <row r="51" spans="1:74">
      <c r="A51" s="70" t="s">
        <v>545</v>
      </c>
      <c r="B51" s="110">
        <f>B55</f>
        <v>887100102</v>
      </c>
      <c r="C51" s="92">
        <v>0.4</v>
      </c>
      <c r="D51" s="92">
        <v>0.3</v>
      </c>
      <c r="E51" s="92">
        <v>0.2</v>
      </c>
      <c r="F51" s="77"/>
      <c r="G51" s="77"/>
      <c r="H51" s="77"/>
      <c r="I51" s="77"/>
      <c r="J51" s="77"/>
      <c r="K51" s="77"/>
      <c r="L51" s="77"/>
      <c r="M51" s="77"/>
      <c r="N51" s="77"/>
      <c r="O51" s="77"/>
      <c r="P51" s="77"/>
      <c r="Q51" s="77"/>
      <c r="R51" s="77"/>
      <c r="S51" s="79"/>
    </row>
    <row r="52" spans="1:74" ht="14.25" thickBot="1">
      <c r="A52" s="84" t="s">
        <v>544</v>
      </c>
      <c r="B52" s="94">
        <f>B50/B51</f>
        <v>15.428823494313226</v>
      </c>
      <c r="C52" s="95">
        <f>$B$52*(1-C51)</f>
        <v>9.2572940965879358</v>
      </c>
      <c r="D52" s="95">
        <f>$B$52*(1-D51)</f>
        <v>10.800176446019258</v>
      </c>
      <c r="E52" s="95">
        <f>$B$52*(1-E51)</f>
        <v>12.343058795450581</v>
      </c>
      <c r="F52" s="62"/>
      <c r="G52" s="62"/>
      <c r="H52" s="62"/>
      <c r="I52" s="62"/>
      <c r="J52" s="62"/>
      <c r="K52" s="62"/>
      <c r="L52" s="62"/>
      <c r="M52" s="62"/>
      <c r="N52" s="62"/>
      <c r="O52" s="62"/>
      <c r="P52" s="62"/>
      <c r="Q52" s="62"/>
      <c r="R52" s="62"/>
      <c r="S52" s="89"/>
    </row>
    <row r="53" spans="1:74" ht="12.75" customHeight="1" thickBot="1"/>
    <row r="54" spans="1:74" s="114" customFormat="1">
      <c r="A54" s="68">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13" customFormat="1">
      <c r="A55" s="112" t="s">
        <v>557</v>
      </c>
      <c r="B55" s="109">
        <v>887100102</v>
      </c>
    </row>
    <row r="56" spans="1:74" s="62" customFormat="1" ht="14.25" thickBot="1">
      <c r="A56" s="74"/>
      <c r="B56" s="94"/>
    </row>
    <row r="57" spans="1:74" ht="96.75" customHeight="1">
      <c r="A57" s="210" t="s">
        <v>624</v>
      </c>
      <c r="B57" s="211"/>
      <c r="C57" s="211"/>
      <c r="D57" s="211"/>
      <c r="E57" s="211"/>
      <c r="F57" s="211"/>
      <c r="G57" s="211"/>
      <c r="H57" s="211"/>
      <c r="I57" s="211"/>
    </row>
    <row r="60" spans="1:74" s="173" customFormat="1" ht="51" customHeight="1">
      <c r="A60" s="208" t="s">
        <v>631</v>
      </c>
      <c r="B60" s="209"/>
      <c r="C60" s="209"/>
      <c r="D60" s="209"/>
      <c r="E60" s="209"/>
      <c r="F60" s="209"/>
      <c r="G60" s="209"/>
      <c r="H60" s="209"/>
      <c r="I60" s="209"/>
    </row>
    <row r="63" spans="1:74" s="4" customFormat="1">
      <c r="A63" s="225" t="s">
        <v>641</v>
      </c>
      <c r="B63" s="199" t="s">
        <v>642</v>
      </c>
      <c r="C63" s="98" t="s">
        <v>643</v>
      </c>
      <c r="D63" s="98" t="s">
        <v>644</v>
      </c>
      <c r="E63" s="98" t="s">
        <v>659</v>
      </c>
      <c r="F63" s="98" t="s">
        <v>645</v>
      </c>
      <c r="G63" s="98" t="s">
        <v>646</v>
      </c>
      <c r="H63" s="98" t="s">
        <v>655</v>
      </c>
      <c r="I63" s="98" t="s">
        <v>648</v>
      </c>
      <c r="J63" s="98" t="s">
        <v>654</v>
      </c>
      <c r="K63" s="98" t="s">
        <v>650</v>
      </c>
      <c r="L63" s="98" t="s">
        <v>656</v>
      </c>
    </row>
    <row r="64" spans="1:74" s="26" customFormat="1">
      <c r="A64" s="226">
        <f>股权价值增加表!M1</f>
        <v>42369</v>
      </c>
      <c r="B64" s="187">
        <v>42356</v>
      </c>
      <c r="C64" s="186">
        <v>143.44</v>
      </c>
      <c r="D64" s="186">
        <v>0.53</v>
      </c>
      <c r="E64" s="188">
        <f>股权价值增加表!M42/100000000</f>
        <v>3.5209647726000011</v>
      </c>
      <c r="F64" s="188">
        <v>0</v>
      </c>
      <c r="G64" s="186">
        <v>112.9</v>
      </c>
      <c r="H64" s="188">
        <f>G64*D64</f>
        <v>59.837000000000003</v>
      </c>
      <c r="I64" s="188">
        <f>C64*D64</f>
        <v>76.023200000000003</v>
      </c>
      <c r="J64" s="188">
        <f>H64/E64</f>
        <v>16.994489824393874</v>
      </c>
      <c r="K64" s="188">
        <f>I64/E64</f>
        <v>21.591582111701126</v>
      </c>
      <c r="L64" s="188">
        <v>0</v>
      </c>
    </row>
    <row r="65" spans="1:12" s="26" customFormat="1">
      <c r="A65" s="226">
        <f>股权价值增加表!I1</f>
        <v>42735</v>
      </c>
      <c r="B65" s="187">
        <v>42473</v>
      </c>
      <c r="C65" s="186">
        <v>57.31</v>
      </c>
      <c r="D65" s="186">
        <v>1.07</v>
      </c>
      <c r="E65" s="188">
        <f>股权价值增加表!I42/100000000</f>
        <v>5.7880532861000011</v>
      </c>
      <c r="F65" s="188">
        <f>(E65-E64)/E64*100</f>
        <v>64.388275939094513</v>
      </c>
      <c r="G65" s="186">
        <v>43.97</v>
      </c>
      <c r="H65" s="188">
        <f t="shared" ref="H65:H66" si="4">G65*D65</f>
        <v>47.047899999999998</v>
      </c>
      <c r="I65" s="188">
        <f t="shared" ref="I65:I66" si="5">C65*D65</f>
        <v>61.321700000000007</v>
      </c>
      <c r="J65" s="188">
        <f t="shared" ref="J65:J66" si="6">H65/E65</f>
        <v>8.1284497005211485</v>
      </c>
      <c r="K65" s="188">
        <f t="shared" ref="K65:K66" si="7">I65/E65</f>
        <v>10.594529277618081</v>
      </c>
      <c r="L65" s="188">
        <f>K65/F65</f>
        <v>0.16454127903097682</v>
      </c>
    </row>
    <row r="66" spans="1:12" s="26" customFormat="1">
      <c r="A66" s="226">
        <f>股权价值增加表!E1</f>
        <v>43100</v>
      </c>
      <c r="B66" s="187">
        <v>42740</v>
      </c>
      <c r="C66" s="186">
        <v>44.52</v>
      </c>
      <c r="D66" s="186">
        <v>1.07</v>
      </c>
      <c r="E66" s="188">
        <f>股权价值增加表!E42/100000000</f>
        <v>4.4659851852000019</v>
      </c>
      <c r="F66" s="188">
        <f t="shared" ref="F66" si="8">(E66-E65)/E65*100</f>
        <v>-22.84132566773259</v>
      </c>
      <c r="G66" s="186">
        <v>38.700000000000003</v>
      </c>
      <c r="H66" s="188">
        <f t="shared" si="4"/>
        <v>41.409000000000006</v>
      </c>
      <c r="I66" s="188">
        <f t="shared" si="5"/>
        <v>47.636400000000009</v>
      </c>
      <c r="J66" s="188">
        <f t="shared" si="6"/>
        <v>9.2720862884245268</v>
      </c>
      <c r="K66" s="188">
        <f t="shared" si="7"/>
        <v>10.666493063582944</v>
      </c>
      <c r="L66" s="188">
        <f t="shared" ref="L66" si="9">K66/F66</f>
        <v>-0.46698222418199004</v>
      </c>
    </row>
    <row r="67" spans="1:12" s="26" customFormat="1">
      <c r="A67" s="180"/>
      <c r="B67" s="181"/>
      <c r="C67" s="83"/>
      <c r="D67" s="83"/>
      <c r="E67" s="83"/>
      <c r="F67" s="184"/>
      <c r="G67" s="83"/>
      <c r="H67" s="184"/>
      <c r="I67" s="184"/>
      <c r="J67" s="184"/>
      <c r="K67" s="184"/>
      <c r="L67" s="185"/>
    </row>
    <row r="68" spans="1:12" s="174" customFormat="1" ht="14.25" thickBot="1">
      <c r="A68" s="182" t="s">
        <v>653</v>
      </c>
      <c r="B68" s="44" t="s">
        <v>642</v>
      </c>
      <c r="C68" s="44" t="s">
        <v>643</v>
      </c>
      <c r="D68" s="44" t="s">
        <v>644</v>
      </c>
      <c r="E68" s="44" t="s">
        <v>652</v>
      </c>
      <c r="F68" s="44" t="s">
        <v>645</v>
      </c>
      <c r="G68" s="44" t="s">
        <v>646</v>
      </c>
      <c r="H68" s="44" t="s">
        <v>647</v>
      </c>
      <c r="I68" s="44" t="s">
        <v>648</v>
      </c>
      <c r="J68" s="44" t="s">
        <v>649</v>
      </c>
      <c r="K68" s="44" t="s">
        <v>650</v>
      </c>
      <c r="L68" s="183" t="s">
        <v>651</v>
      </c>
    </row>
    <row r="69" spans="1:12" s="26" customFormat="1">
      <c r="A69" s="189" t="s">
        <v>658</v>
      </c>
      <c r="B69" s="190">
        <v>43305</v>
      </c>
      <c r="C69" s="191">
        <v>51.65</v>
      </c>
      <c r="D69" s="191">
        <v>1.07</v>
      </c>
      <c r="E69" s="191">
        <v>1.85</v>
      </c>
      <c r="F69" s="192">
        <f>(E69-E66)/E66*100</f>
        <v>-58.575769437597216</v>
      </c>
      <c r="G69" s="191">
        <v>46.05</v>
      </c>
      <c r="H69" s="192">
        <f>G69*D69</f>
        <v>49.273499999999999</v>
      </c>
      <c r="I69" s="192">
        <f>C69*D69</f>
        <v>55.265500000000003</v>
      </c>
      <c r="J69" s="192">
        <f>H69/E69</f>
        <v>26.634324324324322</v>
      </c>
      <c r="K69" s="192">
        <f>I69/E69</f>
        <v>29.873243243243245</v>
      </c>
      <c r="L69" s="193">
        <f>K69/F69</f>
        <v>-0.50999318540865668</v>
      </c>
    </row>
    <row r="70" spans="1:12" s="26" customFormat="1" ht="14.25" thickBot="1">
      <c r="A70" s="194" t="s">
        <v>657</v>
      </c>
      <c r="B70" s="195">
        <v>43305</v>
      </c>
      <c r="C70" s="196">
        <v>51.65</v>
      </c>
      <c r="D70" s="196">
        <v>1.07</v>
      </c>
      <c r="E70" s="196">
        <v>1.4</v>
      </c>
      <c r="F70" s="197">
        <f>(E70-E66)/E66*100</f>
        <v>-68.651933628451943</v>
      </c>
      <c r="G70" s="196">
        <v>46.05</v>
      </c>
      <c r="H70" s="197">
        <f t="shared" ref="H70" si="10">G70*D70</f>
        <v>49.273499999999999</v>
      </c>
      <c r="I70" s="197">
        <f t="shared" ref="I70" si="11">C70*D70</f>
        <v>55.265500000000003</v>
      </c>
      <c r="J70" s="197">
        <f t="shared" ref="J70" si="12">H70/E70</f>
        <v>35.195357142857141</v>
      </c>
      <c r="K70" s="197">
        <f t="shared" ref="K70" si="13">I70/E70</f>
        <v>39.475357142857149</v>
      </c>
      <c r="L70" s="198">
        <f t="shared" ref="L70" si="14">K70/F70</f>
        <v>-0.57500721474940475</v>
      </c>
    </row>
    <row r="71" spans="1:12" s="88" customFormat="1" ht="138" customHeight="1">
      <c r="A71" s="227" t="s">
        <v>660</v>
      </c>
      <c r="B71" s="228"/>
      <c r="C71" s="228"/>
      <c r="D71" s="228"/>
      <c r="E71" s="228"/>
      <c r="F71" s="228"/>
      <c r="G71" s="228"/>
      <c r="H71" s="228"/>
    </row>
  </sheetData>
  <mergeCells count="16">
    <mergeCell ref="A71:H71"/>
    <mergeCell ref="A60:I60"/>
    <mergeCell ref="A57:I57"/>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2018-12-27T08:17:48Z</dcterms:modified>
</cp:coreProperties>
</file>